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
    </mc:Choice>
  </mc:AlternateContent>
  <bookViews>
    <workbookView xWindow="0" yWindow="0" windowWidth="21570" windowHeight="10185" activeTab="1"/>
  </bookViews>
  <sheets>
    <sheet name="총괄설계서" sheetId="11" r:id="rId1"/>
    <sheet name="설계서" sheetId="12" r:id="rId2"/>
    <sheet name="원가계산서" sheetId="10" r:id="rId3"/>
    <sheet name="공종별집계표" sheetId="9" r:id="rId4"/>
    <sheet name="공종별내역서" sheetId="8" r:id="rId5"/>
    <sheet name="일위대가목록" sheetId="7" r:id="rId6"/>
    <sheet name="일위대가" sheetId="6" r:id="rId7"/>
    <sheet name="단가대비표" sheetId="3" r:id="rId8"/>
    <sheet name=" 공사설정 " sheetId="2" state="hidden" r:id="rId9"/>
    <sheet name="Sheet1" sheetId="1" state="hidden"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_10_3_0Criteria">#REF!</definedName>
    <definedName name="_15A">[1]금액내역서!$D$3:$D$10</definedName>
    <definedName name="_15G_0Extr">#REF!</definedName>
    <definedName name="_20G_0Extract">#REF!</definedName>
    <definedName name="_5_3_0Crite">#REF!</definedName>
    <definedName name="_Dist_Bin" hidden="1">[2]조명시설!#REF!</definedName>
    <definedName name="_Dist_Values" hidden="1">[2]조명시설!#REF!</definedName>
    <definedName name="_Fill" hidden="1">[2]조명시설!#REF!</definedName>
    <definedName name="_xlnm._FilterDatabase" hidden="1">#REF!</definedName>
    <definedName name="_Key1" hidden="1">[2]조명시설!#REF!</definedName>
    <definedName name="_Key2" hidden="1">[2]조명시설!#REF!</definedName>
    <definedName name="_Key3" hidden="1">#REF!</definedName>
    <definedName name="_kfkf" hidden="1">#REF!</definedName>
    <definedName name="_Order1" hidden="1">0</definedName>
    <definedName name="_Order2" hidden="1">0</definedName>
    <definedName name="_Regression_Out" hidden="1">#REF!</definedName>
    <definedName name="_Regression_X" hidden="1">#REF!</definedName>
    <definedName name="_Regression_Y" hidden="1">#REF!</definedName>
    <definedName name="_Sort" hidden="1">#REF!</definedName>
    <definedName name="_woogi" hidden="1">#REF!</definedName>
    <definedName name="_woogi2" hidden="1">#REF!</definedName>
    <definedName name="_woogi24" hidden="1">#REF!</definedName>
    <definedName name="_woogi3" hidden="1">#REF!</definedName>
    <definedName name="_재ㅐ햐" hidden="1">#REF!</definedName>
    <definedName name="\\O">'[3]1단계'!#REF!</definedName>
    <definedName name="\a" localSheetId="1">#REF!</definedName>
    <definedName name="\a">#REF!</definedName>
    <definedName name="\b">[4]약품공급2!#REF!</definedName>
    <definedName name="\c">'[3]1단계'!#REF!</definedName>
    <definedName name="\d">'[3]1단계'!#REF!</definedName>
    <definedName name="\e" localSheetId="1">#REF!</definedName>
    <definedName name="\e">#REF!</definedName>
    <definedName name="\f">'[3]1단계'!#REF!</definedName>
    <definedName name="\g">#REF!</definedName>
    <definedName name="\h">'[3]1단계'!#REF!</definedName>
    <definedName name="\i">'[3]1단계'!#REF!</definedName>
    <definedName name="\j">[5]약품설비!#REF!</definedName>
    <definedName name="\k">[4]약품공급2!#REF!</definedName>
    <definedName name="\l">[4]약품공급2!#REF!</definedName>
    <definedName name="\m" localSheetId="1">#REF!</definedName>
    <definedName name="\m">#REF!</definedName>
    <definedName name="\n">[5]약품설비!#REF!</definedName>
    <definedName name="\o">'[3]1단계'!#REF!</definedName>
    <definedName name="\p">'[3]1단계'!#REF!</definedName>
    <definedName name="\q" localSheetId="1">#REF!</definedName>
    <definedName name="\q">#REF!</definedName>
    <definedName name="\r">'[3]1단계'!#REF!</definedName>
    <definedName name="\s">'[3]1단계'!#REF!</definedName>
    <definedName name="\u">[5]약품설비!#REF!</definedName>
    <definedName name="\v">'[3]1단계'!#REF!</definedName>
    <definedName name="\w" localSheetId="1">'[6]일위대가-1'!#REF!</definedName>
    <definedName name="\w">'[6]일위대가-1'!#REF!</definedName>
    <definedName name="\x">'[3]1단계'!#REF!</definedName>
    <definedName name="\y">[5]약품설비!#REF!</definedName>
    <definedName name="\z" localSheetId="1">#REF!</definedName>
    <definedName name="\z">#REF!</definedName>
    <definedName name="aaa" hidden="1">{#N/A,#N/A,FALSE,"운반시간"}</definedName>
    <definedName name="aaaa" hidden="1">{#N/A,#N/A,FALSE,"조골재"}</definedName>
    <definedName name="aaaaa" hidden="1">{#N/A,#N/A,FALSE,"조골재"}</definedName>
    <definedName name="aaaaaaaaaa" hidden="1">{#N/A,#N/A,FALSE,"운반시간"}</definedName>
    <definedName name="aaaaaaaaaaa" hidden="1">{#N/A,#N/A,FALSE,"2~8번"}</definedName>
    <definedName name="aaaaaaaaaaaaaaa" hidden="1">{#N/A,#N/A,FALSE,"단가표지"}</definedName>
    <definedName name="aaaaaaaaaaaaaaaaaa" hidden="1">{#N/A,#N/A,FALSE,"단가표지"}</definedName>
    <definedName name="aaaaaaaaaaaaaaaaaaa" hidden="1">{#N/A,#N/A,FALSE,"조골재"}</definedName>
    <definedName name="aaaaaaaaaaaaaaaaaaaaa" hidden="1">{#N/A,#N/A,FALSE,"혼합골재"}</definedName>
    <definedName name="asdfasdf">#N/A</definedName>
    <definedName name="A등급">#REF!</definedName>
    <definedName name="bbb" hidden="1">{#N/A,#N/A,FALSE,"조골재"}</definedName>
    <definedName name="bbbbb" hidden="1">{#N/A,#N/A,FALSE,"운반시간"}</definedName>
    <definedName name="bbbbbbb" hidden="1">{#N/A,#N/A,FALSE,"조골재"}</definedName>
    <definedName name="bbbbbbbbbb" hidden="1">{#N/A,#N/A,FALSE,"표지목차"}</definedName>
    <definedName name="bbbbbbbbbbbbb" hidden="1">{#N/A,#N/A,FALSE,"혼합골재"}</definedName>
    <definedName name="bnn" hidden="1">{#N/A,#N/A,FALSE,"조골재"}</definedName>
    <definedName name="B등급">#REF!</definedName>
    <definedName name="B등븍">#REF!</definedName>
    <definedName name="cc" hidden="1">{#N/A,#N/A,FALSE,"2~8번"}</definedName>
    <definedName name="C등급">#REF!</definedName>
    <definedName name="_xlnm.Database">#REF!</definedName>
    <definedName name="dataww" hidden="1">#REF!</definedName>
    <definedName name="ddddd" hidden="1">#REF!</definedName>
    <definedName name="DDJ" hidden="1">{#N/A,#N/A,FALSE,"골재소요량";#N/A,#N/A,FALSE,"골재소요량"}</definedName>
    <definedName name="dfdfdf" hidden="1">{#N/A,#N/A,FALSE,"조골재"}</definedName>
    <definedName name="dgfgf" hidden="1">{#N/A,#N/A,FALSE,"2~8번"}</definedName>
    <definedName name="dsaf" hidden="1">{#N/A,#N/A,FALSE,"조골재"}</definedName>
    <definedName name="DSF" hidden="1">{#N/A,#N/A,FALSE,"골재소요량";#N/A,#N/A,FALSE,"골재소요량"}</definedName>
    <definedName name="D등급">#REF!</definedName>
    <definedName name="eee" hidden="1">{#N/A,#N/A,FALSE,"2~8번"}</definedName>
    <definedName name="E등급">#REF!</definedName>
    <definedName name="f" hidden="1">{#N/A,#N/A,FALSE,"2~8번"}</definedName>
    <definedName name="fgfg" hidden="1">{#N/A,#N/A,FALSE,"2~8번"}</definedName>
    <definedName name="fgfgfg" hidden="1">{#N/A,#N/A,FALSE,"골재소요량";#N/A,#N/A,FALSE,"골재소요량"}</definedName>
    <definedName name="fx" hidden="1">{#N/A,#N/A,FALSE,"조골재"}</definedName>
    <definedName name="gfgfg" hidden="1">{#N/A,#N/A,FALSE,"골재소요량";#N/A,#N/A,FALSE,"골재소요량"}</definedName>
    <definedName name="hgh" hidden="1">{#N/A,#N/A,FALSE,"단가표지"}</definedName>
    <definedName name="hghg" hidden="1">{#N/A,#N/A,FALSE,"운반시간"}</definedName>
    <definedName name="hkj" hidden="1">{#N/A,#N/A,FALSE,"혼합골재"}</definedName>
    <definedName name="HTML_CodePage" hidden="1">949</definedName>
    <definedName name="HTML_Control" hidden="1">{"'공사부문'!$A$6:$A$32"}</definedName>
    <definedName name="HTML_Description" hidden="1">""</definedName>
    <definedName name="HTML_Email" hidden="1">""</definedName>
    <definedName name="HTML_Header" hidden="1">"공사부문"</definedName>
    <definedName name="HTML_LastUpdate" hidden="1">"98-04-27"</definedName>
    <definedName name="HTML_LineAfter" hidden="1">FALSE</definedName>
    <definedName name="HTML_LineBefore" hidden="1">FALSE</definedName>
    <definedName name="HTML_Name" hidden="1">"김준곤"</definedName>
    <definedName name="HTML_OBDlg2" hidden="1">TRUE</definedName>
    <definedName name="HTML_OBDlg4" hidden="1">TRUE</definedName>
    <definedName name="HTML_OS" hidden="1">0</definedName>
    <definedName name="HTML_PathFile" hidden="1">"C:\WINNT\Profiles\Administrator\Personal\MyHTML.htm"</definedName>
    <definedName name="HTML_Title" hidden="1">"시중노임단가"</definedName>
    <definedName name="ISO_정렬">[7]!ISO_정렬</definedName>
    <definedName name="jhjg" hidden="1">{#N/A,#N/A,FALSE,"조골재"}</definedName>
    <definedName name="jhjh" hidden="1">{#N/A,#N/A,FALSE,"표지목차"}</definedName>
    <definedName name="JJJ" hidden="1">{#N/A,#N/A,FALSE,"골재소요량";#N/A,#N/A,FALSE,"골재소요량"}</definedName>
    <definedName name="KDKDK" hidden="1">{#N/A,#N/A,FALSE,"조골재"}</definedName>
    <definedName name="KKK" hidden="1">{#N/A,#N/A,FALSE,"골재소요량";#N/A,#N/A,FALSE,"골재소요량"}</definedName>
    <definedName name="ktf" hidden="1">#REF!</definedName>
    <definedName name="kty" hidden="1">#REF!</definedName>
    <definedName name="lim" hidden="1">{#N/A,#N/A,FALSE,"혼합골재"}</definedName>
    <definedName name="LLL" hidden="1">{#N/A,#N/A,FALSE,"2~8번"}</definedName>
    <definedName name="LLLL">#REF!</definedName>
    <definedName name="MM" hidden="1">{#N/A,#N/A,FALSE,"단가표지"}</definedName>
    <definedName name="ooo" hidden="1">'[8]6PILE  (돌출)'!#REF!</definedName>
    <definedName name="p">#REF!</definedName>
    <definedName name="_xlnm.Print_Area" localSheetId="4">공종별내역서!$A$1:$M$187</definedName>
    <definedName name="_xlnm.Print_Area" localSheetId="3">공종별집계표!$A$1:$M$26</definedName>
    <definedName name="_xlnm.Print_Area" localSheetId="7">단가대비표!$A$1:$X$43</definedName>
    <definedName name="_xlnm.Print_Area" localSheetId="1">설계서!$A$1:$M$16</definedName>
    <definedName name="_xlnm.Print_Area" localSheetId="6">일위대가!$A$1:$M$414</definedName>
    <definedName name="_xlnm.Print_Area" localSheetId="5">일위대가목록!$A$1:$M$72</definedName>
    <definedName name="_xlnm.Print_Area" localSheetId="0">총괄설계서!$A$1:$M$31</definedName>
    <definedName name="PRINT_AREA_MI">#N/A</definedName>
    <definedName name="_xlnm.Print_Titles" localSheetId="4">공종별내역서!$1:$3</definedName>
    <definedName name="_xlnm.Print_Titles" localSheetId="3">공종별집계표!$1:$4</definedName>
    <definedName name="_xlnm.Print_Titles" localSheetId="7">단가대비표!$1:$4</definedName>
    <definedName name="_xlnm.Print_Titles" localSheetId="2">원가계산서!$1:$3</definedName>
    <definedName name="_xlnm.Print_Titles" localSheetId="6">일위대가!$1:$3</definedName>
    <definedName name="_xlnm.Print_Titles" localSheetId="5">일위대가목록!$1:$3</definedName>
    <definedName name="_xlnm.Print_Titles">#REF!</definedName>
    <definedName name="PRINT_TITLES_MI">#N/A</definedName>
    <definedName name="Q3WEE" hidden="1">{#N/A,#N/A,FALSE,"조골재"}</definedName>
    <definedName name="QQ" hidden="1">{#N/A,#N/A,FALSE,"2~8번"}</definedName>
    <definedName name="QWS" hidden="1">#REF!</definedName>
    <definedName name="_xlnm.Recorder">#N/A</definedName>
    <definedName name="rth" hidden="1">#REF!</definedName>
    <definedName name="SDS" hidden="1">{#N/A,#N/A,FALSE,"2~8번"}</definedName>
    <definedName name="sheet" hidden="1">{#N/A,#N/A,FALSE,"골재소요량";#N/A,#N/A,FALSE,"골재소요량"}</definedName>
    <definedName name="SS" hidden="1">#REF!</definedName>
    <definedName name="SSS" hidden="1">{#N/A,#N/A,FALSE,"2~8번"}</definedName>
    <definedName name="wer" hidden="1">{#N/A,#N/A,FALSE,"골재소요량";#N/A,#N/A,FALSE,"골재소요량"}</definedName>
    <definedName name="wrn.2번." hidden="1">{#N/A,#N/A,FALSE,"2~8번"}</definedName>
    <definedName name="wrn.골재소요량." hidden="1">{#N/A,#N/A,FALSE,"골재소요량";#N/A,#N/A,FALSE,"골재소요량"}</definedName>
    <definedName name="wrn.단가표지." hidden="1">{#N/A,#N/A,FALSE,"단가표지"}</definedName>
    <definedName name="wrn.운반시간." hidden="1">{#N/A,#N/A,FALSE,"운반시간"}</definedName>
    <definedName name="wrn.조골재." hidden="1">{#N/A,#N/A,FALSE,"조골재"}</definedName>
    <definedName name="wrn.표지목차." hidden="1">{#N/A,#N/A,FALSE,"표지목차"}</definedName>
    <definedName name="wrn.혼합골재." hidden="1">{#N/A,#N/A,FALSE,"혼합골재"}</definedName>
    <definedName name="YA">[9]약품공급2!#REF!</definedName>
    <definedName name="ㄱㄱ" hidden="1">{#N/A,#N/A,FALSE,"운반시간"}</definedName>
    <definedName name="ㄱㄷㄱㄷ" hidden="1">{#N/A,#N/A,FALSE,"2~8번"}</definedName>
    <definedName name="견적">#REF!</definedName>
    <definedName name="경비율">#REF!</definedName>
    <definedName name="공사명">#REF!</definedName>
    <definedName name="공제" hidden="1">[10]조명시설!#REF!</definedName>
    <definedName name="광명">#REF!</definedName>
    <definedName name="기계중계펌프내역">#REF!</definedName>
    <definedName name="기기설치">#REF!</definedName>
    <definedName name="기기자재">#REF!</definedName>
    <definedName name="기초">'[11]9509'!$A$3:$Y$665</definedName>
    <definedName name="김">'[12]9811'!$A$3:$AD$1530</definedName>
    <definedName name="깨기조서" hidden="1">{#N/A,#N/A,FALSE,"2~8번"}</definedName>
    <definedName name="껍대기">[13]토목!$A$2:$M$1916</definedName>
    <definedName name="ㄴㄴㄴ" hidden="1">{#N/A,#N/A,FALSE,"골재소요량";#N/A,#N/A,FALSE,"골재소요량"}</definedName>
    <definedName name="ㄴㄹ" hidden="1">{#N/A,#N/A,FALSE,"2~8번"}</definedName>
    <definedName name="ㄴㅁㄹㅈㄹ" hidden="1">#REF!</definedName>
    <definedName name="ㄴㅁㅇㅁㄴ" hidden="1">#REF!</definedName>
    <definedName name="ㄴㅇㅎㄴㅇ" hidden="1">#REF!</definedName>
    <definedName name="낙차공" hidden="1">{#N/A,#N/A,FALSE,"2~8번"}</definedName>
    <definedName name="남양" hidden="1">{#N/A,#N/A,FALSE,"혼합골재"}</definedName>
    <definedName name="노무비">#REF!</definedName>
    <definedName name="ㄷ" hidden="1">{#N/A,#N/A,FALSE,"2~8번"}</definedName>
    <definedName name="ㄷ숃ㄱ" hidden="1">#REF!</definedName>
    <definedName name="ㄷㅎㄹㅇ" hidden="1">#REF!</definedName>
    <definedName name="단가">#REF!</definedName>
    <definedName name="단가표">'[14]단가표 (2)'!$A$2:$G$343</definedName>
    <definedName name="단중입력">[15]!단중입력</definedName>
    <definedName name="도급">[16]기자재비!#REF!</definedName>
    <definedName name="등록_시작">[7]!등록_시작</definedName>
    <definedName name="등록_취소">[7]!등록_취소</definedName>
    <definedName name="ㄹㅇㄶ" hidden="1">#REF!</definedName>
    <definedName name="ㄹㅇㄶ옿" hidden="1">'[17]N賃率-職'!$I$5:$I$30</definedName>
    <definedName name="ㄹㅇㄹ" hidden="1">{#N/A,#N/A,FALSE,"골재소요량";#N/A,#N/A,FALSE,"골재소요량"}</definedName>
    <definedName name="ㄹㅇ퓨ㅓㅜㅏㅗㅜㅠㅅ퐇휴ㅗㅎ" hidden="1">{#N/A,#N/A,FALSE,"조골재"}</definedName>
    <definedName name="러하허ㅏㅘ" hidden="1">{#N/A,#N/A,FALSE,"표지목차"}</definedName>
    <definedName name="ㅀㅀㄴ" hidden="1">{#N/A,#N/A,FALSE,"조골재"}</definedName>
    <definedName name="ㅀㅎ" hidden="1">{#N/A,#N/A,FALSE,"2~8번"}</definedName>
    <definedName name="ㅁ" hidden="1">{#N/A,#N/A,FALSE,"조골재"}</definedName>
    <definedName name="ㅁㄴ" hidden="1">{#N/A,#N/A,FALSE,"2~8번"}</definedName>
    <definedName name="ㅁㄴㅇ" hidden="1">{#N/A,#N/A,FALSE,"운반시간"}</definedName>
    <definedName name="ㅁㅁ" hidden="1">{#N/A,#N/A,FALSE,"조골재"}</definedName>
    <definedName name="ㅁㅁㅁ" hidden="1">{#N/A,#N/A,FALSE,"운반시간"}</definedName>
    <definedName name="ㅁㅇㄹ" localSheetId="1">#REF!</definedName>
    <definedName name="ㅁㅇㄹ">#REF!</definedName>
    <definedName name="만득이" hidden="1">{#N/A,#N/A,FALSE,"2~8번"}</definedName>
    <definedName name="맘모스">'[18]단가표 (2)'!$A$2:$G$343</definedName>
    <definedName name="메인_메뉴호출">[19]!메인_메뉴호출</definedName>
    <definedName name="메인_시작">[7]!메인_시작</definedName>
    <definedName name="몰라" localSheetId="1">#REF!</definedName>
    <definedName name="몰라">#REF!</definedName>
    <definedName name="물량집계">[7]!물량집계</definedName>
    <definedName name="ㅂㅂ" hidden="1">{#N/A,#N/A,FALSE,"조골재"}</definedName>
    <definedName name="ㅂㅈ" hidden="1">{#N/A,#N/A,FALSE,"2~8번"}</definedName>
    <definedName name="ㅂㅈㄷ" hidden="1">{#N/A,#N/A,FALSE,"골재소요량";#N/A,#N/A,FALSE,"골재소요량"}</definedName>
    <definedName name="방류펌프">#REF!</definedName>
    <definedName name="방음벽" hidden="1">{#N/A,#N/A,FALSE,"2~8번"}</definedName>
    <definedName name="방음벽1" hidden="1">{#N/A,#N/A,FALSE,"운반시간"}</definedName>
    <definedName name="배관공수율" hidden="1">'[20]N賃率-職'!$I$5:$I$30</definedName>
    <definedName name="법정" localSheetId="1">#REF!</definedName>
    <definedName name="법정">#REF!</definedName>
    <definedName name="비목1">#REF!</definedName>
    <definedName name="비목2">#REF!</definedName>
    <definedName name="비목3">#REF!</definedName>
    <definedName name="비목4">#REF!</definedName>
    <definedName name="비율">#REF!</definedName>
    <definedName name="셔ㅛ" hidden="1">{#N/A,#N/A,FALSE,"운반시간"}</definedName>
    <definedName name="소방">'[18]단가표 (2)'!$A$2:$G$343</definedName>
    <definedName name="소방내역서">'[18]단가표 (2)'!$A$2:$G$343</definedName>
    <definedName name="손영주" hidden="1">{#N/A,#N/A,FALSE,"조골재"}</definedName>
    <definedName name="승용교" hidden="1">{#N/A,#N/A,FALSE,"2~8번"}</definedName>
    <definedName name="ㅇㄹ" hidden="1">{#N/A,#N/A,FALSE,"조골재"}</definedName>
    <definedName name="ㅇㄹㄹ" hidden="1">{#N/A,#N/A,FALSE,"2~8번"}</definedName>
    <definedName name="ㅇㄹㄹㅇ" hidden="1">{#N/A,#N/A,FALSE,"2~8번"}</definedName>
    <definedName name="ㅇㄹㅇ" hidden="1">{#N/A,#N/A,FALSE,"운반시간"}</definedName>
    <definedName name="ㅇ러" hidden="1">{#N/A,#N/A,FALSE,"단가표지"}</definedName>
    <definedName name="ㅇㅇㅇㅇ" hidden="1">[10]조명시설!#REF!</definedName>
    <definedName name="ㅇㅇㅇㅇㅇㅇㅇㅇㅇㅇㅇㅇㅇㅇ" hidden="1">{#N/A,#N/A,FALSE,"표지목차"}</definedName>
    <definedName name="아스콘깨기" hidden="1">{#N/A,#N/A,FALSE,"골재소요량";#N/A,#N/A,FALSE,"골재소요량"}</definedName>
    <definedName name="아아" hidden="1">{#N/A,#N/A,FALSE,"단가표지"}</definedName>
    <definedName name="아아.엉ㅇ." hidden="1">{#N/A,#N/A,FALSE,"조골재"}</definedName>
    <definedName name="안">#REF!</definedName>
    <definedName name="여과지동">[21]여과지동!$F$3:$AS$80</definedName>
    <definedName name="역T형" hidden="1">{#N/A,#N/A,FALSE,"2~8번"}</definedName>
    <definedName name="옹벽수량집계표총괄" hidden="1">{#N/A,#N/A,FALSE,"혼합골재"}</definedName>
    <definedName name="이동" hidden="1">{#N/A,#N/A,FALSE,"조골재"}</definedName>
    <definedName name="이런" hidden="1">{#N/A,#N/A,FALSE,"혼합골재"}</definedName>
    <definedName name="일반부" hidden="1">{#N/A,#N/A,FALSE,"조골재"}</definedName>
    <definedName name="일산219" hidden="1">{#N/A,#N/A,FALSE,"혼합골재"}</definedName>
    <definedName name="일위대가">#REF!</definedName>
    <definedName name="ㅈㄱ" hidden="1">{#N/A,#N/A,FALSE,"조골재"}</definedName>
    <definedName name="자료">[21]기초자료!$A$3:$X$80</definedName>
    <definedName name="전기내역서">#REF!</definedName>
    <definedName name="절단" hidden="1">{#N/A,#N/A,FALSE,"골재소요량";#N/A,#N/A,FALSE,"골재소요량"}</definedName>
    <definedName name="정모">[9]약품공급2!#REF!</definedName>
    <definedName name="조달수수료">#REF!</definedName>
    <definedName name="지원시설">[22]영창26!$A$3:$L$74</definedName>
    <definedName name="집수정조서" hidden="1">{#N/A,#N/A,FALSE,"2~8번"}</definedName>
    <definedName name="찰샇기" hidden="1">#REF!</definedName>
    <definedName name="ㅋ" hidden="1">{#N/A,#N/A,FALSE,"조골재"}</definedName>
    <definedName name="ㅋㅋ" hidden="1">{#N/A,#N/A,FALSE,"조골재"}</definedName>
    <definedName name="ㅋㅋㅋㅋㅋㅋㅋㅋ" hidden="1">{#N/A,#N/A,FALSE,"2~8번"}</definedName>
    <definedName name="ㅌ" hidden="1">{#N/A,#N/A,FALSE,"2~8번"}</definedName>
    <definedName name="ㅌㅇㅇㅇㅇㅇㅇㅇㅇㅇㅇㅇㅇㅇㅇㅇㅇㅇㅇㅇㅇㅇㅇㅇㅇㅇㅇㅇㅇㅇㅇㅇㅇㅇㅇㅇ" hidden="1">{#N/A,#N/A,FALSE,"운반시간"}</definedName>
    <definedName name="ㅍ" hidden="1">{#N/A,#N/A,FALSE,"2~8번"}</definedName>
    <definedName name="펌프장">[9]약품공급2!#REF!</definedName>
    <definedName name="포장조서2" hidden="1">{#N/A,#N/A,FALSE,"골재소요량";#N/A,#N/A,FALSE,"골재소요량"}</definedName>
    <definedName name="표" localSheetId="1">#REF!</definedName>
    <definedName name="표">#REF!</definedName>
    <definedName name="프로그램.메인_메뉴호출">[15]!프로그램.메인_메뉴호출</definedName>
    <definedName name="ㅎ5" hidden="1">{#N/A,#N/A,FALSE,"골재소요량";#N/A,#N/A,FALSE,"골재소요량"}</definedName>
    <definedName name="ㅎㄹ" hidden="1">#REF!</definedName>
    <definedName name="ㅎㅀㄹ" hidden="1">{#N/A,#N/A,FALSE,"운반시간"}</definedName>
    <definedName name="한" hidden="1">{#N/A,#N/A,FALSE,"조골재"}</definedName>
    <definedName name="한동" hidden="1">{#N/A,#N/A,FALSE,"단가표지"}</definedName>
    <definedName name="허" hidden="1">{#N/A,#N/A,FALSE,"조골재"}</definedName>
    <definedName name="홍ㄹㄴㄷㄱ" hidden="1">#REF!</definedName>
    <definedName name="홓" hidden="1">{#N/A,#N/A,FALSE,"조골재"}</definedName>
    <definedName name="ㅏ" hidden="1">{#N/A,#N/A,FALSE,"운반시간"}</definedName>
    <definedName name="ㅏㅓ" hidden="1">{#N/A,#N/A,FALSE,"골재소요량";#N/A,#N/A,FALSE,"골재소요량"}</definedName>
    <definedName name="ㅏㅓㅏ" hidden="1">{#N/A,#N/A,FALSE,"단가표지"}</definedName>
    <definedName name="ㅏㅓㅏㅓ" hidden="1">{#N/A,#N/A,FALSE,"2~8번"}</definedName>
    <definedName name="ㅑ" hidden="1">{#N/A,#N/A,FALSE,"조골재"}</definedName>
    <definedName name="ㅓ7" hidden="1">{#N/A,#N/A,FALSE,"단가표지"}</definedName>
    <definedName name="ㅓㄴㅇ러" hidden="1">{#N/A,#N/A,FALSE,"골재소요량";#N/A,#N/A,FALSE,"골재소요량"}</definedName>
    <definedName name="ㅓㅏ" hidden="1">{#N/A,#N/A,FALSE,"골재소요량";#N/A,#N/A,FALSE,"골재소요량"}</definedName>
    <definedName name="ㅓㅏㅓ" hidden="1">{#N/A,#N/A,FALSE,"조골재"}</definedName>
    <definedName name="ㅓㅓㅗ" hidden="1">{#N/A,#N/A,FALSE,"조골재"}</definedName>
    <definedName name="ㅓㅗㅓ" hidden="1">{#N/A,#N/A,FALSE,"2~8번"}</definedName>
    <definedName name="ㅔ" hidden="1">{#N/A,#N/A,FALSE,"골재소요량";#N/A,#N/A,FALSE,"골재소요량"}</definedName>
    <definedName name="ㅗ호" hidden="1">{#N/A,#N/A,FALSE,"조골재"}</definedName>
    <definedName name="ㅗㅓ" hidden="1">{#N/A,#N/A,FALSE,"조골재"}</definedName>
    <definedName name="ㅗㅓㅗ" hidden="1">{#N/A,#N/A,FALSE,"골재소요량";#N/A,#N/A,FALSE,"골재소요량"}</definedName>
    <definedName name="ㅘㅓ" hidden="1">{#N/A,#N/A,FALSE,"운반시간"}</definedName>
    <definedName name="ㅛㅕㅑ" hidden="1">'[23]N賃率-職'!$I$5:$I$30</definedName>
    <definedName name="ㅛㅛ" hidden="1">{#N/A,#N/A,FALSE,"2~8번"}</definedName>
    <definedName name="ㅜ" hidden="1">{#N/A,#N/A,FALSE,"조골재"}</definedName>
    <definedName name="ㅠ뮤ㅐ" hidden="1">#REF!</definedName>
    <definedName name="ㅠㅠㅠㅠㅠㅠ" hidden="1">{#N/A,#N/A,FALSE,"운반시간"}</definedName>
    <definedName name="ㅡ" hidden="1">{#N/A,#N/A,FALSE,"2~8번"}</definedName>
    <definedName name="ㅣㅏㅓ" hidden="1">{#N/A,#N/A,FALSE,"운반시간"}</definedName>
  </definedName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8" i="11" l="1"/>
  <c r="D18" i="11"/>
  <c r="N32" i="11"/>
  <c r="H30" i="11"/>
  <c r="F29" i="11"/>
  <c r="D29" i="11"/>
  <c r="G29" i="11" s="1"/>
  <c r="L29" i="11" s="1"/>
  <c r="L28" i="11"/>
  <c r="G28" i="11"/>
  <c r="O27" i="11"/>
  <c r="L27" i="11"/>
  <c r="G27" i="11"/>
  <c r="K26" i="11"/>
  <c r="J26" i="11"/>
  <c r="I26" i="11"/>
  <c r="H26" i="11"/>
  <c r="F26" i="11"/>
  <c r="D26" i="11"/>
  <c r="G26" i="11" s="1"/>
  <c r="L26" i="11" s="1"/>
  <c r="O25" i="11"/>
  <c r="L25" i="11"/>
  <c r="G25" i="11"/>
  <c r="G24" i="11"/>
  <c r="L24" i="11" s="1"/>
  <c r="L23" i="11"/>
  <c r="G23" i="11"/>
  <c r="O22" i="11"/>
  <c r="L22" i="11"/>
  <c r="G22" i="11"/>
  <c r="K21" i="11"/>
  <c r="K30" i="11" s="1"/>
  <c r="J21" i="11"/>
  <c r="J15" i="12" s="1"/>
  <c r="I21" i="11"/>
  <c r="I30" i="11" s="1"/>
  <c r="H21" i="11"/>
  <c r="N14" i="12" s="1"/>
  <c r="O20" i="11"/>
  <c r="L20" i="11"/>
  <c r="G20" i="11"/>
  <c r="G19" i="11"/>
  <c r="L19" i="11" s="1"/>
  <c r="F21" i="11"/>
  <c r="D21" i="11"/>
  <c r="F13" i="11" l="1"/>
  <c r="J13" i="11"/>
  <c r="D30" i="11"/>
  <c r="G21" i="11"/>
  <c r="E11" i="12"/>
  <c r="J11" i="12"/>
  <c r="J12" i="12"/>
  <c r="E12" i="12"/>
  <c r="F30" i="11"/>
  <c r="J10" i="11"/>
  <c r="F10" i="11"/>
  <c r="O19" i="11"/>
  <c r="O24" i="11"/>
  <c r="O23" i="11"/>
  <c r="O28" i="11"/>
  <c r="E14" i="12"/>
  <c r="J14" i="12"/>
  <c r="G18" i="11"/>
  <c r="L18" i="11" s="1"/>
  <c r="J30" i="11"/>
  <c r="E15" i="12"/>
  <c r="O18" i="11" l="1"/>
  <c r="O34" i="11" s="1"/>
  <c r="E13" i="12"/>
  <c r="L21" i="11"/>
  <c r="J13" i="12"/>
  <c r="G30" i="11"/>
  <c r="L30" i="11" s="1"/>
  <c r="F6" i="11" l="1"/>
  <c r="N22" i="11"/>
  <c r="N20" i="11"/>
  <c r="N34" i="11"/>
  <c r="N27" i="11"/>
  <c r="N25" i="11"/>
  <c r="J6" i="11"/>
  <c r="N19" i="11"/>
  <c r="N23" i="11"/>
  <c r="N28" i="11"/>
  <c r="N24" i="11"/>
  <c r="E10" i="12"/>
  <c r="J8" i="11"/>
  <c r="J10" i="12"/>
  <c r="F8" i="11"/>
  <c r="N18" i="11"/>
  <c r="N30" i="11" l="1"/>
  <c r="I167" i="8" l="1"/>
  <c r="G167" i="8"/>
  <c r="E167" i="8"/>
  <c r="I166" i="8"/>
  <c r="G166" i="8"/>
  <c r="E166" i="8"/>
  <c r="I157" i="8"/>
  <c r="G157" i="8"/>
  <c r="E157" i="8"/>
  <c r="F157" i="8" s="1"/>
  <c r="L157" i="8" s="1"/>
  <c r="I156" i="8"/>
  <c r="K156" i="8" s="1"/>
  <c r="G156" i="8"/>
  <c r="E156" i="8"/>
  <c r="I155" i="8"/>
  <c r="G155" i="8"/>
  <c r="E155" i="8"/>
  <c r="I154" i="8"/>
  <c r="G154" i="8"/>
  <c r="E154" i="8"/>
  <c r="I153" i="8"/>
  <c r="J153" i="8" s="1"/>
  <c r="G153" i="8"/>
  <c r="E153" i="8"/>
  <c r="I152" i="8"/>
  <c r="G152" i="8"/>
  <c r="H152" i="8" s="1"/>
  <c r="E152" i="8"/>
  <c r="I151" i="8"/>
  <c r="G151" i="8"/>
  <c r="E151" i="8"/>
  <c r="I150" i="8"/>
  <c r="G150" i="8"/>
  <c r="E150" i="8"/>
  <c r="I149" i="8"/>
  <c r="G149" i="8"/>
  <c r="E149" i="8"/>
  <c r="I148" i="8"/>
  <c r="G148" i="8"/>
  <c r="E148" i="8"/>
  <c r="I147" i="8"/>
  <c r="J147" i="8" s="1"/>
  <c r="G147" i="8"/>
  <c r="E147" i="8"/>
  <c r="I146" i="8"/>
  <c r="G146" i="8"/>
  <c r="E146" i="8"/>
  <c r="I145" i="8"/>
  <c r="G145" i="8"/>
  <c r="E145" i="8"/>
  <c r="I144" i="8"/>
  <c r="G144" i="8"/>
  <c r="H144" i="8" s="1"/>
  <c r="E144" i="8"/>
  <c r="I143" i="8"/>
  <c r="G143" i="8"/>
  <c r="E143" i="8"/>
  <c r="I120" i="8"/>
  <c r="G120" i="8"/>
  <c r="E120" i="8"/>
  <c r="I97" i="8"/>
  <c r="G97" i="8"/>
  <c r="E97" i="8"/>
  <c r="F97" i="8" s="1"/>
  <c r="I74" i="8"/>
  <c r="G74" i="8"/>
  <c r="E74" i="8"/>
  <c r="F74" i="8" s="1"/>
  <c r="I55" i="8"/>
  <c r="G55" i="8"/>
  <c r="E55" i="8"/>
  <c r="I54" i="8"/>
  <c r="G54" i="8"/>
  <c r="E54" i="8"/>
  <c r="I53" i="8"/>
  <c r="J53" i="8" s="1"/>
  <c r="G53" i="8"/>
  <c r="E53" i="8"/>
  <c r="I52" i="8"/>
  <c r="G52" i="8"/>
  <c r="E52" i="8"/>
  <c r="I51" i="8"/>
  <c r="G51" i="8"/>
  <c r="E51" i="8"/>
  <c r="I50" i="8"/>
  <c r="G50" i="8"/>
  <c r="E50" i="8"/>
  <c r="K50" i="8" s="1"/>
  <c r="I49" i="8"/>
  <c r="G49" i="8"/>
  <c r="E49" i="8"/>
  <c r="F49" i="8" s="1"/>
  <c r="I48" i="8"/>
  <c r="G48" i="8"/>
  <c r="E48" i="8"/>
  <c r="I47" i="8"/>
  <c r="G47" i="8"/>
  <c r="E47" i="8"/>
  <c r="I46" i="8"/>
  <c r="K46" i="8" s="1"/>
  <c r="G46" i="8"/>
  <c r="E46" i="8"/>
  <c r="I45" i="8"/>
  <c r="G45" i="8"/>
  <c r="K45" i="8" s="1"/>
  <c r="E45" i="8"/>
  <c r="I44" i="8"/>
  <c r="G44" i="8"/>
  <c r="E44" i="8"/>
  <c r="I43" i="8"/>
  <c r="J43" i="8" s="1"/>
  <c r="G43" i="8"/>
  <c r="E43" i="8"/>
  <c r="I42" i="8"/>
  <c r="J42" i="8" s="1"/>
  <c r="G42" i="8"/>
  <c r="E42" i="8"/>
  <c r="K42" i="8" s="1"/>
  <c r="I41" i="8"/>
  <c r="G41" i="8"/>
  <c r="E41" i="8"/>
  <c r="I40" i="8"/>
  <c r="J40" i="8" s="1"/>
  <c r="G40" i="8"/>
  <c r="E40" i="8"/>
  <c r="I39" i="8"/>
  <c r="G39" i="8"/>
  <c r="E39" i="8"/>
  <c r="I38" i="8"/>
  <c r="K38" i="8" s="1"/>
  <c r="G38" i="8"/>
  <c r="E38" i="8"/>
  <c r="I37" i="8"/>
  <c r="K37" i="8" s="1"/>
  <c r="G37" i="8"/>
  <c r="E37" i="8"/>
  <c r="I36" i="8"/>
  <c r="G36" i="8"/>
  <c r="E36" i="8"/>
  <c r="I35" i="8"/>
  <c r="G35" i="8"/>
  <c r="H35" i="8" s="1"/>
  <c r="E35" i="8"/>
  <c r="I34" i="8"/>
  <c r="G34" i="8"/>
  <c r="E34" i="8"/>
  <c r="I33" i="8"/>
  <c r="G33" i="8"/>
  <c r="E33" i="8"/>
  <c r="K33" i="8" s="1"/>
  <c r="I32" i="8"/>
  <c r="G32" i="8"/>
  <c r="E32" i="8"/>
  <c r="I31" i="8"/>
  <c r="G31" i="8"/>
  <c r="E31" i="8"/>
  <c r="I30" i="8"/>
  <c r="G30" i="8"/>
  <c r="E30" i="8"/>
  <c r="I29" i="8"/>
  <c r="J29" i="8" s="1"/>
  <c r="G29" i="8"/>
  <c r="E29" i="8"/>
  <c r="I28" i="8"/>
  <c r="G28" i="8"/>
  <c r="H28" i="8" s="1"/>
  <c r="E28" i="8"/>
  <c r="I8" i="8"/>
  <c r="K8" i="8" s="1"/>
  <c r="G8" i="8"/>
  <c r="E8" i="8"/>
  <c r="I7" i="8"/>
  <c r="G7" i="8"/>
  <c r="E7" i="8"/>
  <c r="I6" i="8"/>
  <c r="G6" i="8"/>
  <c r="H6" i="8" s="1"/>
  <c r="E6" i="8"/>
  <c r="F6" i="8" s="1"/>
  <c r="I5" i="8"/>
  <c r="G5" i="8"/>
  <c r="E5" i="8"/>
  <c r="I412" i="6"/>
  <c r="G412" i="6"/>
  <c r="E412" i="6"/>
  <c r="I411" i="6"/>
  <c r="G411" i="6"/>
  <c r="E411" i="6"/>
  <c r="I406" i="6"/>
  <c r="G406" i="6"/>
  <c r="H406" i="6" s="1"/>
  <c r="H408" i="6" s="1"/>
  <c r="F71" i="7" s="1"/>
  <c r="E406" i="6"/>
  <c r="I405" i="6"/>
  <c r="G405" i="6"/>
  <c r="E405" i="6"/>
  <c r="I401" i="6"/>
  <c r="G401" i="6"/>
  <c r="E401" i="6"/>
  <c r="I400" i="6"/>
  <c r="G400" i="6"/>
  <c r="E400" i="6"/>
  <c r="I399" i="6"/>
  <c r="G399" i="6"/>
  <c r="E399" i="6"/>
  <c r="I394" i="6"/>
  <c r="G394" i="6"/>
  <c r="E394" i="6"/>
  <c r="I393" i="6"/>
  <c r="G393" i="6"/>
  <c r="E393" i="6"/>
  <c r="I333" i="6"/>
  <c r="J333" i="6" s="1"/>
  <c r="G333" i="6"/>
  <c r="E333" i="6"/>
  <c r="I332" i="6"/>
  <c r="G332" i="6"/>
  <c r="E332" i="6"/>
  <c r="I331" i="6"/>
  <c r="G331" i="6"/>
  <c r="E331" i="6"/>
  <c r="F331" i="6" s="1"/>
  <c r="F334" i="6" s="1"/>
  <c r="I327" i="6"/>
  <c r="G327" i="6"/>
  <c r="E327" i="6"/>
  <c r="I326" i="6"/>
  <c r="G326" i="6"/>
  <c r="E326" i="6"/>
  <c r="I325" i="6"/>
  <c r="G325" i="6"/>
  <c r="E325" i="6"/>
  <c r="I321" i="6"/>
  <c r="G321" i="6"/>
  <c r="E321" i="6"/>
  <c r="I320" i="6"/>
  <c r="G320" i="6"/>
  <c r="E320" i="6"/>
  <c r="I318" i="6"/>
  <c r="G318" i="6"/>
  <c r="E318" i="6"/>
  <c r="I314" i="6"/>
  <c r="G314" i="6"/>
  <c r="E314" i="6"/>
  <c r="I310" i="6"/>
  <c r="G310" i="6"/>
  <c r="H310" i="6" s="1"/>
  <c r="E310" i="6"/>
  <c r="I309" i="6"/>
  <c r="G309" i="6"/>
  <c r="E309" i="6"/>
  <c r="I308" i="6"/>
  <c r="G308" i="6"/>
  <c r="E308" i="6"/>
  <c r="I306" i="6"/>
  <c r="G306" i="6"/>
  <c r="E306" i="6"/>
  <c r="I302" i="6"/>
  <c r="G302" i="6"/>
  <c r="E302" i="6"/>
  <c r="I301" i="6"/>
  <c r="G301" i="6"/>
  <c r="E301" i="6"/>
  <c r="I299" i="6"/>
  <c r="G299" i="6"/>
  <c r="H299" i="6" s="1"/>
  <c r="E299" i="6"/>
  <c r="I290" i="6"/>
  <c r="G290" i="6"/>
  <c r="E290" i="6"/>
  <c r="I288" i="6"/>
  <c r="G288" i="6"/>
  <c r="E288" i="6"/>
  <c r="I284" i="6"/>
  <c r="G284" i="6"/>
  <c r="E284" i="6"/>
  <c r="I282" i="6"/>
  <c r="G282" i="6"/>
  <c r="H282" i="6" s="1"/>
  <c r="E282" i="6"/>
  <c r="F282" i="6" s="1"/>
  <c r="I278" i="6"/>
  <c r="G278" i="6"/>
  <c r="K278" i="6" s="1"/>
  <c r="E278" i="6"/>
  <c r="I276" i="6"/>
  <c r="G276" i="6"/>
  <c r="E276" i="6"/>
  <c r="I272" i="6"/>
  <c r="G272" i="6"/>
  <c r="E272" i="6"/>
  <c r="I271" i="6"/>
  <c r="G271" i="6"/>
  <c r="E271" i="6"/>
  <c r="I269" i="6"/>
  <c r="G269" i="6"/>
  <c r="E269" i="6"/>
  <c r="I265" i="6"/>
  <c r="G265" i="6"/>
  <c r="E265" i="6"/>
  <c r="I264" i="6"/>
  <c r="G264" i="6"/>
  <c r="E264" i="6"/>
  <c r="I262" i="6"/>
  <c r="G262" i="6"/>
  <c r="E262" i="6"/>
  <c r="I258" i="6"/>
  <c r="G258" i="6"/>
  <c r="E258" i="6"/>
  <c r="I257" i="6"/>
  <c r="G257" i="6"/>
  <c r="H257" i="6" s="1"/>
  <c r="E257" i="6"/>
  <c r="F257" i="6" s="1"/>
  <c r="I255" i="6"/>
  <c r="G255" i="6"/>
  <c r="H255" i="6" s="1"/>
  <c r="E255" i="6"/>
  <c r="I251" i="6"/>
  <c r="G251" i="6"/>
  <c r="E251" i="6"/>
  <c r="I250" i="6"/>
  <c r="G250" i="6"/>
  <c r="E250" i="6"/>
  <c r="I248" i="6"/>
  <c r="G248" i="6"/>
  <c r="E248" i="6"/>
  <c r="I244" i="6"/>
  <c r="G244" i="6"/>
  <c r="E244" i="6"/>
  <c r="I243" i="6"/>
  <c r="G243" i="6"/>
  <c r="E243" i="6"/>
  <c r="I242" i="6"/>
  <c r="G242" i="6"/>
  <c r="E242" i="6"/>
  <c r="I241" i="6"/>
  <c r="G241" i="6"/>
  <c r="E241" i="6"/>
  <c r="I237" i="6"/>
  <c r="G237" i="6"/>
  <c r="E237" i="6"/>
  <c r="I236" i="6"/>
  <c r="G236" i="6"/>
  <c r="E236" i="6"/>
  <c r="I234" i="6"/>
  <c r="G234" i="6"/>
  <c r="E234" i="6"/>
  <c r="I232" i="6"/>
  <c r="G232" i="6"/>
  <c r="E232" i="6"/>
  <c r="I230" i="6"/>
  <c r="G230" i="6"/>
  <c r="H230" i="6" s="1"/>
  <c r="E230" i="6"/>
  <c r="I225" i="6"/>
  <c r="G225" i="6"/>
  <c r="E225" i="6"/>
  <c r="I224" i="6"/>
  <c r="G224" i="6"/>
  <c r="E224" i="6"/>
  <c r="I223" i="6"/>
  <c r="G223" i="6"/>
  <c r="E223" i="6"/>
  <c r="I219" i="6"/>
  <c r="G219" i="6"/>
  <c r="E219" i="6"/>
  <c r="I218" i="6"/>
  <c r="G218" i="6"/>
  <c r="E218" i="6"/>
  <c r="I217" i="6"/>
  <c r="G217" i="6"/>
  <c r="E217" i="6"/>
  <c r="I213" i="6"/>
  <c r="G213" i="6"/>
  <c r="E213" i="6"/>
  <c r="I212" i="6"/>
  <c r="G212" i="6"/>
  <c r="E212" i="6"/>
  <c r="I210" i="6"/>
  <c r="G210" i="6"/>
  <c r="E210" i="6"/>
  <c r="I206" i="6"/>
  <c r="J206" i="6" s="1"/>
  <c r="G206" i="6"/>
  <c r="E206" i="6"/>
  <c r="I205" i="6"/>
  <c r="K205" i="6" s="1"/>
  <c r="G205" i="6"/>
  <c r="E205" i="6"/>
  <c r="I204" i="6"/>
  <c r="G204" i="6"/>
  <c r="E204" i="6"/>
  <c r="I203" i="6"/>
  <c r="G203" i="6"/>
  <c r="E203" i="6"/>
  <c r="I199" i="6"/>
  <c r="G199" i="6"/>
  <c r="E199" i="6"/>
  <c r="I198" i="6"/>
  <c r="G198" i="6"/>
  <c r="E198" i="6"/>
  <c r="I196" i="6"/>
  <c r="G196" i="6"/>
  <c r="E196" i="6"/>
  <c r="I194" i="6"/>
  <c r="G194" i="6"/>
  <c r="E194" i="6"/>
  <c r="I192" i="6"/>
  <c r="G192" i="6"/>
  <c r="E192" i="6"/>
  <c r="I188" i="6"/>
  <c r="G188" i="6"/>
  <c r="E188" i="6"/>
  <c r="I187" i="6"/>
  <c r="G187" i="6"/>
  <c r="E187" i="6"/>
  <c r="I186" i="6"/>
  <c r="G186" i="6"/>
  <c r="E186" i="6"/>
  <c r="I185" i="6"/>
  <c r="G185" i="6"/>
  <c r="E185" i="6"/>
  <c r="I181" i="6"/>
  <c r="G181" i="6"/>
  <c r="E181" i="6"/>
  <c r="I180" i="6"/>
  <c r="G180" i="6"/>
  <c r="E180" i="6"/>
  <c r="I178" i="6"/>
  <c r="G178" i="6"/>
  <c r="E178" i="6"/>
  <c r="I176" i="6"/>
  <c r="G176" i="6"/>
  <c r="E176" i="6"/>
  <c r="I174" i="6"/>
  <c r="G174" i="6"/>
  <c r="E174" i="6"/>
  <c r="I170" i="6"/>
  <c r="G170" i="6"/>
  <c r="E170" i="6"/>
  <c r="I168" i="6"/>
  <c r="G168" i="6"/>
  <c r="E168" i="6"/>
  <c r="I164" i="6"/>
  <c r="G164" i="6"/>
  <c r="E164" i="6"/>
  <c r="I163" i="6"/>
  <c r="G163" i="6"/>
  <c r="E163" i="6"/>
  <c r="I161" i="6"/>
  <c r="G161" i="6"/>
  <c r="H161" i="6" s="1"/>
  <c r="E161" i="6"/>
  <c r="I157" i="6"/>
  <c r="G157" i="6"/>
  <c r="E157" i="6"/>
  <c r="I156" i="6"/>
  <c r="G156" i="6"/>
  <c r="E156" i="6"/>
  <c r="I155" i="6"/>
  <c r="G155" i="6"/>
  <c r="E155" i="6"/>
  <c r="I154" i="6"/>
  <c r="G154" i="6"/>
  <c r="E154" i="6"/>
  <c r="I150" i="6"/>
  <c r="G150" i="6"/>
  <c r="E150" i="6"/>
  <c r="I148" i="6"/>
  <c r="G148" i="6"/>
  <c r="E148" i="6"/>
  <c r="I147" i="6"/>
  <c r="G147" i="6"/>
  <c r="E147" i="6"/>
  <c r="I146" i="6"/>
  <c r="G146" i="6"/>
  <c r="E146" i="6"/>
  <c r="I142" i="6"/>
  <c r="G142" i="6"/>
  <c r="E142" i="6"/>
  <c r="I141" i="6"/>
  <c r="G141" i="6"/>
  <c r="E141" i="6"/>
  <c r="I139" i="6"/>
  <c r="G139" i="6"/>
  <c r="E139" i="6"/>
  <c r="I135" i="6"/>
  <c r="G135" i="6"/>
  <c r="E135" i="6"/>
  <c r="I134" i="6"/>
  <c r="G134" i="6"/>
  <c r="E134" i="6"/>
  <c r="I133" i="6"/>
  <c r="G133" i="6"/>
  <c r="K133" i="6" s="1"/>
  <c r="E133" i="6"/>
  <c r="I129" i="6"/>
  <c r="G129" i="6"/>
  <c r="E129" i="6"/>
  <c r="I128" i="6"/>
  <c r="G128" i="6"/>
  <c r="E128" i="6"/>
  <c r="I124" i="6"/>
  <c r="G124" i="6"/>
  <c r="E124" i="6"/>
  <c r="K124" i="6" s="1"/>
  <c r="I123" i="6"/>
  <c r="G123" i="6"/>
  <c r="H123" i="6" s="1"/>
  <c r="E123" i="6"/>
  <c r="I118" i="6"/>
  <c r="G118" i="6"/>
  <c r="E118" i="6"/>
  <c r="I113" i="6"/>
  <c r="G113" i="6"/>
  <c r="E113" i="6"/>
  <c r="I108" i="6"/>
  <c r="G108" i="6"/>
  <c r="E108" i="6"/>
  <c r="I107" i="6"/>
  <c r="G107" i="6"/>
  <c r="E107" i="6"/>
  <c r="I103" i="6"/>
  <c r="G103" i="6"/>
  <c r="H103" i="6" s="1"/>
  <c r="H104" i="6" s="1"/>
  <c r="F20" i="7" s="1"/>
  <c r="G97" i="6" s="1"/>
  <c r="H97" i="6" s="1"/>
  <c r="H100" i="6" s="1"/>
  <c r="E103" i="6"/>
  <c r="I99" i="6"/>
  <c r="G99" i="6"/>
  <c r="E99" i="6"/>
  <c r="I98" i="6"/>
  <c r="G98" i="6"/>
  <c r="E98" i="6"/>
  <c r="I93" i="6"/>
  <c r="G93" i="6"/>
  <c r="E93" i="6"/>
  <c r="I92" i="6"/>
  <c r="G92" i="6"/>
  <c r="E92" i="6"/>
  <c r="I87" i="6"/>
  <c r="G87" i="6"/>
  <c r="E87" i="6"/>
  <c r="I82" i="6"/>
  <c r="G82" i="6"/>
  <c r="K82" i="6" s="1"/>
  <c r="E82" i="6"/>
  <c r="I81" i="6"/>
  <c r="G81" i="6"/>
  <c r="H81" i="6" s="1"/>
  <c r="E81" i="6"/>
  <c r="F81" i="6" s="1"/>
  <c r="I80" i="6"/>
  <c r="J80" i="6" s="1"/>
  <c r="G80" i="6"/>
  <c r="E80" i="6"/>
  <c r="I79" i="6"/>
  <c r="G79" i="6"/>
  <c r="E79" i="6"/>
  <c r="I74" i="6"/>
  <c r="G74" i="6"/>
  <c r="E74" i="6"/>
  <c r="I72" i="6"/>
  <c r="G72" i="6"/>
  <c r="E72" i="6"/>
  <c r="I71" i="6"/>
  <c r="G71" i="6"/>
  <c r="H71" i="6" s="1"/>
  <c r="E71" i="6"/>
  <c r="I66" i="6"/>
  <c r="G66" i="6"/>
  <c r="H66" i="6" s="1"/>
  <c r="H67" i="6" s="1"/>
  <c r="F14" i="7" s="1"/>
  <c r="E66" i="6"/>
  <c r="I65" i="6"/>
  <c r="G65" i="6"/>
  <c r="E65" i="6"/>
  <c r="I59" i="6"/>
  <c r="J59" i="6" s="1"/>
  <c r="G59" i="6"/>
  <c r="E59" i="6"/>
  <c r="I58" i="6"/>
  <c r="G58" i="6"/>
  <c r="E58" i="6"/>
  <c r="I57" i="6"/>
  <c r="G57" i="6"/>
  <c r="E57" i="6"/>
  <c r="F57" i="6" s="1"/>
  <c r="I56" i="6"/>
  <c r="G56" i="6"/>
  <c r="E56" i="6"/>
  <c r="I52" i="6"/>
  <c r="G52" i="6"/>
  <c r="E52" i="6"/>
  <c r="I51" i="6"/>
  <c r="G51" i="6"/>
  <c r="E51" i="6"/>
  <c r="I50" i="6"/>
  <c r="G50" i="6"/>
  <c r="E50" i="6"/>
  <c r="I46" i="6"/>
  <c r="G46" i="6"/>
  <c r="E46" i="6"/>
  <c r="I45" i="6"/>
  <c r="G45" i="6"/>
  <c r="E45" i="6"/>
  <c r="I44" i="6"/>
  <c r="G44" i="6"/>
  <c r="E44" i="6"/>
  <c r="I40" i="6"/>
  <c r="G40" i="6"/>
  <c r="E40" i="6"/>
  <c r="I36" i="6"/>
  <c r="G36" i="6"/>
  <c r="E36" i="6"/>
  <c r="I32" i="6"/>
  <c r="G32" i="6"/>
  <c r="E32" i="6"/>
  <c r="I28" i="6"/>
  <c r="G28" i="6"/>
  <c r="E28" i="6"/>
  <c r="I27" i="6"/>
  <c r="G27" i="6"/>
  <c r="E27" i="6"/>
  <c r="I23" i="6"/>
  <c r="G23" i="6"/>
  <c r="E23" i="6"/>
  <c r="I19" i="6"/>
  <c r="G19" i="6"/>
  <c r="H19" i="6" s="1"/>
  <c r="E19" i="6"/>
  <c r="I18" i="6"/>
  <c r="G18" i="6"/>
  <c r="E18" i="6"/>
  <c r="I17" i="6"/>
  <c r="G17" i="6"/>
  <c r="H17" i="6" s="1"/>
  <c r="E17" i="6"/>
  <c r="F17" i="6" s="1"/>
  <c r="I16" i="6"/>
  <c r="G16" i="6"/>
  <c r="E16" i="6"/>
  <c r="I15" i="6"/>
  <c r="G15" i="6"/>
  <c r="E15" i="6"/>
  <c r="I14" i="6"/>
  <c r="G14" i="6"/>
  <c r="E14" i="6"/>
  <c r="I13" i="6"/>
  <c r="G13" i="6"/>
  <c r="E13" i="6"/>
  <c r="I12" i="6"/>
  <c r="G12" i="6"/>
  <c r="E12" i="6"/>
  <c r="I11" i="6"/>
  <c r="G11" i="6"/>
  <c r="E11" i="6"/>
  <c r="I10" i="6"/>
  <c r="G10" i="6"/>
  <c r="E10" i="6"/>
  <c r="I6" i="6"/>
  <c r="G6" i="6"/>
  <c r="E6" i="6"/>
  <c r="I5" i="6"/>
  <c r="G5" i="6"/>
  <c r="E5" i="6"/>
  <c r="V43" i="3"/>
  <c r="O42" i="3"/>
  <c r="O32" i="3"/>
  <c r="O31" i="3"/>
  <c r="V30" i="3"/>
  <c r="V29" i="3"/>
  <c r="O28" i="3"/>
  <c r="O27" i="3"/>
  <c r="O26" i="3"/>
  <c r="O25" i="3"/>
  <c r="O24" i="3"/>
  <c r="O23" i="3"/>
  <c r="O22" i="3"/>
  <c r="O21" i="3"/>
  <c r="O20" i="3"/>
  <c r="O19" i="3"/>
  <c r="O18" i="3"/>
  <c r="O17" i="3"/>
  <c r="O16" i="3"/>
  <c r="O15" i="3"/>
  <c r="O14" i="3"/>
  <c r="O13" i="3"/>
  <c r="O12" i="3"/>
  <c r="O11" i="3"/>
  <c r="O10" i="3"/>
  <c r="O9" i="3"/>
  <c r="O8" i="3"/>
  <c r="O7" i="3"/>
  <c r="O6" i="3"/>
  <c r="O5" i="3"/>
  <c r="F414" i="6"/>
  <c r="H414" i="6"/>
  <c r="F72" i="7" s="1"/>
  <c r="G294" i="6" s="1"/>
  <c r="H294" i="6" s="1"/>
  <c r="F413" i="6"/>
  <c r="H413" i="6"/>
  <c r="F412" i="6"/>
  <c r="H412" i="6"/>
  <c r="J412" i="6"/>
  <c r="K412" i="6"/>
  <c r="F411" i="6"/>
  <c r="H411" i="6"/>
  <c r="I413" i="6" s="1"/>
  <c r="J413" i="6" s="1"/>
  <c r="J414" i="6" s="1"/>
  <c r="G72" i="7" s="1"/>
  <c r="I294" i="6" s="1"/>
  <c r="J294" i="6" s="1"/>
  <c r="J411" i="6"/>
  <c r="K411" i="6"/>
  <c r="F408" i="6"/>
  <c r="F407" i="6"/>
  <c r="H407" i="6"/>
  <c r="F406" i="6"/>
  <c r="J406" i="6"/>
  <c r="F405" i="6"/>
  <c r="H405" i="6"/>
  <c r="J405" i="6"/>
  <c r="K405" i="6"/>
  <c r="F402" i="6"/>
  <c r="E70" i="7" s="1"/>
  <c r="H402" i="6"/>
  <c r="J402" i="6"/>
  <c r="G70" i="7" s="1"/>
  <c r="F401" i="6"/>
  <c r="H401" i="6"/>
  <c r="J401" i="6"/>
  <c r="K401" i="6"/>
  <c r="F400" i="6"/>
  <c r="H400" i="6"/>
  <c r="J400" i="6"/>
  <c r="K400" i="6"/>
  <c r="F399" i="6"/>
  <c r="H399" i="6"/>
  <c r="J399" i="6"/>
  <c r="K399" i="6"/>
  <c r="F395" i="6"/>
  <c r="H395" i="6"/>
  <c r="F394" i="6"/>
  <c r="H394" i="6"/>
  <c r="L394" i="6" s="1"/>
  <c r="J394" i="6"/>
  <c r="K394" i="6"/>
  <c r="F393" i="6"/>
  <c r="H393" i="6"/>
  <c r="I395" i="6" s="1"/>
  <c r="J395" i="6" s="1"/>
  <c r="J396" i="6" s="1"/>
  <c r="G69" i="7" s="1"/>
  <c r="J393" i="6"/>
  <c r="K393" i="6"/>
  <c r="F333" i="6"/>
  <c r="H333" i="6"/>
  <c r="F332" i="6"/>
  <c r="H332" i="6"/>
  <c r="J332" i="6"/>
  <c r="K332" i="6"/>
  <c r="H331" i="6"/>
  <c r="J331" i="6"/>
  <c r="K331" i="6"/>
  <c r="F328" i="6"/>
  <c r="H328" i="6"/>
  <c r="F53" i="7" s="1"/>
  <c r="F327" i="6"/>
  <c r="H327" i="6"/>
  <c r="J327" i="6"/>
  <c r="K327" i="6"/>
  <c r="F326" i="6"/>
  <c r="H326" i="6"/>
  <c r="J326" i="6"/>
  <c r="K326" i="6"/>
  <c r="F325" i="6"/>
  <c r="H325" i="6"/>
  <c r="J325" i="6"/>
  <c r="J328" i="6" s="1"/>
  <c r="G53" i="7" s="1"/>
  <c r="K325" i="6"/>
  <c r="F321" i="6"/>
  <c r="H321" i="6"/>
  <c r="J321" i="6"/>
  <c r="K321" i="6"/>
  <c r="F320" i="6"/>
  <c r="H320" i="6"/>
  <c r="J320" i="6"/>
  <c r="K320" i="6"/>
  <c r="F318" i="6"/>
  <c r="H318" i="6"/>
  <c r="J318" i="6"/>
  <c r="K318" i="6"/>
  <c r="H315" i="6"/>
  <c r="J315" i="6"/>
  <c r="G51" i="7" s="1"/>
  <c r="F314" i="6"/>
  <c r="H314" i="6"/>
  <c r="J314" i="6"/>
  <c r="K314" i="6"/>
  <c r="F310" i="6"/>
  <c r="J310" i="6"/>
  <c r="F309" i="6"/>
  <c r="H309" i="6"/>
  <c r="L309" i="6" s="1"/>
  <c r="J309" i="6"/>
  <c r="K309" i="6"/>
  <c r="F308" i="6"/>
  <c r="H308" i="6"/>
  <c r="J308" i="6"/>
  <c r="K308" i="6"/>
  <c r="F306" i="6"/>
  <c r="H306" i="6"/>
  <c r="J306" i="6"/>
  <c r="K306" i="6"/>
  <c r="F302" i="6"/>
  <c r="L302" i="6" s="1"/>
  <c r="H302" i="6"/>
  <c r="J302" i="6"/>
  <c r="K302" i="6"/>
  <c r="F301" i="6"/>
  <c r="H301" i="6"/>
  <c r="J301" i="6"/>
  <c r="K301" i="6"/>
  <c r="F299" i="6"/>
  <c r="J299" i="6"/>
  <c r="K299" i="6"/>
  <c r="F290" i="6"/>
  <c r="L290" i="6" s="1"/>
  <c r="H290" i="6"/>
  <c r="J290" i="6"/>
  <c r="K290" i="6"/>
  <c r="F288" i="6"/>
  <c r="H288" i="6"/>
  <c r="J288" i="6"/>
  <c r="K288" i="6"/>
  <c r="F284" i="6"/>
  <c r="H284" i="6"/>
  <c r="J284" i="6"/>
  <c r="K284" i="6"/>
  <c r="J282" i="6"/>
  <c r="F278" i="6"/>
  <c r="H278" i="6"/>
  <c r="J278" i="6"/>
  <c r="F276" i="6"/>
  <c r="H276" i="6"/>
  <c r="J276" i="6"/>
  <c r="K276" i="6"/>
  <c r="F272" i="6"/>
  <c r="H272" i="6"/>
  <c r="J272" i="6"/>
  <c r="K272" i="6"/>
  <c r="F271" i="6"/>
  <c r="H271" i="6"/>
  <c r="J271" i="6"/>
  <c r="K271" i="6"/>
  <c r="F269" i="6"/>
  <c r="H269" i="6"/>
  <c r="J269" i="6"/>
  <c r="K269" i="6"/>
  <c r="F265" i="6"/>
  <c r="H265" i="6"/>
  <c r="J265" i="6"/>
  <c r="K265" i="6"/>
  <c r="F264" i="6"/>
  <c r="L264" i="6" s="1"/>
  <c r="H264" i="6"/>
  <c r="J264" i="6"/>
  <c r="K264" i="6"/>
  <c r="F262" i="6"/>
  <c r="H262" i="6"/>
  <c r="J262" i="6"/>
  <c r="K262" i="6"/>
  <c r="F258" i="6"/>
  <c r="H258" i="6"/>
  <c r="L258" i="6" s="1"/>
  <c r="J258" i="6"/>
  <c r="K258" i="6"/>
  <c r="J257" i="6"/>
  <c r="F255" i="6"/>
  <c r="J255" i="6"/>
  <c r="K255" i="6"/>
  <c r="F251" i="6"/>
  <c r="H251" i="6"/>
  <c r="J251" i="6"/>
  <c r="K251" i="6"/>
  <c r="F250" i="6"/>
  <c r="H250" i="6"/>
  <c r="J250" i="6"/>
  <c r="K250" i="6"/>
  <c r="F248" i="6"/>
  <c r="H248" i="6"/>
  <c r="J248" i="6"/>
  <c r="K248" i="6"/>
  <c r="F244" i="6"/>
  <c r="H244" i="6"/>
  <c r="J244" i="6"/>
  <c r="K244" i="6"/>
  <c r="F243" i="6"/>
  <c r="H243" i="6"/>
  <c r="J243" i="6"/>
  <c r="K243" i="6"/>
  <c r="F242" i="6"/>
  <c r="F245" i="6" s="1"/>
  <c r="H242" i="6"/>
  <c r="J242" i="6"/>
  <c r="K242" i="6"/>
  <c r="F241" i="6"/>
  <c r="H241" i="6"/>
  <c r="H245" i="6" s="1"/>
  <c r="F40" i="7" s="1"/>
  <c r="J241" i="6"/>
  <c r="J245" i="6" s="1"/>
  <c r="G40" i="7" s="1"/>
  <c r="K241" i="6"/>
  <c r="F237" i="6"/>
  <c r="H237" i="6"/>
  <c r="J237" i="6"/>
  <c r="K237" i="6"/>
  <c r="F236" i="6"/>
  <c r="H236" i="6"/>
  <c r="J236" i="6"/>
  <c r="K236" i="6"/>
  <c r="F234" i="6"/>
  <c r="H234" i="6"/>
  <c r="J234" i="6"/>
  <c r="K234" i="6"/>
  <c r="F233" i="6"/>
  <c r="L233" i="6" s="1"/>
  <c r="H233" i="6"/>
  <c r="J233" i="6"/>
  <c r="K233" i="6"/>
  <c r="F232" i="6"/>
  <c r="H232" i="6"/>
  <c r="J232" i="6"/>
  <c r="K232" i="6"/>
  <c r="F230" i="6"/>
  <c r="J230" i="6"/>
  <c r="K230" i="6"/>
  <c r="J227" i="6"/>
  <c r="G38" i="7" s="1"/>
  <c r="H226" i="6"/>
  <c r="J226" i="6"/>
  <c r="F225" i="6"/>
  <c r="H225" i="6"/>
  <c r="H227" i="6" s="1"/>
  <c r="J225" i="6"/>
  <c r="K225" i="6"/>
  <c r="F224" i="6"/>
  <c r="H224" i="6"/>
  <c r="J224" i="6"/>
  <c r="K224" i="6"/>
  <c r="F223" i="6"/>
  <c r="H223" i="6"/>
  <c r="J223" i="6"/>
  <c r="K223" i="6"/>
  <c r="F220" i="6"/>
  <c r="E37" i="7" s="1"/>
  <c r="H220" i="6"/>
  <c r="F219" i="6"/>
  <c r="H219" i="6"/>
  <c r="J219" i="6"/>
  <c r="K219" i="6"/>
  <c r="F218" i="6"/>
  <c r="H218" i="6"/>
  <c r="J218" i="6"/>
  <c r="K218" i="6"/>
  <c r="F217" i="6"/>
  <c r="H217" i="6"/>
  <c r="J217" i="6"/>
  <c r="K217" i="6"/>
  <c r="F213" i="6"/>
  <c r="H213" i="6"/>
  <c r="J213" i="6"/>
  <c r="K213" i="6"/>
  <c r="F212" i="6"/>
  <c r="H212" i="6"/>
  <c r="J212" i="6"/>
  <c r="K212" i="6"/>
  <c r="F210" i="6"/>
  <c r="H210" i="6"/>
  <c r="J210" i="6"/>
  <c r="K210" i="6"/>
  <c r="F206" i="6"/>
  <c r="H206" i="6"/>
  <c r="K206" i="6"/>
  <c r="F205" i="6"/>
  <c r="H205" i="6"/>
  <c r="J205" i="6"/>
  <c r="F204" i="6"/>
  <c r="H204" i="6"/>
  <c r="J204" i="6"/>
  <c r="K204" i="6"/>
  <c r="F203" i="6"/>
  <c r="H203" i="6"/>
  <c r="J203" i="6"/>
  <c r="K203" i="6"/>
  <c r="F199" i="6"/>
  <c r="H199" i="6"/>
  <c r="J199" i="6"/>
  <c r="K199" i="6"/>
  <c r="F198" i="6"/>
  <c r="H198" i="6"/>
  <c r="J198" i="6"/>
  <c r="K198" i="6"/>
  <c r="F196" i="6"/>
  <c r="H196" i="6"/>
  <c r="L196" i="6" s="1"/>
  <c r="J196" i="6"/>
  <c r="K196" i="6"/>
  <c r="F195" i="6"/>
  <c r="H195" i="6"/>
  <c r="J195" i="6"/>
  <c r="K195" i="6"/>
  <c r="L195" i="6"/>
  <c r="F194" i="6"/>
  <c r="L194" i="6" s="1"/>
  <c r="H194" i="6"/>
  <c r="J194" i="6"/>
  <c r="K194" i="6"/>
  <c r="F192" i="6"/>
  <c r="H192" i="6"/>
  <c r="J192" i="6"/>
  <c r="K192" i="6"/>
  <c r="F189" i="6"/>
  <c r="E33" i="7" s="1"/>
  <c r="H189" i="6"/>
  <c r="F33" i="7" s="1"/>
  <c r="F188" i="6"/>
  <c r="H188" i="6"/>
  <c r="J188" i="6"/>
  <c r="K188" i="6"/>
  <c r="F187" i="6"/>
  <c r="H187" i="6"/>
  <c r="J187" i="6"/>
  <c r="K187" i="6"/>
  <c r="F186" i="6"/>
  <c r="H186" i="6"/>
  <c r="J186" i="6"/>
  <c r="K186" i="6"/>
  <c r="F185" i="6"/>
  <c r="H185" i="6"/>
  <c r="J185" i="6"/>
  <c r="K185" i="6"/>
  <c r="F181" i="6"/>
  <c r="H181" i="6"/>
  <c r="J181" i="6"/>
  <c r="K181" i="6"/>
  <c r="F180" i="6"/>
  <c r="L180" i="6" s="1"/>
  <c r="H180" i="6"/>
  <c r="J180" i="6"/>
  <c r="K180" i="6"/>
  <c r="F178" i="6"/>
  <c r="H178" i="6"/>
  <c r="J178" i="6"/>
  <c r="K178" i="6"/>
  <c r="F177" i="6"/>
  <c r="H177" i="6"/>
  <c r="J177" i="6"/>
  <c r="K177" i="6"/>
  <c r="L177" i="6"/>
  <c r="F176" i="6"/>
  <c r="H176" i="6"/>
  <c r="J176" i="6"/>
  <c r="K176" i="6"/>
  <c r="F174" i="6"/>
  <c r="H174" i="6"/>
  <c r="J174" i="6"/>
  <c r="K174" i="6"/>
  <c r="F170" i="6"/>
  <c r="H170" i="6"/>
  <c r="J170" i="6"/>
  <c r="K170" i="6"/>
  <c r="F168" i="6"/>
  <c r="L168" i="6" s="1"/>
  <c r="H168" i="6"/>
  <c r="J168" i="6"/>
  <c r="K168" i="6"/>
  <c r="F164" i="6"/>
  <c r="H164" i="6"/>
  <c r="J164" i="6"/>
  <c r="K164" i="6"/>
  <c r="F163" i="6"/>
  <c r="H163" i="6"/>
  <c r="J163" i="6"/>
  <c r="K163" i="6"/>
  <c r="F161" i="6"/>
  <c r="J161" i="6"/>
  <c r="J158" i="6"/>
  <c r="G29" i="7" s="1"/>
  <c r="F157" i="6"/>
  <c r="H157" i="6"/>
  <c r="J157" i="6"/>
  <c r="K157" i="6"/>
  <c r="F156" i="6"/>
  <c r="H156" i="6"/>
  <c r="J156" i="6"/>
  <c r="K156" i="6"/>
  <c r="F155" i="6"/>
  <c r="H155" i="6"/>
  <c r="J155" i="6"/>
  <c r="K155" i="6"/>
  <c r="F154" i="6"/>
  <c r="H154" i="6"/>
  <c r="L154" i="6" s="1"/>
  <c r="J154" i="6"/>
  <c r="K154" i="6"/>
  <c r="F150" i="6"/>
  <c r="H150" i="6"/>
  <c r="J150" i="6"/>
  <c r="K150" i="6"/>
  <c r="F148" i="6"/>
  <c r="H148" i="6"/>
  <c r="J148" i="6"/>
  <c r="K148" i="6"/>
  <c r="F147" i="6"/>
  <c r="H147" i="6"/>
  <c r="J147" i="6"/>
  <c r="K147" i="6"/>
  <c r="F146" i="6"/>
  <c r="H146" i="6"/>
  <c r="J146" i="6"/>
  <c r="K146" i="6"/>
  <c r="F142" i="6"/>
  <c r="L142" i="6" s="1"/>
  <c r="H142" i="6"/>
  <c r="J142" i="6"/>
  <c r="K142" i="6"/>
  <c r="F141" i="6"/>
  <c r="L141" i="6" s="1"/>
  <c r="H141" i="6"/>
  <c r="J141" i="6"/>
  <c r="K141" i="6"/>
  <c r="F139" i="6"/>
  <c r="H139" i="6"/>
  <c r="J139" i="6"/>
  <c r="K139" i="6"/>
  <c r="F135" i="6"/>
  <c r="H135" i="6"/>
  <c r="H136" i="6" s="1"/>
  <c r="F26" i="7" s="1"/>
  <c r="J135" i="6"/>
  <c r="K135" i="6"/>
  <c r="F134" i="6"/>
  <c r="H134" i="6"/>
  <c r="J134" i="6"/>
  <c r="J136" i="6" s="1"/>
  <c r="G26" i="7" s="1"/>
  <c r="K134" i="6"/>
  <c r="F133" i="6"/>
  <c r="H133" i="6"/>
  <c r="J133" i="6"/>
  <c r="F130" i="6"/>
  <c r="J130" i="6"/>
  <c r="G25" i="7" s="1"/>
  <c r="F129" i="6"/>
  <c r="H129" i="6"/>
  <c r="J129" i="6"/>
  <c r="K129" i="6"/>
  <c r="F128" i="6"/>
  <c r="H128" i="6"/>
  <c r="L128" i="6" s="1"/>
  <c r="J128" i="6"/>
  <c r="K128" i="6"/>
  <c r="J125" i="6"/>
  <c r="G24" i="7" s="1"/>
  <c r="H124" i="6"/>
  <c r="J124" i="6"/>
  <c r="F123" i="6"/>
  <c r="J123" i="6"/>
  <c r="F118" i="6"/>
  <c r="L118" i="6" s="1"/>
  <c r="H118" i="6"/>
  <c r="J118" i="6"/>
  <c r="K118" i="6"/>
  <c r="F113" i="6"/>
  <c r="L113" i="6" s="1"/>
  <c r="H113" i="6"/>
  <c r="J113" i="6"/>
  <c r="K113" i="6"/>
  <c r="J110" i="6"/>
  <c r="G21" i="7" s="1"/>
  <c r="I70" i="6" s="1"/>
  <c r="J70" i="6" s="1"/>
  <c r="H109" i="6"/>
  <c r="J109" i="6"/>
  <c r="F108" i="6"/>
  <c r="H108" i="6"/>
  <c r="J108" i="6"/>
  <c r="K108" i="6"/>
  <c r="F107" i="6"/>
  <c r="H107" i="6"/>
  <c r="H110" i="6" s="1"/>
  <c r="F21" i="7" s="1"/>
  <c r="G70" i="6" s="1"/>
  <c r="H70" i="6" s="1"/>
  <c r="J107" i="6"/>
  <c r="K107" i="6"/>
  <c r="J104" i="6"/>
  <c r="G20" i="7" s="1"/>
  <c r="I97" i="6" s="1"/>
  <c r="J97" i="6" s="1"/>
  <c r="J100" i="6" s="1"/>
  <c r="G19" i="7" s="1"/>
  <c r="F103" i="6"/>
  <c r="F104" i="6" s="1"/>
  <c r="J103" i="6"/>
  <c r="K103" i="6"/>
  <c r="F99" i="6"/>
  <c r="H99" i="6"/>
  <c r="J99" i="6"/>
  <c r="K99" i="6"/>
  <c r="F98" i="6"/>
  <c r="L98" i="6" s="1"/>
  <c r="H98" i="6"/>
  <c r="J98" i="6"/>
  <c r="K98" i="6"/>
  <c r="H94" i="6"/>
  <c r="F18" i="7" s="1"/>
  <c r="J94" i="6"/>
  <c r="G18" i="7" s="1"/>
  <c r="F93" i="6"/>
  <c r="F94" i="6" s="1"/>
  <c r="H93" i="6"/>
  <c r="J93" i="6"/>
  <c r="K93" i="6"/>
  <c r="F92" i="6"/>
  <c r="L92" i="6" s="1"/>
  <c r="H92" i="6"/>
  <c r="J92" i="6"/>
  <c r="K92" i="6"/>
  <c r="J89" i="6"/>
  <c r="G17" i="7" s="1"/>
  <c r="E88" i="6"/>
  <c r="K88" i="6" s="1"/>
  <c r="H88" i="6"/>
  <c r="J88" i="6"/>
  <c r="F87" i="6"/>
  <c r="H87" i="6"/>
  <c r="H89" i="6" s="1"/>
  <c r="F17" i="7" s="1"/>
  <c r="J87" i="6"/>
  <c r="K87" i="6"/>
  <c r="H83" i="6"/>
  <c r="J83" i="6"/>
  <c r="F82" i="6"/>
  <c r="H82" i="6"/>
  <c r="J82" i="6"/>
  <c r="J81" i="6"/>
  <c r="K81" i="6"/>
  <c r="F80" i="6"/>
  <c r="H80" i="6"/>
  <c r="F79" i="6"/>
  <c r="H79" i="6"/>
  <c r="J79" i="6"/>
  <c r="K79" i="6"/>
  <c r="H75" i="6"/>
  <c r="J75" i="6"/>
  <c r="F74" i="6"/>
  <c r="H74" i="6"/>
  <c r="E75" i="6" s="1"/>
  <c r="F75" i="6" s="1"/>
  <c r="L75" i="6" s="1"/>
  <c r="J74" i="6"/>
  <c r="K74" i="6"/>
  <c r="H73" i="6"/>
  <c r="J73" i="6"/>
  <c r="F72" i="6"/>
  <c r="H72" i="6"/>
  <c r="J72" i="6"/>
  <c r="K72" i="6"/>
  <c r="F71" i="6"/>
  <c r="E73" i="6" s="1"/>
  <c r="F73" i="6" s="1"/>
  <c r="L73" i="6" s="1"/>
  <c r="J71" i="6"/>
  <c r="F66" i="6"/>
  <c r="J66" i="6"/>
  <c r="H65" i="6"/>
  <c r="J65" i="6"/>
  <c r="J67" i="6" s="1"/>
  <c r="G14" i="7" s="1"/>
  <c r="H62" i="6"/>
  <c r="H61" i="6"/>
  <c r="J61" i="6"/>
  <c r="F60" i="6"/>
  <c r="H60" i="6"/>
  <c r="F59" i="6"/>
  <c r="H59" i="6"/>
  <c r="F58" i="6"/>
  <c r="H58" i="6"/>
  <c r="J58" i="6"/>
  <c r="L58" i="6" s="1"/>
  <c r="K58" i="6"/>
  <c r="H57" i="6"/>
  <c r="J57" i="6"/>
  <c r="F56" i="6"/>
  <c r="H56" i="6"/>
  <c r="J56" i="6"/>
  <c r="K56" i="6"/>
  <c r="F53" i="6"/>
  <c r="J53" i="6"/>
  <c r="G12" i="7" s="1"/>
  <c r="F52" i="6"/>
  <c r="H52" i="6"/>
  <c r="J52" i="6"/>
  <c r="K52" i="6"/>
  <c r="F51" i="6"/>
  <c r="H51" i="6"/>
  <c r="L51" i="6" s="1"/>
  <c r="J51" i="6"/>
  <c r="K51" i="6"/>
  <c r="F50" i="6"/>
  <c r="L50" i="6" s="1"/>
  <c r="H50" i="6"/>
  <c r="J50" i="6"/>
  <c r="K50" i="6"/>
  <c r="F47" i="6"/>
  <c r="J47" i="6"/>
  <c r="G11" i="7" s="1"/>
  <c r="F46" i="6"/>
  <c r="H46" i="6"/>
  <c r="J46" i="6"/>
  <c r="K46" i="6"/>
  <c r="F45" i="6"/>
  <c r="L45" i="6" s="1"/>
  <c r="H45" i="6"/>
  <c r="J45" i="6"/>
  <c r="K45" i="6"/>
  <c r="F44" i="6"/>
  <c r="H44" i="6"/>
  <c r="J44" i="6"/>
  <c r="K44" i="6"/>
  <c r="H41" i="6"/>
  <c r="F10" i="7" s="1"/>
  <c r="J41" i="6"/>
  <c r="G10" i="7" s="1"/>
  <c r="F40" i="6"/>
  <c r="F41" i="6" s="1"/>
  <c r="H40" i="6"/>
  <c r="J40" i="6"/>
  <c r="K40" i="6"/>
  <c r="J37" i="6"/>
  <c r="G9" i="7" s="1"/>
  <c r="F36" i="6"/>
  <c r="F37" i="6" s="1"/>
  <c r="E9" i="7" s="1"/>
  <c r="H36" i="6"/>
  <c r="H37" i="6" s="1"/>
  <c r="J36" i="6"/>
  <c r="K36" i="6"/>
  <c r="J33" i="6"/>
  <c r="G8" i="7" s="1"/>
  <c r="F32" i="6"/>
  <c r="F33" i="6" s="1"/>
  <c r="E8" i="7" s="1"/>
  <c r="H32" i="6"/>
  <c r="H33" i="6" s="1"/>
  <c r="J32" i="6"/>
  <c r="K32" i="6"/>
  <c r="H29" i="6"/>
  <c r="F7" i="7" s="1"/>
  <c r="F28" i="6"/>
  <c r="F29" i="6" s="1"/>
  <c r="H28" i="6"/>
  <c r="L28" i="6" s="1"/>
  <c r="J28" i="6"/>
  <c r="K28" i="6"/>
  <c r="F27" i="6"/>
  <c r="H27" i="6"/>
  <c r="J27" i="6"/>
  <c r="J29" i="6" s="1"/>
  <c r="G7" i="7" s="1"/>
  <c r="K27" i="6"/>
  <c r="J24" i="6"/>
  <c r="G6" i="7" s="1"/>
  <c r="F23" i="6"/>
  <c r="H23" i="6"/>
  <c r="H24" i="6" s="1"/>
  <c r="F6" i="7" s="1"/>
  <c r="J23" i="6"/>
  <c r="K23" i="6"/>
  <c r="F19" i="6"/>
  <c r="J19" i="6"/>
  <c r="F18" i="6"/>
  <c r="H18" i="6"/>
  <c r="J18" i="6"/>
  <c r="K18" i="6"/>
  <c r="J17" i="6"/>
  <c r="F16" i="6"/>
  <c r="H16" i="6"/>
  <c r="J16" i="6"/>
  <c r="K16" i="6"/>
  <c r="F15" i="6"/>
  <c r="H15" i="6"/>
  <c r="J15" i="6"/>
  <c r="K15" i="6"/>
  <c r="F14" i="6"/>
  <c r="H14" i="6"/>
  <c r="J14" i="6"/>
  <c r="K14" i="6"/>
  <c r="F13" i="6"/>
  <c r="H13" i="6"/>
  <c r="J13" i="6"/>
  <c r="K13" i="6"/>
  <c r="F12" i="6"/>
  <c r="H12" i="6"/>
  <c r="J12" i="6"/>
  <c r="K12" i="6"/>
  <c r="F11" i="6"/>
  <c r="L11" i="6" s="1"/>
  <c r="H11" i="6"/>
  <c r="J11" i="6"/>
  <c r="K11" i="6"/>
  <c r="F10" i="6"/>
  <c r="H10" i="6"/>
  <c r="J10" i="6"/>
  <c r="K10" i="6"/>
  <c r="F7" i="6"/>
  <c r="J7" i="6"/>
  <c r="G4" i="7" s="1"/>
  <c r="F6" i="6"/>
  <c r="H6" i="6"/>
  <c r="J6" i="6"/>
  <c r="K6" i="6"/>
  <c r="F5" i="6"/>
  <c r="H5" i="6"/>
  <c r="H7" i="6" s="1"/>
  <c r="F4" i="7" s="1"/>
  <c r="J5" i="6"/>
  <c r="K5" i="6"/>
  <c r="J187" i="8"/>
  <c r="I13" i="9" s="1"/>
  <c r="J13" i="9" s="1"/>
  <c r="H187" i="8"/>
  <c r="G13" i="9" s="1"/>
  <c r="H13" i="9" s="1"/>
  <c r="F167" i="8"/>
  <c r="H167" i="8"/>
  <c r="J167" i="8"/>
  <c r="K167" i="8"/>
  <c r="F166" i="8"/>
  <c r="H166" i="8"/>
  <c r="J166" i="8"/>
  <c r="K166" i="8"/>
  <c r="H157" i="8"/>
  <c r="J157" i="8"/>
  <c r="K157" i="8"/>
  <c r="F156" i="8"/>
  <c r="H156" i="8"/>
  <c r="J156" i="8"/>
  <c r="F155" i="8"/>
  <c r="H155" i="8"/>
  <c r="J155" i="8"/>
  <c r="K155" i="8"/>
  <c r="F154" i="8"/>
  <c r="H154" i="8"/>
  <c r="J154" i="8"/>
  <c r="K154" i="8"/>
  <c r="F153" i="8"/>
  <c r="H153" i="8"/>
  <c r="F152" i="8"/>
  <c r="J152" i="8"/>
  <c r="K152" i="8"/>
  <c r="F151" i="8"/>
  <c r="H151" i="8"/>
  <c r="J151" i="8"/>
  <c r="K151" i="8"/>
  <c r="F150" i="8"/>
  <c r="H150" i="8"/>
  <c r="J150" i="8"/>
  <c r="K150" i="8"/>
  <c r="F149" i="8"/>
  <c r="H149" i="8"/>
  <c r="L149" i="8" s="1"/>
  <c r="J149" i="8"/>
  <c r="K149" i="8"/>
  <c r="F148" i="8"/>
  <c r="H148" i="8"/>
  <c r="J148" i="8"/>
  <c r="K148" i="8"/>
  <c r="F147" i="8"/>
  <c r="H147" i="8"/>
  <c r="F146" i="8"/>
  <c r="H146" i="8"/>
  <c r="J146" i="8"/>
  <c r="K146" i="8"/>
  <c r="F145" i="8"/>
  <c r="H145" i="8"/>
  <c r="J145" i="8"/>
  <c r="K145" i="8"/>
  <c r="F144" i="8"/>
  <c r="J144" i="8"/>
  <c r="F143" i="8"/>
  <c r="H143" i="8"/>
  <c r="J143" i="8"/>
  <c r="K143" i="8"/>
  <c r="J141" i="8"/>
  <c r="I11" i="9" s="1"/>
  <c r="J11" i="9" s="1"/>
  <c r="H141" i="8"/>
  <c r="G11" i="9" s="1"/>
  <c r="H11" i="9" s="1"/>
  <c r="F141" i="8"/>
  <c r="E11" i="9" s="1"/>
  <c r="F120" i="8"/>
  <c r="H120" i="8"/>
  <c r="J120" i="8"/>
  <c r="K120" i="8"/>
  <c r="L120" i="8"/>
  <c r="L141" i="8" s="1"/>
  <c r="J118" i="8"/>
  <c r="I10" i="9" s="1"/>
  <c r="J10" i="9" s="1"/>
  <c r="H118" i="8"/>
  <c r="G10" i="9" s="1"/>
  <c r="H10" i="9" s="1"/>
  <c r="H97" i="8"/>
  <c r="J97" i="8"/>
  <c r="J95" i="8"/>
  <c r="I9" i="9" s="1"/>
  <c r="J9" i="9" s="1"/>
  <c r="H74" i="8"/>
  <c r="H95" i="8" s="1"/>
  <c r="G9" i="9" s="1"/>
  <c r="H9" i="9" s="1"/>
  <c r="J74" i="8"/>
  <c r="F55" i="8"/>
  <c r="H55" i="8"/>
  <c r="L55" i="8" s="1"/>
  <c r="J55" i="8"/>
  <c r="K55" i="8"/>
  <c r="F54" i="8"/>
  <c r="H54" i="8"/>
  <c r="J54" i="8"/>
  <c r="K54" i="8"/>
  <c r="F53" i="8"/>
  <c r="H53" i="8"/>
  <c r="K53" i="8"/>
  <c r="F52" i="8"/>
  <c r="H52" i="8"/>
  <c r="L52" i="8" s="1"/>
  <c r="J52" i="8"/>
  <c r="K52" i="8"/>
  <c r="F51" i="8"/>
  <c r="H51" i="8"/>
  <c r="J51" i="8"/>
  <c r="K51" i="8"/>
  <c r="F50" i="8"/>
  <c r="H50" i="8"/>
  <c r="J50" i="8"/>
  <c r="H49" i="8"/>
  <c r="J49" i="8"/>
  <c r="K49" i="8"/>
  <c r="F48" i="8"/>
  <c r="H48" i="8"/>
  <c r="L48" i="8" s="1"/>
  <c r="J48" i="8"/>
  <c r="F47" i="8"/>
  <c r="H47" i="8"/>
  <c r="J47" i="8"/>
  <c r="K47" i="8"/>
  <c r="F46" i="8"/>
  <c r="H46" i="8"/>
  <c r="J46" i="8"/>
  <c r="F45" i="8"/>
  <c r="H45" i="8"/>
  <c r="J45" i="8"/>
  <c r="F44" i="8"/>
  <c r="H44" i="8"/>
  <c r="J44" i="8"/>
  <c r="K44" i="8"/>
  <c r="F43" i="8"/>
  <c r="H43" i="8"/>
  <c r="F42" i="8"/>
  <c r="H42" i="8"/>
  <c r="F41" i="8"/>
  <c r="H41" i="8"/>
  <c r="J41" i="8"/>
  <c r="K41" i="8"/>
  <c r="F40" i="8"/>
  <c r="H40" i="8"/>
  <c r="F39" i="8"/>
  <c r="H39" i="8"/>
  <c r="J39" i="8"/>
  <c r="K39" i="8"/>
  <c r="F38" i="8"/>
  <c r="H38" i="8"/>
  <c r="J38" i="8"/>
  <c r="F37" i="8"/>
  <c r="H37" i="8"/>
  <c r="J37" i="8"/>
  <c r="F36" i="8"/>
  <c r="H36" i="8"/>
  <c r="J36" i="8"/>
  <c r="K36" i="8"/>
  <c r="F35" i="8"/>
  <c r="J35" i="8"/>
  <c r="K35" i="8"/>
  <c r="F34" i="8"/>
  <c r="H34" i="8"/>
  <c r="J34" i="8"/>
  <c r="K34" i="8"/>
  <c r="F33" i="8"/>
  <c r="H33" i="8"/>
  <c r="J33" i="8"/>
  <c r="L33" i="8"/>
  <c r="F32" i="8"/>
  <c r="H32" i="8"/>
  <c r="J32" i="8"/>
  <c r="L32" i="8" s="1"/>
  <c r="F31" i="8"/>
  <c r="H31" i="8"/>
  <c r="J31" i="8"/>
  <c r="K31" i="8"/>
  <c r="F30" i="8"/>
  <c r="H30" i="8"/>
  <c r="J30" i="8"/>
  <c r="K30" i="8"/>
  <c r="F29" i="8"/>
  <c r="H29" i="8"/>
  <c r="K29" i="8"/>
  <c r="F28" i="8"/>
  <c r="J28" i="8"/>
  <c r="K28" i="8"/>
  <c r="F8" i="8"/>
  <c r="H8" i="8"/>
  <c r="J8" i="8"/>
  <c r="F7" i="8"/>
  <c r="H7" i="8"/>
  <c r="J7" i="8"/>
  <c r="K7" i="8"/>
  <c r="J6" i="8"/>
  <c r="K6" i="8"/>
  <c r="F5" i="8"/>
  <c r="H5" i="8"/>
  <c r="J5" i="8"/>
  <c r="K5" i="8"/>
  <c r="L167" i="8" l="1"/>
  <c r="L166" i="8"/>
  <c r="L187" i="8" s="1"/>
  <c r="F187" i="8"/>
  <c r="E13" i="9" s="1"/>
  <c r="L156" i="8"/>
  <c r="L155" i="8"/>
  <c r="L154" i="8"/>
  <c r="K153" i="8"/>
  <c r="L153" i="8"/>
  <c r="L152" i="8"/>
  <c r="L151" i="8"/>
  <c r="L150" i="8"/>
  <c r="J164" i="8"/>
  <c r="I12" i="9" s="1"/>
  <c r="J12" i="9" s="1"/>
  <c r="L148" i="8"/>
  <c r="K147" i="8"/>
  <c r="L147" i="8"/>
  <c r="L146" i="8"/>
  <c r="L145" i="8"/>
  <c r="F164" i="8"/>
  <c r="E12" i="9" s="1"/>
  <c r="F12" i="9" s="1"/>
  <c r="H164" i="8"/>
  <c r="G12" i="9" s="1"/>
  <c r="H12" i="9" s="1"/>
  <c r="L144" i="8"/>
  <c r="K144" i="8"/>
  <c r="L143" i="8"/>
  <c r="K11" i="9"/>
  <c r="F11" i="9"/>
  <c r="L11" i="9" s="1"/>
  <c r="F118" i="8"/>
  <c r="E10" i="9" s="1"/>
  <c r="L97" i="8"/>
  <c r="L118" i="8" s="1"/>
  <c r="K97" i="8"/>
  <c r="L74" i="8"/>
  <c r="L95" i="8" s="1"/>
  <c r="F95" i="8"/>
  <c r="E9" i="9" s="1"/>
  <c r="K74" i="8"/>
  <c r="L54" i="8"/>
  <c r="L53" i="8"/>
  <c r="L51" i="8"/>
  <c r="L50" i="8"/>
  <c r="L49" i="8"/>
  <c r="K48" i="8"/>
  <c r="L47" i="8"/>
  <c r="L46" i="8"/>
  <c r="L45" i="8"/>
  <c r="L44" i="8"/>
  <c r="K43" i="8"/>
  <c r="L43" i="8"/>
  <c r="L42" i="8"/>
  <c r="L41" i="8"/>
  <c r="K40" i="8"/>
  <c r="L40" i="8"/>
  <c r="L39" i="8"/>
  <c r="L38" i="8"/>
  <c r="L37" i="8"/>
  <c r="L36" i="8"/>
  <c r="L35" i="8"/>
  <c r="L34" i="8"/>
  <c r="K32" i="8"/>
  <c r="F72" i="8"/>
  <c r="E8" i="9" s="1"/>
  <c r="F8" i="9" s="1"/>
  <c r="J72" i="8"/>
  <c r="I8" i="9" s="1"/>
  <c r="J8" i="9" s="1"/>
  <c r="L31" i="8"/>
  <c r="L30" i="8"/>
  <c r="H72" i="8"/>
  <c r="G8" i="9" s="1"/>
  <c r="H8" i="9" s="1"/>
  <c r="L29" i="8"/>
  <c r="L28" i="8"/>
  <c r="J26" i="8"/>
  <c r="I7" i="9" s="1"/>
  <c r="J7" i="9" s="1"/>
  <c r="L8" i="8"/>
  <c r="L7" i="8"/>
  <c r="F26" i="8"/>
  <c r="E7" i="9" s="1"/>
  <c r="F7" i="9" s="1"/>
  <c r="H26" i="8"/>
  <c r="G7" i="9" s="1"/>
  <c r="H7" i="9" s="1"/>
  <c r="L6" i="8"/>
  <c r="L5" i="8"/>
  <c r="L412" i="6"/>
  <c r="L414" i="6"/>
  <c r="L411" i="6"/>
  <c r="L413" i="6"/>
  <c r="G389" i="6"/>
  <c r="H389" i="6" s="1"/>
  <c r="H390" i="6" s="1"/>
  <c r="F68" i="7" s="1"/>
  <c r="G337" i="6"/>
  <c r="H337" i="6" s="1"/>
  <c r="H338" i="6" s="1"/>
  <c r="F55" i="7" s="1"/>
  <c r="G373" i="6"/>
  <c r="H373" i="6" s="1"/>
  <c r="H374" i="6" s="1"/>
  <c r="G385" i="6"/>
  <c r="H385" i="6" s="1"/>
  <c r="H386" i="6" s="1"/>
  <c r="F67" i="7" s="1"/>
  <c r="G361" i="6"/>
  <c r="H361" i="6" s="1"/>
  <c r="H362" i="6" s="1"/>
  <c r="F61" i="7" s="1"/>
  <c r="G295" i="6"/>
  <c r="H295" i="6" s="1"/>
  <c r="H296" i="6" s="1"/>
  <c r="F48" i="7" s="1"/>
  <c r="G349" i="6"/>
  <c r="H349" i="6" s="1"/>
  <c r="H350" i="6" s="1"/>
  <c r="F58" i="7" s="1"/>
  <c r="I407" i="6"/>
  <c r="J407" i="6" s="1"/>
  <c r="J408" i="6" s="1"/>
  <c r="G71" i="7" s="1"/>
  <c r="I373" i="6" s="1"/>
  <c r="J373" i="6" s="1"/>
  <c r="J374" i="6" s="1"/>
  <c r="G64" i="7" s="1"/>
  <c r="K406" i="6"/>
  <c r="L406" i="6"/>
  <c r="I365" i="6"/>
  <c r="J365" i="6" s="1"/>
  <c r="J366" i="6" s="1"/>
  <c r="G62" i="7" s="1"/>
  <c r="G345" i="6"/>
  <c r="H345" i="6" s="1"/>
  <c r="H346" i="6" s="1"/>
  <c r="G357" i="6"/>
  <c r="H357" i="6" s="1"/>
  <c r="H358" i="6" s="1"/>
  <c r="F60" i="7" s="1"/>
  <c r="G369" i="6"/>
  <c r="H369" i="6" s="1"/>
  <c r="H370" i="6" s="1"/>
  <c r="F63" i="7" s="1"/>
  <c r="G381" i="6"/>
  <c r="H381" i="6" s="1"/>
  <c r="H382" i="6" s="1"/>
  <c r="G341" i="6"/>
  <c r="H341" i="6" s="1"/>
  <c r="H342" i="6" s="1"/>
  <c r="F56" i="7" s="1"/>
  <c r="G353" i="6"/>
  <c r="H353" i="6" s="1"/>
  <c r="H354" i="6" s="1"/>
  <c r="F59" i="7" s="1"/>
  <c r="G365" i="6"/>
  <c r="H365" i="6" s="1"/>
  <c r="H366" i="6" s="1"/>
  <c r="F62" i="7" s="1"/>
  <c r="G377" i="6"/>
  <c r="H377" i="6" s="1"/>
  <c r="H378" i="6" s="1"/>
  <c r="F65" i="7" s="1"/>
  <c r="L405" i="6"/>
  <c r="L401" i="6"/>
  <c r="L400" i="6"/>
  <c r="L402" i="6"/>
  <c r="L399" i="6"/>
  <c r="I114" i="6"/>
  <c r="J114" i="6" s="1"/>
  <c r="J115" i="6" s="1"/>
  <c r="G22" i="7" s="1"/>
  <c r="I119" i="6"/>
  <c r="J119" i="6" s="1"/>
  <c r="J120" i="6" s="1"/>
  <c r="G23" i="7" s="1"/>
  <c r="L393" i="6"/>
  <c r="L395" i="6"/>
  <c r="H396" i="6"/>
  <c r="F69" i="7" s="1"/>
  <c r="F396" i="6"/>
  <c r="J334" i="6"/>
  <c r="G54" i="7" s="1"/>
  <c r="L333" i="6"/>
  <c r="K333" i="6"/>
  <c r="H334" i="6"/>
  <c r="F54" i="7" s="1"/>
  <c r="L332" i="6"/>
  <c r="L331" i="6"/>
  <c r="L327" i="6"/>
  <c r="L326" i="6"/>
  <c r="L325" i="6"/>
  <c r="L328" i="6"/>
  <c r="L321" i="6"/>
  <c r="L320" i="6"/>
  <c r="L318" i="6"/>
  <c r="L314" i="6"/>
  <c r="F315" i="6"/>
  <c r="E51" i="7" s="1"/>
  <c r="K310" i="6"/>
  <c r="L310" i="6"/>
  <c r="L308" i="6"/>
  <c r="L306" i="6"/>
  <c r="L301" i="6"/>
  <c r="L299" i="6"/>
  <c r="L288" i="6"/>
  <c r="L284" i="6"/>
  <c r="K282" i="6"/>
  <c r="L282" i="6"/>
  <c r="L278" i="6"/>
  <c r="L276" i="6"/>
  <c r="L272" i="6"/>
  <c r="L271" i="6"/>
  <c r="L269" i="6"/>
  <c r="L265" i="6"/>
  <c r="L262" i="6"/>
  <c r="L257" i="6"/>
  <c r="K257" i="6"/>
  <c r="L255" i="6"/>
  <c r="L251" i="6"/>
  <c r="L250" i="6"/>
  <c r="L248" i="6"/>
  <c r="L244" i="6"/>
  <c r="L243" i="6"/>
  <c r="L242" i="6"/>
  <c r="L245" i="6"/>
  <c r="L241" i="6"/>
  <c r="L237" i="6"/>
  <c r="L236" i="6"/>
  <c r="L234" i="6"/>
  <c r="L232" i="6"/>
  <c r="L230" i="6"/>
  <c r="L225" i="6"/>
  <c r="L224" i="6"/>
  <c r="L223" i="6"/>
  <c r="E226" i="6" s="1"/>
  <c r="K226" i="6" s="1"/>
  <c r="L219" i="6"/>
  <c r="J220" i="6"/>
  <c r="G37" i="7" s="1"/>
  <c r="L218" i="6"/>
  <c r="L217" i="6"/>
  <c r="L213" i="6"/>
  <c r="L212" i="6"/>
  <c r="L210" i="6"/>
  <c r="L206" i="6"/>
  <c r="L205" i="6"/>
  <c r="H207" i="6"/>
  <c r="F35" i="7" s="1"/>
  <c r="J207" i="6"/>
  <c r="G35" i="7" s="1"/>
  <c r="L204" i="6"/>
  <c r="F207" i="6"/>
  <c r="E35" i="7" s="1"/>
  <c r="L203" i="6"/>
  <c r="L199" i="6"/>
  <c r="L198" i="6"/>
  <c r="L192" i="6"/>
  <c r="L188" i="6"/>
  <c r="J189" i="6"/>
  <c r="G33" i="7" s="1"/>
  <c r="H33" i="7" s="1"/>
  <c r="L187" i="6"/>
  <c r="L186" i="6"/>
  <c r="L185" i="6"/>
  <c r="L181" i="6"/>
  <c r="L178" i="6"/>
  <c r="L176" i="6"/>
  <c r="L174" i="6"/>
  <c r="L170" i="6"/>
  <c r="L164" i="6"/>
  <c r="L163" i="6"/>
  <c r="K161" i="6"/>
  <c r="L161" i="6"/>
  <c r="L157" i="6"/>
  <c r="L156" i="6"/>
  <c r="F158" i="6"/>
  <c r="E29" i="7" s="1"/>
  <c r="L155" i="6"/>
  <c r="H158" i="6"/>
  <c r="F29" i="7" s="1"/>
  <c r="L150" i="6"/>
  <c r="L148" i="6"/>
  <c r="L147" i="6"/>
  <c r="L146" i="6"/>
  <c r="L139" i="6"/>
  <c r="L135" i="6"/>
  <c r="F136" i="6"/>
  <c r="E26" i="7" s="1"/>
  <c r="H26" i="7" s="1"/>
  <c r="L134" i="6"/>
  <c r="L133" i="6"/>
  <c r="L129" i="6"/>
  <c r="H130" i="6"/>
  <c r="F25" i="7" s="1"/>
  <c r="H125" i="6"/>
  <c r="F24" i="7" s="1"/>
  <c r="F124" i="6"/>
  <c r="K123" i="6"/>
  <c r="L123" i="6"/>
  <c r="L108" i="6"/>
  <c r="E109" i="6"/>
  <c r="K109" i="6" s="1"/>
  <c r="L107" i="6"/>
  <c r="L104" i="6"/>
  <c r="E20" i="7"/>
  <c r="L103" i="6"/>
  <c r="L99" i="6"/>
  <c r="L93" i="6"/>
  <c r="L94" i="6"/>
  <c r="L87" i="6"/>
  <c r="L82" i="6"/>
  <c r="J84" i="6"/>
  <c r="G16" i="7" s="1"/>
  <c r="E83" i="6"/>
  <c r="K83" i="6" s="1"/>
  <c r="L81" i="6"/>
  <c r="H84" i="6"/>
  <c r="F16" i="7" s="1"/>
  <c r="L80" i="6"/>
  <c r="K80" i="6"/>
  <c r="L79" i="6"/>
  <c r="L74" i="6"/>
  <c r="H76" i="6"/>
  <c r="F15" i="7" s="1"/>
  <c r="L72" i="6"/>
  <c r="J76" i="6"/>
  <c r="G15" i="7" s="1"/>
  <c r="K71" i="6"/>
  <c r="L71" i="6"/>
  <c r="K75" i="6"/>
  <c r="L66" i="6"/>
  <c r="K66" i="6"/>
  <c r="K65" i="6"/>
  <c r="L65" i="6"/>
  <c r="F65" i="6"/>
  <c r="F67" i="6" s="1"/>
  <c r="L67" i="6" s="1"/>
  <c r="K59" i="6"/>
  <c r="I60" i="6"/>
  <c r="K60" i="6" s="1"/>
  <c r="L59" i="6"/>
  <c r="K57" i="6"/>
  <c r="L57" i="6"/>
  <c r="E61" i="6"/>
  <c r="L56" i="6"/>
  <c r="L52" i="6"/>
  <c r="H53" i="6"/>
  <c r="F12" i="7" s="1"/>
  <c r="L46" i="6"/>
  <c r="H47" i="6"/>
  <c r="F11" i="7" s="1"/>
  <c r="L44" i="6"/>
  <c r="L41" i="6"/>
  <c r="E10" i="7"/>
  <c r="H10" i="7" s="1"/>
  <c r="L40" i="6"/>
  <c r="L36" i="6"/>
  <c r="L37" i="6"/>
  <c r="L32" i="6"/>
  <c r="L33" i="6"/>
  <c r="L29" i="6"/>
  <c r="L27" i="6"/>
  <c r="L23" i="6"/>
  <c r="F24" i="6"/>
  <c r="K19" i="6"/>
  <c r="L19" i="6"/>
  <c r="L18" i="6"/>
  <c r="H20" i="6"/>
  <c r="F5" i="7" s="1"/>
  <c r="L17" i="6"/>
  <c r="K17" i="6"/>
  <c r="L16" i="6"/>
  <c r="L15" i="6"/>
  <c r="J20" i="6"/>
  <c r="G5" i="7" s="1"/>
  <c r="L14" i="6"/>
  <c r="L13" i="6"/>
  <c r="L12" i="6"/>
  <c r="F20" i="6"/>
  <c r="L10" i="6"/>
  <c r="L6" i="6"/>
  <c r="L7" i="6"/>
  <c r="L5" i="6"/>
  <c r="E72" i="7"/>
  <c r="K413" i="6"/>
  <c r="E71" i="7"/>
  <c r="K407" i="6"/>
  <c r="F70" i="7"/>
  <c r="H70" i="7" s="1"/>
  <c r="K395" i="6"/>
  <c r="F66" i="7"/>
  <c r="F64" i="7"/>
  <c r="F57" i="7"/>
  <c r="E54" i="7"/>
  <c r="E53" i="7"/>
  <c r="H53" i="7" s="1"/>
  <c r="F51" i="7"/>
  <c r="E40" i="7"/>
  <c r="H40" i="7" s="1"/>
  <c r="F38" i="7"/>
  <c r="F37" i="7"/>
  <c r="E25" i="7"/>
  <c r="F19" i="7"/>
  <c r="E18" i="7"/>
  <c r="H18" i="7" s="1"/>
  <c r="F88" i="6"/>
  <c r="K73" i="6"/>
  <c r="F13" i="7"/>
  <c r="E12" i="7"/>
  <c r="E11" i="7"/>
  <c r="H9" i="7"/>
  <c r="F9" i="7"/>
  <c r="F8" i="7"/>
  <c r="H8" i="7" s="1"/>
  <c r="E7" i="7"/>
  <c r="H7" i="7" s="1"/>
  <c r="E4" i="7"/>
  <c r="H4" i="7" s="1"/>
  <c r="F13" i="9" l="1"/>
  <c r="L13" i="9" s="1"/>
  <c r="T13" i="9" s="1"/>
  <c r="E27" i="10" s="1"/>
  <c r="K13" i="9"/>
  <c r="I6" i="9"/>
  <c r="J6" i="9" s="1"/>
  <c r="I5" i="9" s="1"/>
  <c r="J5" i="9" s="1"/>
  <c r="J26" i="9" s="1"/>
  <c r="K12" i="9"/>
  <c r="L164" i="8"/>
  <c r="L12" i="9"/>
  <c r="F10" i="9"/>
  <c r="L10" i="9" s="1"/>
  <c r="K10" i="9"/>
  <c r="F9" i="9"/>
  <c r="L9" i="9" s="1"/>
  <c r="K9" i="9"/>
  <c r="G6" i="9"/>
  <c r="H6" i="9" s="1"/>
  <c r="G5" i="9" s="1"/>
  <c r="H5" i="9" s="1"/>
  <c r="E8" i="10" s="1"/>
  <c r="E17" i="10" s="1"/>
  <c r="K8" i="9"/>
  <c r="L8" i="9"/>
  <c r="L72" i="8"/>
  <c r="K7" i="9"/>
  <c r="L26" i="8"/>
  <c r="L7" i="9"/>
  <c r="H72" i="7"/>
  <c r="E294" i="6"/>
  <c r="L408" i="6"/>
  <c r="I361" i="6"/>
  <c r="J361" i="6" s="1"/>
  <c r="J362" i="6" s="1"/>
  <c r="G61" i="7" s="1"/>
  <c r="I377" i="6"/>
  <c r="J377" i="6" s="1"/>
  <c r="J378" i="6" s="1"/>
  <c r="G65" i="7" s="1"/>
  <c r="I295" i="6"/>
  <c r="J295" i="6" s="1"/>
  <c r="J296" i="6" s="1"/>
  <c r="G48" i="7" s="1"/>
  <c r="I345" i="6"/>
  <c r="J345" i="6" s="1"/>
  <c r="J346" i="6" s="1"/>
  <c r="G57" i="7" s="1"/>
  <c r="I381" i="6"/>
  <c r="J381" i="6" s="1"/>
  <c r="J382" i="6" s="1"/>
  <c r="G66" i="7" s="1"/>
  <c r="I337" i="6"/>
  <c r="J337" i="6" s="1"/>
  <c r="J338" i="6" s="1"/>
  <c r="G55" i="7" s="1"/>
  <c r="I353" i="6"/>
  <c r="J353" i="6" s="1"/>
  <c r="J354" i="6" s="1"/>
  <c r="G59" i="7" s="1"/>
  <c r="I369" i="6"/>
  <c r="J369" i="6" s="1"/>
  <c r="J370" i="6" s="1"/>
  <c r="G63" i="7" s="1"/>
  <c r="I385" i="6"/>
  <c r="J385" i="6" s="1"/>
  <c r="J386" i="6" s="1"/>
  <c r="G67" i="7" s="1"/>
  <c r="I389" i="6"/>
  <c r="J389" i="6" s="1"/>
  <c r="J390" i="6" s="1"/>
  <c r="G68" i="7" s="1"/>
  <c r="I349" i="6"/>
  <c r="J349" i="6" s="1"/>
  <c r="J350" i="6" s="1"/>
  <c r="G58" i="7" s="1"/>
  <c r="L407" i="6"/>
  <c r="I341" i="6"/>
  <c r="J341" i="6" s="1"/>
  <c r="J342" i="6" s="1"/>
  <c r="G56" i="7" s="1"/>
  <c r="I357" i="6"/>
  <c r="J357" i="6" s="1"/>
  <c r="J358" i="6" s="1"/>
  <c r="G60" i="7" s="1"/>
  <c r="H71" i="7"/>
  <c r="E389" i="6"/>
  <c r="E381" i="6"/>
  <c r="E373" i="6"/>
  <c r="E365" i="6"/>
  <c r="E357" i="6"/>
  <c r="E349" i="6"/>
  <c r="E341" i="6"/>
  <c r="E385" i="6"/>
  <c r="E377" i="6"/>
  <c r="E369" i="6"/>
  <c r="E361" i="6"/>
  <c r="E353" i="6"/>
  <c r="E345" i="6"/>
  <c r="E337" i="6"/>
  <c r="E295" i="6"/>
  <c r="L396" i="6"/>
  <c r="E69" i="7"/>
  <c r="G114" i="6"/>
  <c r="H114" i="6" s="1"/>
  <c r="H115" i="6" s="1"/>
  <c r="F22" i="7" s="1"/>
  <c r="G119" i="6"/>
  <c r="H119" i="6" s="1"/>
  <c r="H120" i="6" s="1"/>
  <c r="F23" i="7" s="1"/>
  <c r="I277" i="6"/>
  <c r="J277" i="6" s="1"/>
  <c r="J279" i="6" s="1"/>
  <c r="G45" i="7" s="1"/>
  <c r="I169" i="6"/>
  <c r="J169" i="6" s="1"/>
  <c r="J171" i="6" s="1"/>
  <c r="G31" i="7" s="1"/>
  <c r="I307" i="6"/>
  <c r="J307" i="6" s="1"/>
  <c r="J311" i="6" s="1"/>
  <c r="G50" i="7" s="1"/>
  <c r="I149" i="6"/>
  <c r="J149" i="6" s="1"/>
  <c r="J151" i="6" s="1"/>
  <c r="G28" i="7" s="1"/>
  <c r="I289" i="6"/>
  <c r="J289" i="6" s="1"/>
  <c r="J291" i="6" s="1"/>
  <c r="G47" i="7" s="1"/>
  <c r="I231" i="6"/>
  <c r="J231" i="6" s="1"/>
  <c r="I193" i="6"/>
  <c r="J193" i="6" s="1"/>
  <c r="I283" i="6"/>
  <c r="J283" i="6" s="1"/>
  <c r="J285" i="6" s="1"/>
  <c r="G46" i="7" s="1"/>
  <c r="I175" i="6"/>
  <c r="J175" i="6" s="1"/>
  <c r="I300" i="6"/>
  <c r="J300" i="6" s="1"/>
  <c r="J303" i="6" s="1"/>
  <c r="G49" i="7" s="1"/>
  <c r="I140" i="6"/>
  <c r="J140" i="6" s="1"/>
  <c r="J143" i="6" s="1"/>
  <c r="G27" i="7" s="1"/>
  <c r="I235" i="6"/>
  <c r="J235" i="6" s="1"/>
  <c r="I197" i="6"/>
  <c r="J197" i="6" s="1"/>
  <c r="I319" i="6"/>
  <c r="J319" i="6" s="1"/>
  <c r="J322" i="6" s="1"/>
  <c r="G52" i="7" s="1"/>
  <c r="I249" i="6"/>
  <c r="J249" i="6" s="1"/>
  <c r="J252" i="6" s="1"/>
  <c r="G41" i="7" s="1"/>
  <c r="I211" i="6"/>
  <c r="J211" i="6" s="1"/>
  <c r="J214" i="6" s="1"/>
  <c r="G36" i="7" s="1"/>
  <c r="I179" i="6"/>
  <c r="J179" i="6" s="1"/>
  <c r="I256" i="6"/>
  <c r="J256" i="6" s="1"/>
  <c r="J259" i="6" s="1"/>
  <c r="G42" i="7" s="1"/>
  <c r="I263" i="6"/>
  <c r="J263" i="6" s="1"/>
  <c r="J266" i="6" s="1"/>
  <c r="G43" i="7" s="1"/>
  <c r="I270" i="6"/>
  <c r="J270" i="6" s="1"/>
  <c r="J273" i="6" s="1"/>
  <c r="G44" i="7" s="1"/>
  <c r="I162" i="6"/>
  <c r="J162" i="6" s="1"/>
  <c r="J165" i="6" s="1"/>
  <c r="G30" i="7" s="1"/>
  <c r="H69" i="7"/>
  <c r="E119" i="6"/>
  <c r="E114" i="6"/>
  <c r="H54" i="7"/>
  <c r="L334" i="6"/>
  <c r="H51" i="7"/>
  <c r="L315" i="6"/>
  <c r="F226" i="6"/>
  <c r="L226" i="6" s="1"/>
  <c r="F227" i="6"/>
  <c r="H37" i="7"/>
  <c r="L220" i="6"/>
  <c r="H35" i="7"/>
  <c r="L207" i="6"/>
  <c r="L189" i="6"/>
  <c r="L158" i="6"/>
  <c r="H29" i="7"/>
  <c r="L136" i="6"/>
  <c r="L130" i="6"/>
  <c r="H25" i="7"/>
  <c r="L124" i="6"/>
  <c r="F125" i="6"/>
  <c r="F109" i="6"/>
  <c r="H20" i="7"/>
  <c r="E97" i="6"/>
  <c r="L88" i="6"/>
  <c r="F89" i="6"/>
  <c r="F83" i="6"/>
  <c r="L83" i="6" s="1"/>
  <c r="F84" i="6"/>
  <c r="E14" i="7"/>
  <c r="H14" i="7" s="1"/>
  <c r="J60" i="6"/>
  <c r="L60" i="6" s="1"/>
  <c r="J62" i="6"/>
  <c r="G13" i="7" s="1"/>
  <c r="F61" i="6"/>
  <c r="K61" i="6"/>
  <c r="H12" i="7"/>
  <c r="L53" i="6"/>
  <c r="H11" i="7"/>
  <c r="L47" i="6"/>
  <c r="L24" i="6"/>
  <c r="E6" i="7"/>
  <c r="H6" i="7" s="1"/>
  <c r="L20" i="6"/>
  <c r="E5" i="7"/>
  <c r="H5" i="7" s="1"/>
  <c r="E11" i="10" l="1"/>
  <c r="E6" i="9"/>
  <c r="K6" i="9" s="1"/>
  <c r="E14" i="10"/>
  <c r="E15" i="10" s="1"/>
  <c r="E16" i="10"/>
  <c r="F6" i="9"/>
  <c r="E5" i="9" s="1"/>
  <c r="E9" i="10"/>
  <c r="E10" i="10" s="1"/>
  <c r="H26" i="9"/>
  <c r="F294" i="6"/>
  <c r="L294" i="6" s="1"/>
  <c r="K294" i="6"/>
  <c r="F349" i="6"/>
  <c r="K349" i="6"/>
  <c r="F295" i="6"/>
  <c r="K295" i="6"/>
  <c r="K377" i="6"/>
  <c r="F377" i="6"/>
  <c r="K373" i="6"/>
  <c r="F373" i="6"/>
  <c r="K337" i="6"/>
  <c r="F337" i="6"/>
  <c r="K385" i="6"/>
  <c r="F385" i="6"/>
  <c r="K381" i="6"/>
  <c r="F381" i="6"/>
  <c r="K345" i="6"/>
  <c r="F345" i="6"/>
  <c r="F341" i="6"/>
  <c r="K341" i="6"/>
  <c r="F389" i="6"/>
  <c r="K389" i="6"/>
  <c r="F353" i="6"/>
  <c r="K353" i="6"/>
  <c r="K361" i="6"/>
  <c r="F361" i="6"/>
  <c r="K357" i="6"/>
  <c r="F357" i="6"/>
  <c r="F369" i="6"/>
  <c r="K369" i="6"/>
  <c r="K365" i="6"/>
  <c r="F365" i="6"/>
  <c r="J182" i="6"/>
  <c r="G32" i="7" s="1"/>
  <c r="J200" i="6"/>
  <c r="G34" i="7" s="1"/>
  <c r="J238" i="6"/>
  <c r="G39" i="7" s="1"/>
  <c r="G277" i="6"/>
  <c r="H277" i="6" s="1"/>
  <c r="H279" i="6" s="1"/>
  <c r="F45" i="7" s="1"/>
  <c r="G169" i="6"/>
  <c r="H169" i="6" s="1"/>
  <c r="H171" i="6" s="1"/>
  <c r="F31" i="7" s="1"/>
  <c r="G307" i="6"/>
  <c r="H307" i="6" s="1"/>
  <c r="H311" i="6" s="1"/>
  <c r="F50" i="7" s="1"/>
  <c r="G149" i="6"/>
  <c r="H149" i="6" s="1"/>
  <c r="H151" i="6" s="1"/>
  <c r="F28" i="7" s="1"/>
  <c r="G289" i="6"/>
  <c r="H289" i="6" s="1"/>
  <c r="H291" i="6" s="1"/>
  <c r="F47" i="7" s="1"/>
  <c r="G231" i="6"/>
  <c r="H231" i="6" s="1"/>
  <c r="G193" i="6"/>
  <c r="H193" i="6" s="1"/>
  <c r="G283" i="6"/>
  <c r="H283" i="6" s="1"/>
  <c r="H285" i="6" s="1"/>
  <c r="F46" i="7" s="1"/>
  <c r="G175" i="6"/>
  <c r="H175" i="6" s="1"/>
  <c r="G270" i="6"/>
  <c r="H270" i="6" s="1"/>
  <c r="H273" i="6" s="1"/>
  <c r="F44" i="7" s="1"/>
  <c r="G162" i="6"/>
  <c r="H162" i="6" s="1"/>
  <c r="H165" i="6" s="1"/>
  <c r="F30" i="7" s="1"/>
  <c r="G300" i="6"/>
  <c r="H300" i="6" s="1"/>
  <c r="H303" i="6" s="1"/>
  <c r="F49" i="7" s="1"/>
  <c r="G140" i="6"/>
  <c r="H140" i="6" s="1"/>
  <c r="H143" i="6" s="1"/>
  <c r="F27" i="7" s="1"/>
  <c r="G235" i="6"/>
  <c r="H235" i="6" s="1"/>
  <c r="G197" i="6"/>
  <c r="H197" i="6" s="1"/>
  <c r="G319" i="6"/>
  <c r="H319" i="6" s="1"/>
  <c r="H322" i="6" s="1"/>
  <c r="F52" i="7" s="1"/>
  <c r="G249" i="6"/>
  <c r="H249" i="6" s="1"/>
  <c r="H252" i="6" s="1"/>
  <c r="F41" i="7" s="1"/>
  <c r="G211" i="6"/>
  <c r="H211" i="6" s="1"/>
  <c r="H214" i="6" s="1"/>
  <c r="F36" i="7" s="1"/>
  <c r="G179" i="6"/>
  <c r="H179" i="6" s="1"/>
  <c r="G256" i="6"/>
  <c r="H256" i="6" s="1"/>
  <c r="H259" i="6" s="1"/>
  <c r="F42" i="7" s="1"/>
  <c r="G263" i="6"/>
  <c r="H263" i="6" s="1"/>
  <c r="H266" i="6" s="1"/>
  <c r="F43" i="7" s="1"/>
  <c r="F114" i="6"/>
  <c r="K114" i="6"/>
  <c r="F119" i="6"/>
  <c r="K119" i="6"/>
  <c r="E38" i="7"/>
  <c r="H38" i="7" s="1"/>
  <c r="L227" i="6"/>
  <c r="E24" i="7"/>
  <c r="H24" i="7" s="1"/>
  <c r="L125" i="6"/>
  <c r="L109" i="6"/>
  <c r="F110" i="6"/>
  <c r="F97" i="6"/>
  <c r="K97" i="6"/>
  <c r="L89" i="6"/>
  <c r="E17" i="7"/>
  <c r="H17" i="7" s="1"/>
  <c r="L84" i="6"/>
  <c r="E16" i="7"/>
  <c r="H16" i="7" s="1"/>
  <c r="L61" i="6"/>
  <c r="F62" i="6"/>
  <c r="E13" i="10" l="1"/>
  <c r="L6" i="9"/>
  <c r="E12" i="10"/>
  <c r="F354" i="6"/>
  <c r="L353" i="6"/>
  <c r="F296" i="6"/>
  <c r="L295" i="6"/>
  <c r="F374" i="6"/>
  <c r="L373" i="6"/>
  <c r="F366" i="6"/>
  <c r="L365" i="6"/>
  <c r="F362" i="6"/>
  <c r="L361" i="6"/>
  <c r="F386" i="6"/>
  <c r="L385" i="6"/>
  <c r="F378" i="6"/>
  <c r="L377" i="6"/>
  <c r="F342" i="6"/>
  <c r="L341" i="6"/>
  <c r="F346" i="6"/>
  <c r="L345" i="6"/>
  <c r="F338" i="6"/>
  <c r="L337" i="6"/>
  <c r="F382" i="6"/>
  <c r="L381" i="6"/>
  <c r="F370" i="6"/>
  <c r="L369" i="6"/>
  <c r="L357" i="6"/>
  <c r="F358" i="6"/>
  <c r="L389" i="6"/>
  <c r="F390" i="6"/>
  <c r="F350" i="6"/>
  <c r="L349" i="6"/>
  <c r="H182" i="6"/>
  <c r="F32" i="7" s="1"/>
  <c r="H200" i="6"/>
  <c r="F34" i="7" s="1"/>
  <c r="H238" i="6"/>
  <c r="F39" i="7" s="1"/>
  <c r="F120" i="6"/>
  <c r="L119" i="6"/>
  <c r="L114" i="6"/>
  <c r="F115" i="6"/>
  <c r="L110" i="6"/>
  <c r="E21" i="7"/>
  <c r="F100" i="6"/>
  <c r="L97" i="6"/>
  <c r="E13" i="7"/>
  <c r="H13" i="7" s="1"/>
  <c r="L62" i="6"/>
  <c r="F5" i="9"/>
  <c r="K5" i="9"/>
  <c r="L5" i="9" l="1"/>
  <c r="L26" i="9" s="1"/>
  <c r="F26" i="9"/>
  <c r="E4" i="10"/>
  <c r="E7" i="10" s="1"/>
  <c r="E48" i="7"/>
  <c r="H48" i="7" s="1"/>
  <c r="L296" i="6"/>
  <c r="L366" i="6"/>
  <c r="E62" i="7"/>
  <c r="H62" i="7" s="1"/>
  <c r="E66" i="7"/>
  <c r="H66" i="7" s="1"/>
  <c r="L382" i="6"/>
  <c r="E63" i="7"/>
  <c r="H63" i="7" s="1"/>
  <c r="L370" i="6"/>
  <c r="E67" i="7"/>
  <c r="H67" i="7" s="1"/>
  <c r="L386" i="6"/>
  <c r="E64" i="7"/>
  <c r="H64" i="7" s="1"/>
  <c r="L374" i="6"/>
  <c r="E58" i="7"/>
  <c r="H58" i="7" s="1"/>
  <c r="L350" i="6"/>
  <c r="E57" i="7"/>
  <c r="H57" i="7" s="1"/>
  <c r="L346" i="6"/>
  <c r="E68" i="7"/>
  <c r="H68" i="7" s="1"/>
  <c r="L390" i="6"/>
  <c r="E56" i="7"/>
  <c r="H56" i="7" s="1"/>
  <c r="L342" i="6"/>
  <c r="L358" i="6"/>
  <c r="E60" i="7"/>
  <c r="H60" i="7" s="1"/>
  <c r="E61" i="7"/>
  <c r="H61" i="7" s="1"/>
  <c r="L362" i="6"/>
  <c r="L338" i="6"/>
  <c r="E55" i="7"/>
  <c r="H55" i="7" s="1"/>
  <c r="E65" i="7"/>
  <c r="H65" i="7" s="1"/>
  <c r="L378" i="6"/>
  <c r="E59" i="7"/>
  <c r="H59" i="7" s="1"/>
  <c r="L354" i="6"/>
  <c r="E22" i="7"/>
  <c r="L115" i="6"/>
  <c r="E23" i="7"/>
  <c r="L120" i="6"/>
  <c r="E70" i="6"/>
  <c r="H21" i="7"/>
  <c r="E19" i="7"/>
  <c r="H19" i="7" s="1"/>
  <c r="L100" i="6"/>
  <c r="E21" i="10" l="1"/>
  <c r="E18" i="10"/>
  <c r="E20" i="10"/>
  <c r="E19" i="10"/>
  <c r="E22" i="10"/>
  <c r="E289" i="6"/>
  <c r="E277" i="6"/>
  <c r="E193" i="6"/>
  <c r="E169" i="6"/>
  <c r="E307" i="6"/>
  <c r="E283" i="6"/>
  <c r="E231" i="6"/>
  <c r="E175" i="6"/>
  <c r="E149" i="6"/>
  <c r="H23" i="7"/>
  <c r="H22" i="7"/>
  <c r="E270" i="6"/>
  <c r="E263" i="6"/>
  <c r="E256" i="6"/>
  <c r="E249" i="6"/>
  <c r="E235" i="6"/>
  <c r="E179" i="6"/>
  <c r="E162" i="6"/>
  <c r="E319" i="6"/>
  <c r="E300" i="6"/>
  <c r="E211" i="6"/>
  <c r="E197" i="6"/>
  <c r="E140" i="6"/>
  <c r="F70" i="6"/>
  <c r="K70" i="6"/>
  <c r="E23" i="10" l="1"/>
  <c r="F162" i="6"/>
  <c r="K162" i="6"/>
  <c r="K270" i="6"/>
  <c r="F270" i="6"/>
  <c r="F283" i="6"/>
  <c r="K283" i="6"/>
  <c r="K140" i="6"/>
  <c r="F140" i="6"/>
  <c r="F169" i="6"/>
  <c r="K169" i="6"/>
  <c r="K211" i="6"/>
  <c r="F211" i="6"/>
  <c r="K193" i="6"/>
  <c r="F193" i="6"/>
  <c r="K307" i="6"/>
  <c r="F307" i="6"/>
  <c r="K197" i="6"/>
  <c r="F197" i="6"/>
  <c r="L197" i="6" s="1"/>
  <c r="K235" i="6"/>
  <c r="F235" i="6"/>
  <c r="L235" i="6" s="1"/>
  <c r="F249" i="6"/>
  <c r="K249" i="6"/>
  <c r="F256" i="6"/>
  <c r="K256" i="6"/>
  <c r="K175" i="6"/>
  <c r="F175" i="6"/>
  <c r="K277" i="6"/>
  <c r="F277" i="6"/>
  <c r="F179" i="6"/>
  <c r="L179" i="6" s="1"/>
  <c r="K179" i="6"/>
  <c r="F149" i="6"/>
  <c r="K149" i="6"/>
  <c r="F300" i="6"/>
  <c r="K300" i="6"/>
  <c r="F319" i="6"/>
  <c r="K319" i="6"/>
  <c r="K263" i="6"/>
  <c r="F263" i="6"/>
  <c r="K231" i="6"/>
  <c r="F231" i="6"/>
  <c r="K289" i="6"/>
  <c r="F289" i="6"/>
  <c r="F76" i="6"/>
  <c r="L70" i="6"/>
  <c r="E24" i="10" l="1"/>
  <c r="L289" i="6"/>
  <c r="F291" i="6"/>
  <c r="F214" i="6"/>
  <c r="L211" i="6"/>
  <c r="F259" i="6"/>
  <c r="L256" i="6"/>
  <c r="L283" i="6"/>
  <c r="F285" i="6"/>
  <c r="F279" i="6"/>
  <c r="L277" i="6"/>
  <c r="F311" i="6"/>
  <c r="L307" i="6"/>
  <c r="F273" i="6"/>
  <c r="L270" i="6"/>
  <c r="F322" i="6"/>
  <c r="L319" i="6"/>
  <c r="F303" i="6"/>
  <c r="L300" i="6"/>
  <c r="F252" i="6"/>
  <c r="L249" i="6"/>
  <c r="F171" i="6"/>
  <c r="L169" i="6"/>
  <c r="F266" i="6"/>
  <c r="L263" i="6"/>
  <c r="L175" i="6"/>
  <c r="F182" i="6"/>
  <c r="F200" i="6"/>
  <c r="L193" i="6"/>
  <c r="F143" i="6"/>
  <c r="L140" i="6"/>
  <c r="F238" i="6"/>
  <c r="L231" i="6"/>
  <c r="F151" i="6"/>
  <c r="L149" i="6"/>
  <c r="F165" i="6"/>
  <c r="L162" i="6"/>
  <c r="L76" i="6"/>
  <c r="E15" i="7"/>
  <c r="H15" i="7" s="1"/>
  <c r="E25" i="10" l="1"/>
  <c r="E26" i="10" s="1"/>
  <c r="E31" i="7"/>
  <c r="H31" i="7" s="1"/>
  <c r="L171" i="6"/>
  <c r="E41" i="7"/>
  <c r="H41" i="7" s="1"/>
  <c r="L252" i="6"/>
  <c r="E27" i="7"/>
  <c r="H27" i="7" s="1"/>
  <c r="L143" i="6"/>
  <c r="E49" i="7"/>
  <c r="H49" i="7" s="1"/>
  <c r="L303" i="6"/>
  <c r="E42" i="7"/>
  <c r="H42" i="7" s="1"/>
  <c r="L259" i="6"/>
  <c r="E43" i="7"/>
  <c r="H43" i="7" s="1"/>
  <c r="L266" i="6"/>
  <c r="E50" i="7"/>
  <c r="H50" i="7" s="1"/>
  <c r="L311" i="6"/>
  <c r="L151" i="6"/>
  <c r="E28" i="7"/>
  <c r="H28" i="7" s="1"/>
  <c r="L322" i="6"/>
  <c r="E52" i="7"/>
  <c r="H52" i="7" s="1"/>
  <c r="E45" i="7"/>
  <c r="H45" i="7" s="1"/>
  <c r="L279" i="6"/>
  <c r="E36" i="7"/>
  <c r="H36" i="7" s="1"/>
  <c r="L214" i="6"/>
  <c r="E30" i="7"/>
  <c r="H30" i="7" s="1"/>
  <c r="L165" i="6"/>
  <c r="L182" i="6"/>
  <c r="E32" i="7"/>
  <c r="H32" i="7" s="1"/>
  <c r="L285" i="6"/>
  <c r="E46" i="7"/>
  <c r="H46" i="7" s="1"/>
  <c r="E47" i="7"/>
  <c r="H47" i="7" s="1"/>
  <c r="L291" i="6"/>
  <c r="E34" i="7"/>
  <c r="H34" i="7" s="1"/>
  <c r="L200" i="6"/>
  <c r="E39" i="7"/>
  <c r="H39" i="7" s="1"/>
  <c r="L238" i="6"/>
  <c r="L273" i="6"/>
  <c r="E44" i="7"/>
  <c r="H44" i="7" s="1"/>
  <c r="E28" i="10" l="1"/>
  <c r="E29" i="10" l="1"/>
  <c r="E30" i="10" s="1"/>
  <c r="E31" i="10" s="1"/>
</calcChain>
</file>

<file path=xl/sharedStrings.xml><?xml version="1.0" encoding="utf-8"?>
<sst xmlns="http://schemas.openxmlformats.org/spreadsheetml/2006/main" count="6635" uniqueCount="1079">
  <si>
    <t>공 종 별 집 계 표</t>
  </si>
  <si>
    <t>[ 민화와Kpop아트展공간디자인 ]</t>
  </si>
  <si>
    <t>품      명</t>
  </si>
  <si>
    <t>규      격</t>
  </si>
  <si>
    <t>단위</t>
  </si>
  <si>
    <t>수량</t>
  </si>
  <si>
    <t>재  료  비</t>
  </si>
  <si>
    <t>단  가</t>
  </si>
  <si>
    <t>금  액</t>
  </si>
  <si>
    <t>노  무  비</t>
  </si>
  <si>
    <t>경      비</t>
  </si>
  <si>
    <t>합      계</t>
  </si>
  <si>
    <t>비  고</t>
  </si>
  <si>
    <t>공종코드</t>
  </si>
  <si>
    <t>변수</t>
  </si>
  <si>
    <t>상위공종</t>
  </si>
  <si>
    <t>공종구분</t>
  </si>
  <si>
    <t>공종레벨</t>
  </si>
  <si>
    <t>공종소계</t>
  </si>
  <si>
    <t>원가계산서 연결금액</t>
  </si>
  <si>
    <t>품목코드</t>
  </si>
  <si>
    <t>설정</t>
  </si>
  <si>
    <t>일위</t>
  </si>
  <si>
    <t>단산</t>
  </si>
  <si>
    <t>자재</t>
  </si>
  <si>
    <t>손료적용</t>
  </si>
  <si>
    <t>손료저장</t>
  </si>
  <si>
    <t>적용율</t>
  </si>
  <si>
    <t>JUK1</t>
  </si>
  <si>
    <t>JUK2</t>
  </si>
  <si>
    <t>JUK3</t>
  </si>
  <si>
    <t>JUK4</t>
  </si>
  <si>
    <t>JUK5</t>
  </si>
  <si>
    <t>JUK6</t>
  </si>
  <si>
    <t>JUK7</t>
  </si>
  <si>
    <t>JUK8</t>
  </si>
  <si>
    <t>JUK9</t>
  </si>
  <si>
    <t>JUK10</t>
  </si>
  <si>
    <t>JUK11</t>
  </si>
  <si>
    <t>JUK12</t>
  </si>
  <si>
    <t>JUK13</t>
  </si>
  <si>
    <t>JUK14</t>
  </si>
  <si>
    <t>JUK15</t>
  </si>
  <si>
    <t>JUK16</t>
  </si>
  <si>
    <t>JUK17</t>
  </si>
  <si>
    <t>JUK18</t>
  </si>
  <si>
    <t>JUK19</t>
  </si>
  <si>
    <t>JUK20</t>
  </si>
  <si>
    <t>자재구분</t>
  </si>
  <si>
    <t>공종+자재</t>
  </si>
  <si>
    <t>고유번호</t>
  </si>
  <si>
    <t>01  민화와Kpop아트展공간디자인</t>
  </si>
  <si>
    <t/>
  </si>
  <si>
    <t>01</t>
  </si>
  <si>
    <t>0101  ■■ 건 축 공 사 ■■</t>
  </si>
  <si>
    <t>0101</t>
  </si>
  <si>
    <t>010101  가  설  공  사</t>
  </si>
  <si>
    <t>010101</t>
  </si>
  <si>
    <t>강관 조립말비계(이동식)설치 및 해체</t>
  </si>
  <si>
    <t>높이 2m, 3개월</t>
  </si>
  <si>
    <t>대</t>
  </si>
  <si>
    <t>호표 2</t>
  </si>
  <si>
    <t>5FD7340D680CDA2AF3EF410065BE97</t>
  </si>
  <si>
    <t>T</t>
  </si>
  <si>
    <t>F</t>
  </si>
  <si>
    <t>0101015FD7340D680CDA2AF3EF410065BE97</t>
  </si>
  <si>
    <t>건축물 현장정리</t>
  </si>
  <si>
    <t>준공청소</t>
  </si>
  <si>
    <t>M2</t>
  </si>
  <si>
    <t>호표 3</t>
  </si>
  <si>
    <t>5FD73408E80B986433304F956520A8</t>
  </si>
  <si>
    <t>0101015FD73408E80B986433304F956520A8</t>
  </si>
  <si>
    <t>비닐보양</t>
  </si>
  <si>
    <t>호표 4</t>
  </si>
  <si>
    <t>5FD73408E80B986433304F956520A9</t>
  </si>
  <si>
    <t>0101015FD73408E80B986433304F956520A9</t>
  </si>
  <si>
    <t>장비대/해체및자재운반용</t>
  </si>
  <si>
    <t>사다리,스카이카등</t>
  </si>
  <si>
    <t>일</t>
  </si>
  <si>
    <t>자재 30</t>
  </si>
  <si>
    <t>5E6364E7287B88A6E3E7451A6FC4096C7EC0D5</t>
  </si>
  <si>
    <t>0101015E6364E7287B88A6E3E7451A6FC4096C7EC0D5</t>
  </si>
  <si>
    <t>[ 합           계 ]</t>
  </si>
  <si>
    <t>TOTAL</t>
  </si>
  <si>
    <t>010102  목공사및수장공사</t>
  </si>
  <si>
    <t>010102</t>
  </si>
  <si>
    <t>K팝아트&amp;민화1 전시실덧벽W01설치</t>
  </si>
  <si>
    <t>W50+L(3600+4000)*H2500, GB12T(친환경수성P)+목상</t>
  </si>
  <si>
    <t>EA</t>
  </si>
  <si>
    <t>호표 23</t>
  </si>
  <si>
    <t>5FD7D4136862FB2B432A44A56CC476</t>
  </si>
  <si>
    <t>0101025FD7D4136862FB2B432A44A56CC476</t>
  </si>
  <si>
    <t>K팝아트&amp;민화1 전시실가벽W02설치</t>
  </si>
  <si>
    <t>W1150+L7000*H3600, GB12T(수성P)+작품:GB12T(수성P)+MDF9.0T+받침:MDF12.0T(수성P)+목상</t>
  </si>
  <si>
    <t>호표 24</t>
  </si>
  <si>
    <t>5FD7D4136862FB2B432A44A56CC51A</t>
  </si>
  <si>
    <t>0101025FD7D4136862FB2B432A44A56CC51A</t>
  </si>
  <si>
    <t>K팝아트&amp;민화1 전시실가벽W03설치</t>
  </si>
  <si>
    <t>W700+L4200*H3100, GB12T(수성P)+MDF12.0T(수성P)</t>
  </si>
  <si>
    <t>호표 25</t>
  </si>
  <si>
    <t>5FD7D4136862FB2B432A44A56CC51F</t>
  </si>
  <si>
    <t>0101025FD7D4136862FB2B432A44A56CC51F</t>
  </si>
  <si>
    <t>K팝아트&amp;민화1 전시실가벽W03강화유리설치</t>
  </si>
  <si>
    <t>L3600*H2500, 강화유리12.0mm+실리콘고정</t>
  </si>
  <si>
    <t>호표 26</t>
  </si>
  <si>
    <t>5FD7D4136862FB2B432A44A56CC51C</t>
  </si>
  <si>
    <t>0101025FD7D4136862FB2B432A44A56CC51C</t>
  </si>
  <si>
    <t>K팝아트&amp;민화1 전시실가벽W05설치</t>
  </si>
  <si>
    <t>W400+L11450*H3600, GB12T(친환경수성P)+작품설치면:MDF9.0T+받침대:MDF12.0T+목상</t>
  </si>
  <si>
    <t>호표 27</t>
  </si>
  <si>
    <t>5FD7D4136862FB2B432A44A56CC624</t>
  </si>
  <si>
    <t>0101025FD7D4136862FB2B432A44A56CC624</t>
  </si>
  <si>
    <t>K팝아트&amp;민화1 전시실좌대W06설치</t>
  </si>
  <si>
    <t>W870+L5000*H50, GB12T(친환경수성P)+받침대:MDF12.0T + 목상</t>
  </si>
  <si>
    <t>호표 28</t>
  </si>
  <si>
    <t>5FD7D4136862FB2B432A44A56CC7C8</t>
  </si>
  <si>
    <t>0101025FD7D4136862FB2B432A44A56CC7C8</t>
  </si>
  <si>
    <t>K팝아트&amp;민화1 전시실가벽W07설치</t>
  </si>
  <si>
    <t>W800+L11400*H3600, GB12T(수성P)+작품:GB12T(수성P)+MDF9.0T+받침:MDF12.0T(수성P)+목상</t>
  </si>
  <si>
    <t>호표 29</t>
  </si>
  <si>
    <t>5FD7D4136862FB2B432A44A56CC7CD</t>
  </si>
  <si>
    <t>0101025FD7D4136862FB2B432A44A56CC7CD</t>
  </si>
  <si>
    <t>K팝아트&amp;민화1 전시실가벽W07강화유리설치</t>
  </si>
  <si>
    <t>L10400*H2400, 강화유리12.0mm+실리콘고정</t>
  </si>
  <si>
    <t>호표 30</t>
  </si>
  <si>
    <t>5FD7D4136862FB2B432A44A56CC7CE</t>
  </si>
  <si>
    <t>0101025FD7D4136862FB2B432A44A56CC7CE</t>
  </si>
  <si>
    <t>K팝아트&amp;민화1 전시실가벽W08설치</t>
  </si>
  <si>
    <t>호표 31</t>
  </si>
  <si>
    <t>5FD7D4136862FB2B432A44A56CC8EE</t>
  </si>
  <si>
    <t>0101025FD7D4136862FB2B432A44A56CC8EE</t>
  </si>
  <si>
    <t>K팝아트&amp;민화1 전시실가벽W08강화유리설치</t>
  </si>
  <si>
    <t>호표 32</t>
  </si>
  <si>
    <t>5FD7D4136862FB2B432A44A56CC8EF</t>
  </si>
  <si>
    <t>0101025FD7D4136862FB2B432A44A56CC8EF</t>
  </si>
  <si>
    <t>K팝아트&amp;민화1 전시실가벽W10설치</t>
  </si>
  <si>
    <t>W450+L7250*H3600, GB12T(수성P)+작품:GB12T(수성P)+MDF9.0T+받침:MDF12.0T(수성P)+목상</t>
  </si>
  <si>
    <t>호표 33</t>
  </si>
  <si>
    <t>5FD7D4136862FB2B432A44A56CC9F5</t>
  </si>
  <si>
    <t>0101025FD7D4136862FB2B432A44A56CC9F5</t>
  </si>
  <si>
    <t>K팝아트&amp;민화1 전시실 B11프로젝터브라켓설치</t>
  </si>
  <si>
    <t>W200+L500*H1000, GB12T(친환경수성P) 2겹+목상</t>
  </si>
  <si>
    <t>호표 34</t>
  </si>
  <si>
    <t>5FD7D4136862FB2B432A44A56CC9F0</t>
  </si>
  <si>
    <t>0101025FD7D4136862FB2B432A44A56CC9F0</t>
  </si>
  <si>
    <t>K팝아트&amp;민화1 전시실 S12스크린설치</t>
  </si>
  <si>
    <t>W50+L4000*H2250, GB12T(친환경수성P) 2겹+목상+와이어고정</t>
  </si>
  <si>
    <t>호표 35</t>
  </si>
  <si>
    <t>5FD7D4136862FB2B432A44A56CC9FD</t>
  </si>
  <si>
    <t>0101025FD7D4136862FB2B432A44A56CC9FD</t>
  </si>
  <si>
    <t>K팝아트&amp;민화1 전시실가벽W13-1설치</t>
  </si>
  <si>
    <t>W1070+L13400*H3600, GB12T(수성)+작품:GB12T(수성)+MDF9.0T+받침:MDF12.0T(수성)</t>
  </si>
  <si>
    <t>호표 36</t>
  </si>
  <si>
    <t>5FD7D4136862FB2B432A44A56DE7A2</t>
  </si>
  <si>
    <t>0101025FD7D4136862FB2B432A44A56DE7A2</t>
  </si>
  <si>
    <t>K팝아트&amp;민화1 전시실가벽W13-1강화유리설치</t>
  </si>
  <si>
    <t>L12400*H2400, 강화유리12.0mm+실리콘고정</t>
  </si>
  <si>
    <t>호표 37</t>
  </si>
  <si>
    <t>5FD7D4136862FB2B432A44A56DE7A3</t>
  </si>
  <si>
    <t>0101025FD7D4136862FB2B432A44A56DE7A3</t>
  </si>
  <si>
    <t>K팝아트&amp;민화1 전시실가벽W13-2설치</t>
  </si>
  <si>
    <t>W50+L4550*H2500, 작품:GB12T(수성)+MDF9.0T+목상</t>
  </si>
  <si>
    <t>호표 38</t>
  </si>
  <si>
    <t>5FD7D4136862FB2B432A44A56DE7A1</t>
  </si>
  <si>
    <t>0101025FD7D4136862FB2B432A44A56DE7A1</t>
  </si>
  <si>
    <t>K팝아트&amp;민화1 전시실가벽W14설치</t>
  </si>
  <si>
    <t>W450+L6000*H3600, GB12T(수성P)+작품:GB12T(수성P)+MDF9.0T+목상</t>
  </si>
  <si>
    <t>호표 39</t>
  </si>
  <si>
    <t>5FD7D4136862FB2B432A44A56DE7A7</t>
  </si>
  <si>
    <t>0101025FD7D4136862FB2B432A44A56DE7A7</t>
  </si>
  <si>
    <t>K팝아트&amp;민화1 전시실가벽W15설치</t>
  </si>
  <si>
    <t>W50+L7400*H2500, GB12T(수성P)+작품:GB12T(수성P)+MDF9.0T+목상</t>
  </si>
  <si>
    <t>호표 40</t>
  </si>
  <si>
    <t>5FD7D4136862FB2B432A44A56DE69B</t>
  </si>
  <si>
    <t>0101025FD7D4136862FB2B432A44A56DE69B</t>
  </si>
  <si>
    <t>K팝아트&amp;민화1 전시실가벽W16설치</t>
  </si>
  <si>
    <t>W50+L2000*H2900, GB12T(수성P)+작품:GB12T(수성P)+MDF9.0T+목상</t>
  </si>
  <si>
    <t>호표 41</t>
  </si>
  <si>
    <t>5FD7D4136862FB2B432A44A56DE69E</t>
  </si>
  <si>
    <t>0101025FD7D4136862FB2B432A44A56DE69E</t>
  </si>
  <si>
    <t>K팝아트&amp;민화1 전시실 S17임영주스크린설치</t>
  </si>
  <si>
    <t>L(1630+1683+1630)*H800, 작품설치면:MDF12.0T(친환경수성P)+목상</t>
  </si>
  <si>
    <t>호표 42</t>
  </si>
  <si>
    <t>5FD7D4136862FB2B432A44A56DE5F4</t>
  </si>
  <si>
    <t>0101025FD7D4136862FB2B432A44A56DE5F4</t>
  </si>
  <si>
    <t>K팝아트&amp;민화1 전시실 S18임영주모니터거치대설치</t>
  </si>
  <si>
    <t>W700+L1398*H2276, 작품설치면:MDF12.0T(친환경수성P)+목상</t>
  </si>
  <si>
    <t>호표 43</t>
  </si>
  <si>
    <t>5FD7D4136862FB2B432A44A56DE5F1</t>
  </si>
  <si>
    <t>0101025FD7D4136862FB2B432A44A56DE5F1</t>
  </si>
  <si>
    <t>K팝아트&amp;민화1 전시실 S19작품거치대설치</t>
  </si>
  <si>
    <t>W560+L700*H1649, 작품설치면:MDF12.0T(친환경수성P)+목상</t>
  </si>
  <si>
    <t>호표 44</t>
  </si>
  <si>
    <t>5FD7D4136862FB2B432A44A56DE4EE</t>
  </si>
  <si>
    <t>0101025FD7D4136862FB2B432A44A56DE4EE</t>
  </si>
  <si>
    <t>K팝아트&amp;민화1 전시실가벽W20설치</t>
  </si>
  <si>
    <t>W50+L(7060+6598)*H2500, GB12T(친환경수성P)+작품설치면:MDF9.0T</t>
  </si>
  <si>
    <t>호표 46</t>
  </si>
  <si>
    <t>5FD7D4136862FB2B432A44A56DE4EB</t>
  </si>
  <si>
    <t>0101025FD7D4136862FB2B432A44A56DE4EB</t>
  </si>
  <si>
    <t>K팝아트&amp;민화1 전시실가벽W21아카이브설치</t>
  </si>
  <si>
    <t>W1050+L7600*H(700+900), 방수GB15.0mm(바니시/방염)+MDF12.0T(친환경수성P) + 목상</t>
  </si>
  <si>
    <t>호표 47</t>
  </si>
  <si>
    <t>5FD7D4136862FB2B432A44A56DE3C7</t>
  </si>
  <si>
    <t>0101025FD7D4136862FB2B432A44A56DE3C7</t>
  </si>
  <si>
    <t>K팝아트&amp;민화1 전시실가벽W21스툴설치</t>
  </si>
  <si>
    <t>기성품</t>
  </si>
  <si>
    <t>호표 48</t>
  </si>
  <si>
    <t>5FD7D4136862FB2B432A44A56DE3C6</t>
  </si>
  <si>
    <t>0101025FD7D4136862FB2B432A44A56DE3C6</t>
  </si>
  <si>
    <t>K팝아트&amp;민화1 전시실가벽W23설치</t>
  </si>
  <si>
    <t>W450+L4000*H3600, GB12T(수성P)+작품:GB12T(수성P)+방염MDF9.0T+목상</t>
  </si>
  <si>
    <t>호표 49</t>
  </si>
  <si>
    <t>5FD7D4136862FB2B432A44A56DE220</t>
  </si>
  <si>
    <t>0101025FD7D4136862FB2B432A44A56DE220</t>
  </si>
  <si>
    <t>주출입구통로막이설치</t>
  </si>
  <si>
    <t>W42*L2000*H3600, GB12.0(친환경수성P)+목상</t>
  </si>
  <si>
    <t>호표 50</t>
  </si>
  <si>
    <t>5FD7D4136862FB2B432A44A56DE226</t>
  </si>
  <si>
    <t>0101025FD7D4136862FB2B432A44A56DE226</t>
  </si>
  <si>
    <t>W42*L2000*H2400, GB12.0(친환경수성P)+목상</t>
  </si>
  <si>
    <t>호표 51</t>
  </si>
  <si>
    <t>5FD7D4136862FB2B432A44A56DE227</t>
  </si>
  <si>
    <t>0101025FD7D4136862FB2B432A44A56DE227</t>
  </si>
  <si>
    <t>010103  금  속  공  사</t>
  </si>
  <si>
    <t>010103</t>
  </si>
  <si>
    <t>각파이프보강(아연도)</t>
  </si>
  <si>
    <t>ㅁ45*75*1.6T(비노출/도장유)</t>
  </si>
  <si>
    <t>M</t>
  </si>
  <si>
    <t>호표 67</t>
  </si>
  <si>
    <t>5FD7D418E8703C24F31948956E0D1F</t>
  </si>
  <si>
    <t>0101035FD7D418E8703C24F31948956E0D1F</t>
  </si>
  <si>
    <t>010104  미  장  공  사</t>
  </si>
  <si>
    <t>010104</t>
  </si>
  <si>
    <t>기존면정리</t>
  </si>
  <si>
    <t>벽면</t>
  </si>
  <si>
    <t>호표 5</t>
  </si>
  <si>
    <t>5FD7545B182CE3A2F37D49A764519F</t>
  </si>
  <si>
    <t>0101045FD7545B182CE3A2F37D49A764519F</t>
  </si>
  <si>
    <t>010105  칠    공    사</t>
  </si>
  <si>
    <t>010105</t>
  </si>
  <si>
    <t>바탕만들기+수성페인트 롤러칠/기존면&lt;자재지급&gt;</t>
  </si>
  <si>
    <t>내부 2회, 친환경</t>
  </si>
  <si>
    <t>호표 15</t>
  </si>
  <si>
    <t>5FD7C42A78C5B4C073A74421690B51</t>
  </si>
  <si>
    <t>0101055FD7C42A78C5B4C073A74421690B51</t>
  </si>
  <si>
    <t>010106  해  체  공  사</t>
  </si>
  <si>
    <t>010106</t>
  </si>
  <si>
    <t>건식벽해체/S19</t>
  </si>
  <si>
    <t>W560+L700*H1649</t>
  </si>
  <si>
    <t>호표 45</t>
  </si>
  <si>
    <t>5FD7D4136862FB2B432A44A56DE4EF</t>
  </si>
  <si>
    <t>0101065FD7D4136862FB2B432A44A56DE4EF</t>
  </si>
  <si>
    <t>전시실가벽1해체/전시실1,2</t>
  </si>
  <si>
    <t>W800*L11000*H3600, GB12.0mm(친환경수성P)+목상</t>
  </si>
  <si>
    <t>호표 52</t>
  </si>
  <si>
    <t>5FD7D4136862FB2B432A44A56DE11C</t>
  </si>
  <si>
    <t>0101065FD7D4136862FB2B432A44A56DE11C</t>
  </si>
  <si>
    <t>전시실가벽2해체/전시실1,2</t>
  </si>
  <si>
    <t>W800*L8400*H2400~3600, GB12.0mm(친환경수성P)+목상</t>
  </si>
  <si>
    <t>호표 53</t>
  </si>
  <si>
    <t>5FD7D4136862FB2B432A44A56DE073</t>
  </si>
  <si>
    <t>0101065FD7D4136862FB2B432A44A56DE073</t>
  </si>
  <si>
    <t>전시실가벽3해체/전시실1,2</t>
  </si>
  <si>
    <t>W800*L13859*H2400~3600, GB12.0mm(친환경수성P)+목상</t>
  </si>
  <si>
    <t>호표 54</t>
  </si>
  <si>
    <t>5FD7D4136862FB2B432A44A56DE076</t>
  </si>
  <si>
    <t>0101065FD7D4136862FB2B432A44A56DE076</t>
  </si>
  <si>
    <t>전시실가벽4해체/전시실1,2</t>
  </si>
  <si>
    <t>W800*L7637*H2400~3600, GB12.0mm(친환경수성P)+목상</t>
  </si>
  <si>
    <t>호표 55</t>
  </si>
  <si>
    <t>5FD7D4136862FB2B432A44A56DEFF8</t>
  </si>
  <si>
    <t>0101065FD7D4136862FB2B432A44A56DEFF8</t>
  </si>
  <si>
    <t>전시실가벽5해체/전시실1,2</t>
  </si>
  <si>
    <t>W5550*L9009*H2400, GB12.0mm(친환경수성P)+목상</t>
  </si>
  <si>
    <t>호표 56</t>
  </si>
  <si>
    <t>5FD7D4136862FB2B432A44A56DEFFD</t>
  </si>
  <si>
    <t>0101065FD7D4136862FB2B432A44A56DEFFD</t>
  </si>
  <si>
    <t>전시실가벽6해체/전시실1,2</t>
  </si>
  <si>
    <t>W800*L7920*H2400~3600, GB12.0mm(친환경수성P)+목상</t>
  </si>
  <si>
    <t>호표 57</t>
  </si>
  <si>
    <t>5FD7D4136862FB2B432A44A56DEED1</t>
  </si>
  <si>
    <t>0101065FD7D4136862FB2B432A44A56DEED1</t>
  </si>
  <si>
    <t>전시실가벽7해체/전시실1,2</t>
  </si>
  <si>
    <t>호표 58</t>
  </si>
  <si>
    <t>5FD7D4136862FB2B432A44A56E8E2C</t>
  </si>
  <si>
    <t>0101065FD7D4136862FB2B432A44A56E8E2C</t>
  </si>
  <si>
    <t>전시실가벽8해체/전시실1,2</t>
  </si>
  <si>
    <t>W100*L5000*H2812, GB12.0mm(친환경수성P)+MDF12.0mm+목상</t>
  </si>
  <si>
    <t>호표 59</t>
  </si>
  <si>
    <t>5FD7D4136862FB2B432A44A56E8F33</t>
  </si>
  <si>
    <t>0101065FD7D4136862FB2B432A44A56E8F33</t>
  </si>
  <si>
    <t>전시실가벽1해체/전시실3,4</t>
  </si>
  <si>
    <t>W580*L7590*H300~3050, GB12.0mm(친환경수성P)+목상</t>
  </si>
  <si>
    <t>호표 60</t>
  </si>
  <si>
    <t>5FD7D4136862FB2B432A44A56E8D05</t>
  </si>
  <si>
    <t>0101065FD7D4136862FB2B432A44A56E8D05</t>
  </si>
  <si>
    <t>전시실가벽2해체/전시실3,4</t>
  </si>
  <si>
    <t>W583*L12838*H300~3050, GB12.0mm(친환경수성P)+목상</t>
  </si>
  <si>
    <t>호표 61</t>
  </si>
  <si>
    <t>5FD7D4136862FB2B432A44A56E8AB1</t>
  </si>
  <si>
    <t>0101065FD7D4136862FB2B432A44A56E8AB1</t>
  </si>
  <si>
    <t>전시실가벽3해체/전시실3,4</t>
  </si>
  <si>
    <t>W580*L4407*H300~3050, GB12.0mm(친환경수성P)+목상</t>
  </si>
  <si>
    <t>호표 62</t>
  </si>
  <si>
    <t>5FD7D4136862FB2B432A44A56E8AB4</t>
  </si>
  <si>
    <t>0101065FD7D4136862FB2B432A44A56E8AB4</t>
  </si>
  <si>
    <t>전시실가벽7해체/전시실3,4</t>
  </si>
  <si>
    <t>W600*L7212*H4200, GB12.0mm(친환경수성P)+목상</t>
  </si>
  <si>
    <t>호표 63</t>
  </si>
  <si>
    <t>5FD7D4136862FB2B432A44A56E8B58</t>
  </si>
  <si>
    <t>0101065FD7D4136862FB2B432A44A56E8B58</t>
  </si>
  <si>
    <t>전시실가벽8해체/전시실3,4</t>
  </si>
  <si>
    <t>W2000*L10680*H150~1450, 합판12.0mm(친환경수성P)+목상</t>
  </si>
  <si>
    <t>호표 64</t>
  </si>
  <si>
    <t>5FD7D4136862FB2B432A44A56E8B5D</t>
  </si>
  <si>
    <t>0101065FD7D4136862FB2B432A44A56E8B5D</t>
  </si>
  <si>
    <t>전시실좌대9해체/전시실3,4</t>
  </si>
  <si>
    <t>W2000*L9600*H400, MDF12.0mm(친환경수성P)+목상</t>
  </si>
  <si>
    <t>호표 65</t>
  </si>
  <si>
    <t>5FD7D4136862FB2B432A44A56E8884</t>
  </si>
  <si>
    <t>0101065FD7D4136862FB2B432A44A56E8884</t>
  </si>
  <si>
    <t>010107  건설폐기물처리비</t>
  </si>
  <si>
    <t>010107</t>
  </si>
  <si>
    <t>4</t>
  </si>
  <si>
    <t>폐자재처리수수료</t>
  </si>
  <si>
    <t>혼합폐기물(폐보드류, 폐판넬등)</t>
  </si>
  <si>
    <t>TON</t>
  </si>
  <si>
    <t>자재 25</t>
  </si>
  <si>
    <t>5FD73408E80BAAC443FA434463E63B</t>
  </si>
  <si>
    <t>0101075FD73408E80BAAC443FA434463E63B</t>
  </si>
  <si>
    <t>건설폐기물상차운반비(혼합)</t>
  </si>
  <si>
    <t>24톤압롤트럭, 30km</t>
  </si>
  <si>
    <t>자재 26</t>
  </si>
  <si>
    <t>5FD73408E80BAAC443FA4344605C55</t>
  </si>
  <si>
    <t>0101075FD73408E80BAAC443FA4344605C55</t>
  </si>
  <si>
    <t>일 위 대 가 목 록</t>
  </si>
  <si>
    <t>코  드</t>
  </si>
  <si>
    <t>재 료 비</t>
  </si>
  <si>
    <t>노 무 비</t>
  </si>
  <si>
    <t>경    비</t>
  </si>
  <si>
    <t>합    계</t>
  </si>
  <si>
    <t>번  호</t>
  </si>
  <si>
    <t>비      고</t>
  </si>
  <si>
    <t>노임계수</t>
  </si>
  <si>
    <t>할증</t>
  </si>
  <si>
    <t>품셈개요</t>
  </si>
  <si>
    <t>장비일위</t>
  </si>
  <si>
    <t>일위대가</t>
  </si>
  <si>
    <t>할증적용</t>
  </si>
  <si>
    <t>할증저장</t>
  </si>
  <si>
    <t>할증율</t>
  </si>
  <si>
    <t>HAL1</t>
  </si>
  <si>
    <t>HAL2</t>
  </si>
  <si>
    <t>HAL3</t>
  </si>
  <si>
    <t>일위대가+자재</t>
  </si>
  <si>
    <t>할증체크</t>
  </si>
  <si>
    <t>강관 조립말비계(이동식)설치 및 해체  높이 2m, 노무비  대  공통 2-7-4   ( 호표 1 )</t>
  </si>
  <si>
    <t>5FD7340D680CDA2AF3EF41126BA0B0</t>
  </si>
  <si>
    <t>높이 2m, 노무비</t>
  </si>
  <si>
    <t>호표 1</t>
  </si>
  <si>
    <t>공통 2-7-4</t>
  </si>
  <si>
    <t>비계공</t>
  </si>
  <si>
    <t>일반공사 직종</t>
  </si>
  <si>
    <t>인</t>
  </si>
  <si>
    <t>노임 3</t>
  </si>
  <si>
    <t>5F04B46E18708D6A43D84D23637798D0A908F2</t>
  </si>
  <si>
    <t>5FD7340D680CDA2AF3EF41126BA0B05F04B46E18708D6A43D84D23637798D0A908F2</t>
  </si>
  <si>
    <t>보통인부</t>
  </si>
  <si>
    <t>노임 1</t>
  </si>
  <si>
    <t>5F04B46E18708D6A43D84D23637798D0A908F6</t>
  </si>
  <si>
    <t>5FD7340D680CDA2AF3EF41126BA0B05F04B46E18708D6A43D84D23637798D0A908F6</t>
  </si>
  <si>
    <t xml:space="preserve"> [ 합          계 ]</t>
  </si>
  <si>
    <t>강관 조립말비계(이동식)설치 및 해체  높이 2m, 3개월  대  공통 2-7-4, 2-2-5   ( 호표 2 )</t>
  </si>
  <si>
    <t>공통 2-7-4, 2-2-5</t>
  </si>
  <si>
    <t>비계안정장치</t>
  </si>
  <si>
    <t>비계안정장치, 비계기본틀, 기둥, 1.2*1.7m</t>
  </si>
  <si>
    <t>개</t>
  </si>
  <si>
    <t>자재 10</t>
  </si>
  <si>
    <t>58F3C417883A3136A3FA4402698653310DEB20</t>
  </si>
  <si>
    <t>5FD7340D680CDA2AF3EF410065BE9758F3C417883A3136A3FA4402698653310DEB20</t>
  </si>
  <si>
    <t>비계안정장치, 가새, 1.2*1.9m</t>
  </si>
  <si>
    <t>자재 11</t>
  </si>
  <si>
    <t>58F3C417883A3136A3FA4402698653310DEB2E</t>
  </si>
  <si>
    <t>5FD7340D680CDA2AF3EF410065BE9758F3C417883A3136A3FA4402698653310DEB2E</t>
  </si>
  <si>
    <t>비계안정장치, 수평띠장, 1829mm</t>
  </si>
  <si>
    <t>자재 12</t>
  </si>
  <si>
    <t>58F3C417883A3136A3FA4402698653310DE4FA</t>
  </si>
  <si>
    <t>5FD7340D680CDA2AF3EF410065BE9758F3C417883A3136A3FA4402698653310DE4FA</t>
  </si>
  <si>
    <t>비계안정장치, 손잡이기둥</t>
  </si>
  <si>
    <t>자재 15</t>
  </si>
  <si>
    <t>58F3C417883A3136A3FA4402698653310DE4FD</t>
  </si>
  <si>
    <t>5FD7340D680CDA2AF3EF410065BE9758F3C417883A3136A3FA4402698653310DE4FD</t>
  </si>
  <si>
    <t>비계안정장치, 손잡이, 1229mm</t>
  </si>
  <si>
    <t>자재 13</t>
  </si>
  <si>
    <t>58F3C417883A3136A3FA4402698653310DE4FB</t>
  </si>
  <si>
    <t>5FD7340D680CDA2AF3EF410065BE9758F3C417883A3136A3FA4402698653310DE4FB</t>
  </si>
  <si>
    <t>비계안정장치, 손잡이, 1829mm</t>
  </si>
  <si>
    <t>자재 14</t>
  </si>
  <si>
    <t>58F3C417883A3136A3FA4402698653310DE4FC</t>
  </si>
  <si>
    <t>5FD7340D680CDA2AF3EF410065BE9758F3C417883A3136A3FA4402698653310DE4FC</t>
  </si>
  <si>
    <t>비계안정장치, 바퀴</t>
  </si>
  <si>
    <t>자재 16</t>
  </si>
  <si>
    <t>58F3C417883A3136A3FA4402698653310DE4FE</t>
  </si>
  <si>
    <t>5FD7340D680CDA2AF3EF410065BE9758F3C417883A3136A3FA4402698653310DE4FE</t>
  </si>
  <si>
    <t>비계안정장치, 쟈키</t>
  </si>
  <si>
    <t>자재 17</t>
  </si>
  <si>
    <t>58F3C417883A3136A3FA4402698653310DE4FF</t>
  </si>
  <si>
    <t>5FD7340D680CDA2AF3EF410065BE9758F3C417883A3136A3FA4402698653310DE4FF</t>
  </si>
  <si>
    <t>비계안정장치, 발판, 40*200*2000</t>
  </si>
  <si>
    <t>장</t>
  </si>
  <si>
    <t>자재 18</t>
  </si>
  <si>
    <t>58F3C417883A3136A3FA44026BB603561643C6</t>
  </si>
  <si>
    <t>5FD7340D680CDA2AF3EF410065BE9758F3C417883A3136A3FA44026BB603561643C6</t>
  </si>
  <si>
    <t>5FD7340D680CDA2AF3EF410065BE975FD7340D680CDA2AF3EF41126BA0B0</t>
  </si>
  <si>
    <t>건축물 현장정리  준공청소  M2  공통 2-11-2   ( 호표 3 )</t>
  </si>
  <si>
    <t>공통 2-11-2</t>
  </si>
  <si>
    <t>5FD73408E80B986433304F956520A85F04B46E18708D6A43D84D23637798D0A908F6</t>
  </si>
  <si>
    <t>비닐보양    M2     ( 호표 4 )</t>
  </si>
  <si>
    <t>폴리에틸렌필름</t>
  </si>
  <si>
    <t>폴리에틸렌필름, 두께, 0.03mm</t>
  </si>
  <si>
    <t>자재 4</t>
  </si>
  <si>
    <t>58D0C46CE87C2F4553E54D1B6EBB33C51F6F59</t>
  </si>
  <si>
    <t>5FD73408E80B986433304F956520A958D0C46CE87C2F4553E54D1B6EBB33C51F6F59</t>
  </si>
  <si>
    <t>5FD73408E80B986433304F956520A95F04B46E18708D6A43D84D23637798D0A908F6</t>
  </si>
  <si>
    <t>기존면정리  벽면  M2     ( 호표 5 )</t>
  </si>
  <si>
    <t>5FD7545B182CE3A2F37D49A764519F5F04B46E18708D6A43D84D23637798D0A908F6</t>
  </si>
  <si>
    <t>유리주위 코킹  5*5, 실리콘  M  건축 6-6-1   ( 호표 6 )</t>
  </si>
  <si>
    <t>5FD7A4DA589BDAFC83A846CC66BA12</t>
  </si>
  <si>
    <t>유리주위 코킹</t>
  </si>
  <si>
    <t>5*5, 실리콘</t>
  </si>
  <si>
    <t>호표 6</t>
  </si>
  <si>
    <t>건축 6-6-1</t>
  </si>
  <si>
    <t>실링재</t>
  </si>
  <si>
    <t>실링재, 실리콘, 비초산, 유리용, 창호주위</t>
  </si>
  <si>
    <t>L</t>
  </si>
  <si>
    <t>자재 20</t>
  </si>
  <si>
    <t>58F3D43FB8B45515935348D068FCBCA352B3AA</t>
  </si>
  <si>
    <t>5FD7A4DA589BDAFC83A846CC66BA1258F3D43FB8B45515935348D068FCBCA352B3AA</t>
  </si>
  <si>
    <t>조인트코킹(실리콘)  15㎜*15㎜  M  건축 6-6-1   ( 호표 7 )</t>
  </si>
  <si>
    <t>5FD7A4DA589BF59CF3A949C96EA532</t>
  </si>
  <si>
    <t>조인트코킹(실리콘)</t>
  </si>
  <si>
    <t>15㎜*15㎜</t>
  </si>
  <si>
    <t>호표 7</t>
  </si>
  <si>
    <t>실링재, 실리콘, 비초산, 건축외장용, 비오염</t>
  </si>
  <si>
    <t>자재 21</t>
  </si>
  <si>
    <t>58F3D43FB8B45515935348D068FCBCA352B4B1</t>
  </si>
  <si>
    <t>5FD7A4DA589BF59CF3A949C96EA53258F3D43FB8B45515935348D068FCBCA352B4B1</t>
  </si>
  <si>
    <t>목상 설치/바닥면  30*30  M2     ( 호표 8 )</t>
  </si>
  <si>
    <t>5FD7B4C3480BED96C32B434A60C970</t>
  </si>
  <si>
    <t>목상 설치/바닥면</t>
  </si>
  <si>
    <t>30*30</t>
  </si>
  <si>
    <t>호표 8</t>
  </si>
  <si>
    <t>각재</t>
  </si>
  <si>
    <t>각재, 외송</t>
  </si>
  <si>
    <t>M3</t>
  </si>
  <si>
    <t>자재 6</t>
  </si>
  <si>
    <t>58F3C41788AD2E2FB3D340F967C9A99BFCBA58</t>
  </si>
  <si>
    <t>5FD7B4C3480BED96C32B434A60C97058F3C41788AD2E2FB3D340F967C9A99BFCBA58</t>
  </si>
  <si>
    <t>건축목공</t>
  </si>
  <si>
    <t>노임 6</t>
  </si>
  <si>
    <t>5F04B46E18708D6A43D84D23637798D0A90AA2</t>
  </si>
  <si>
    <t>5FD7B4C3480BED96C32B434A60C9705F04B46E18708D6A43D84D23637798D0A90AA2</t>
  </si>
  <si>
    <t>5FD7B4C3480BED96C32B434A60C9705F04B46E18708D6A43D84D23637798D0A908F6</t>
  </si>
  <si>
    <t>목상 설치/벽면  30*30  M2     ( 호표 9 )</t>
  </si>
  <si>
    <t>5FD7B4C088D9F5C2E3684F8F6836CC</t>
  </si>
  <si>
    <t>목상 설치/벽면</t>
  </si>
  <si>
    <t>호표 9</t>
  </si>
  <si>
    <t>재</t>
  </si>
  <si>
    <t>자재 5</t>
  </si>
  <si>
    <t>58F3C41788AD2E2FB3D340F967C9A99BFCBA57</t>
  </si>
  <si>
    <t>5FD7B4C088D9F5C2E3684F8F6836CC58F3C41788AD2E2FB3D340F967C9A99BFCBA57</t>
  </si>
  <si>
    <t>5FD7B4C088D9F5C2E3684F8F6836CC5F04B46E18708D6A43D84D23637798D0A90AA2</t>
  </si>
  <si>
    <t>5FD7B4C088D9F5C2E3684F8F6836CC5F04B46E18708D6A43D84D23637798D0A908F6</t>
  </si>
  <si>
    <t>잡철물 제작 및 설치  제품 설치, 일반철재  kg  건축 8-3-1   ( 호표 10 )</t>
  </si>
  <si>
    <t>5FD7848348AD5EFC23D542B26D4079</t>
  </si>
  <si>
    <t>잡철물 제작 및 설치</t>
  </si>
  <si>
    <t>제품 설치, 일반철재</t>
  </si>
  <si>
    <t>kg</t>
  </si>
  <si>
    <t>호표 10</t>
  </si>
  <si>
    <t>건축 8-3-1</t>
  </si>
  <si>
    <t>철공</t>
  </si>
  <si>
    <t>노임 4</t>
  </si>
  <si>
    <t>5F04B46E18708D6A43D84D23637798D0A908FD</t>
  </si>
  <si>
    <t>5FD7848348AD5EFC23D542B26D40795F04B46E18708D6A43D84D23637798D0A908FD</t>
  </si>
  <si>
    <t>용접공</t>
  </si>
  <si>
    <t>노임 5</t>
  </si>
  <si>
    <t>5F04B46E18708D6A43D84D23637798D0A90998</t>
  </si>
  <si>
    <t>5FD7848348AD5EFC23D542B26D40795F04B46E18708D6A43D84D23637798D0A90998</t>
  </si>
  <si>
    <t>특별인부</t>
  </si>
  <si>
    <t>노임 2</t>
  </si>
  <si>
    <t>5F04B46E18708D6A43D84D23637798D0A908F7</t>
  </si>
  <si>
    <t>5FD7848348AD5EFC23D542B26D40795F04B46E18708D6A43D84D23637798D0A908F7</t>
  </si>
  <si>
    <t>5FD7848348AD5EFC23D542B26D40795F04B46E18708D6A43D84D23637798D0A908F6</t>
  </si>
  <si>
    <t>공구손료</t>
  </si>
  <si>
    <t>인력품의 5%</t>
  </si>
  <si>
    <t>식</t>
  </si>
  <si>
    <t>5ECB040E78A2C1DD53AE45C26DB1001</t>
  </si>
  <si>
    <t>5FD7848348AD5EFC23D542B26D40795ECB040E78A2C1DD53AE45C26DB1001</t>
  </si>
  <si>
    <t>잡재료</t>
  </si>
  <si>
    <t>인력품의 3%</t>
  </si>
  <si>
    <t>5ECB040E78A2C1DD53AE45C26DB2002</t>
  </si>
  <si>
    <t>5FD7848348AD5EFC23D542B26D40795ECB040E78A2C1DD53AE45C26DB2002</t>
  </si>
  <si>
    <t>창호유리설치 / 판유리  유리두께 12mm 이하  M2  건축 10-3-1   ( 호표 11 )</t>
  </si>
  <si>
    <t>5FD7E470D8B71052E33C405C63253C</t>
  </si>
  <si>
    <t>창호유리설치 / 판유리</t>
  </si>
  <si>
    <t>유리두께 12mm 이하</t>
  </si>
  <si>
    <t>호표 11</t>
  </si>
  <si>
    <t>건축 10-3-1</t>
  </si>
  <si>
    <t>유리공</t>
  </si>
  <si>
    <t>노임 7</t>
  </si>
  <si>
    <t>5F04B46E18708D6A43D84D23637798D0A90AA4</t>
  </si>
  <si>
    <t>5FD7E470D8B71052E33C405C63253C5F04B46E18708D6A43D84D23637798D0A90AA4</t>
  </si>
  <si>
    <t>5FD7E470D8B71052E33C405C63253C5F04B46E18708D6A43D84D23637798D0A908F6</t>
  </si>
  <si>
    <t>우레탄페인트  방염  M2     ( 호표 12 )</t>
  </si>
  <si>
    <t>5FD7C42B085D9991134C46F26F5B19</t>
  </si>
  <si>
    <t>우레탄페인트</t>
  </si>
  <si>
    <t>방염</t>
  </si>
  <si>
    <t>호표 12</t>
  </si>
  <si>
    <t>목재면 바탕만들기</t>
  </si>
  <si>
    <t>퍼티 및 연마 노무비</t>
  </si>
  <si>
    <t>호표 18</t>
  </si>
  <si>
    <t>5FD7C43A88851EE113E849DD63C00E</t>
  </si>
  <si>
    <t>5FD7C42B085D9991134C46F26F5B195FD7C43A88851EE113E849DD63C00E</t>
  </si>
  <si>
    <t>바니시</t>
  </si>
  <si>
    <t>바니시, DHV-6400, 우레탄바니시</t>
  </si>
  <si>
    <t>자재 22</t>
  </si>
  <si>
    <t>58F3D43FB8B45515935043906A89855119099A</t>
  </si>
  <si>
    <t>5FD7C42B085D9991134C46F26F5B1958F3D43FB8B45515935043906A89855119099A</t>
  </si>
  <si>
    <t>시너</t>
  </si>
  <si>
    <t>시너, KSM6060, 1종</t>
  </si>
  <si>
    <t>자재 23</t>
  </si>
  <si>
    <t>58F3D43FB8B455E103484A72668B448853B2EF</t>
  </si>
  <si>
    <t>5FD7C42B085D9991134C46F26F5B1958F3D43FB8B455E103484A72668B448853B2EF</t>
  </si>
  <si>
    <t>주재료비의 5%</t>
  </si>
  <si>
    <t>5FD7C42B085D9991134C46F26F5B195ECB040E78A2C1DD53AE45C26DB1001</t>
  </si>
  <si>
    <t>도장공</t>
  </si>
  <si>
    <t>노임 8</t>
  </si>
  <si>
    <t>5F04B46E18708D6A43D84D23637798D0A90AA8</t>
  </si>
  <si>
    <t>5FD7C42B085D9991134C46F26F5B195F04B46E18708D6A43D84D23637798D0A90AA8</t>
  </si>
  <si>
    <t>인력품의 2%</t>
  </si>
  <si>
    <t>5FD7C42B085D9991134C46F26F5B195ECB040E78A2C1DD53AE45C26DB2002</t>
  </si>
  <si>
    <t>수성페인트 롤러칠  2회 노무비  M2  건축 11-2-2   ( 호표 13 )</t>
  </si>
  <si>
    <t>5FD7C42A78C5B4C0232349CD69936A</t>
  </si>
  <si>
    <t>수성페인트 롤러칠</t>
  </si>
  <si>
    <t>2회 노무비</t>
  </si>
  <si>
    <t>호표 13</t>
  </si>
  <si>
    <t>건축 11-2-2</t>
  </si>
  <si>
    <t>5FD7C42A78C5B4C0232349CD69936A5F04B46E18708D6A43D84D23637798D0A90AA8</t>
  </si>
  <si>
    <t>5FD7C42A78C5B4C0232349CD69936A5F04B46E18708D6A43D84D23637798D0A908F6</t>
  </si>
  <si>
    <t>공구손료 및 잡재료비</t>
  </si>
  <si>
    <t>5FD7C42A78C5B4C0232349CD69936A5ECB040E78A2C1DD53AE45C26DB1001</t>
  </si>
  <si>
    <t>수성페인트 롤러칠 재료비&lt;자재지급&gt;  내부, 2회, 친환경페인트(진품)  M2     ( 호표 14 )</t>
  </si>
  <si>
    <t>5FD7C42A78C5B4C073A54954643697</t>
  </si>
  <si>
    <t>수성페인트 롤러칠 재료비&lt;자재지급&gt;</t>
  </si>
  <si>
    <t>내부, 2회, 친환경페인트(진품)</t>
  </si>
  <si>
    <t>호표 14</t>
  </si>
  <si>
    <t>수성페인트</t>
  </si>
  <si>
    <t>수성페인트, 친환경(진품)</t>
  </si>
  <si>
    <t>자재 19</t>
  </si>
  <si>
    <t>58F3D43FB8B45530632E46CB66E5ED8F8BEEC9</t>
  </si>
  <si>
    <t>5FD7C42A78C5B4C073A5495464369758F3D43FB8B45530632E46CB66E5ED8F8BEEC9</t>
  </si>
  <si>
    <t>주재료비의 2%</t>
  </si>
  <si>
    <t>5FD7C42A78C5B4C073A549546436975ECB040E78A2C1DD53AE45C26DB1001</t>
  </si>
  <si>
    <t>바탕만들기+수성페인트 롤러칠/기존면&lt;자재지급&gt;  내부 2회, 친환경  M2     ( 호표 15 )</t>
  </si>
  <si>
    <t>금액제외</t>
  </si>
  <si>
    <t>5FD7C42A78C5B4C073A74421690B515FD7C42A78C5B4C073A54954643697</t>
  </si>
  <si>
    <t>-</t>
  </si>
  <si>
    <t>5FD7C42A78C5B4C073A74421690B515FD7C42A78C5B4C0232349CD69936A</t>
  </si>
  <si>
    <t>바탕만들기+수성페인트 롤러칠&lt;자재지급&gt;  내부 2회, G.B.면 줄퍼티, 친환경  M2  건축 11-1-2,-2-2   ( 호표 16 )</t>
  </si>
  <si>
    <t>5FD7C42A78C5B4C073A7446F649A8D</t>
  </si>
  <si>
    <t>바탕만들기+수성페인트 롤러칠&lt;자재지급&gt;</t>
  </si>
  <si>
    <t>내부 2회, G.B.면 줄퍼티, 친환경</t>
  </si>
  <si>
    <t>호표 16</t>
  </si>
  <si>
    <t>건축 11-1-2,-2-2</t>
  </si>
  <si>
    <t>석고보드면 바탕만들기</t>
  </si>
  <si>
    <t>줄퍼티 친환경 노무비</t>
  </si>
  <si>
    <t>호표 17</t>
  </si>
  <si>
    <t>5FD7C43A88851EE113ED41E066F303</t>
  </si>
  <si>
    <t>5FD7C42A78C5B4C073A7446F649A8D5FD7C43A88851EE113ED41E066F303</t>
  </si>
  <si>
    <t>5FD7C42A78C5B4C073A7446F649A8D5FD7C42A78C5B4C073A54954643697</t>
  </si>
  <si>
    <t>5FD7C42A78C5B4C073A7446F649A8D5FD7C42A78C5B4C0232349CD69936A</t>
  </si>
  <si>
    <t>석고보드면 바탕만들기  줄퍼티 친환경 노무비  M2  건축 11-1-2   ( 호표 17 )</t>
  </si>
  <si>
    <t>건축 11-1-2</t>
  </si>
  <si>
    <t>바탕만들기</t>
  </si>
  <si>
    <t>석고보드면, 줄퍼티</t>
  </si>
  <si>
    <t>㎡</t>
  </si>
  <si>
    <t>자재 27</t>
  </si>
  <si>
    <t>5FD7C43A88851EE113ED41E06799E6</t>
  </si>
  <si>
    <t>5FD7C43A88851EE113ED41E066F3035FD7C43A88851EE113ED41E06799E6</t>
  </si>
  <si>
    <t>목재면 바탕만들기  퍼티 및 연마 노무비  M2  건축 11-1-4   ( 호표 18 )</t>
  </si>
  <si>
    <t>건축 11-1-4</t>
  </si>
  <si>
    <t>5FD7C43A88851EE113E849DD63C00E5F04B46E18708D6A43D84D23637798D0A90AA8</t>
  </si>
  <si>
    <t>5FD7C43A88851EE113E849DD63C00E5F04B46E18708D6A43D84D23637798D0A908F6</t>
  </si>
  <si>
    <t>5FD7C43A88851EE113E849DD63C00E5ECB040E78A2C1DD53AE45C26DB1001</t>
  </si>
  <si>
    <t>MDF 설치  벽, 9.0mm  M2  건축 4-2-3   ( 호표 19 )</t>
  </si>
  <si>
    <t>5FD7D41368509B45E38441B36494D7</t>
  </si>
  <si>
    <t>MDF 설치</t>
  </si>
  <si>
    <t>벽, 9.0mm</t>
  </si>
  <si>
    <t>호표 19</t>
  </si>
  <si>
    <t>건축 4-2-3</t>
  </si>
  <si>
    <t>중밀도섬유판</t>
  </si>
  <si>
    <t>중밀도섬유판, 9.0*1220*2440mm</t>
  </si>
  <si>
    <t>자재 1</t>
  </si>
  <si>
    <t>58D0E41A4801A95333404FE66C8BE55166D1CB</t>
  </si>
  <si>
    <t>5FD7D41368509B45E38441B36494D758D0E41A4801A95333404FE66C8BE55166D1CB</t>
  </si>
  <si>
    <t>벽체합판 설치</t>
  </si>
  <si>
    <t>합판 별도</t>
  </si>
  <si>
    <t>호표 66</t>
  </si>
  <si>
    <t>5FD7D4136808774553054695644CCB</t>
  </si>
  <si>
    <t>5FD7D41368509B45E38441B36494D75FD7D4136808774553054695644CCB</t>
  </si>
  <si>
    <t>MDF 설치  벽, 12.0mm  M2  건축 4-2-3   ( 호표 20 )</t>
  </si>
  <si>
    <t>5FD7D41368509B45E38441B36495F8</t>
  </si>
  <si>
    <t>벽, 12.0mm</t>
  </si>
  <si>
    <t>호표 20</t>
  </si>
  <si>
    <t>중밀도섬유판, 12*1220*2440mm</t>
  </si>
  <si>
    <t>자재 2</t>
  </si>
  <si>
    <t>58D0E41A4801A95333404FE66C8BE55166D1CA</t>
  </si>
  <si>
    <t>5FD7D41368509B45E38441B36495F858D0E41A4801A95333404FE66C8BE55166D1CA</t>
  </si>
  <si>
    <t>5FD7D41368509B45E38441B36495F85FD7D4136808774553054695644CCB</t>
  </si>
  <si>
    <t>석고판 설치(나사고정) - 바탕용  벽, GB12.0T 1겹 붙임  M2  건축 5-3-1   ( 호표 21 )</t>
  </si>
  <si>
    <t>5FD7D4136862FB2B432A44A56CC1BA</t>
  </si>
  <si>
    <t>석고판 설치(나사고정) - 바탕용</t>
  </si>
  <si>
    <t>벽, GB12.0T 1겹 붙임</t>
  </si>
  <si>
    <t>호표 21</t>
  </si>
  <si>
    <t>건축 5-3-1</t>
  </si>
  <si>
    <t>석고보드 설치</t>
  </si>
  <si>
    <t>건식벽체, 1P, 3.6m 이하,일반, 방수, 차음, 방화 15mm이하</t>
  </si>
  <si>
    <t>자재 28</t>
  </si>
  <si>
    <t>5FD7D41368734F69031E41B26DA21A</t>
  </si>
  <si>
    <t>5FD7D4136862FB2B432A44A56CC1BA5FD7D41368734F69031E41B26DA21A</t>
  </si>
  <si>
    <t>석고보드</t>
  </si>
  <si>
    <t>석고보드, 평보드, 12.5*900*1800mm(㎡)</t>
  </si>
  <si>
    <t>자재 7</t>
  </si>
  <si>
    <t>58F3C41788C9F543D341440B6C01DD0B03CE81</t>
  </si>
  <si>
    <t>5FD7D4136862FB2B432A44A56CC1BA58F3C41788C9F543D341440B6C01DD0B03CE81</t>
  </si>
  <si>
    <t>석고판 설치(나사고정) - 바탕용  벽, 방수GB15.0T 1겹 붙임  M2  건축 5-3-1   ( 호표 22 )</t>
  </si>
  <si>
    <t>5FD7D4136862FB2B432A44A56CC1B8</t>
  </si>
  <si>
    <t>벽, 방수GB15.0T 1겹 붙임</t>
  </si>
  <si>
    <t>호표 22</t>
  </si>
  <si>
    <t>5FD7D4136862FB2B432A44A56CC1B85FD7D41368734F69031E41B26DA21A</t>
  </si>
  <si>
    <t>석고보드, 평보드, 방수, 15.0*900*1800mm(㎡)</t>
  </si>
  <si>
    <t>자재 8</t>
  </si>
  <si>
    <t>58F3C41788C9F543D341443761E924E78C3D7A</t>
  </si>
  <si>
    <t>5FD7D4136862FB2B432A44A56CC1B858F3C41788C9F543D341443761E924E78C3D7A</t>
  </si>
  <si>
    <t>K팝아트&amp;민화1 전시실덧벽W01설치  W50+L(3600+4000)*H2500, GB12T(친환경수성P)+목상  EA     ( 호표 23 )</t>
  </si>
  <si>
    <t>5FD7D4136862FB2B432A44A56CC4765FD7B4C088D9F5C2E3684F8F6836CC</t>
  </si>
  <si>
    <t>5FD7D4136862FB2B432A44A56CC4765FD7D4136862FB2B432A44A56CC1BA</t>
  </si>
  <si>
    <t>5FD7D4136862FB2B432A44A56CC4765FD7C42A78C5B4C073A7446F649A8D</t>
  </si>
  <si>
    <t>K팝아트&amp;민화1 전시실가벽W02설치  W1150+L7000*H3600, GB12T(수성P)+작품:GB12T(수성P)+MDF9.0T+받침:MDF12.0T(수성P)+목상  EA     ( 호표 24 )</t>
  </si>
  <si>
    <t>5FD7D4136862FB2B432A44A56CC51A5FD7B4C088D9F5C2E3684F8F6836CC</t>
  </si>
  <si>
    <t>5FD7D4136862FB2B432A44A56CC51A5FD7D41368509B45E38441B36494D7</t>
  </si>
  <si>
    <t>5FD7D4136862FB2B432A44A56CC51A5FD7D4136862FB2B432A44A56CC1BA</t>
  </si>
  <si>
    <t>5FD7D4136862FB2B432A44A56CC51A5FD7C42A78C5B4C073A7446F649A8D</t>
  </si>
  <si>
    <t>K팝아트&amp;민화1 전시실가벽W03설치  W700+L4200*H3100, GB12T(수성P)+MDF12.0T(수성P)  EA     ( 호표 25 )</t>
  </si>
  <si>
    <t>5FD7D4136862FB2B432A44A56CC51F5FD7B4C088D9F5C2E3684F8F6836CC</t>
  </si>
  <si>
    <t>5FD7D4136862FB2B432A44A56CC51F5FD7D4136862FB2B432A44A56CC1BA</t>
  </si>
  <si>
    <t>5FD7D4136862FB2B432A44A56CC51F5FD7C42A78C5B4C073A7446F649A8D</t>
  </si>
  <si>
    <t>5FD7D4136862FB2B432A44A56CC51F5FD7D41368509B45E38441B36495F8</t>
  </si>
  <si>
    <t>K팝아트&amp;민화1 전시실가벽W03강화유리설치  L3600*H2500, 강화유리12.0mm+실리콘고정  EA     ( 호표 26 )</t>
  </si>
  <si>
    <t>강화유리</t>
  </si>
  <si>
    <t>강화유리, 투명, 12mm</t>
  </si>
  <si>
    <t>자재 9</t>
  </si>
  <si>
    <t>58F3C41788DA492F03F349656DDD1187A3C2B2</t>
  </si>
  <si>
    <t>5FD7D4136862FB2B432A44A56CC51C58F3C41788DA492F03F349656DDD1187A3C2B2</t>
  </si>
  <si>
    <t>5FD7D4136862FB2B432A44A56CC51C5FD7E470D8B71052E33C405C63253C</t>
  </si>
  <si>
    <t>5FD7D4136862FB2B432A44A56CC51C5FD7A4DA589BDAFC83A846CC66BA12</t>
  </si>
  <si>
    <t>5FD7D4136862FB2B432A44A56CC51C5FD7A4DA589BF59CF3A949C96EA532</t>
  </si>
  <si>
    <t>K팝아트&amp;민화1 전시실가벽W05설치  W400+L11450*H3600, GB12T(친환경수성P)+작품설치면:MDF9.0T+받침대:MDF12.0T+목상  EA     ( 호표 27 )</t>
  </si>
  <si>
    <t>5FD7D4136862FB2B432A44A56CC6245FD7B4C088D9F5C2E3684F8F6836CC</t>
  </si>
  <si>
    <t>5FD7D4136862FB2B432A44A56CC6245FD7D41368509B45E38441B36494D7</t>
  </si>
  <si>
    <t>5FD7D4136862FB2B432A44A56CC6245FD7D4136862FB2B432A44A56CC1BA</t>
  </si>
  <si>
    <t>5FD7D4136862FB2B432A44A56CC6245FD7C42A78C5B4C073A7446F649A8D</t>
  </si>
  <si>
    <t>K팝아트&amp;민화1 전시실좌대W06설치  W870+L5000*H50, GB12T(친환경수성P)+받침대:MDF12.0T + 목상  EA     ( 호표 28 )</t>
  </si>
  <si>
    <t>5FD7D4136862FB2B432A44A56CC7C85FD7B4C3480BED96C32B434A60C970</t>
  </si>
  <si>
    <t>5FD7D4136862FB2B432A44A56CC7C85FD7D41368509B45E38441B36495F8</t>
  </si>
  <si>
    <t>5FD7D4136862FB2B432A44A56CC7C85FD7C42A78C5B4C073A7446F649A8D</t>
  </si>
  <si>
    <t>K팝아트&amp;민화1 전시실가벽W07설치  W800+L11400*H3600, GB12T(수성P)+작품:GB12T(수성P)+MDF9.0T+받침:MDF12.0T(수성P)+목상  EA     ( 호표 29 )</t>
  </si>
  <si>
    <t>5FD7D4136862FB2B432A44A56CC7CD5FD7B4C3480BED96C32B434A60C970</t>
  </si>
  <si>
    <t>5FD7D4136862FB2B432A44A56CC7CD5FD7D41368509B45E38441B36495F8</t>
  </si>
  <si>
    <t>5FD7D4136862FB2B432A44A56CC7CD5FD7C42A78C5B4C073A7446F649A8D</t>
  </si>
  <si>
    <t>5FD7D4136862FB2B432A44A56CC7CD5FD7B4C088D9F5C2E3684F8F6836CC</t>
  </si>
  <si>
    <t>5FD7D4136862FB2B432A44A56CC7CD5FD7D41368509B45E38441B36494D7</t>
  </si>
  <si>
    <t>5FD7D4136862FB2B432A44A56CC7CD5FD7D4136862FB2B432A44A56CC1BA</t>
  </si>
  <si>
    <t>K팝아트&amp;민화1 전시실가벽W07강화유리설치  L10400*H2400, 강화유리12.0mm+실리콘고정  EA     ( 호표 30 )</t>
  </si>
  <si>
    <t>5FD7D4136862FB2B432A44A56CC7CE58F3C41788DA492F03F349656DDD1187A3C2B2</t>
  </si>
  <si>
    <t>5FD7D4136862FB2B432A44A56CC7CE5FD7E470D8B71052E33C405C63253C</t>
  </si>
  <si>
    <t>5FD7D4136862FB2B432A44A56CC7CE5FD7A4DA589BDAFC83A846CC66BA12</t>
  </si>
  <si>
    <t>5FD7D4136862FB2B432A44A56CC7CE5FD7A4DA589BF59CF3A949C96EA532</t>
  </si>
  <si>
    <t>K팝아트&amp;민화1 전시실가벽W08설치  W800+L11400*H3600, GB12T(수성P)+작품:GB12T(수성P)+MDF9.0T+받침:MDF12.0T(수성P)+목상  EA     ( 호표 31 )</t>
  </si>
  <si>
    <t>5FD7D4136862FB2B432A44A56CC8EE5FD7B4C3480BED96C32B434A60C970</t>
  </si>
  <si>
    <t>5FD7D4136862FB2B432A44A56CC8EE5FD7D41368509B45E38441B36495F8</t>
  </si>
  <si>
    <t>5FD7D4136862FB2B432A44A56CC8EE5FD7C42A78C5B4C073A7446F649A8D</t>
  </si>
  <si>
    <t>5FD7D4136862FB2B432A44A56CC8EE5FD7B4C088D9F5C2E3684F8F6836CC</t>
  </si>
  <si>
    <t>5FD7D4136862FB2B432A44A56CC8EE5FD7D41368509B45E38441B36494D7</t>
  </si>
  <si>
    <t>5FD7D4136862FB2B432A44A56CC8EE5FD7D4136862FB2B432A44A56CC1BA</t>
  </si>
  <si>
    <t>K팝아트&amp;민화1 전시실가벽W08강화유리설치  L10400*H2400, 강화유리12.0mm+실리콘고정  EA     ( 호표 32 )</t>
  </si>
  <si>
    <t>5FD7D4136862FB2B432A44A56CC8EF58F3C41788DA492F03F349656DDD1187A3C2B2</t>
  </si>
  <si>
    <t>5FD7D4136862FB2B432A44A56CC8EF5FD7E470D8B71052E33C405C63253C</t>
  </si>
  <si>
    <t>5FD7D4136862FB2B432A44A56CC8EF5FD7A4DA589BDAFC83A846CC66BA12</t>
  </si>
  <si>
    <t>5FD7D4136862FB2B432A44A56CC8EF5FD7A4DA589BF59CF3A949C96EA532</t>
  </si>
  <si>
    <t>K팝아트&amp;민화1 전시실가벽W10설치  W450+L7250*H3600, GB12T(수성P)+작품:GB12T(수성P)+MDF9.0T+받침:MDF12.0T(수성P)+목상  EA     ( 호표 33 )</t>
  </si>
  <si>
    <t>5FD7D4136862FB2B432A44A56CC9F55FD7B4C088D9F5C2E3684F8F6836CC</t>
  </si>
  <si>
    <t>5FD7D4136862FB2B432A44A56CC9F55FD7D41368509B45E38441B36494D7</t>
  </si>
  <si>
    <t>5FD7D4136862FB2B432A44A56CC9F55FD7D4136862FB2B432A44A56CC1BA</t>
  </si>
  <si>
    <t>5FD7D4136862FB2B432A44A56CC9F55FD7C42A78C5B4C073A7446F649A8D</t>
  </si>
  <si>
    <t>K팝아트&amp;민화1 전시실 B11프로젝터브라켓설치  W200+L500*H1000, GB12T(친환경수성P) 2겹+목상  EA     ( 호표 34 )</t>
  </si>
  <si>
    <t>5FD7D4136862FB2B432A44A56CC9F05FD7B4C088D9F5C2E3684F8F6836CC</t>
  </si>
  <si>
    <t>5FD7D4136862FB2B432A44A56CC9F05FD7D4136862FB2B432A44A56CC1BA</t>
  </si>
  <si>
    <t>5FD7D4136862FB2B432A44A56CC9F05FD7C42A78C5B4C073A7446F649A8D</t>
  </si>
  <si>
    <t>K팝아트&amp;민화1 전시실 S12스크린설치  W50+L4000*H2250, GB12T(친환경수성P) 2겹+목상+와이어고정  EA     ( 호표 35 )</t>
  </si>
  <si>
    <t>5FD7D4136862FB2B432A44A56CC9FD5FD7B4C088D9F5C2E3684F8F6836CC</t>
  </si>
  <si>
    <t>5FD7D4136862FB2B432A44A56CC9FD5FD7D4136862FB2B432A44A56CC1BA</t>
  </si>
  <si>
    <t>5FD7D4136862FB2B432A44A56CC9FD5FD7C42A78C5B4C073A7446F649A8D</t>
  </si>
  <si>
    <t>합계의 5%</t>
  </si>
  <si>
    <t>5FD7D4136862FB2B432A44A56CC9FD5ECB040E78A2C1DD53AE45C26DB1001</t>
  </si>
  <si>
    <t>K팝아트&amp;민화1 전시실가벽W13-1설치  W1070+L13400*H3600, GB12T(수성)+작품:GB12T(수성)+MDF9.0T+받침:MDF12.0T(수성)  EA     ( 호표 36 )</t>
  </si>
  <si>
    <t>5FD7D4136862FB2B432A44A56DE7A25FD7B4C3480BED96C32B434A60C970</t>
  </si>
  <si>
    <t>5FD7D4136862FB2B432A44A56DE7A25FD7D41368509B45E38441B36495F8</t>
  </si>
  <si>
    <t>5FD7D4136862FB2B432A44A56DE7A25FD7C42A78C5B4C073A7446F649A8D</t>
  </si>
  <si>
    <t>5FD7D4136862FB2B432A44A56DE7A25FD7B4C088D9F5C2E3684F8F6836CC</t>
  </si>
  <si>
    <t>5FD7D4136862FB2B432A44A56DE7A25FD7D41368509B45E38441B36494D7</t>
  </si>
  <si>
    <t>5FD7D4136862FB2B432A44A56DE7A25FD7D4136862FB2B432A44A56CC1BA</t>
  </si>
  <si>
    <t>K팝아트&amp;민화1 전시실가벽W13-1강화유리설치  L12400*H2400, 강화유리12.0mm+실리콘고정  EA     ( 호표 37 )</t>
  </si>
  <si>
    <t>5FD7D4136862FB2B432A44A56DE7A358F3C41788DA492F03F349656DDD1187A3C2B2</t>
  </si>
  <si>
    <t>5FD7D4136862FB2B432A44A56DE7A35FD7E470D8B71052E33C405C63253C</t>
  </si>
  <si>
    <t>5FD7D4136862FB2B432A44A56DE7A35FD7A4DA589BDAFC83A846CC66BA12</t>
  </si>
  <si>
    <t>5FD7D4136862FB2B432A44A56DE7A35FD7A4DA589BF59CF3A949C96EA532</t>
  </si>
  <si>
    <t>K팝아트&amp;민화1 전시실가벽W13-2설치  W50+L4550*H2500, 작품:GB12T(수성)+MDF9.0T+목상  EA     ( 호표 38 )</t>
  </si>
  <si>
    <t>5FD7D4136862FB2B432A44A56DE7A15FD7B4C088D9F5C2E3684F8F6836CC</t>
  </si>
  <si>
    <t>5FD7D4136862FB2B432A44A56DE7A15FD7D41368509B45E38441B36494D7</t>
  </si>
  <si>
    <t>5FD7D4136862FB2B432A44A56DE7A15FD7D4136862FB2B432A44A56CC1BA</t>
  </si>
  <si>
    <t>5FD7D4136862FB2B432A44A56DE7A15FD7C42A78C5B4C073A7446F649A8D</t>
  </si>
  <si>
    <t>K팝아트&amp;민화1 전시실가벽W14설치  W450+L6000*H3600, GB12T(수성P)+작품:GB12T(수성P)+MDF9.0T+목상  EA     ( 호표 39 )</t>
  </si>
  <si>
    <t>5FD7D4136862FB2B432A44A56DE7A75FD7B4C088D9F5C2E3684F8F6836CC</t>
  </si>
  <si>
    <t>5FD7D4136862FB2B432A44A56DE7A75FD7D41368509B45E38441B36494D7</t>
  </si>
  <si>
    <t>5FD7D4136862FB2B432A44A56DE7A75FD7D4136862FB2B432A44A56CC1BA</t>
  </si>
  <si>
    <t>5FD7D4136862FB2B432A44A56DE7A75FD7C42A78C5B4C073A7446F649A8D</t>
  </si>
  <si>
    <t>K팝아트&amp;민화1 전시실가벽W15설치  W50+L7400*H2500, GB12T(수성P)+작품:GB12T(수성P)+MDF9.0T+목상  EA     ( 호표 40 )</t>
  </si>
  <si>
    <t>5FD7D4136862FB2B432A44A56DE69B5FD7B4C088D9F5C2E3684F8F6836CC</t>
  </si>
  <si>
    <t>5FD7D4136862FB2B432A44A56DE69B5FD7D41368509B45E38441B36494D7</t>
  </si>
  <si>
    <t>5FD7D4136862FB2B432A44A56DE69B5FD7D4136862FB2B432A44A56CC1BA</t>
  </si>
  <si>
    <t>5FD7D4136862FB2B432A44A56DE69B5FD7C42A78C5B4C073A7446F649A8D</t>
  </si>
  <si>
    <t>K팝아트&amp;민화1 전시실가벽W16설치  W50+L2000*H2900, GB12T(수성P)+작품:GB12T(수성P)+MDF9.0T+목상  EA     ( 호표 41 )</t>
  </si>
  <si>
    <t>5FD7D4136862FB2B432A44A56DE69E5FD7B4C088D9F5C2E3684F8F6836CC</t>
  </si>
  <si>
    <t>5FD7D4136862FB2B432A44A56DE69E5FD7D41368509B45E38441B36494D7</t>
  </si>
  <si>
    <t>5FD7D4136862FB2B432A44A56DE69E5FD7D4136862FB2B432A44A56CC1BA</t>
  </si>
  <si>
    <t>5FD7D4136862FB2B432A44A56DE69E5FD7C42A78C5B4C073A7446F649A8D</t>
  </si>
  <si>
    <t>K팝아트&amp;민화1 전시실 S17임영주스크린설치  L(1630+1683+1630)*H800, 작품설치면:MDF12.0T(친환경수성P)+목상  EA     ( 호표 42 )</t>
  </si>
  <si>
    <t>5FD7D4136862FB2B432A44A56DE5F45FD7B4C088D9F5C2E3684F8F6836CC</t>
  </si>
  <si>
    <t>5FD7D4136862FB2B432A44A56DE5F45FD7D41368509B45E38441B36495F8</t>
  </si>
  <si>
    <t>5FD7D4136862FB2B432A44A56DE5F45FD7C42A78C5B4C073A7446F649A8D</t>
  </si>
  <si>
    <t>K팝아트&amp;민화1 전시실 S18임영주모니터거치대설치  W700+L1398*H2276, 작품설치면:MDF12.0T(친환경수성P)+목상  EA     ( 호표 43 )</t>
  </si>
  <si>
    <t>5FD7D4136862FB2B432A44A56DE5F15FD7B4C088D9F5C2E3684F8F6836CC</t>
  </si>
  <si>
    <t>5FD7D4136862FB2B432A44A56DE5F15FD7D41368509B45E38441B36495F8</t>
  </si>
  <si>
    <t>5FD7D4136862FB2B432A44A56DE5F15FD7C42A78C5B4C073A7446F649A8D</t>
  </si>
  <si>
    <t>K팝아트&amp;민화1 전시실 S19작품거치대설치  W560+L700*H1649, 작품설치면:MDF12.0T(친환경수성P)+목상  EA     ( 호표 44 )</t>
  </si>
  <si>
    <t>5FD7D4136862FB2B432A44A56DE4EE5FD7B4C088D9F5C2E3684F8F6836CC</t>
  </si>
  <si>
    <t>5FD7D4136862FB2B432A44A56DE4EE5FD7D41368509B45E38441B36495F8</t>
  </si>
  <si>
    <t>5FD7D4136862FB2B432A44A56DE4EE5FD7C42A78C5B4C073A7446F649A8D</t>
  </si>
  <si>
    <t>건식벽해체/S19  W560+L700*H1649  EA     ( 호표 45 )</t>
  </si>
  <si>
    <t>석고판 해체</t>
  </si>
  <si>
    <t>벽</t>
  </si>
  <si>
    <t>호표 69</t>
  </si>
  <si>
    <t>5FD634A1A89C7F5EA3014C47627E79</t>
  </si>
  <si>
    <t>5FD7D4136862FB2B432A44A56DE4EF5FD634A1A89C7F5EA3014C47627E79</t>
  </si>
  <si>
    <t>건식벽해체</t>
  </si>
  <si>
    <t>호표 68</t>
  </si>
  <si>
    <t>5FD634A1A89C7F5EA3024EA765D71A</t>
  </si>
  <si>
    <t>5FD7D4136862FB2B432A44A56DE4EF5FD634A1A89C7F5EA3024EA765D71A</t>
  </si>
  <si>
    <t>K팝아트&amp;민화1 전시실가벽W20설치  W50+L(7060+6598)*H2500, GB12T(친환경수성P)+작품설치면:MDF9.0T  EA     ( 호표 46 )</t>
  </si>
  <si>
    <t>5FD7D4136862FB2B432A44A56DE4EB5FD7B4C088D9F5C2E3684F8F6836CC</t>
  </si>
  <si>
    <t>5FD7D4136862FB2B432A44A56DE4EB5FD7D41368509B45E38441B36494D7</t>
  </si>
  <si>
    <t>5FD7D4136862FB2B432A44A56DE4EB5FD7D4136862FB2B432A44A56CC1BA</t>
  </si>
  <si>
    <t>5FD7D4136862FB2B432A44A56DE4EB5FD7C42A78C5B4C073A7446F649A8D</t>
  </si>
  <si>
    <t>K팝아트&amp;민화1 전시실가벽W21아카이브설치  W1050+L7600*H(700+900), 방수GB15.0mm(바니시/방염)+MDF12.0T(친환경수성P) + 목상  EA     ( 호표 47 )</t>
  </si>
  <si>
    <t>5FD7D4136862FB2B432A44A56DE3C75FD7B4C088D9F5C2E3684F8F6836CC</t>
  </si>
  <si>
    <t>5FD7D4136862FB2B432A44A56DE3C75FD7D41368509B45E38441B36495F8</t>
  </si>
  <si>
    <t>5FD7D4136862FB2B432A44A56DE3C75FD7C42A78C5B4C073A7446F649A8D</t>
  </si>
  <si>
    <t>5FD7D4136862FB2B432A44A56DE3C75FD7D4136862FB2B432A44A56CC1B8</t>
  </si>
  <si>
    <t>5FD7D4136862FB2B432A44A56DE3C75FD7C42B085D9991134C46F26F5B19</t>
  </si>
  <si>
    <t>K팝아트&amp;민화1 전시실가벽W21스툴설치  기성품  EA     ( 호표 48 )</t>
  </si>
  <si>
    <t>목재스툴</t>
  </si>
  <si>
    <t>자재 29</t>
  </si>
  <si>
    <t>5E6364E7287B88A6E3E7451A6FC4096C7EC0D6</t>
  </si>
  <si>
    <t>5FD7D4136862FB2B432A44A56DE3C65E6364E7287B88A6E3E7451A6FC4096C7EC0D6</t>
  </si>
  <si>
    <t>K팝아트&amp;민화1 전시실가벽W23설치  W450+L4000*H3600, GB12T(수성P)+작품:GB12T(수성P)+방염MDF9.0T+목상  EA     ( 호표 49 )</t>
  </si>
  <si>
    <t>5FD7D4136862FB2B432A44A56DE2205FD7B4C088D9F5C2E3684F8F6836CC</t>
  </si>
  <si>
    <t>5FD7D4136862FB2B432A44A56DE2205FD7D41368509B45E38441B36494D7</t>
  </si>
  <si>
    <t>5FD7D4136862FB2B432A44A56DE2205FD7D4136862FB2B432A44A56CC1BA</t>
  </si>
  <si>
    <t>5FD7D4136862FB2B432A44A56DE2205FD7C42A78C5B4C073A7446F649A8D</t>
  </si>
  <si>
    <t>주출입구통로막이설치  W42*L2000*H3600, GB12.0(친환경수성P)+목상  EA     ( 호표 50 )</t>
  </si>
  <si>
    <t>5FD7D4136862FB2B432A44A56DE2265FD7B4C088D9F5C2E3684F8F6836CC</t>
  </si>
  <si>
    <t>5FD7D4136862FB2B432A44A56DE2265FD7D4136862FB2B432A44A56CC1BA</t>
  </si>
  <si>
    <t>5FD7D4136862FB2B432A44A56DE2265FD7C42A78C5B4C073A7446F649A8D</t>
  </si>
  <si>
    <t>주출입구통로막이설치  W42*L2000*H2400, GB12.0(친환경수성P)+목상  EA     ( 호표 51 )</t>
  </si>
  <si>
    <t>5FD7D4136862FB2B432A44A56DE2275FD7B4C088D9F5C2E3684F8F6836CC</t>
  </si>
  <si>
    <t>5FD7D4136862FB2B432A44A56DE2275FD7D4136862FB2B432A44A56CC1BA</t>
  </si>
  <si>
    <t>5FD7D4136862FB2B432A44A56DE2275FD7C42A78C5B4C073A7446F649A8D</t>
  </si>
  <si>
    <t>전시실가벽1해체/전시실1,2  W800*L11000*H3600, GB12.0mm(친환경수성P)+목상  EA     ( 호표 52 )</t>
  </si>
  <si>
    <t>5FD7D4136862FB2B432A44A56DE11C5FD634A1A89C7F5EA3024EA765D71A</t>
  </si>
  <si>
    <t>전시실가벽2해체/전시실1,2  W800*L8400*H2400~3600, GB12.0mm(친환경수성P)+목상  EA     ( 호표 53 )</t>
  </si>
  <si>
    <t>5FD7D4136862FB2B432A44A56DE0735FD634A1A89C7F5EA3024EA765D71A</t>
  </si>
  <si>
    <t>전시실가벽3해체/전시실1,2  W800*L13859*H2400~3600, GB12.0mm(친환경수성P)+목상  EA     ( 호표 54 )</t>
  </si>
  <si>
    <t>5FD7D4136862FB2B432A44A56DE0765FD634A1A89C7F5EA3024EA765D71A</t>
  </si>
  <si>
    <t>전시실가벽4해체/전시실1,2  W800*L7637*H2400~3600, GB12.0mm(친환경수성P)+목상  EA     ( 호표 55 )</t>
  </si>
  <si>
    <t>5FD7D4136862FB2B432A44A56DEFF85FD634A1A89C7F5EA3024EA765D71A</t>
  </si>
  <si>
    <t>전시실가벽5해체/전시실1,2  W5550*L9009*H2400, GB12.0mm(친환경수성P)+목상  EA     ( 호표 56 )</t>
  </si>
  <si>
    <t>5FD7D4136862FB2B432A44A56DEFFD5FD634A1A89C7F5EA3024EA765D71A</t>
  </si>
  <si>
    <t>전시실가벽6해체/전시실1,2  W800*L7920*H2400~3600, GB12.0mm(친환경수성P)+목상  EA     ( 호표 57 )</t>
  </si>
  <si>
    <t>5FD7D4136862FB2B432A44A56DEED15FD634A1A89C7F5EA3024EA765D71A</t>
  </si>
  <si>
    <t>전시실가벽7해체/전시실1,2  W800*L7637*H2400~3600, GB12.0mm(친환경수성P)+목상  EA     ( 호표 58 )</t>
  </si>
  <si>
    <t>5FD7D4136862FB2B432A44A56E8E2C5FD634A1A89C7F5EA3024EA765D71A</t>
  </si>
  <si>
    <t>전시실가벽8해체/전시실1,2  W100*L5000*H2812, GB12.0mm(친환경수성P)+MDF12.0mm+목상  EA     ( 호표 59 )</t>
  </si>
  <si>
    <t>5FD7D4136862FB2B432A44A56E8F335FD634A1A89C7F5EA3024EA765D71A</t>
  </si>
  <si>
    <t>전시실가벽1해체/전시실3,4  W580*L7590*H300~3050, GB12.0mm(친환경수성P)+목상  EA     ( 호표 60 )</t>
  </si>
  <si>
    <t>5FD7D4136862FB2B432A44A56E8D055FD634A1A89C7F5EA3024EA765D71A</t>
  </si>
  <si>
    <t>전시실가벽2해체/전시실3,4  W583*L12838*H300~3050, GB12.0mm(친환경수성P)+목상  EA     ( 호표 61 )</t>
  </si>
  <si>
    <t>5FD7D4136862FB2B432A44A56E8AB15FD634A1A89C7F5EA3024EA765D71A</t>
  </si>
  <si>
    <t>전시실가벽3해체/전시실3,4  W580*L4407*H300~3050, GB12.0mm(친환경수성P)+목상  EA     ( 호표 62 )</t>
  </si>
  <si>
    <t>5FD7D4136862FB2B432A44A56E8AB45FD634A1A89C7F5EA3024EA765D71A</t>
  </si>
  <si>
    <t>전시실가벽7해체/전시실3,4  W600*L7212*H4200, GB12.0mm(친환경수성P)+목상  EA     ( 호표 63 )</t>
  </si>
  <si>
    <t>5FD7D4136862FB2B432A44A56E8B585FD634A1A89C7F5EA3024EA765D71A</t>
  </si>
  <si>
    <t>전시실가벽8해체/전시실3,4  W2000*L10680*H150~1450, 합판12.0mm(친환경수성P)+목상  EA     ( 호표 64 )</t>
  </si>
  <si>
    <t>5FD7D4136862FB2B432A44A56E8B5D5FD634A1A89C7F5EA3024EA765D71A</t>
  </si>
  <si>
    <t>전시실좌대9해체/전시실3,4  W2000*L9600*H400, MDF12.0mm(친환경수성P)+목상  EA     ( 호표 65 )</t>
  </si>
  <si>
    <t>5FD7D4136862FB2B432A44A56E88845FD634A1A89C7F5EA3024EA765D71A</t>
  </si>
  <si>
    <t>벽체합판 설치  합판 별도  M2  건축 4-2-3   ( 호표 66 )</t>
  </si>
  <si>
    <t>5FD7D4136808774553054695644CCB5F04B46E18708D6A43D84D23637798D0A90AA2</t>
  </si>
  <si>
    <t>5FD7D4136808774553054695644CCB5F04B46E18708D6A43D84D23637798D0A908F6</t>
  </si>
  <si>
    <t>5FD7D4136808774553054695644CCB5ECB040E78A2C1DD53AE45C26DB1001</t>
  </si>
  <si>
    <t>각파이프보강(아연도)  ㅁ45*75*1.6T(비노출/도장유)  M     ( 호표 67 )</t>
  </si>
  <si>
    <t>아연도각관</t>
  </si>
  <si>
    <t>75*45*t1.6mm, 2.880kg/m</t>
  </si>
  <si>
    <t>자재 24</t>
  </si>
  <si>
    <t>5888D4E688FACC9CC300494668983E54C6E308</t>
  </si>
  <si>
    <t>5FD7D418E8703C24F31948956E0D1F5888D4E688FACC9CC300494668983E54C6E308</t>
  </si>
  <si>
    <t>5FD7D418E8703C24F31948956E0D1F5FD7848348AD5EFC23D542B26D4079</t>
  </si>
  <si>
    <t>철강설</t>
  </si>
  <si>
    <t>철강설, 고철, 작업설부산물</t>
  </si>
  <si>
    <t>자재 3</t>
  </si>
  <si>
    <t>58D0E41A48B232B4D3C547F36E0DFB8355EC08</t>
  </si>
  <si>
    <t>5FD7D418E8703C24F31948956E0D1F58D0E41A48B232B4D3C547F36E0DFB8355EC08</t>
  </si>
  <si>
    <t>건식벽해체    M2     ( 호표 68 )</t>
  </si>
  <si>
    <t>내장공</t>
  </si>
  <si>
    <t>노임 9</t>
  </si>
  <si>
    <t>5F04B46E18708D6A43D84D23637798D0A90B48</t>
  </si>
  <si>
    <t>5FD634A1A89C7F5EA3024EA765D71A5F04B46E18708D6A43D84D23637798D0A90B48</t>
  </si>
  <si>
    <t>5FD634A1A89C7F5EA3024EA765D71A5F04B46E18708D6A43D84D23637798D0A908F6</t>
  </si>
  <si>
    <t>5FD634A1A89C7F5EA3024EA765D71A5ECB040E78A2C1DD53AE45C26DB1001</t>
  </si>
  <si>
    <t>석고판 해체  벽  M2  유지 3-2-6   ( 호표 69 )</t>
  </si>
  <si>
    <t>유지 3-2-6</t>
  </si>
  <si>
    <t>5FD634A1A89C7F5EA3014C47627E795F04B46E18708D6A43D84D23637798D0A90B48</t>
  </si>
  <si>
    <t>5FD634A1A89C7F5EA3014C47627E795F04B46E18708D6A43D84D23637798D0A908F6</t>
  </si>
  <si>
    <t>5FD634A1A89C7F5EA3014C47627E795ECB040E78A2C1DD53AE45C26DB1001</t>
  </si>
  <si>
    <t>코드</t>
  </si>
  <si>
    <t>규격</t>
  </si>
  <si>
    <t>단 가 대 비 표</t>
  </si>
  <si>
    <t>조달청가격</t>
  </si>
  <si>
    <t>PAGE</t>
  </si>
  <si>
    <t>거래가격</t>
  </si>
  <si>
    <t>유통물가</t>
  </si>
  <si>
    <t>물가자료</t>
  </si>
  <si>
    <t>조사가격</t>
  </si>
  <si>
    <t>적용단가</t>
  </si>
  <si>
    <t>품목구분</t>
  </si>
  <si>
    <t>노임구분</t>
  </si>
  <si>
    <t>소수점처리</t>
  </si>
  <si>
    <t>672</t>
  </si>
  <si>
    <t>409</t>
  </si>
  <si>
    <t>703</t>
  </si>
  <si>
    <t>1472</t>
  </si>
  <si>
    <t>1198</t>
  </si>
  <si>
    <t>수집상차도</t>
  </si>
  <si>
    <t>1460</t>
  </si>
  <si>
    <t>1182</t>
  </si>
  <si>
    <t>149</t>
  </si>
  <si>
    <t>73</t>
  </si>
  <si>
    <t>675</t>
  </si>
  <si>
    <t>408</t>
  </si>
  <si>
    <t>665</t>
  </si>
  <si>
    <t>463</t>
  </si>
  <si>
    <t>167</t>
  </si>
  <si>
    <t>106</t>
  </si>
  <si>
    <t>590</t>
  </si>
  <si>
    <t>607</t>
  </si>
  <si>
    <t>606</t>
  </si>
  <si>
    <t>621</t>
  </si>
  <si>
    <t>614</t>
  </si>
  <si>
    <t>466</t>
  </si>
  <si>
    <t>71</t>
  </si>
  <si>
    <t>하151</t>
  </si>
  <si>
    <t>하150</t>
  </si>
  <si>
    <t>2</t>
  </si>
  <si>
    <t>B</t>
  </si>
  <si>
    <t>공 사 원 가 계 산 서</t>
  </si>
  <si>
    <t>비        목</t>
  </si>
  <si>
    <t>금      액</t>
  </si>
  <si>
    <t>구        성        비</t>
  </si>
  <si>
    <t>순   공   사   원   가</t>
  </si>
  <si>
    <t>재   료   비</t>
  </si>
  <si>
    <t>노   무   비</t>
  </si>
  <si>
    <t>경        비</t>
  </si>
  <si>
    <t>A1</t>
  </si>
  <si>
    <t>직  접  재  료  비</t>
  </si>
  <si>
    <t>A2</t>
  </si>
  <si>
    <t>간  접  재  료  비</t>
  </si>
  <si>
    <t>A3</t>
  </si>
  <si>
    <t>작업설, 부산물(△)</t>
  </si>
  <si>
    <t>AS</t>
  </si>
  <si>
    <t>[ 소          계 ]</t>
  </si>
  <si>
    <t>B1</t>
  </si>
  <si>
    <t>직  접  노  무  비</t>
  </si>
  <si>
    <t>B2</t>
  </si>
  <si>
    <t>간  접  노  무  비</t>
  </si>
  <si>
    <t>직접노무비 * 12.6%</t>
  </si>
  <si>
    <t>BS</t>
  </si>
  <si>
    <t>C2</t>
  </si>
  <si>
    <t>경              비</t>
  </si>
  <si>
    <t>C4</t>
  </si>
  <si>
    <t>산  재  보  험  료</t>
  </si>
  <si>
    <t>노무비 * 3.56%</t>
  </si>
  <si>
    <t>C5</t>
  </si>
  <si>
    <t>고  용  보  험  료</t>
  </si>
  <si>
    <t>노무비 * 1.01%</t>
  </si>
  <si>
    <t>C6</t>
  </si>
  <si>
    <t>국민  건강  보험료</t>
  </si>
  <si>
    <t>직접노무비 * 3.545%</t>
  </si>
  <si>
    <t>1개월미만</t>
  </si>
  <si>
    <t>CB</t>
  </si>
  <si>
    <t>노인장기요양보험료</t>
  </si>
  <si>
    <t>건강보험료 * 12.95%</t>
  </si>
  <si>
    <t>C7</t>
  </si>
  <si>
    <t>국민  연금  보험료</t>
  </si>
  <si>
    <t>직접노무비 * 4.5%</t>
  </si>
  <si>
    <t>C8</t>
  </si>
  <si>
    <t>퇴직  공제  부금비</t>
  </si>
  <si>
    <t>직접노무비 * 2.3%</t>
  </si>
  <si>
    <t>1억이상해당</t>
  </si>
  <si>
    <t>CA</t>
  </si>
  <si>
    <t>산업안전보건관리비</t>
  </si>
  <si>
    <t>(재료비+직노+관급자재비) * 2.93%</t>
  </si>
  <si>
    <t>CG</t>
  </si>
  <si>
    <t>기   타    경   비</t>
  </si>
  <si>
    <t>(재료비+노무비) * 5.2%</t>
  </si>
  <si>
    <t>CH</t>
  </si>
  <si>
    <t>환  경  보  전  비</t>
  </si>
  <si>
    <t>(재료비+직노+경비) * 0.3%</t>
  </si>
  <si>
    <t>CK</t>
  </si>
  <si>
    <t>하도급지급보증수수료</t>
  </si>
  <si>
    <t>(재료비+직노+경비) * 0.081%</t>
  </si>
  <si>
    <t>최저가대상공사</t>
  </si>
  <si>
    <t>CL</t>
  </si>
  <si>
    <t>건설기계대여금지급보증서발급수수료</t>
  </si>
  <si>
    <t>(재료비+직노+경비) * 0.07%</t>
  </si>
  <si>
    <t>CS</t>
  </si>
  <si>
    <t>S1</t>
  </si>
  <si>
    <t>계</t>
  </si>
  <si>
    <t>D1</t>
  </si>
  <si>
    <t>일  반  관  리  비</t>
  </si>
  <si>
    <t>계 * 4%</t>
  </si>
  <si>
    <t>D2</t>
  </si>
  <si>
    <t>이              윤</t>
  </si>
  <si>
    <t>(노무비+경비+일반관리비) * 10%</t>
  </si>
  <si>
    <t>D3</t>
  </si>
  <si>
    <t>폐 기 물 처 리</t>
  </si>
  <si>
    <t>D9</t>
  </si>
  <si>
    <t>공   급    가   액</t>
  </si>
  <si>
    <t>DB</t>
  </si>
  <si>
    <t>부  가  가  치  세</t>
  </si>
  <si>
    <t>공급가액 * 10%</t>
  </si>
  <si>
    <t>DH</t>
  </si>
  <si>
    <t>도      급      액</t>
  </si>
  <si>
    <t>S2</t>
  </si>
  <si>
    <t>총   공   사    비</t>
  </si>
  <si>
    <t>이 Sheet는 수정하지 마십시요</t>
  </si>
  <si>
    <t>공사구분</t>
  </si>
  <si>
    <t>A</t>
  </si>
  <si>
    <t>타이틀</t>
  </si>
  <si>
    <t>확정내역</t>
  </si>
  <si>
    <t>원내역</t>
  </si>
  <si>
    <t>자재단가적용</t>
  </si>
  <si>
    <t>경비단가적용</t>
  </si>
  <si>
    <t>품목코드형식</t>
  </si>
  <si>
    <t>XXXX-XXXX-XXXXXXXXX</t>
  </si>
  <si>
    <t>내역금액소수점처리</t>
  </si>
  <si>
    <t>C</t>
  </si>
  <si>
    <t>일위대가내역소수점처리</t>
  </si>
  <si>
    <t>단가명</t>
  </si>
  <si>
    <t>TTTTT</t>
  </si>
  <si>
    <t>환율</t>
  </si>
  <si>
    <t>시간당작업량</t>
  </si>
  <si>
    <t>R</t>
  </si>
  <si>
    <t>1회 사이클시간</t>
  </si>
  <si>
    <t>시간당 작업사이클</t>
  </si>
  <si>
    <t>일반변수</t>
  </si>
  <si>
    <t>시간당 노임산출 계수</t>
  </si>
  <si>
    <t>1/8*16/12*25/20</t>
  </si>
  <si>
    <t>재료비 할증 계수</t>
  </si>
  <si>
    <t>노무비 할증 계수</t>
  </si>
  <si>
    <t>경비 할증 계수</t>
  </si>
  <si>
    <t>내역,일위대가 품명,규격,단위 따로적용</t>
  </si>
  <si>
    <t>내역단가 소수점처리</t>
  </si>
  <si>
    <t>단가 순서</t>
  </si>
  <si>
    <t>공종구분명</t>
  </si>
  <si>
    <t>원가비목코드</t>
  </si>
  <si>
    <t>작 업 부 산 물</t>
  </si>
  <si>
    <t>운    반    비</t>
  </si>
  <si>
    <t>C1</t>
  </si>
  <si>
    <t>관 급 자 재 비</t>
  </si>
  <si>
    <t>DJ</t>
  </si>
  <si>
    <t>외    자    재</t>
  </si>
  <si>
    <t>...</t>
  </si>
  <si>
    <t>....</t>
  </si>
  <si>
    <t>.....</t>
  </si>
  <si>
    <t>D</t>
  </si>
  <si>
    <t>E</t>
  </si>
  <si>
    <t>G</t>
  </si>
  <si>
    <t>H</t>
  </si>
  <si>
    <t>I</t>
  </si>
  <si>
    <t>J</t>
  </si>
  <si>
    <t>공사명 : 민화와Kpop아트展공간디자인-유리해체제외</t>
    <phoneticPr fontId="1" type="noConversion"/>
  </si>
  <si>
    <t>공 사 비 총 괄 표</t>
    <phoneticPr fontId="1" type="noConversion"/>
  </si>
  <si>
    <t xml:space="preserve">▣ 총   공   사   비                 </t>
    <phoneticPr fontId="1" type="noConversion"/>
  </si>
  <si>
    <t>:</t>
    <phoneticPr fontId="1" type="noConversion"/>
  </si>
  <si>
    <t xml:space="preserve">◎ 건축공사             </t>
    <phoneticPr fontId="1" type="noConversion"/>
  </si>
  <si>
    <t>:</t>
    <phoneticPr fontId="1" type="noConversion"/>
  </si>
  <si>
    <t xml:space="preserve">◎ 전기,통신,소방공사(별도)                   </t>
    <phoneticPr fontId="1" type="noConversion"/>
  </si>
  <si>
    <t>:</t>
    <phoneticPr fontId="1" type="noConversion"/>
  </si>
  <si>
    <t xml:space="preserve">◎ 폐기물처리비(별도)                   </t>
    <phoneticPr fontId="1" type="noConversion"/>
  </si>
  <si>
    <t>:</t>
    <phoneticPr fontId="1" type="noConversion"/>
  </si>
  <si>
    <t>구 분           비 목</t>
    <phoneticPr fontId="1" type="noConversion"/>
  </si>
  <si>
    <t>도 급 금 액</t>
    <phoneticPr fontId="1" type="noConversion"/>
  </si>
  <si>
    <t>관급자재비-도급</t>
    <phoneticPr fontId="1" type="noConversion"/>
  </si>
  <si>
    <t>관급자재비-관급</t>
    <phoneticPr fontId="1" type="noConversion"/>
  </si>
  <si>
    <t>재해예방기술지도</t>
    <phoneticPr fontId="1" type="noConversion"/>
  </si>
  <si>
    <t>분담금/한전시설분담금</t>
    <phoneticPr fontId="1" type="noConversion"/>
  </si>
  <si>
    <t>합 계 금 액</t>
    <phoneticPr fontId="1" type="noConversion"/>
  </si>
  <si>
    <t>공 급 가 액</t>
    <phoneticPr fontId="1" type="noConversion"/>
  </si>
  <si>
    <t>부 가 세</t>
    <phoneticPr fontId="1" type="noConversion"/>
  </si>
  <si>
    <t>소 계</t>
    <phoneticPr fontId="1" type="noConversion"/>
  </si>
  <si>
    <t>공종%</t>
    <phoneticPr fontId="1" type="noConversion"/>
  </si>
  <si>
    <t>평당공사비</t>
    <phoneticPr fontId="1" type="noConversion"/>
  </si>
  <si>
    <t>건 축</t>
    <phoneticPr fontId="1" type="noConversion"/>
  </si>
  <si>
    <t>건 축 공 사</t>
    <phoneticPr fontId="1" type="noConversion"/>
  </si>
  <si>
    <t>소  계</t>
    <phoneticPr fontId="1" type="noConversion"/>
  </si>
  <si>
    <t>별 도</t>
    <phoneticPr fontId="1" type="noConversion"/>
  </si>
  <si>
    <t>전 기 공 사</t>
    <phoneticPr fontId="1" type="noConversion"/>
  </si>
  <si>
    <t>별 도</t>
    <phoneticPr fontId="1" type="noConversion"/>
  </si>
  <si>
    <t>통 신 공 사</t>
    <phoneticPr fontId="1" type="noConversion"/>
  </si>
  <si>
    <t>소 방 공 사</t>
    <phoneticPr fontId="1" type="noConversion"/>
  </si>
  <si>
    <t>소  계</t>
    <phoneticPr fontId="1" type="noConversion"/>
  </si>
  <si>
    <t>폐기물처리비</t>
    <phoneticPr fontId="1" type="noConversion"/>
  </si>
  <si>
    <t>소  계</t>
    <phoneticPr fontId="1" type="noConversion"/>
  </si>
  <si>
    <t>합  계</t>
    <phoneticPr fontId="1" type="noConversion"/>
  </si>
  <si>
    <t>◎▣</t>
    <phoneticPr fontId="1" type="noConversion"/>
  </si>
  <si>
    <t>평당</t>
    <phoneticPr fontId="1" type="noConversion"/>
  </si>
  <si>
    <t>과 장</t>
    <phoneticPr fontId="1" type="noConversion"/>
  </si>
  <si>
    <t>담 당</t>
    <phoneticPr fontId="1" type="noConversion"/>
  </si>
  <si>
    <t>심 사 자</t>
    <phoneticPr fontId="1" type="noConversion"/>
  </si>
  <si>
    <t>설 계 자</t>
    <phoneticPr fontId="1" type="noConversion"/>
  </si>
  <si>
    <t>설 계</t>
    <phoneticPr fontId="1" type="noConversion"/>
  </si>
  <si>
    <t>2024년 월 일</t>
    <phoneticPr fontId="1" type="noConversion"/>
  </si>
  <si>
    <t>결 제</t>
    <phoneticPr fontId="1" type="noConversion"/>
  </si>
  <si>
    <t>심 사</t>
    <phoneticPr fontId="1" type="noConversion"/>
  </si>
  <si>
    <t>설    계    서</t>
    <phoneticPr fontId="1" type="noConversion"/>
  </si>
  <si>
    <t>구 분</t>
    <phoneticPr fontId="1" type="noConversion"/>
  </si>
  <si>
    <t>내  역  서</t>
    <phoneticPr fontId="1" type="noConversion"/>
  </si>
  <si>
    <t>비 고</t>
    <phoneticPr fontId="1" type="noConversion"/>
  </si>
  <si>
    <t>총 공 사 비</t>
    <phoneticPr fontId="1" type="noConversion"/>
  </si>
  <si>
    <t>도</t>
    <phoneticPr fontId="1" type="noConversion"/>
  </si>
  <si>
    <t>공 급 가 액</t>
    <phoneticPr fontId="1" type="noConversion"/>
  </si>
  <si>
    <t>급</t>
    <phoneticPr fontId="1" type="noConversion"/>
  </si>
  <si>
    <t>부 가 가 치 세</t>
    <phoneticPr fontId="1" type="noConversion"/>
  </si>
  <si>
    <t>비</t>
    <phoneticPr fontId="1" type="noConversion"/>
  </si>
  <si>
    <t>계</t>
    <phoneticPr fontId="1" type="noConversion"/>
  </si>
  <si>
    <t>관 급 자 재 비</t>
    <phoneticPr fontId="1" type="noConversion"/>
  </si>
  <si>
    <t>재해예방기술지도</t>
    <phoneticPr fontId="1" type="noConversion"/>
  </si>
  <si>
    <t>공사명 : 민화와Kpop아트展공간디자인-유리해체제외(건축)</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</si>
</sst>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1" formatCode="_-* #,##0_-;\-* #,##0_-;_-* &quot;-&quot;_-;_-@_-"/>
    <numFmt numFmtId="176" formatCode="#,###"/>
    <numFmt numFmtId="177" formatCode="#,##0.00#"/>
    <numFmt numFmtId="178" formatCode="#,##0.0"/>
    <numFmt numFmtId="179" formatCode="#,##0.00#;\-#,##0.00#;#"/>
    <numFmt numFmtId="180" formatCode="#,##0_ ;[Red]\-#,##0\ "/>
    <numFmt numFmtId="181" formatCode="0.00_);[Red]\(0.00\)"/>
    <numFmt numFmtId="182" formatCode="0_);[Red]\(0\)"/>
    <numFmt numFmtId="183" formatCode="0.00_ "/>
  </numFmts>
  <fonts count="22">
    <font>
      <sz val="11"/>
      <color theme="1"/>
      <name val="맑은 고딕"/>
      <family val="2"/>
      <charset val="129"/>
      <scheme val="minor"/>
    </font>
    <font>
      <sz val="8"/>
      <name val="맑은 고딕"/>
      <family val="2"/>
      <charset val="129"/>
      <scheme val="minor"/>
    </font>
    <font>
      <b/>
      <u/>
      <sz val="16"/>
      <color theme="1"/>
      <name val="맑은 고딕"/>
      <family val="3"/>
      <charset val="129"/>
      <scheme val="minor"/>
    </font>
    <font>
      <sz val="11"/>
      <color theme="1"/>
      <name val="맑은 고딕"/>
      <family val="3"/>
      <charset val="129"/>
      <scheme val="minor"/>
    </font>
    <font>
      <b/>
      <sz val="11"/>
      <color theme="1"/>
      <name val="맑은 고딕"/>
      <family val="3"/>
      <charset val="129"/>
      <scheme val="minor"/>
    </font>
    <font>
      <sz val="11"/>
      <color rgb="FFFF0000"/>
      <name val="맑은 고딕"/>
      <family val="2"/>
      <charset val="129"/>
      <scheme val="minor"/>
    </font>
    <font>
      <b/>
      <u/>
      <sz val="24"/>
      <color theme="1"/>
      <name val="돋움체"/>
      <family val="3"/>
      <charset val="129"/>
    </font>
    <font>
      <b/>
      <u/>
      <sz val="20"/>
      <color theme="1"/>
      <name val="돋움체"/>
      <family val="3"/>
      <charset val="129"/>
    </font>
    <font>
      <sz val="20"/>
      <color theme="1"/>
      <name val="맑은 고딕"/>
      <family val="2"/>
      <charset val="129"/>
      <scheme val="minor"/>
    </font>
    <font>
      <b/>
      <u/>
      <sz val="18"/>
      <color theme="1"/>
      <name val="돋움체"/>
      <family val="3"/>
      <charset val="129"/>
    </font>
    <font>
      <sz val="14"/>
      <color theme="1"/>
      <name val="맑은 고딕"/>
      <family val="2"/>
      <charset val="129"/>
      <scheme val="minor"/>
    </font>
    <font>
      <sz val="14"/>
      <color theme="1"/>
      <name val="맑은 고딕"/>
      <family val="3"/>
      <charset val="129"/>
      <scheme val="minor"/>
    </font>
    <font>
      <sz val="12"/>
      <color theme="1"/>
      <name val="맑은 고딕"/>
      <family val="3"/>
      <charset val="129"/>
      <scheme val="minor"/>
    </font>
    <font>
      <b/>
      <sz val="16"/>
      <color theme="1"/>
      <name val="맑은 고딕"/>
      <family val="3"/>
      <charset val="129"/>
      <scheme val="minor"/>
    </font>
    <font>
      <b/>
      <sz val="20"/>
      <color theme="1"/>
      <name val="맑은 고딕"/>
      <family val="3"/>
      <charset val="129"/>
      <scheme val="minor"/>
    </font>
    <font>
      <sz val="11"/>
      <color theme="1"/>
      <name val="가는안상수체"/>
      <family val="3"/>
      <charset val="129"/>
    </font>
    <font>
      <b/>
      <sz val="18"/>
      <color theme="1"/>
      <name val="맑은 고딕"/>
      <family val="3"/>
      <charset val="129"/>
      <scheme val="minor"/>
    </font>
    <font>
      <sz val="14"/>
      <color rgb="FFFF0000"/>
      <name val="맑은 고딕"/>
      <family val="2"/>
      <charset val="129"/>
      <scheme val="minor"/>
    </font>
    <font>
      <b/>
      <sz val="14"/>
      <color rgb="FFFF0000"/>
      <name val="맑은 고딕"/>
      <family val="3"/>
      <charset val="129"/>
      <scheme val="minor"/>
    </font>
    <font>
      <b/>
      <u/>
      <sz val="16"/>
      <color theme="1"/>
      <name val="돋움체"/>
      <family val="3"/>
      <charset val="129"/>
    </font>
    <font>
      <sz val="11"/>
      <name val="돋움"/>
      <family val="3"/>
      <charset val="129"/>
    </font>
    <font>
      <b/>
      <sz val="11"/>
      <name val="새굴림"/>
      <family val="1"/>
      <charset val="129"/>
    </font>
  </fonts>
  <fills count="6">
    <fill>
      <patternFill patternType="none"/>
    </fill>
    <fill>
      <patternFill patternType="gray125"/>
    </fill>
    <fill>
      <patternFill patternType="solid">
        <fgColor theme="4"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3" tint="0.79998168889431442"/>
        <bgColor indexed="64"/>
      </patternFill>
    </fill>
  </fills>
  <borders count="30">
    <border>
      <left/>
      <right/>
      <top/>
      <bottom/>
      <diagonal/>
    </border>
    <border>
      <left style="thin">
        <color indexed="64"/>
      </left>
      <right style="thin">
        <color indexed="64"/>
      </right>
      <top/>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s>
  <cellStyleXfs count="2">
    <xf numFmtId="0" fontId="0" fillId="0" borderId="0">
      <alignment vertical="center"/>
    </xf>
    <xf numFmtId="0" fontId="20" fillId="0" borderId="0"/>
  </cellStyleXfs>
  <cellXfs count="138">
    <xf numFmtId="0" fontId="0" fillId="0" borderId="0" xfId="0">
      <alignment vertical="center"/>
    </xf>
    <xf numFmtId="0" fontId="0" fillId="0" borderId="0" xfId="0" quotePrefix="1">
      <alignment vertical="center"/>
    </xf>
    <xf numFmtId="0" fontId="0" fillId="0" borderId="0" xfId="0" quotePrefix="1" applyAlignment="1">
      <alignment vertical="center"/>
    </xf>
    <xf numFmtId="0" fontId="0" fillId="0" borderId="0" xfId="0" applyAlignment="1">
      <alignment vertical="center"/>
    </xf>
    <xf numFmtId="0" fontId="2" fillId="0" borderId="0" xfId="0" quotePrefix="1" applyFont="1" applyAlignment="1">
      <alignment horizontal="centerContinuous" vertical="center"/>
    </xf>
    <xf numFmtId="0" fontId="2" fillId="0" borderId="0" xfId="0" applyFont="1" applyAlignment="1">
      <alignment horizontal="centerContinuous" vertical="center"/>
    </xf>
    <xf numFmtId="0" fontId="0" fillId="0" borderId="2" xfId="0" quotePrefix="1"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4" fillId="0" borderId="5" xfId="0" quotePrefix="1" applyFont="1" applyBorder="1" applyAlignment="1">
      <alignment horizontal="center" vertical="center"/>
    </xf>
    <xf numFmtId="176" fontId="0" fillId="0" borderId="0" xfId="0" applyNumberFormat="1">
      <alignment vertical="center"/>
    </xf>
    <xf numFmtId="176" fontId="0" fillId="0" borderId="0" xfId="0" applyNumberFormat="1" applyAlignment="1">
      <alignment vertical="center"/>
    </xf>
    <xf numFmtId="0" fontId="4" fillId="0" borderId="5" xfId="0" quotePrefix="1" applyFont="1" applyBorder="1" applyAlignment="1">
      <alignment horizontal="center" vertical="center" wrapText="1"/>
    </xf>
    <xf numFmtId="0" fontId="3" fillId="0" borderId="5" xfId="0" quotePrefix="1" applyFont="1" applyBorder="1" applyAlignment="1">
      <alignment vertical="center" wrapText="1"/>
    </xf>
    <xf numFmtId="0" fontId="3" fillId="0" borderId="5" xfId="0" applyFont="1" applyBorder="1" applyAlignment="1">
      <alignment vertical="center" wrapText="1"/>
    </xf>
    <xf numFmtId="176" fontId="3" fillId="0" borderId="5" xfId="0" applyNumberFormat="1" applyFont="1" applyBorder="1" applyAlignment="1">
      <alignment vertical="center" wrapText="1"/>
    </xf>
    <xf numFmtId="0" fontId="0" fillId="0" borderId="5" xfId="0" quotePrefix="1" applyFont="1" applyBorder="1" applyAlignment="1">
      <alignment vertical="center" wrapText="1"/>
    </xf>
    <xf numFmtId="0" fontId="0" fillId="0" borderId="2" xfId="0" applyFont="1" applyBorder="1" applyAlignment="1">
      <alignment vertical="center"/>
    </xf>
    <xf numFmtId="0" fontId="0" fillId="0" borderId="3" xfId="0" quotePrefix="1" applyFont="1" applyBorder="1" applyAlignment="1">
      <alignment vertical="center"/>
    </xf>
    <xf numFmtId="0" fontId="0" fillId="0" borderId="7" xfId="0" applyFont="1" applyBorder="1">
      <alignment vertical="center"/>
    </xf>
    <xf numFmtId="0" fontId="3" fillId="0" borderId="8" xfId="0" applyFont="1" applyBorder="1">
      <alignment vertical="center"/>
    </xf>
    <xf numFmtId="0" fontId="3" fillId="0" borderId="9" xfId="0" applyFont="1" applyBorder="1">
      <alignment vertical="center"/>
    </xf>
    <xf numFmtId="0" fontId="3" fillId="0" borderId="10" xfId="0" quotePrefix="1" applyFont="1" applyBorder="1" applyAlignment="1">
      <alignment vertical="center" wrapText="1"/>
    </xf>
    <xf numFmtId="0" fontId="3" fillId="0" borderId="10" xfId="0" applyFont="1" applyBorder="1" applyAlignment="1">
      <alignment vertical="center" wrapText="1"/>
    </xf>
    <xf numFmtId="177" fontId="3" fillId="0" borderId="8" xfId="0" applyNumberFormat="1" applyFont="1" applyBorder="1">
      <alignment vertical="center"/>
    </xf>
    <xf numFmtId="177" fontId="3" fillId="0" borderId="10" xfId="0" applyNumberFormat="1" applyFont="1" applyBorder="1" applyAlignment="1">
      <alignment vertical="center" wrapText="1"/>
    </xf>
    <xf numFmtId="178" fontId="3" fillId="0" borderId="5" xfId="0" applyNumberFormat="1" applyFont="1" applyBorder="1" applyAlignment="1">
      <alignment vertical="center" wrapText="1"/>
    </xf>
    <xf numFmtId="178" fontId="3" fillId="0" borderId="8" xfId="0" applyNumberFormat="1" applyFont="1" applyBorder="1">
      <alignment vertical="center"/>
    </xf>
    <xf numFmtId="178" fontId="3" fillId="0" borderId="10" xfId="0" applyNumberFormat="1" applyFont="1" applyBorder="1" applyAlignment="1">
      <alignment vertical="center" wrapText="1"/>
    </xf>
    <xf numFmtId="179" fontId="0" fillId="0" borderId="5" xfId="0" quotePrefix="1" applyNumberFormat="1" applyFont="1" applyBorder="1" applyAlignment="1">
      <alignment vertical="center" wrapText="1"/>
    </xf>
    <xf numFmtId="179" fontId="3" fillId="0" borderId="5" xfId="0" applyNumberFormat="1" applyFont="1" applyBorder="1" applyAlignment="1">
      <alignment vertical="center" wrapText="1"/>
    </xf>
    <xf numFmtId="179" fontId="0" fillId="0" borderId="0" xfId="0" applyNumberFormat="1" applyAlignment="1">
      <alignment vertical="center"/>
    </xf>
    <xf numFmtId="0" fontId="3" fillId="0" borderId="5" xfId="0" quotePrefix="1" applyFont="1" applyBorder="1" applyAlignment="1">
      <alignment horizontal="center" vertical="center" wrapText="1"/>
    </xf>
    <xf numFmtId="0" fontId="3" fillId="2" borderId="5" xfId="0" quotePrefix="1" applyFont="1" applyFill="1" applyBorder="1" applyAlignment="1">
      <alignment vertical="center" wrapText="1"/>
    </xf>
    <xf numFmtId="0" fontId="3" fillId="2" borderId="5" xfId="0" applyFont="1" applyFill="1" applyBorder="1" applyAlignment="1">
      <alignment vertical="center" wrapText="1"/>
    </xf>
    <xf numFmtId="176" fontId="3" fillId="2" borderId="5" xfId="0" applyNumberFormat="1" applyFont="1" applyFill="1" applyBorder="1" applyAlignment="1">
      <alignment vertical="center" wrapText="1"/>
    </xf>
    <xf numFmtId="0" fontId="0" fillId="2" borderId="0" xfId="0" quotePrefix="1" applyFill="1" applyAlignment="1">
      <alignment vertical="center"/>
    </xf>
    <xf numFmtId="0" fontId="0" fillId="2" borderId="0" xfId="0" applyFill="1" applyAlignment="1">
      <alignment vertical="center"/>
    </xf>
    <xf numFmtId="176" fontId="0" fillId="2" borderId="0" xfId="0" applyNumberFormat="1" applyFill="1" applyAlignment="1">
      <alignment vertical="center"/>
    </xf>
    <xf numFmtId="0" fontId="0" fillId="2" borderId="0" xfId="0" applyFill="1">
      <alignment vertical="center"/>
    </xf>
    <xf numFmtId="0" fontId="3" fillId="3" borderId="5" xfId="0" quotePrefix="1" applyFont="1" applyFill="1" applyBorder="1" applyAlignment="1">
      <alignment vertical="center" wrapText="1"/>
    </xf>
    <xf numFmtId="0" fontId="3" fillId="3" borderId="5" xfId="0" applyFont="1" applyFill="1" applyBorder="1" applyAlignment="1">
      <alignment vertical="center" wrapText="1"/>
    </xf>
    <xf numFmtId="176" fontId="3" fillId="3" borderId="5" xfId="0" applyNumberFormat="1" applyFont="1" applyFill="1" applyBorder="1" applyAlignment="1">
      <alignment vertical="center" wrapText="1"/>
    </xf>
    <xf numFmtId="0" fontId="0" fillId="3" borderId="0" xfId="0" quotePrefix="1" applyFill="1" applyAlignment="1">
      <alignment vertical="center"/>
    </xf>
    <xf numFmtId="0" fontId="0" fillId="3" borderId="0" xfId="0" applyFill="1" applyAlignment="1">
      <alignment vertical="center"/>
    </xf>
    <xf numFmtId="176" fontId="0" fillId="3" borderId="0" xfId="0" applyNumberFormat="1" applyFill="1" applyAlignment="1">
      <alignment vertical="center"/>
    </xf>
    <xf numFmtId="0" fontId="0" fillId="3" borderId="0" xfId="0" applyFill="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7" fillId="0" borderId="0" xfId="0" applyFont="1" applyAlignment="1">
      <alignment horizontal="center" vertical="center"/>
    </xf>
    <xf numFmtId="0" fontId="8" fillId="0" borderId="0" xfId="0" applyFont="1">
      <alignment vertical="center"/>
    </xf>
    <xf numFmtId="0" fontId="9" fillId="0" borderId="0" xfId="0" applyFont="1" applyAlignment="1">
      <alignment horizontal="left" vertical="center"/>
    </xf>
    <xf numFmtId="0" fontId="10" fillId="0" borderId="15" xfId="0" applyFont="1" applyBorder="1">
      <alignment vertical="center"/>
    </xf>
    <xf numFmtId="0" fontId="10" fillId="0" borderId="0" xfId="0" applyFont="1">
      <alignment vertical="center"/>
    </xf>
    <xf numFmtId="0" fontId="11" fillId="0" borderId="0" xfId="0" applyFont="1" applyAlignment="1">
      <alignment horizontal="left" vertical="center"/>
    </xf>
    <xf numFmtId="0" fontId="11" fillId="0" borderId="0" xfId="0" applyFont="1">
      <alignment vertical="center"/>
    </xf>
    <xf numFmtId="0" fontId="11" fillId="0" borderId="16" xfId="0" applyFont="1" applyBorder="1">
      <alignment vertical="center"/>
    </xf>
    <xf numFmtId="0" fontId="11" fillId="0" borderId="15" xfId="0" applyFont="1" applyBorder="1">
      <alignment vertical="center"/>
    </xf>
    <xf numFmtId="0" fontId="12" fillId="0" borderId="0" xfId="0" applyFont="1" applyAlignment="1">
      <alignment horizontal="left" vertical="center"/>
    </xf>
    <xf numFmtId="0" fontId="12" fillId="0" borderId="0" xfId="0" applyFont="1">
      <alignment vertical="center"/>
    </xf>
    <xf numFmtId="0" fontId="12" fillId="0" borderId="0" xfId="0" applyFont="1" applyAlignment="1">
      <alignment horizontal="center" vertical="center"/>
    </xf>
    <xf numFmtId="180" fontId="0" fillId="0" borderId="0" xfId="0" applyNumberFormat="1">
      <alignment vertical="center"/>
    </xf>
    <xf numFmtId="0" fontId="0" fillId="0" borderId="10" xfId="0" applyBorder="1" applyAlignment="1">
      <alignment horizontal="center" vertical="center"/>
    </xf>
    <xf numFmtId="0" fontId="13" fillId="0" borderId="0" xfId="0" applyFont="1" applyAlignment="1">
      <alignment horizontal="right" vertical="center"/>
    </xf>
    <xf numFmtId="180" fontId="0" fillId="0" borderId="10" xfId="0" applyNumberFormat="1" applyBorder="1" applyAlignment="1">
      <alignment horizontal="center" vertical="center"/>
    </xf>
    <xf numFmtId="181" fontId="14" fillId="0" borderId="0" xfId="0" applyNumberFormat="1" applyFont="1">
      <alignment vertical="center"/>
    </xf>
    <xf numFmtId="41" fontId="14" fillId="0" borderId="0" xfId="0" applyNumberFormat="1" applyFont="1">
      <alignment vertical="center"/>
    </xf>
    <xf numFmtId="0" fontId="0" fillId="4" borderId="15" xfId="0" applyFill="1" applyBorder="1">
      <alignment vertical="center"/>
    </xf>
    <xf numFmtId="180" fontId="0" fillId="4" borderId="10" xfId="0" applyNumberFormat="1" applyFill="1" applyBorder="1" applyAlignment="1">
      <alignment horizontal="center" vertical="center"/>
    </xf>
    <xf numFmtId="0" fontId="0" fillId="4" borderId="16" xfId="0" applyFill="1" applyBorder="1">
      <alignment vertical="center"/>
    </xf>
    <xf numFmtId="181" fontId="14" fillId="4" borderId="0" xfId="0" applyNumberFormat="1" applyFont="1" applyFill="1">
      <alignment vertical="center"/>
    </xf>
    <xf numFmtId="0" fontId="0" fillId="4" borderId="0" xfId="0" applyFill="1">
      <alignment vertical="center"/>
    </xf>
    <xf numFmtId="180" fontId="0" fillId="5" borderId="10" xfId="0" applyNumberFormat="1" applyFill="1" applyBorder="1" applyAlignment="1">
      <alignment horizontal="center" vertical="center"/>
    </xf>
    <xf numFmtId="181" fontId="0" fillId="0" borderId="0" xfId="0" applyNumberFormat="1">
      <alignment vertical="center"/>
    </xf>
    <xf numFmtId="180" fontId="0" fillId="0" borderId="19" xfId="0" applyNumberFormat="1" applyBorder="1" applyAlignment="1">
      <alignment horizontal="center" vertical="center"/>
    </xf>
    <xf numFmtId="180" fontId="0" fillId="0" borderId="21" xfId="0" applyNumberFormat="1" applyBorder="1" applyAlignment="1">
      <alignment horizontal="center" vertical="center"/>
    </xf>
    <xf numFmtId="182" fontId="14" fillId="0" borderId="0" xfId="0" applyNumberFormat="1" applyFont="1">
      <alignment vertical="center"/>
    </xf>
    <xf numFmtId="0" fontId="14" fillId="0" borderId="0" xfId="0" applyFont="1">
      <alignment vertical="center"/>
    </xf>
    <xf numFmtId="0" fontId="0" fillId="0" borderId="24" xfId="0" applyBorder="1">
      <alignment vertical="center"/>
    </xf>
    <xf numFmtId="0" fontId="0" fillId="0" borderId="25" xfId="0" applyBorder="1">
      <alignment vertical="center"/>
    </xf>
    <xf numFmtId="0" fontId="0" fillId="0" borderId="26" xfId="0" applyBorder="1">
      <alignment vertical="center"/>
    </xf>
    <xf numFmtId="180" fontId="14" fillId="0" borderId="0" xfId="0" applyNumberFormat="1" applyFont="1">
      <alignment vertical="center"/>
    </xf>
    <xf numFmtId="0" fontId="15" fillId="0" borderId="0" xfId="0" applyFont="1">
      <alignment vertical="center"/>
    </xf>
    <xf numFmtId="0" fontId="16" fillId="0" borderId="0" xfId="0" applyFont="1">
      <alignment vertical="center"/>
    </xf>
    <xf numFmtId="181" fontId="16" fillId="0" borderId="0" xfId="0" applyNumberFormat="1" applyFont="1">
      <alignment vertical="center"/>
    </xf>
    <xf numFmtId="0" fontId="17" fillId="0" borderId="0" xfId="0" applyFont="1">
      <alignment vertical="center"/>
    </xf>
    <xf numFmtId="180" fontId="17" fillId="0" borderId="0" xfId="0" applyNumberFormat="1" applyFont="1">
      <alignment vertical="center"/>
    </xf>
    <xf numFmtId="0" fontId="5" fillId="0" borderId="0" xfId="0" applyFont="1">
      <alignment vertical="center"/>
    </xf>
    <xf numFmtId="0" fontId="18" fillId="0" borderId="0" xfId="0" applyFont="1">
      <alignment vertical="center"/>
    </xf>
    <xf numFmtId="183" fontId="18" fillId="0" borderId="0" xfId="0" applyNumberFormat="1" applyFont="1">
      <alignment vertical="center"/>
    </xf>
    <xf numFmtId="0" fontId="0" fillId="0" borderId="10" xfId="0" applyBorder="1">
      <alignment vertical="center"/>
    </xf>
    <xf numFmtId="0" fontId="0" fillId="0" borderId="6" xfId="0" applyBorder="1" applyAlignment="1">
      <alignment horizontal="center" vertical="center"/>
    </xf>
    <xf numFmtId="0" fontId="0" fillId="0" borderId="1" xfId="0" applyBorder="1" applyAlignment="1">
      <alignment horizontal="center" vertical="center"/>
    </xf>
    <xf numFmtId="0" fontId="0" fillId="0" borderId="11" xfId="0" applyBorder="1" applyAlignment="1">
      <alignment horizontal="center" vertical="center"/>
    </xf>
    <xf numFmtId="180" fontId="0" fillId="0" borderId="19" xfId="0" applyNumberFormat="1" applyBorder="1" applyAlignment="1">
      <alignment horizontal="center" vertical="center"/>
    </xf>
    <xf numFmtId="180" fontId="0" fillId="0" borderId="21" xfId="0" applyNumberFormat="1" applyBorder="1" applyAlignment="1">
      <alignment horizontal="center" vertical="center"/>
    </xf>
    <xf numFmtId="0" fontId="0" fillId="5" borderId="19" xfId="0" applyFill="1" applyBorder="1" applyAlignment="1">
      <alignment horizontal="center" vertical="center"/>
    </xf>
    <xf numFmtId="0" fontId="0" fillId="5" borderId="21" xfId="0" applyFill="1" applyBorder="1" applyAlignment="1">
      <alignment horizontal="center" vertical="center"/>
    </xf>
    <xf numFmtId="180" fontId="0" fillId="5" borderId="19" xfId="0" applyNumberFormat="1" applyFill="1" applyBorder="1" applyAlignment="1">
      <alignment horizontal="center" vertical="center"/>
    </xf>
    <xf numFmtId="180" fontId="0" fillId="5" borderId="21" xfId="0" applyNumberFormat="1" applyFill="1" applyBorder="1" applyAlignment="1">
      <alignment horizontal="center" vertical="center"/>
    </xf>
    <xf numFmtId="0" fontId="0" fillId="0" borderId="6" xfId="0" applyBorder="1" applyAlignment="1">
      <alignment horizontal="center" vertical="center" wrapText="1"/>
    </xf>
    <xf numFmtId="0" fontId="0" fillId="0" borderId="11" xfId="0" applyBorder="1" applyAlignment="1">
      <alignment horizontal="center" vertical="center" wrapText="1"/>
    </xf>
    <xf numFmtId="0" fontId="0" fillId="0" borderId="6" xfId="0" applyBorder="1" applyAlignment="1">
      <alignment horizontal="center" vertical="center"/>
    </xf>
    <xf numFmtId="0" fontId="0" fillId="0" borderId="11" xfId="0" applyBorder="1" applyAlignment="1">
      <alignment horizontal="center" vertical="center"/>
    </xf>
    <xf numFmtId="0" fontId="0" fillId="0" borderId="19" xfId="0" applyBorder="1" applyAlignment="1">
      <alignment horizontal="center" vertical="center"/>
    </xf>
    <xf numFmtId="0" fontId="0" fillId="0" borderId="21" xfId="0" applyBorder="1" applyAlignment="1">
      <alignment horizontal="center" vertical="center"/>
    </xf>
    <xf numFmtId="180" fontId="0" fillId="4" borderId="19" xfId="0" applyNumberFormat="1" applyFill="1" applyBorder="1" applyAlignment="1">
      <alignment horizontal="center" vertical="center"/>
    </xf>
    <xf numFmtId="180" fontId="0" fillId="4" borderId="21" xfId="0" applyNumberFormat="1" applyFill="1" applyBorder="1" applyAlignment="1">
      <alignment horizontal="center" vertical="center"/>
    </xf>
    <xf numFmtId="0" fontId="12" fillId="0" borderId="0" xfId="0" applyFont="1" applyAlignment="1">
      <alignment horizontal="left"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0" xfId="0" applyBorder="1" applyAlignment="1">
      <alignment horizontal="center" vertical="center"/>
    </xf>
    <xf numFmtId="0" fontId="6" fillId="0" borderId="0" xfId="0" applyFont="1" applyAlignment="1">
      <alignment horizontal="center" vertical="center"/>
    </xf>
    <xf numFmtId="0" fontId="7" fillId="0" borderId="0" xfId="0" applyFont="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2" fillId="0" borderId="0" xfId="0" applyFont="1" applyAlignment="1">
      <alignment horizontal="center" vertical="center"/>
    </xf>
    <xf numFmtId="0" fontId="0" fillId="0" borderId="10" xfId="0" applyBorder="1" applyAlignment="1">
      <alignment horizontal="center" vertical="center"/>
    </xf>
    <xf numFmtId="0" fontId="0" fillId="0" borderId="10" xfId="0" applyBorder="1" applyAlignment="1">
      <alignment horizontal="left" vertical="center"/>
    </xf>
    <xf numFmtId="0" fontId="19" fillId="0" borderId="0" xfId="0" applyFont="1" applyAlignment="1">
      <alignment horizontal="center" vertical="center"/>
    </xf>
    <xf numFmtId="0" fontId="21" fillId="0" borderId="27" xfId="1" applyFont="1" applyBorder="1" applyAlignment="1">
      <alignment horizontal="left" vertical="center"/>
    </xf>
    <xf numFmtId="0" fontId="21" fillId="0" borderId="28" xfId="1" applyFont="1" applyBorder="1" applyAlignment="1">
      <alignment horizontal="left" vertical="center"/>
    </xf>
    <xf numFmtId="0" fontId="21" fillId="0" borderId="29" xfId="1" applyFont="1" applyBorder="1" applyAlignment="1">
      <alignment horizontal="left" vertical="center"/>
    </xf>
    <xf numFmtId="0" fontId="2" fillId="0" borderId="0" xfId="0" applyFont="1" applyAlignment="1">
      <alignment horizontal="center" vertical="center"/>
    </xf>
    <xf numFmtId="0" fontId="0" fillId="0" borderId="0" xfId="0" quotePrefix="1" applyFont="1" applyAlignment="1">
      <alignment vertical="center"/>
    </xf>
    <xf numFmtId="0" fontId="0" fillId="0" borderId="0" xfId="0" applyFont="1" applyAlignment="1">
      <alignment horizontal="right" vertical="center"/>
    </xf>
    <xf numFmtId="0" fontId="0" fillId="0" borderId="5" xfId="0" quotePrefix="1" applyFont="1" applyBorder="1" applyAlignment="1">
      <alignment horizontal="center" vertical="center" wrapText="1"/>
    </xf>
    <xf numFmtId="0" fontId="3" fillId="0" borderId="5" xfId="0" quotePrefix="1" applyFont="1" applyBorder="1" applyAlignment="1">
      <alignment horizontal="center" vertical="center" wrapText="1"/>
    </xf>
    <xf numFmtId="0" fontId="3" fillId="0" borderId="5" xfId="0" quotePrefix="1" applyFont="1" applyBorder="1" applyAlignment="1">
      <alignment horizontal="distributed" vertical="center" wrapText="1"/>
    </xf>
    <xf numFmtId="0" fontId="4" fillId="0" borderId="5" xfId="0" quotePrefix="1" applyFont="1" applyBorder="1" applyAlignment="1">
      <alignment horizontal="center" vertical="center"/>
    </xf>
    <xf numFmtId="0" fontId="4" fillId="0" borderId="5" xfId="0" quotePrefix="1" applyFont="1" applyBorder="1" applyAlignment="1">
      <alignment horizontal="center" vertical="center" wrapText="1"/>
    </xf>
    <xf numFmtId="0" fontId="0" fillId="0" borderId="0" xfId="0" quotePrefix="1">
      <alignment vertical="center"/>
    </xf>
    <xf numFmtId="0" fontId="2" fillId="0" borderId="0" xfId="0" quotePrefix="1" applyFont="1" applyAlignment="1">
      <alignment horizontal="center" vertical="center"/>
    </xf>
  </cellXfs>
  <cellStyles count="2">
    <cellStyle name="표준" xfId="0" builtinId="0"/>
    <cellStyle name="표준_팔마건축내역(10(1).29)-실행금액"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21" Type="http://schemas.openxmlformats.org/officeDocument/2006/relationships/externalLink" Target="externalLinks/externalLink1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29"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externalLink" Target="externalLinks/externalLink2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08009\network\DATA\PHUNGTAK\&#44592;&#4459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49569;&#54788;&#50857;\&#54532;&#47196;&#51229;&#53944;\hb\&#49340;&#49328;1&#51648;&#44396;(&#49892;&#49884;)\&#51452;&#44277;&#49688;&#47049;\&#51068;&#50948;&#45824;&#44032;9803.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51060;&#53441;&#44260;\C\&#51077;&#52272;&#45236;&#50669;\&#54077;&#49457;&#54616;&#49688;\My%20Documents\&#45236;&#5066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51060;&#53441;&#44260;\C\&#51077;&#52272;&#45236;&#50669;\&#49436;&#48512;&#54616;&#49688;&#52376;&#47532;&#51109;\&#51077;&#52272;&#45236;&#50669;&#4943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08009\network\DATA-98\&#51204;&#51452;&#50948;&#49373;\PIPE-MU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windows\&#48148;&#53461;%20&#54868;&#47732;\&#51060;&#49457;&#48120;\&#44204;&#51201;&#49436;&#48169;\&#49457;&#50864;&#48169;\&#49352;%20&#54260;&#45908;\&#52509;&#45236;&#50669;&#49436;&#54632;\&#45224;&#50896;&#44204;&#512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44608;&#51333;&#49437;\04%20&#50896;&#51452;&#55141;&#50629;&#54616;&#49688;&#52376;&#47532;&#51109;\My%20Documents\&#51077;&#52272;&#44204;&#51201;\2000&#45380;\&#49345;&#54616;&#49688;&#46020;\&#54077;&#49457;\&#49444;&#44228;&#49436;(&#44592;&#44228;)\&#46020;&#44553;\&#54077;&#49457;&#45236;&#50669;-&#46020;&#4455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e08009\network\DATA-98\&#51204;&#51452;&#50948;&#49373;\&#45236;&#5066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Ahn\&#44032;&#51256;&#44032;&#49464;&#50836;\&#45347;&#50612;&#51452;&#49464;&#50836;\&#46020;&#48393;(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A:\windows\&#48148;&#53461;%20&#54868;&#47732;\&#51060;&#49457;&#48120;\&#44204;&#51201;&#49436;&#48169;\&#49457;&#50864;&#48169;\data\excel\&#45224;&#50896;&#44204;&#5120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51060;&#53441;&#44260;\C\&#51077;&#52272;&#45236;&#50669;\&#54077;&#49457;&#54616;&#49688;\EXCEL\YESTER\&#44540;&#44144;&#4943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51060;&#54788;&#54812;\in&amp;out\hb\&#49340;&#49328;1&#51648;&#44396;(&#49892;&#49884;)\&#51452;&#44277;&#49688;&#47049;\&#51068;&#50948;&#45824;&#44032;9803.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SH\&#44032;&#51256;&#44032;&#49464;&#50836;\OFFICE%20&#50577;&#49885;\N&#36035;&#63963;-&#3288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SE08014\&#48155;&#45716;&#44275;!\DATA\YOUNGANG\CALSHEET\GODO.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44608;&#51652;&#50689;\&#52488;&#46321;&#54617;&#44368;\&#51648;&#50689;&#48277;&#4988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MK\&#44032;&#51256;&#44032;&#49464;&#50836;\OFFICE%20&#50577;&#49885;\N&#36035;&#63963;-&#3288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08009\network\DATA-98\&#51204;&#51452;&#50948;&#49373;\GOD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08014\&#48155;&#45716;&#44275;!\WINDOWS\DATA-97\ASAN-971\YONG-RAG\AS-YONG.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uxsoul\&#44277;&#50976;&#47928;&#49436;\&#9733;&#49324;&#47924;&#49892;%20&#49436;&#47448;&#54268;\&#48512;&#50633;&#51060;\&#46041;&#45224;&#44428;&#47932;&#47448;&#49468;&#53552;_&#44277;&#49324;&#48708;&#48516;&#49437;&#54364;_12072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45236;%20&#47928;&#49436;/&#44368;&#50977;&#52397;/&#51204;&#45224;&#44368;&#50977;&#52397;&#45225;&#54408;/&#47924;&#50504;&#44368;&#50977;&#52397;/&#45224;&#50501;&#51473;&#54617;&#44368;/&#51088;&#47308;&#51665;(060315)/My%20Documents/&#51068;&#50948;&#45824;&#44032;/&#44148;&#52629;/&#44148;&#52629;IL-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08009\network\DATA-98\&#51204;&#51452;&#50948;&#49373;\pipe-mi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51221;&#49345;&#44508;\&#50577;&#54217;\ok\&#45824;&#44396;-&#45824;&#46041;\&#44396;&#51312;&#44228;&#49328;&#49436;\&#52572;&#51333;\&#44368;&#45824;\77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08014\&#48155;&#45716;&#44275;!\WINDOWS\GI-LIS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비교견적 (2)"/>
      <sheetName val="비교견적"/>
      <sheetName val="1단계"/>
      <sheetName val="2단계"/>
      <sheetName val="견적리스트"/>
      <sheetName val="견적가"/>
      <sheetName val="기본"/>
      <sheetName val="금액내역서"/>
      <sheetName val="적격분석"/>
      <sheetName val="자재단가표"/>
      <sheetName val="집계표"/>
      <sheetName val="예정(3)"/>
      <sheetName val="8.PILE  (돌출)"/>
      <sheetName val="설비"/>
      <sheetName val="TYPE1"/>
      <sheetName val="9902"/>
      <sheetName val="일위대가(가설)"/>
      <sheetName val="#REF"/>
      <sheetName val="증감대비"/>
      <sheetName val="법면"/>
      <sheetName val="토공"/>
      <sheetName val="구조물공"/>
      <sheetName val="배수공1"/>
      <sheetName val="포장공"/>
      <sheetName val="부대공"/>
      <sheetName val="중기일위대가"/>
      <sheetName val="기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일위대가"/>
      <sheetName val="조명시설"/>
      <sheetName val="Sheet1"/>
      <sheetName val="기계경비(시간당)"/>
      <sheetName val="램머"/>
      <sheetName val="가중치"/>
      <sheetName val="공구"/>
      <sheetName val="장비집계"/>
      <sheetName val="3BL공동구 수량"/>
      <sheetName val="자재집계표"/>
      <sheetName val="말뚝지지력산정"/>
      <sheetName val="제-노임"/>
      <sheetName val="제직재"/>
      <sheetName val="신표지1"/>
      <sheetName val="용수량(생활용수)"/>
      <sheetName val="DATE"/>
      <sheetName val="집계표"/>
      <sheetName val="청천내"/>
      <sheetName val="명세서"/>
      <sheetName val="수량산출"/>
      <sheetName val="구천"/>
      <sheetName val="내역"/>
      <sheetName val="평가데이터"/>
      <sheetName val="산출금액내역"/>
      <sheetName val="내역서"/>
      <sheetName val="조경내역서"/>
      <sheetName val="주차구획선수량"/>
      <sheetName val="경산"/>
      <sheetName val="#REF"/>
      <sheetName val="일위"/>
      <sheetName val="기계경비"/>
      <sheetName val="9GNG운반"/>
      <sheetName val="실행철강하도"/>
      <sheetName val="현장예산"/>
      <sheetName val="예총"/>
      <sheetName val="2000년1차"/>
      <sheetName val="2000전체분"/>
      <sheetName val="자재대"/>
      <sheetName val="일위대가9803"/>
      <sheetName val="2공구하도급내역서"/>
      <sheetName val="포장공"/>
      <sheetName val="설계예산서"/>
      <sheetName val="요율"/>
      <sheetName val="3.공통공사대비"/>
      <sheetName val="총괄"/>
      <sheetName val="3BL공동구_수량"/>
      <sheetName val="안정검토"/>
      <sheetName val="단면설계"/>
      <sheetName val="6PILE  (돌출)"/>
      <sheetName val="설계내역서"/>
      <sheetName val="Total"/>
      <sheetName val="공사기본내용입력"/>
      <sheetName val="조명율표"/>
      <sheetName val="견적"/>
      <sheetName val="파형강관집계"/>
      <sheetName val="철근량"/>
      <sheetName val="설비"/>
      <sheetName val="구조물터파기수량집계"/>
      <sheetName val="배수공 시멘트 및 골재량 산출"/>
      <sheetName val="공량(1월22일)"/>
      <sheetName val="측구터파기공수량집계"/>
      <sheetName val="96보완계획7.12"/>
      <sheetName val="도급예산내역서봉투"/>
      <sheetName val="공사원가계산서"/>
      <sheetName val="설계산출표지"/>
      <sheetName val="도급예산내역서총괄표"/>
      <sheetName val="을부담운반비"/>
      <sheetName val="운반비산출"/>
      <sheetName val="가압장(토목)"/>
      <sheetName val="총투입계"/>
      <sheetName val="동원인원"/>
      <sheetName val="터파기및재료"/>
      <sheetName val="데이타"/>
      <sheetName val="배관배선 단가조사"/>
      <sheetName val="일위대가집계"/>
      <sheetName val="대치판정"/>
      <sheetName val="ABUT수량-A1"/>
      <sheetName val="본선차로수량집계표"/>
      <sheetName val="을"/>
      <sheetName val="SG"/>
      <sheetName val="품셈집계표"/>
      <sheetName val="자재조사표"/>
      <sheetName val="옹벽일반수량"/>
      <sheetName val="현장경비"/>
      <sheetName val="방배동내역(리라)"/>
      <sheetName val="건축공사집계표"/>
      <sheetName val="방배동내역 (총괄)"/>
      <sheetName val="부대공사총괄"/>
      <sheetName val="TOTAL_BOQ"/>
      <sheetName val="연결관암거"/>
      <sheetName val="초기화면"/>
      <sheetName val="관급자재"/>
      <sheetName val="12호기내역서(건축분)"/>
      <sheetName val="한강운반비"/>
      <sheetName val="단열-자재"/>
      <sheetName val="신우"/>
      <sheetName val="원본(갑지)"/>
      <sheetName val="날개벽수량표"/>
      <sheetName val="시선유도표지집계표"/>
      <sheetName val="70%"/>
      <sheetName val="Sheet5"/>
      <sheetName val="자재단가"/>
      <sheetName val="연습"/>
      <sheetName val="비교1"/>
      <sheetName val="물량표"/>
      <sheetName val="Sheet4"/>
      <sheetName val="구의33고"/>
      <sheetName val="맨홀수량"/>
      <sheetName val="H-PILE수량집계"/>
      <sheetName val="8.PILE  (돌출)"/>
      <sheetName val="Sheet2"/>
      <sheetName val="(A)내역서"/>
      <sheetName val="공제수량총집계표"/>
      <sheetName val="임금단가"/>
      <sheetName val="토적표"/>
      <sheetName val="공사개요"/>
      <sheetName val="수량3"/>
      <sheetName val="설계예산"/>
      <sheetName val="설계서을"/>
      <sheetName val="원가"/>
      <sheetName val="준검 내역서"/>
      <sheetName val="대창(함평)"/>
      <sheetName val="대창(장성)"/>
      <sheetName val="대창(함평)-창열"/>
      <sheetName val="산출근거"/>
      <sheetName val="범례표"/>
      <sheetName val="원형1호맨홀토공수량"/>
      <sheetName val="환경기계공정표 (3)"/>
      <sheetName val="절대삭제금지"/>
      <sheetName val="bid"/>
      <sheetName val="빙장비사양"/>
      <sheetName val="시설물단가표"/>
      <sheetName val="노무비단가표"/>
      <sheetName val="기초자료입력"/>
      <sheetName val="WORK"/>
      <sheetName val="토사(PE)"/>
      <sheetName val="하조서"/>
      <sheetName val="날개벽"/>
      <sheetName val="현장경상비"/>
      <sheetName val="증감내역서"/>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예산"/>
      <sheetName val="cover설계서"/>
      <sheetName val="예산서갑지"/>
      <sheetName val="원가계산"/>
      <sheetName val="원가근거 "/>
      <sheetName val="관급자재집계"/>
      <sheetName val="내역서집계"/>
      <sheetName val="내역서(1. 옥외전력 및 수변전설비)"/>
      <sheetName val="내역서(2. 접지 및 피뢰침 설비)"/>
      <sheetName val="내역서(3. CABLE TRAY)"/>
      <sheetName val="내역서(4. 가압장 동력)"/>
      <sheetName val="내역서(5. 약품투입동,응집침전지 동력)"/>
      <sheetName val="내역서(6. 여과지 동력)"/>
      <sheetName val="내역서(7. 농축조,농축분배조 동력)"/>
      <sheetName val="내역서(8. 조정농축조,조정농축분배조 동력)"/>
      <sheetName val="내역서(9. 탈리액농축조,탈리액농축분배조 동력)"/>
      <sheetName val="내역서(10. 탈수기동,회수펌프동 동력)"/>
      <sheetName val="내역서(11. 식당 및 창고 전력간선,전열)"/>
      <sheetName val="내역서(12. 식당 및 창고 전등)"/>
      <sheetName val="내역서(13. 가압장 전력간선,전열)"/>
      <sheetName val="내역서(14. 가압장 전등)"/>
      <sheetName val="내역서(15. 여과지 전력간선,전열)"/>
      <sheetName val="내역서(16. 여과지 전등)"/>
      <sheetName val="내역서(17. 각 농축분배조 전등.전열)"/>
      <sheetName val="내역서(18. 옥외 약전 및 방송)"/>
      <sheetName val="내역서(19. 각동 약전 및 방송)"/>
      <sheetName val="부대설비"/>
      <sheetName val="대가갑지"/>
      <sheetName val="일위대가"/>
      <sheetName val="분전반설치비 일위대가"/>
      <sheetName val="그림갑지"/>
      <sheetName val="가로등기초"/>
      <sheetName val="잡철물제작"/>
      <sheetName val="관로굴착"/>
      <sheetName val="단가갑지"/>
      <sheetName val="단가비교표"/>
      <sheetName val="산출서갑지"/>
      <sheetName val="공량갑지"/>
      <sheetName val="공량(1. 옥외전력 및 수변전, 외등설비)"/>
      <sheetName val="공량(2. 접지 및 피뢰침 설비)"/>
      <sheetName val="공량(3. CABLE TRAY)"/>
      <sheetName val="공량(4. 가압장 동력)"/>
      <sheetName val="공량(5. 약품투입동,응집침전지 동력)"/>
      <sheetName val="공량(6. 여과지 동력)"/>
      <sheetName val="공량(7. 농축조,농축분배조 동력)"/>
      <sheetName val="공량(8. 조정농축조,조정농축분배조 동력)"/>
      <sheetName val="공량(9. 탈리액농축조,탈리액농축분배조 동력)"/>
      <sheetName val="공량(10. 탈수기동,회수펌프동 동력)"/>
      <sheetName val="공량(11. 식당 및 창고 전력간선,전열)"/>
      <sheetName val="공량(12. 식당 및 창고 전등)"/>
      <sheetName val="공량(13. 가압장 전력간선,전열)"/>
      <sheetName val="공량(14. 가압장 전등)"/>
      <sheetName val="공량(15. 여과지 전력간선,전열)"/>
      <sheetName val="공량(16. 여과지 전등)"/>
      <sheetName val="공량(17. 각 농축분배조 전등.전열)"/>
      <sheetName val="공량(18. 옥외 약전 및 방송)"/>
      <sheetName val="공량(19. 각동 약전 및 방송"/>
      <sheetName val="산출조서갑지"/>
      <sheetName val="산출조서(1.옥외전력 및 수변전, 외등설비)"/>
      <sheetName val="산출조서(2. 접지 및 피뢰침 설비)"/>
      <sheetName val="산출조서(3. CABLE TRAY)"/>
      <sheetName val="산출조서(4. 가압장 동력)"/>
      <sheetName val="산출조서(5. 약품투입동,응집침전지 동력)"/>
      <sheetName val="산출조서(6. 여과지 동력)"/>
      <sheetName val="산출조서(7. 농축조,농축분배조 동력)"/>
      <sheetName val="산출조서(8. 조정농축조,조정농축분배조 동력)"/>
      <sheetName val="산출조서(9. 탈리액농축조,탈리액농축분배조 동력)"/>
      <sheetName val="산출조서(10. 탈수기동,회수펌프동 동력)"/>
      <sheetName val="산출조서(11. 식당 및 창고 전력간선,전열)"/>
      <sheetName val="산출조서(12. 식당 및 창고 전등)"/>
      <sheetName val="산출조서(13. 가압장 전력간선,전열)"/>
      <sheetName val="산출조서(L1. 관리동 전등)"/>
      <sheetName val="산출조서(L2. 침사지 전등,전열)"/>
      <sheetName val="산출조서(15. 여과지 전력간선,전열)"/>
      <sheetName val="산출조서(16. 여과지 전등)"/>
      <sheetName val="산출조서(17. 각 농축분배조 전등.전열)"/>
      <sheetName val="산출조서(18. 옥외 약전 및 방송)"/>
      <sheetName val="산출조서(19. 각동 약전 및 방송)"/>
      <sheetName val="견적갑지"/>
      <sheetName val="Sheet6"/>
      <sheetName val="Sheet7"/>
      <sheetName val="Sheet8"/>
      <sheetName val="Sheet9"/>
      <sheetName val="Sheet10"/>
      <sheetName val="Sheet11"/>
      <sheetName val="Sheet12"/>
      <sheetName val="Sheet13"/>
      <sheetName val="Sheet14"/>
      <sheetName val="Sheet15"/>
      <sheetName val="Sheet16"/>
      <sheetName val="Sheet5"/>
      <sheetName val="한전 수탁비 계산 내역"/>
      <sheetName val="CUBICLE설치비 일위대가 "/>
      <sheetName val="9811"/>
      <sheetName val="NFB"/>
      <sheetName val="9509"/>
      <sheetName val="공사총원가계산서"/>
      <sheetName val="하수처리장-토목원가"/>
      <sheetName val="하수처리장-토목"/>
      <sheetName val="지장물취득비"/>
      <sheetName val="조경원가"/>
      <sheetName val="조경내역"/>
      <sheetName val="하수처리장-건축원가"/>
      <sheetName val="하수처리장-건축"/>
      <sheetName val="설비집계"/>
      <sheetName val="설비내역"/>
      <sheetName val="기계원가계산"/>
      <sheetName val="하수처리장-기계내역"/>
      <sheetName val="중계펌프장-기계내역"/>
      <sheetName val="전기원가"/>
      <sheetName val="전기집계"/>
      <sheetName val="하수처리장-전기집계"/>
      <sheetName val="하수처리장-전기내역"/>
      <sheetName val="중계펌프장-전기집계"/>
      <sheetName val="중계펌프장-전기내역"/>
      <sheetName val="하수처리장-사급자재대"/>
      <sheetName val="사급자재대-기계"/>
      <sheetName val="사급자재대-전기"/>
      <sheetName val="시운전비"/>
      <sheetName val="차집관로, 중계펌프장원가"/>
      <sheetName val="차집관로, 중계펌프장"/>
      <sheetName val="중계펌프장-건축"/>
      <sheetName val="중계펌프장-사급자재대"/>
      <sheetName val="공통"/>
      <sheetName val="현장급여"/>
      <sheetName val="기초일위"/>
      <sheetName val="시설일위"/>
      <sheetName val="조명일위"/>
      <sheetName val="집계표"/>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sheetData sheetId="93">
        <row r="3">
          <cell r="A3">
            <v>3</v>
          </cell>
        </row>
      </sheetData>
      <sheetData sheetId="94"/>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표지"/>
      <sheetName val="표제"/>
      <sheetName val="공사비총괄표"/>
      <sheetName val="총괄표"/>
      <sheetName val="토목"/>
      <sheetName val="조경총괄"/>
      <sheetName val="조경"/>
      <sheetName val="건축및설비총괄"/>
      <sheetName val="건축및설비내역서"/>
      <sheetName val="기계내역서"/>
      <sheetName val="전기및감시제어"/>
      <sheetName val="공사원가계산"/>
      <sheetName val="설계설명서"/>
      <sheetName val="Sheet3"/>
      <sheetName val="9811"/>
      <sheetName val="대비"/>
      <sheetName val="제경집계"/>
      <sheetName val="암거단위-1련"/>
      <sheetName val="9509"/>
      <sheetName val="기초단가"/>
      <sheetName val="약품공급2"/>
      <sheetName val="현장관리비"/>
      <sheetName val="관급"/>
      <sheetName val="내역"/>
      <sheetName val="원가계산서(남측)"/>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토목"/>
      <sheetName val="PIPE-MUL"/>
      <sheetName val="내역"/>
      <sheetName val="DATA1"/>
      <sheetName val="CABLE SIZE-1"/>
      <sheetName val="일위대가목차"/>
      <sheetName val="변압기 및 발전기 용량"/>
      <sheetName val="단가일람"/>
      <sheetName val="단위량당중기"/>
      <sheetName val="일위대가"/>
      <sheetName val="토사(PE)"/>
      <sheetName val="노임단가"/>
      <sheetName val="단가조사"/>
      <sheetName val="단가"/>
      <sheetName val="토적단위"/>
      <sheetName val="이토변실(A3-LINE)"/>
      <sheetName val="내역서2안"/>
      <sheetName val="투찰추정"/>
      <sheetName val="Macro1"/>
      <sheetName val="일위대가표"/>
      <sheetName val="CON'C"/>
      <sheetName val="청주(철골발주의뢰서)"/>
      <sheetName val="단가산출서"/>
      <sheetName val="DATA"/>
      <sheetName val="데이타"/>
      <sheetName val="건축내역"/>
      <sheetName val="단가조사서"/>
      <sheetName val="단가산출"/>
      <sheetName val="sheet1 _2_"/>
      <sheetName val="교각1"/>
      <sheetName val="DATA 입력부"/>
      <sheetName val="백암비스타내역"/>
      <sheetName val="사각1,특1호"/>
      <sheetName val="음성방향"/>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단가표 (2)"/>
      <sheetName val="견적서표지 (2)"/>
      <sheetName val="견적서갑지 (2)"/>
      <sheetName val="공사비총괄표 (3)"/>
      <sheetName val="A동소화 (2)"/>
      <sheetName val="A동자탐 (2)"/>
      <sheetName val="단가표"/>
      <sheetName val="견적서표지"/>
      <sheetName val="견적서갑지"/>
      <sheetName val="공사비총괄표 (2)"/>
      <sheetName val="A동소화"/>
      <sheetName val="A동자탐"/>
      <sheetName val="B동소화"/>
      <sheetName val="B동자탐 "/>
    </sheetNames>
    <sheetDataSet>
      <sheetData sheetId="0" refreshError="1">
        <row r="2">
          <cell r="A2" t="str">
            <v>코드번호</v>
          </cell>
          <cell r="B2" t="str">
            <v>품명</v>
          </cell>
          <cell r="C2" t="str">
            <v>규격</v>
          </cell>
          <cell r="D2" t="str">
            <v>단위</v>
          </cell>
          <cell r="E2" t="str">
            <v>견적단가</v>
          </cell>
          <cell r="F2" t="str">
            <v>실행가</v>
          </cell>
          <cell r="G2" t="str">
            <v>구매가(VAT포함)</v>
          </cell>
        </row>
        <row r="3">
          <cell r="A3">
            <v>10001</v>
          </cell>
          <cell r="B3" t="str">
            <v>화재수신기</v>
          </cell>
          <cell r="C3" t="str">
            <v>P-1-25CCT</v>
          </cell>
          <cell r="D3" t="str">
            <v>면</v>
          </cell>
        </row>
        <row r="4">
          <cell r="A4">
            <v>10002</v>
          </cell>
          <cell r="B4" t="str">
            <v>화재수신기</v>
          </cell>
          <cell r="C4" t="str">
            <v>P-1-20CCT</v>
          </cell>
          <cell r="D4" t="str">
            <v>면</v>
          </cell>
          <cell r="E4">
            <v>550000</v>
          </cell>
          <cell r="F4">
            <v>170000</v>
          </cell>
        </row>
        <row r="5">
          <cell r="A5">
            <v>10003</v>
          </cell>
          <cell r="B5" t="str">
            <v>화재수신기</v>
          </cell>
          <cell r="C5" t="str">
            <v>P-1-15CCT</v>
          </cell>
          <cell r="D5" t="str">
            <v>면</v>
          </cell>
          <cell r="E5">
            <v>480000</v>
          </cell>
          <cell r="F5">
            <v>150000</v>
          </cell>
        </row>
        <row r="6">
          <cell r="A6">
            <v>10004</v>
          </cell>
          <cell r="B6" t="str">
            <v>화재수신기</v>
          </cell>
          <cell r="C6" t="str">
            <v>P-1-10CCT</v>
          </cell>
          <cell r="D6" t="str">
            <v>면</v>
          </cell>
          <cell r="E6">
            <v>380000</v>
          </cell>
          <cell r="F6">
            <v>130000</v>
          </cell>
        </row>
        <row r="7">
          <cell r="A7">
            <v>10005</v>
          </cell>
          <cell r="B7" t="str">
            <v>화재수신기</v>
          </cell>
          <cell r="C7" t="str">
            <v>P-1-5CCT</v>
          </cell>
          <cell r="D7" t="str">
            <v>면</v>
          </cell>
          <cell r="E7">
            <v>240000</v>
          </cell>
          <cell r="F7">
            <v>90000</v>
          </cell>
        </row>
        <row r="8">
          <cell r="A8">
            <v>10006</v>
          </cell>
          <cell r="B8" t="str">
            <v>화재수신기</v>
          </cell>
          <cell r="C8" t="str">
            <v>복합형/4</v>
          </cell>
          <cell r="D8" t="str">
            <v>면</v>
          </cell>
          <cell r="E8">
            <v>900000</v>
          </cell>
          <cell r="F8">
            <v>600000</v>
          </cell>
        </row>
        <row r="9">
          <cell r="A9">
            <v>10007</v>
          </cell>
          <cell r="B9" t="str">
            <v>화재수신기</v>
          </cell>
          <cell r="C9" t="str">
            <v>복합형/2</v>
          </cell>
          <cell r="D9" t="str">
            <v>면</v>
          </cell>
          <cell r="E9">
            <v>550000</v>
          </cell>
          <cell r="F9">
            <v>450000</v>
          </cell>
        </row>
        <row r="10">
          <cell r="A10">
            <v>10008</v>
          </cell>
          <cell r="B10" t="str">
            <v>경종</v>
          </cell>
          <cell r="C10" t="str">
            <v>DC 24V</v>
          </cell>
          <cell r="D10" t="str">
            <v>EA</v>
          </cell>
          <cell r="E10">
            <v>5500</v>
          </cell>
          <cell r="F10">
            <v>3600</v>
          </cell>
        </row>
        <row r="11">
          <cell r="A11">
            <v>10009</v>
          </cell>
          <cell r="B11" t="str">
            <v>표시등</v>
          </cell>
          <cell r="C11" t="str">
            <v>DC 24V/L.E.D</v>
          </cell>
          <cell r="D11" t="str">
            <v>EA</v>
          </cell>
          <cell r="E11">
            <v>2000</v>
          </cell>
          <cell r="F11">
            <v>900</v>
          </cell>
        </row>
        <row r="12">
          <cell r="A12">
            <v>10010</v>
          </cell>
          <cell r="B12" t="str">
            <v>발신기</v>
          </cell>
          <cell r="C12" t="str">
            <v>P-1급</v>
          </cell>
          <cell r="D12" t="str">
            <v>EA</v>
          </cell>
          <cell r="E12">
            <v>5000</v>
          </cell>
          <cell r="F12">
            <v>2900</v>
          </cell>
        </row>
        <row r="13">
          <cell r="A13">
            <v>10011</v>
          </cell>
          <cell r="B13" t="str">
            <v>기동램프</v>
          </cell>
          <cell r="C13" t="str">
            <v>AC 220V</v>
          </cell>
          <cell r="D13" t="str">
            <v>EA</v>
          </cell>
          <cell r="E13">
            <v>2300</v>
          </cell>
          <cell r="F13">
            <v>1400</v>
          </cell>
        </row>
        <row r="14">
          <cell r="A14">
            <v>10012</v>
          </cell>
          <cell r="B14" t="str">
            <v>차동식감지기</v>
          </cell>
          <cell r="C14" t="str">
            <v>스포트형</v>
          </cell>
          <cell r="D14" t="str">
            <v>EA</v>
          </cell>
          <cell r="E14">
            <v>5000</v>
          </cell>
          <cell r="F14">
            <v>2800</v>
          </cell>
        </row>
        <row r="15">
          <cell r="A15">
            <v>10013</v>
          </cell>
          <cell r="B15" t="str">
            <v>정온식감지기</v>
          </cell>
          <cell r="C15" t="str">
            <v>스포트형</v>
          </cell>
          <cell r="D15" t="str">
            <v>EA</v>
          </cell>
          <cell r="E15">
            <v>5000</v>
          </cell>
          <cell r="F15">
            <v>2500</v>
          </cell>
        </row>
        <row r="16">
          <cell r="A16">
            <v>10014</v>
          </cell>
          <cell r="B16" t="str">
            <v>연기식감지기</v>
          </cell>
          <cell r="C16" t="str">
            <v>광전식</v>
          </cell>
          <cell r="D16" t="str">
            <v>EA</v>
          </cell>
          <cell r="E16">
            <v>20000</v>
          </cell>
          <cell r="F16">
            <v>9800</v>
          </cell>
        </row>
        <row r="17">
          <cell r="A17">
            <v>10015</v>
          </cell>
          <cell r="B17" t="str">
            <v>통로유도표지</v>
          </cell>
          <cell r="C17" t="str">
            <v>축광</v>
          </cell>
          <cell r="D17" t="str">
            <v>EA</v>
          </cell>
          <cell r="E17">
            <v>4500</v>
          </cell>
          <cell r="F17">
            <v>2500</v>
          </cell>
        </row>
        <row r="18">
          <cell r="A18">
            <v>10016</v>
          </cell>
          <cell r="B18" t="str">
            <v>통로유도등</v>
          </cell>
          <cell r="C18" t="str">
            <v>매입형</v>
          </cell>
          <cell r="D18" t="str">
            <v>EA</v>
          </cell>
          <cell r="E18">
            <v>43000</v>
          </cell>
          <cell r="F18">
            <v>16000</v>
          </cell>
        </row>
        <row r="19">
          <cell r="A19">
            <v>10017</v>
          </cell>
          <cell r="B19" t="str">
            <v>통로유도등</v>
          </cell>
          <cell r="C19" t="str">
            <v>돌출형</v>
          </cell>
          <cell r="D19" t="str">
            <v>EA</v>
          </cell>
          <cell r="E19">
            <v>37000</v>
          </cell>
          <cell r="F19">
            <v>16000</v>
          </cell>
        </row>
        <row r="20">
          <cell r="A20">
            <v>10018</v>
          </cell>
          <cell r="B20" t="str">
            <v>피난구유도표지</v>
          </cell>
          <cell r="C20" t="str">
            <v>축광</v>
          </cell>
          <cell r="D20" t="str">
            <v>EA</v>
          </cell>
          <cell r="E20">
            <v>4000</v>
          </cell>
          <cell r="F20">
            <v>3000</v>
          </cell>
        </row>
        <row r="21">
          <cell r="A21">
            <v>10019</v>
          </cell>
          <cell r="B21" t="str">
            <v>피난구유도등</v>
          </cell>
          <cell r="C21" t="str">
            <v>10W</v>
          </cell>
          <cell r="D21" t="str">
            <v>EA</v>
          </cell>
          <cell r="E21">
            <v>28000</v>
          </cell>
          <cell r="F21">
            <v>14000</v>
          </cell>
        </row>
        <row r="22">
          <cell r="A22">
            <v>10020</v>
          </cell>
          <cell r="B22" t="str">
            <v>피난구유도등</v>
          </cell>
          <cell r="C22" t="str">
            <v>20W</v>
          </cell>
          <cell r="D22" t="str">
            <v>EA</v>
          </cell>
          <cell r="E22">
            <v>45000</v>
          </cell>
          <cell r="F22">
            <v>20000</v>
          </cell>
        </row>
        <row r="23">
          <cell r="A23">
            <v>10021</v>
          </cell>
          <cell r="B23" t="str">
            <v>피난구유도등</v>
          </cell>
          <cell r="C23" t="str">
            <v>40W</v>
          </cell>
          <cell r="D23" t="str">
            <v>EA</v>
          </cell>
          <cell r="E23">
            <v>110000</v>
          </cell>
          <cell r="F23">
            <v>85000</v>
          </cell>
        </row>
        <row r="24">
          <cell r="A24">
            <v>10022</v>
          </cell>
          <cell r="B24" t="str">
            <v>비상조명등</v>
          </cell>
          <cell r="C24" t="str">
            <v>AC 220V</v>
          </cell>
          <cell r="D24" t="str">
            <v>EA</v>
          </cell>
          <cell r="E24">
            <v>78000</v>
          </cell>
          <cell r="F24">
            <v>50000</v>
          </cell>
        </row>
        <row r="25">
          <cell r="A25">
            <v>10023</v>
          </cell>
          <cell r="B25" t="str">
            <v>AMP</v>
          </cell>
          <cell r="C25" t="str">
            <v>50W</v>
          </cell>
          <cell r="D25" t="str">
            <v>면</v>
          </cell>
          <cell r="E25">
            <v>450000</v>
          </cell>
        </row>
        <row r="26">
          <cell r="A26">
            <v>10024</v>
          </cell>
          <cell r="B26" t="str">
            <v>스피커</v>
          </cell>
          <cell r="C26" t="str">
            <v>세대1W</v>
          </cell>
          <cell r="D26" t="str">
            <v>EA</v>
          </cell>
          <cell r="E26">
            <v>5000</v>
          </cell>
          <cell r="F26">
            <v>3800</v>
          </cell>
        </row>
        <row r="27">
          <cell r="A27">
            <v>10025</v>
          </cell>
          <cell r="B27" t="str">
            <v>스피커</v>
          </cell>
          <cell r="C27" t="str">
            <v>3W</v>
          </cell>
          <cell r="D27" t="str">
            <v>EA</v>
          </cell>
          <cell r="E27">
            <v>20000</v>
          </cell>
          <cell r="F27">
            <v>9500</v>
          </cell>
        </row>
        <row r="28">
          <cell r="A28">
            <v>10026</v>
          </cell>
          <cell r="B28" t="str">
            <v>소화전세트</v>
          </cell>
          <cell r="C28" t="str">
            <v>경,표,발,기동램프</v>
          </cell>
          <cell r="D28" t="str">
            <v>SET</v>
          </cell>
          <cell r="E28">
            <v>14600</v>
          </cell>
          <cell r="F28">
            <v>8800</v>
          </cell>
        </row>
        <row r="29">
          <cell r="A29">
            <v>10027</v>
          </cell>
          <cell r="B29" t="str">
            <v>속보함세트</v>
          </cell>
          <cell r="C29" t="str">
            <v>경,표,발신기</v>
          </cell>
          <cell r="D29" t="str">
            <v>SET</v>
          </cell>
          <cell r="E29">
            <v>56600</v>
          </cell>
          <cell r="F29">
            <v>38400</v>
          </cell>
        </row>
        <row r="30">
          <cell r="A30">
            <v>10028</v>
          </cell>
          <cell r="B30" t="str">
            <v>속보내함</v>
          </cell>
          <cell r="C30" t="str">
            <v>200*600</v>
          </cell>
          <cell r="D30" t="str">
            <v>EA</v>
          </cell>
          <cell r="E30">
            <v>12000</v>
          </cell>
          <cell r="F30">
            <v>6000</v>
          </cell>
        </row>
        <row r="31">
          <cell r="A31">
            <v>10029</v>
          </cell>
          <cell r="B31" t="str">
            <v>속보함커버</v>
          </cell>
          <cell r="C31" t="str">
            <v>SUS</v>
          </cell>
          <cell r="D31" t="str">
            <v>EA</v>
          </cell>
          <cell r="E31">
            <v>32300</v>
          </cell>
          <cell r="F31">
            <v>19000</v>
          </cell>
        </row>
        <row r="32">
          <cell r="A32">
            <v>10030</v>
          </cell>
          <cell r="B32" t="str">
            <v>속노함노출</v>
          </cell>
          <cell r="C32" t="str">
            <v>STEEL</v>
          </cell>
          <cell r="D32" t="str">
            <v>EA</v>
          </cell>
          <cell r="E32">
            <v>9000</v>
          </cell>
          <cell r="F32">
            <v>4500</v>
          </cell>
        </row>
        <row r="33">
          <cell r="A33">
            <v>10031</v>
          </cell>
          <cell r="B33" t="str">
            <v>속노함노출</v>
          </cell>
          <cell r="C33" t="str">
            <v>SUS</v>
          </cell>
          <cell r="D33" t="str">
            <v>EA</v>
          </cell>
          <cell r="E33">
            <v>45000</v>
          </cell>
          <cell r="F33">
            <v>25000</v>
          </cell>
        </row>
        <row r="34">
          <cell r="A34">
            <v>10032</v>
          </cell>
          <cell r="B34" t="str">
            <v>중계기</v>
          </cell>
          <cell r="C34" t="str">
            <v>HI-MUX2/2/2</v>
          </cell>
          <cell r="D34" t="str">
            <v>EA</v>
          </cell>
          <cell r="E34">
            <v>120000</v>
          </cell>
          <cell r="F34">
            <v>55000</v>
          </cell>
        </row>
        <row r="35">
          <cell r="A35">
            <v>10033</v>
          </cell>
          <cell r="B35" t="str">
            <v>비상콘센트</v>
          </cell>
          <cell r="C35" t="str">
            <v>소화전내장형</v>
          </cell>
          <cell r="D35" t="str">
            <v>EA</v>
          </cell>
          <cell r="E35">
            <v>65000</v>
          </cell>
          <cell r="F35">
            <v>45000</v>
          </cell>
        </row>
        <row r="36">
          <cell r="A36">
            <v>10034</v>
          </cell>
          <cell r="B36" t="str">
            <v>전자싸이렌</v>
          </cell>
          <cell r="C36" t="str">
            <v>DC 24V</v>
          </cell>
          <cell r="D36" t="str">
            <v>EA</v>
          </cell>
          <cell r="E36">
            <v>25000</v>
          </cell>
          <cell r="F36">
            <v>11000</v>
          </cell>
        </row>
        <row r="37">
          <cell r="A37">
            <v>10035</v>
          </cell>
          <cell r="B37" t="str">
            <v>S.V.P</v>
          </cell>
          <cell r="C37" t="str">
            <v>DC 24V</v>
          </cell>
          <cell r="D37" t="str">
            <v>면</v>
          </cell>
          <cell r="E37">
            <v>62000</v>
          </cell>
          <cell r="F37">
            <v>25000</v>
          </cell>
        </row>
        <row r="38">
          <cell r="A38">
            <v>10036</v>
          </cell>
          <cell r="B38" t="str">
            <v>저수위경보</v>
          </cell>
          <cell r="C38" t="str">
            <v>DC 24V</v>
          </cell>
          <cell r="D38" t="str">
            <v>EA</v>
          </cell>
          <cell r="E38">
            <v>35000</v>
          </cell>
          <cell r="F38">
            <v>18000</v>
          </cell>
        </row>
        <row r="39">
          <cell r="A39">
            <v>10037</v>
          </cell>
          <cell r="B39" t="str">
            <v>TAMPER SWITCH</v>
          </cell>
          <cell r="C39" t="str">
            <v>DC 24V</v>
          </cell>
          <cell r="D39" t="str">
            <v>EA</v>
          </cell>
          <cell r="E39">
            <v>5000</v>
          </cell>
        </row>
        <row r="40">
          <cell r="A40">
            <v>10038</v>
          </cell>
          <cell r="B40" t="str">
            <v>MCC P/L</v>
          </cell>
          <cell r="C40" t="str">
            <v>AC 380V</v>
          </cell>
          <cell r="D40" t="str">
            <v>면</v>
          </cell>
          <cell r="E40">
            <v>750000</v>
          </cell>
          <cell r="F40">
            <v>700000</v>
          </cell>
        </row>
        <row r="41">
          <cell r="A41">
            <v>10039</v>
          </cell>
          <cell r="B41" t="str">
            <v>전선관</v>
          </cell>
          <cell r="C41" t="str">
            <v>HI-LEX16C</v>
          </cell>
          <cell r="D41" t="str">
            <v>M</v>
          </cell>
          <cell r="E41">
            <v>180</v>
          </cell>
          <cell r="F41">
            <v>110</v>
          </cell>
        </row>
        <row r="42">
          <cell r="A42">
            <v>10040</v>
          </cell>
          <cell r="B42" t="str">
            <v>전선관</v>
          </cell>
          <cell r="C42" t="str">
            <v>HI-LEX22C</v>
          </cell>
          <cell r="D42" t="str">
            <v>M</v>
          </cell>
          <cell r="E42">
            <v>216</v>
          </cell>
          <cell r="F42">
            <v>150</v>
          </cell>
        </row>
        <row r="43">
          <cell r="A43">
            <v>10041</v>
          </cell>
          <cell r="B43" t="str">
            <v>전선관</v>
          </cell>
          <cell r="C43" t="str">
            <v>HI-LEX28C</v>
          </cell>
          <cell r="D43" t="str">
            <v>M</v>
          </cell>
          <cell r="E43">
            <v>315</v>
          </cell>
          <cell r="F43">
            <v>200</v>
          </cell>
        </row>
        <row r="44">
          <cell r="A44">
            <v>10042</v>
          </cell>
          <cell r="B44" t="str">
            <v>전선관</v>
          </cell>
          <cell r="C44" t="str">
            <v>HI-16C</v>
          </cell>
          <cell r="D44" t="str">
            <v>M</v>
          </cell>
          <cell r="E44">
            <v>390</v>
          </cell>
          <cell r="F44">
            <v>365</v>
          </cell>
        </row>
        <row r="45">
          <cell r="A45">
            <v>10043</v>
          </cell>
          <cell r="B45" t="str">
            <v>전선관</v>
          </cell>
          <cell r="C45" t="str">
            <v>HI-22C</v>
          </cell>
          <cell r="D45" t="str">
            <v>M</v>
          </cell>
          <cell r="E45">
            <v>430</v>
          </cell>
          <cell r="F45">
            <v>410</v>
          </cell>
        </row>
        <row r="46">
          <cell r="A46">
            <v>10044</v>
          </cell>
          <cell r="B46" t="str">
            <v>전선관</v>
          </cell>
          <cell r="C46" t="str">
            <v>HI-28C</v>
          </cell>
          <cell r="D46" t="str">
            <v>M</v>
          </cell>
          <cell r="E46">
            <v>750</v>
          </cell>
          <cell r="F46">
            <v>720</v>
          </cell>
        </row>
        <row r="47">
          <cell r="A47">
            <v>10045</v>
          </cell>
          <cell r="B47" t="str">
            <v>전선관</v>
          </cell>
          <cell r="C47" t="str">
            <v>HI-36C</v>
          </cell>
          <cell r="D47" t="str">
            <v>M</v>
          </cell>
          <cell r="E47">
            <v>1350</v>
          </cell>
          <cell r="F47">
            <v>1200</v>
          </cell>
        </row>
        <row r="48">
          <cell r="A48">
            <v>10046</v>
          </cell>
          <cell r="B48" t="str">
            <v>전선관</v>
          </cell>
          <cell r="C48" t="str">
            <v>ST-16C</v>
          </cell>
          <cell r="D48" t="str">
            <v>M</v>
          </cell>
          <cell r="E48">
            <v>1230</v>
          </cell>
          <cell r="F48">
            <v>1160</v>
          </cell>
        </row>
        <row r="49">
          <cell r="A49">
            <v>10047</v>
          </cell>
          <cell r="B49" t="str">
            <v>전선관</v>
          </cell>
          <cell r="C49" t="str">
            <v>ST-22C</v>
          </cell>
          <cell r="D49" t="str">
            <v>M</v>
          </cell>
          <cell r="E49">
            <v>1620</v>
          </cell>
          <cell r="F49">
            <v>1480</v>
          </cell>
        </row>
        <row r="50">
          <cell r="A50">
            <v>10048</v>
          </cell>
          <cell r="B50" t="str">
            <v>전선관</v>
          </cell>
          <cell r="C50" t="str">
            <v>ST-28C</v>
          </cell>
          <cell r="D50" t="str">
            <v>M</v>
          </cell>
          <cell r="E50">
            <v>2100</v>
          </cell>
          <cell r="F50">
            <v>1930</v>
          </cell>
        </row>
        <row r="51">
          <cell r="A51">
            <v>10049</v>
          </cell>
          <cell r="B51" t="str">
            <v>전선관</v>
          </cell>
          <cell r="C51" t="str">
            <v>ST-36C</v>
          </cell>
          <cell r="D51" t="str">
            <v>M</v>
          </cell>
          <cell r="E51">
            <v>2440</v>
          </cell>
          <cell r="F51">
            <v>2370</v>
          </cell>
        </row>
        <row r="52">
          <cell r="A52">
            <v>10050</v>
          </cell>
          <cell r="B52" t="str">
            <v>노말밴드</v>
          </cell>
          <cell r="C52" t="str">
            <v>HI-28C</v>
          </cell>
          <cell r="D52" t="str">
            <v>EA</v>
          </cell>
          <cell r="E52">
            <v>1232</v>
          </cell>
          <cell r="F52">
            <v>1010</v>
          </cell>
        </row>
        <row r="53">
          <cell r="A53">
            <v>10051</v>
          </cell>
          <cell r="B53" t="str">
            <v>노말밴드</v>
          </cell>
          <cell r="C53" t="str">
            <v>HI-36C</v>
          </cell>
          <cell r="D53" t="str">
            <v>EA</v>
          </cell>
          <cell r="E53">
            <v>1250</v>
          </cell>
          <cell r="F53">
            <v>1080</v>
          </cell>
        </row>
        <row r="54">
          <cell r="A54">
            <v>10052</v>
          </cell>
          <cell r="B54" t="str">
            <v>노말밴드</v>
          </cell>
          <cell r="C54" t="str">
            <v>ST-28C</v>
          </cell>
          <cell r="D54" t="str">
            <v>EA</v>
          </cell>
          <cell r="E54">
            <v>1875</v>
          </cell>
          <cell r="F54">
            <v>1720</v>
          </cell>
        </row>
        <row r="55">
          <cell r="A55">
            <v>10053</v>
          </cell>
          <cell r="B55" t="str">
            <v>노말밴드</v>
          </cell>
          <cell r="C55" t="str">
            <v>ST-36C</v>
          </cell>
          <cell r="D55" t="str">
            <v>EA</v>
          </cell>
          <cell r="E55">
            <v>2980</v>
          </cell>
          <cell r="F55">
            <v>2300</v>
          </cell>
        </row>
        <row r="56">
          <cell r="A56">
            <v>10054</v>
          </cell>
          <cell r="B56" t="str">
            <v>ELP전선관</v>
          </cell>
          <cell r="C56" t="str">
            <v>30MM</v>
          </cell>
          <cell r="D56" t="str">
            <v>M</v>
          </cell>
          <cell r="E56">
            <v>496</v>
          </cell>
          <cell r="F56">
            <v>340</v>
          </cell>
        </row>
        <row r="57">
          <cell r="A57">
            <v>10055</v>
          </cell>
          <cell r="B57" t="str">
            <v>ELP전선관</v>
          </cell>
          <cell r="C57" t="str">
            <v>40MM</v>
          </cell>
          <cell r="D57" t="str">
            <v>M</v>
          </cell>
          <cell r="E57">
            <v>715</v>
          </cell>
          <cell r="F57">
            <v>530</v>
          </cell>
        </row>
        <row r="58">
          <cell r="A58">
            <v>10056</v>
          </cell>
          <cell r="B58" t="str">
            <v>ELP전선관</v>
          </cell>
          <cell r="C58" t="str">
            <v>50MM</v>
          </cell>
          <cell r="D58" t="str">
            <v>M</v>
          </cell>
          <cell r="E58">
            <v>875</v>
          </cell>
          <cell r="F58">
            <v>680</v>
          </cell>
        </row>
        <row r="59">
          <cell r="A59">
            <v>10057</v>
          </cell>
          <cell r="B59" t="str">
            <v>2종비닐절연전선</v>
          </cell>
          <cell r="C59" t="str">
            <v>IV 1.2MM</v>
          </cell>
          <cell r="D59" t="str">
            <v>M</v>
          </cell>
          <cell r="E59">
            <v>55</v>
          </cell>
        </row>
        <row r="60">
          <cell r="A60">
            <v>10058</v>
          </cell>
          <cell r="B60" t="str">
            <v>2종비닐절연전선</v>
          </cell>
          <cell r="C60" t="str">
            <v>HIV 1.2MM</v>
          </cell>
          <cell r="D60" t="str">
            <v>M</v>
          </cell>
          <cell r="E60">
            <v>57</v>
          </cell>
          <cell r="F60">
            <v>40</v>
          </cell>
        </row>
        <row r="61">
          <cell r="A61">
            <v>10059</v>
          </cell>
          <cell r="B61" t="str">
            <v>2종비닐절연전선</v>
          </cell>
          <cell r="C61" t="str">
            <v>HIV 1.6MM</v>
          </cell>
          <cell r="D61" t="str">
            <v>M</v>
          </cell>
          <cell r="E61">
            <v>92</v>
          </cell>
          <cell r="F61">
            <v>68</v>
          </cell>
        </row>
        <row r="62">
          <cell r="A62">
            <v>10060</v>
          </cell>
          <cell r="B62" t="str">
            <v>2종비닐절연전선</v>
          </cell>
          <cell r="C62" t="str">
            <v>HIV 2.0MM</v>
          </cell>
          <cell r="D62" t="str">
            <v>M</v>
          </cell>
          <cell r="E62">
            <v>135</v>
          </cell>
          <cell r="F62">
            <v>90</v>
          </cell>
        </row>
        <row r="63">
          <cell r="A63">
            <v>10061</v>
          </cell>
          <cell r="B63" t="str">
            <v>CABLE</v>
          </cell>
          <cell r="C63" t="str">
            <v>HCVV-SB1.25SQ 2/C</v>
          </cell>
          <cell r="D63" t="str">
            <v>M</v>
          </cell>
          <cell r="E63">
            <v>836</v>
          </cell>
          <cell r="F63">
            <v>764</v>
          </cell>
        </row>
        <row r="64">
          <cell r="A64">
            <v>10062</v>
          </cell>
          <cell r="B64" t="str">
            <v>CABLE</v>
          </cell>
          <cell r="C64" t="str">
            <v>FR-3 1.6MM 2/C</v>
          </cell>
          <cell r="D64" t="str">
            <v>M</v>
          </cell>
          <cell r="E64">
            <v>924</v>
          </cell>
          <cell r="F64">
            <v>630</v>
          </cell>
        </row>
        <row r="65">
          <cell r="A65">
            <v>10063</v>
          </cell>
          <cell r="B65" t="str">
            <v>CABLE</v>
          </cell>
          <cell r="C65" t="str">
            <v>FR-3 1.6MM 3/C</v>
          </cell>
          <cell r="D65" t="str">
            <v>M</v>
          </cell>
          <cell r="E65">
            <v>1118</v>
          </cell>
          <cell r="F65">
            <v>940</v>
          </cell>
        </row>
        <row r="66">
          <cell r="A66">
            <v>10064</v>
          </cell>
          <cell r="B66" t="str">
            <v>CABLE</v>
          </cell>
          <cell r="C66" t="str">
            <v>FR-3 1.6MM 7/C</v>
          </cell>
          <cell r="D66" t="str">
            <v>M</v>
          </cell>
          <cell r="E66">
            <v>1851</v>
          </cell>
          <cell r="F66">
            <v>1390</v>
          </cell>
        </row>
        <row r="67">
          <cell r="A67">
            <v>10065</v>
          </cell>
          <cell r="B67" t="str">
            <v>CABLE</v>
          </cell>
          <cell r="C67" t="str">
            <v>FR-3 1.6MM 8/C</v>
          </cell>
          <cell r="D67" t="str">
            <v>M</v>
          </cell>
          <cell r="E67">
            <v>2061</v>
          </cell>
          <cell r="F67">
            <v>1545</v>
          </cell>
        </row>
        <row r="68">
          <cell r="A68">
            <v>10066</v>
          </cell>
          <cell r="B68" t="str">
            <v>CABLE</v>
          </cell>
          <cell r="C68" t="str">
            <v>FR-3 1.6MM 9/C</v>
          </cell>
          <cell r="D68" t="str">
            <v>M</v>
          </cell>
          <cell r="E68">
            <v>2259</v>
          </cell>
          <cell r="F68">
            <v>1695</v>
          </cell>
        </row>
        <row r="69">
          <cell r="A69">
            <v>10067</v>
          </cell>
          <cell r="B69" t="str">
            <v>CABLE</v>
          </cell>
          <cell r="C69" t="str">
            <v>FR-3 1.6MM 10/C</v>
          </cell>
          <cell r="D69" t="str">
            <v>M</v>
          </cell>
          <cell r="E69">
            <v>2493</v>
          </cell>
          <cell r="F69">
            <v>1870</v>
          </cell>
        </row>
        <row r="70">
          <cell r="A70">
            <v>10068</v>
          </cell>
          <cell r="B70" t="str">
            <v>CABLE</v>
          </cell>
          <cell r="C70" t="str">
            <v>FR-3 1.6MM 12/C</v>
          </cell>
          <cell r="D70" t="str">
            <v>M</v>
          </cell>
          <cell r="E70">
            <v>2753</v>
          </cell>
          <cell r="F70">
            <v>2065</v>
          </cell>
        </row>
        <row r="71">
          <cell r="A71">
            <v>10069</v>
          </cell>
          <cell r="B71" t="str">
            <v>CABLE</v>
          </cell>
          <cell r="C71" t="str">
            <v>FR-3 1.6MM 15/C</v>
          </cell>
          <cell r="D71" t="str">
            <v>M</v>
          </cell>
          <cell r="E71">
            <v>3281</v>
          </cell>
          <cell r="F71">
            <v>2460</v>
          </cell>
        </row>
        <row r="72">
          <cell r="A72">
            <v>10070</v>
          </cell>
          <cell r="B72" t="str">
            <v>CABLE</v>
          </cell>
          <cell r="C72" t="str">
            <v>FR-3 1.2MM 4/C</v>
          </cell>
          <cell r="D72" t="str">
            <v>M</v>
          </cell>
          <cell r="E72">
            <v>1152</v>
          </cell>
          <cell r="F72">
            <v>865</v>
          </cell>
        </row>
        <row r="73">
          <cell r="A73">
            <v>10071</v>
          </cell>
          <cell r="B73" t="str">
            <v>CABLE</v>
          </cell>
          <cell r="C73" t="str">
            <v>FR-3 2.0MM 3/C</v>
          </cell>
          <cell r="D73" t="str">
            <v>M</v>
          </cell>
          <cell r="E73">
            <v>1252</v>
          </cell>
          <cell r="F73">
            <v>940</v>
          </cell>
        </row>
        <row r="74">
          <cell r="A74">
            <v>10072</v>
          </cell>
          <cell r="B74" t="str">
            <v>CABLE</v>
          </cell>
          <cell r="C74" t="str">
            <v xml:space="preserve">HIV 5.5SQ </v>
          </cell>
          <cell r="D74" t="str">
            <v>M</v>
          </cell>
          <cell r="E74">
            <v>271</v>
          </cell>
          <cell r="F74">
            <v>180</v>
          </cell>
        </row>
        <row r="75">
          <cell r="A75">
            <v>10073</v>
          </cell>
          <cell r="B75" t="str">
            <v>아우트레드복스</v>
          </cell>
          <cell r="C75" t="str">
            <v>8각</v>
          </cell>
          <cell r="D75" t="str">
            <v>EA</v>
          </cell>
          <cell r="E75">
            <v>540</v>
          </cell>
          <cell r="F75">
            <v>370</v>
          </cell>
        </row>
        <row r="76">
          <cell r="A76">
            <v>10074</v>
          </cell>
          <cell r="B76" t="str">
            <v>아우트레드복스</v>
          </cell>
          <cell r="C76" t="str">
            <v>4각</v>
          </cell>
          <cell r="D76" t="str">
            <v>EA</v>
          </cell>
          <cell r="E76">
            <v>630</v>
          </cell>
          <cell r="F76">
            <v>420</v>
          </cell>
        </row>
        <row r="77">
          <cell r="A77">
            <v>10075</v>
          </cell>
          <cell r="B77" t="str">
            <v>아우트레드복스</v>
          </cell>
          <cell r="C77" t="str">
            <v>8각 54MM</v>
          </cell>
          <cell r="D77" t="str">
            <v>EA</v>
          </cell>
          <cell r="E77">
            <v>580</v>
          </cell>
          <cell r="F77">
            <v>450</v>
          </cell>
        </row>
        <row r="78">
          <cell r="A78">
            <v>10076</v>
          </cell>
          <cell r="B78" t="str">
            <v>아우트레드복스</v>
          </cell>
          <cell r="C78" t="str">
            <v>4각 54MM</v>
          </cell>
          <cell r="D78" t="str">
            <v>EA</v>
          </cell>
          <cell r="E78">
            <v>770</v>
          </cell>
          <cell r="F78">
            <v>530</v>
          </cell>
        </row>
        <row r="79">
          <cell r="A79">
            <v>10077</v>
          </cell>
          <cell r="B79" t="str">
            <v>후렉시블</v>
          </cell>
          <cell r="C79" t="str">
            <v>16MM(비방수)</v>
          </cell>
          <cell r="D79" t="str">
            <v>M</v>
          </cell>
          <cell r="E79">
            <v>230</v>
          </cell>
          <cell r="F79">
            <v>180</v>
          </cell>
        </row>
        <row r="80">
          <cell r="A80">
            <v>10078</v>
          </cell>
          <cell r="B80" t="str">
            <v>후렉시블</v>
          </cell>
          <cell r="C80" t="str">
            <v>16MM(방수)</v>
          </cell>
          <cell r="D80" t="str">
            <v>M</v>
          </cell>
          <cell r="E80">
            <v>370</v>
          </cell>
          <cell r="F80">
            <v>265</v>
          </cell>
        </row>
        <row r="81">
          <cell r="A81">
            <v>10079</v>
          </cell>
          <cell r="B81" t="str">
            <v>후렉시블</v>
          </cell>
          <cell r="C81" t="str">
            <v>22MM(방수)</v>
          </cell>
          <cell r="D81" t="str">
            <v>M</v>
          </cell>
          <cell r="E81">
            <v>506</v>
          </cell>
          <cell r="F81">
            <v>380</v>
          </cell>
        </row>
        <row r="82">
          <cell r="A82">
            <v>10080</v>
          </cell>
          <cell r="B82" t="str">
            <v>후렉시블</v>
          </cell>
          <cell r="C82" t="str">
            <v>28MM(방수)</v>
          </cell>
          <cell r="D82" t="str">
            <v>M</v>
          </cell>
          <cell r="E82">
            <v>645</v>
          </cell>
          <cell r="F82">
            <v>515</v>
          </cell>
        </row>
        <row r="83">
          <cell r="A83">
            <v>10081</v>
          </cell>
          <cell r="B83" t="str">
            <v>후렉시블</v>
          </cell>
          <cell r="C83" t="str">
            <v>16MM(코푸렉스)</v>
          </cell>
          <cell r="D83" t="str">
            <v>M</v>
          </cell>
          <cell r="E83">
            <v>1120</v>
          </cell>
          <cell r="F83">
            <v>980</v>
          </cell>
        </row>
        <row r="84">
          <cell r="A84">
            <v>10082</v>
          </cell>
          <cell r="B84" t="str">
            <v>후렉시블</v>
          </cell>
          <cell r="C84" t="str">
            <v>22MM(코푸렉스)</v>
          </cell>
          <cell r="D84" t="str">
            <v>M</v>
          </cell>
          <cell r="E84">
            <v>1500</v>
          </cell>
          <cell r="F84">
            <v>1315</v>
          </cell>
        </row>
        <row r="85">
          <cell r="A85">
            <v>10083</v>
          </cell>
          <cell r="B85" t="str">
            <v>후렉시블</v>
          </cell>
          <cell r="C85" t="str">
            <v>28MM(코푸렉스)</v>
          </cell>
          <cell r="D85" t="str">
            <v>M</v>
          </cell>
          <cell r="E85">
            <v>2100</v>
          </cell>
          <cell r="F85">
            <v>1800</v>
          </cell>
        </row>
        <row r="86">
          <cell r="A86">
            <v>10084</v>
          </cell>
          <cell r="B86" t="str">
            <v>JOINT BOX</v>
          </cell>
          <cell r="C86" t="str">
            <v>150*150*100</v>
          </cell>
          <cell r="D86" t="str">
            <v>EA</v>
          </cell>
          <cell r="E86">
            <v>2700</v>
          </cell>
          <cell r="F86">
            <v>2530</v>
          </cell>
        </row>
        <row r="87">
          <cell r="A87">
            <v>10085</v>
          </cell>
          <cell r="B87" t="str">
            <v>PULL BOX</v>
          </cell>
          <cell r="C87" t="str">
            <v>300*300*200</v>
          </cell>
          <cell r="D87" t="str">
            <v>EA</v>
          </cell>
          <cell r="E87">
            <v>4900</v>
          </cell>
          <cell r="F87">
            <v>4150</v>
          </cell>
        </row>
        <row r="88">
          <cell r="A88">
            <v>10086</v>
          </cell>
          <cell r="B88" t="str">
            <v>PULL BOX</v>
          </cell>
          <cell r="C88" t="str">
            <v>200*200*150</v>
          </cell>
          <cell r="D88" t="str">
            <v>EA</v>
          </cell>
          <cell r="E88">
            <v>4300</v>
          </cell>
          <cell r="F88">
            <v>4150</v>
          </cell>
        </row>
        <row r="89">
          <cell r="A89">
            <v>10087</v>
          </cell>
          <cell r="B89" t="str">
            <v>PULL BOX</v>
          </cell>
          <cell r="C89" t="str">
            <v>200*200*100</v>
          </cell>
          <cell r="D89" t="str">
            <v>EA</v>
          </cell>
          <cell r="E89">
            <v>3600</v>
          </cell>
          <cell r="F89">
            <v>3500</v>
          </cell>
        </row>
        <row r="90">
          <cell r="A90">
            <v>10088</v>
          </cell>
          <cell r="B90" t="str">
            <v>단자대</v>
          </cell>
          <cell r="C90" t="str">
            <v>20A15P</v>
          </cell>
          <cell r="D90" t="str">
            <v>EA</v>
          </cell>
          <cell r="E90">
            <v>2400</v>
          </cell>
          <cell r="F90">
            <v>1900</v>
          </cell>
        </row>
        <row r="91">
          <cell r="A91">
            <v>10089</v>
          </cell>
          <cell r="B91" t="str">
            <v>단자대</v>
          </cell>
          <cell r="C91" t="str">
            <v>20A20P</v>
          </cell>
          <cell r="D91" t="str">
            <v>EA</v>
          </cell>
          <cell r="E91">
            <v>3400</v>
          </cell>
          <cell r="F91">
            <v>2670</v>
          </cell>
        </row>
        <row r="92">
          <cell r="A92">
            <v>10090</v>
          </cell>
          <cell r="B92" t="str">
            <v>단자대</v>
          </cell>
          <cell r="C92" t="str">
            <v>20A25P</v>
          </cell>
          <cell r="D92" t="str">
            <v>EA</v>
          </cell>
          <cell r="E92">
            <v>4500</v>
          </cell>
        </row>
        <row r="93">
          <cell r="A93">
            <v>10091</v>
          </cell>
          <cell r="B93" t="str">
            <v>SP-T/B</v>
          </cell>
          <cell r="C93" t="str">
            <v>10P</v>
          </cell>
          <cell r="D93" t="str">
            <v>EA</v>
          </cell>
          <cell r="E93">
            <v>11500</v>
          </cell>
          <cell r="F93">
            <v>24000</v>
          </cell>
        </row>
        <row r="94">
          <cell r="A94">
            <v>10092</v>
          </cell>
          <cell r="B94" t="str">
            <v>FA-T/B</v>
          </cell>
          <cell r="C94" t="str">
            <v>20P</v>
          </cell>
          <cell r="D94" t="str">
            <v>EA</v>
          </cell>
          <cell r="E94">
            <v>12800</v>
          </cell>
          <cell r="F94">
            <v>28000</v>
          </cell>
        </row>
        <row r="95">
          <cell r="A95">
            <v>10093</v>
          </cell>
          <cell r="B95" t="str">
            <v>FA-T/B</v>
          </cell>
          <cell r="C95" t="str">
            <v>40P</v>
          </cell>
          <cell r="D95" t="str">
            <v>EA</v>
          </cell>
          <cell r="E95">
            <v>20000</v>
          </cell>
          <cell r="F95">
            <v>37000</v>
          </cell>
        </row>
        <row r="96">
          <cell r="A96">
            <v>10094</v>
          </cell>
          <cell r="B96" t="str">
            <v>전원공급기</v>
          </cell>
          <cell r="D96" t="str">
            <v>면</v>
          </cell>
          <cell r="E96">
            <v>320000</v>
          </cell>
          <cell r="F96">
            <v>250000</v>
          </cell>
        </row>
        <row r="97">
          <cell r="A97">
            <v>10095</v>
          </cell>
          <cell r="B97" t="str">
            <v>방화샷다연동제어기</v>
          </cell>
          <cell r="C97" t="str">
            <v>매입형</v>
          </cell>
          <cell r="D97" t="str">
            <v>SET</v>
          </cell>
          <cell r="E97">
            <v>350000</v>
          </cell>
          <cell r="F97">
            <v>100000</v>
          </cell>
        </row>
        <row r="98">
          <cell r="A98">
            <v>10096</v>
          </cell>
          <cell r="B98" t="str">
            <v>CABLE</v>
          </cell>
          <cell r="C98" t="str">
            <v>FR-3 1.6MM 4/C</v>
          </cell>
          <cell r="D98" t="str">
            <v>M</v>
          </cell>
          <cell r="E98">
            <v>1450</v>
          </cell>
          <cell r="F98">
            <v>1240</v>
          </cell>
        </row>
        <row r="99">
          <cell r="A99">
            <v>10097</v>
          </cell>
          <cell r="B99" t="str">
            <v>전선관</v>
          </cell>
          <cell r="C99" t="str">
            <v>HI-36C</v>
          </cell>
          <cell r="D99" t="str">
            <v>M</v>
          </cell>
          <cell r="E99">
            <v>1200</v>
          </cell>
          <cell r="F99">
            <v>1200</v>
          </cell>
        </row>
        <row r="100">
          <cell r="A100">
            <v>10098</v>
          </cell>
          <cell r="B100" t="str">
            <v>잡자재비</v>
          </cell>
          <cell r="C100" t="str">
            <v>재료비의5%</v>
          </cell>
          <cell r="D100" t="str">
            <v>식</v>
          </cell>
        </row>
        <row r="101">
          <cell r="A101">
            <v>10099</v>
          </cell>
          <cell r="B101" t="str">
            <v>전선관부속</v>
          </cell>
          <cell r="C101" t="str">
            <v>전선관의10%</v>
          </cell>
          <cell r="D101" t="str">
            <v>식</v>
          </cell>
        </row>
        <row r="102">
          <cell r="A102">
            <v>10100</v>
          </cell>
          <cell r="B102" t="str">
            <v>02.노무비</v>
          </cell>
        </row>
        <row r="103">
          <cell r="A103">
            <v>10101</v>
          </cell>
          <cell r="B103" t="str">
            <v>노무비</v>
          </cell>
          <cell r="C103" t="str">
            <v>내선전공</v>
          </cell>
          <cell r="D103" t="str">
            <v>인</v>
          </cell>
          <cell r="E103">
            <v>60000</v>
          </cell>
        </row>
        <row r="104">
          <cell r="A104">
            <v>10102</v>
          </cell>
          <cell r="B104" t="str">
            <v>노무비</v>
          </cell>
          <cell r="C104" t="str">
            <v>저압케이블공</v>
          </cell>
          <cell r="D104" t="str">
            <v>인</v>
          </cell>
          <cell r="E104">
            <v>66313</v>
          </cell>
        </row>
        <row r="105">
          <cell r="A105">
            <v>10103</v>
          </cell>
          <cell r="B105" t="str">
            <v>노무비</v>
          </cell>
          <cell r="C105" t="str">
            <v>통신내선공</v>
          </cell>
          <cell r="D105" t="str">
            <v>인</v>
          </cell>
          <cell r="E105">
            <v>57615</v>
          </cell>
        </row>
        <row r="106">
          <cell r="A106">
            <v>10104</v>
          </cell>
          <cell r="B106" t="str">
            <v>공구손료</v>
          </cell>
          <cell r="C106" t="str">
            <v>노무비의3%</v>
          </cell>
          <cell r="D106" t="str">
            <v>식</v>
          </cell>
        </row>
        <row r="107">
          <cell r="A107">
            <v>20001</v>
          </cell>
          <cell r="B107" t="str">
            <v>옥내소화전함</v>
          </cell>
          <cell r="C107" t="str">
            <v>1200*650*180</v>
          </cell>
          <cell r="D107" t="str">
            <v>SET</v>
          </cell>
          <cell r="E107">
            <v>150000</v>
          </cell>
          <cell r="F107">
            <v>87000</v>
          </cell>
        </row>
        <row r="108">
          <cell r="A108">
            <v>20002</v>
          </cell>
          <cell r="B108" t="str">
            <v>방수기구함</v>
          </cell>
          <cell r="C108" t="str">
            <v>1200*650*180</v>
          </cell>
          <cell r="D108" t="str">
            <v>SET</v>
          </cell>
          <cell r="E108">
            <v>150000</v>
          </cell>
          <cell r="F108">
            <v>87000</v>
          </cell>
        </row>
        <row r="109">
          <cell r="A109">
            <v>20003</v>
          </cell>
          <cell r="B109" t="str">
            <v>ANGLE V/V</v>
          </cell>
          <cell r="C109" t="str">
            <v>40A</v>
          </cell>
          <cell r="D109" t="str">
            <v>EA</v>
          </cell>
          <cell r="E109">
            <v>14000</v>
          </cell>
          <cell r="F109">
            <v>8000</v>
          </cell>
        </row>
        <row r="110">
          <cell r="A110">
            <v>20004</v>
          </cell>
          <cell r="B110" t="str">
            <v>ANGLE V/V</v>
          </cell>
          <cell r="C110" t="str">
            <v>65A</v>
          </cell>
          <cell r="D110" t="str">
            <v>EA</v>
          </cell>
          <cell r="E110">
            <v>24000</v>
          </cell>
          <cell r="F110">
            <v>18000</v>
          </cell>
        </row>
        <row r="111">
          <cell r="A111">
            <v>20005</v>
          </cell>
          <cell r="B111" t="str">
            <v>소방호스</v>
          </cell>
          <cell r="C111" t="str">
            <v>40A*15M</v>
          </cell>
          <cell r="D111" t="str">
            <v>EA</v>
          </cell>
          <cell r="E111">
            <v>25000</v>
          </cell>
          <cell r="F111">
            <v>20000</v>
          </cell>
        </row>
        <row r="112">
          <cell r="A112">
            <v>20006</v>
          </cell>
          <cell r="B112" t="str">
            <v>소방호스</v>
          </cell>
          <cell r="C112" t="str">
            <v>65A*15M</v>
          </cell>
          <cell r="D112" t="str">
            <v>EA</v>
          </cell>
          <cell r="E112">
            <v>55000</v>
          </cell>
          <cell r="F112">
            <v>40000</v>
          </cell>
        </row>
        <row r="113">
          <cell r="A113">
            <v>20007</v>
          </cell>
          <cell r="B113" t="str">
            <v>관창</v>
          </cell>
          <cell r="C113" t="str">
            <v>40A</v>
          </cell>
          <cell r="D113" t="str">
            <v>EA</v>
          </cell>
          <cell r="E113">
            <v>20000</v>
          </cell>
          <cell r="F113">
            <v>8000</v>
          </cell>
        </row>
        <row r="114">
          <cell r="A114">
            <v>20008</v>
          </cell>
          <cell r="B114" t="str">
            <v>관창</v>
          </cell>
          <cell r="C114" t="str">
            <v>65A</v>
          </cell>
          <cell r="D114" t="str">
            <v>EA</v>
          </cell>
          <cell r="E114">
            <v>25000</v>
          </cell>
          <cell r="F114">
            <v>10000</v>
          </cell>
        </row>
        <row r="115">
          <cell r="A115">
            <v>20009</v>
          </cell>
          <cell r="B115" t="str">
            <v>분말소화기</v>
          </cell>
          <cell r="C115" t="str">
            <v>1.5KG</v>
          </cell>
          <cell r="D115" t="str">
            <v>EA</v>
          </cell>
          <cell r="E115">
            <v>15000</v>
          </cell>
          <cell r="F115">
            <v>12000</v>
          </cell>
        </row>
        <row r="116">
          <cell r="A116">
            <v>20010</v>
          </cell>
          <cell r="B116" t="str">
            <v>분말소화기</v>
          </cell>
          <cell r="C116" t="str">
            <v>2.5KG</v>
          </cell>
          <cell r="D116" t="str">
            <v>EA</v>
          </cell>
          <cell r="E116">
            <v>23000</v>
          </cell>
          <cell r="F116">
            <v>13000</v>
          </cell>
        </row>
        <row r="117">
          <cell r="A117">
            <v>20011</v>
          </cell>
          <cell r="B117" t="str">
            <v>분말소화기</v>
          </cell>
          <cell r="C117" t="str">
            <v>3.3KG</v>
          </cell>
          <cell r="D117" t="str">
            <v>EA</v>
          </cell>
          <cell r="E117">
            <v>25000</v>
          </cell>
          <cell r="F117">
            <v>14000</v>
          </cell>
        </row>
        <row r="118">
          <cell r="A118">
            <v>20012</v>
          </cell>
          <cell r="B118" t="str">
            <v>분말소화기</v>
          </cell>
          <cell r="C118" t="str">
            <v>4.5KG</v>
          </cell>
          <cell r="D118" t="str">
            <v>EA</v>
          </cell>
          <cell r="E118">
            <v>32000</v>
          </cell>
          <cell r="F118">
            <v>16000</v>
          </cell>
        </row>
        <row r="119">
          <cell r="A119">
            <v>20013</v>
          </cell>
          <cell r="B119" t="str">
            <v>분말소화기</v>
          </cell>
          <cell r="C119" t="str">
            <v>20KG</v>
          </cell>
          <cell r="D119" t="str">
            <v>EA</v>
          </cell>
          <cell r="E119">
            <v>150000</v>
          </cell>
          <cell r="F119">
            <v>75000</v>
          </cell>
        </row>
        <row r="120">
          <cell r="A120">
            <v>20014</v>
          </cell>
          <cell r="B120" t="str">
            <v>자동확산소화기</v>
          </cell>
          <cell r="C120" t="str">
            <v>3.0KG</v>
          </cell>
          <cell r="D120" t="str">
            <v>EA</v>
          </cell>
          <cell r="E120">
            <v>28000</v>
          </cell>
          <cell r="F120">
            <v>15000</v>
          </cell>
        </row>
        <row r="121">
          <cell r="A121">
            <v>20015</v>
          </cell>
          <cell r="B121" t="str">
            <v>자동식소화기</v>
          </cell>
          <cell r="C121" t="str">
            <v>기계식</v>
          </cell>
          <cell r="D121" t="str">
            <v>EA</v>
          </cell>
          <cell r="E121">
            <v>165000</v>
          </cell>
          <cell r="F121">
            <v>140000</v>
          </cell>
        </row>
        <row r="122">
          <cell r="A122">
            <v>20016</v>
          </cell>
          <cell r="B122" t="str">
            <v>자동배수밸브</v>
          </cell>
          <cell r="C122" t="str">
            <v>20A</v>
          </cell>
          <cell r="D122" t="str">
            <v>EA</v>
          </cell>
          <cell r="E122">
            <v>4400</v>
          </cell>
          <cell r="F122">
            <v>4000</v>
          </cell>
        </row>
        <row r="123">
          <cell r="A123">
            <v>20017</v>
          </cell>
          <cell r="B123" t="str">
            <v>릴리프밸브</v>
          </cell>
          <cell r="C123" t="str">
            <v>25A</v>
          </cell>
          <cell r="D123" t="str">
            <v>EA</v>
          </cell>
          <cell r="E123">
            <v>30000</v>
          </cell>
          <cell r="F123">
            <v>16000</v>
          </cell>
        </row>
        <row r="124">
          <cell r="A124">
            <v>20018</v>
          </cell>
          <cell r="B124" t="str">
            <v>S/M CHECK V/V</v>
          </cell>
          <cell r="C124" t="str">
            <v>150A</v>
          </cell>
          <cell r="D124" t="str">
            <v>EA</v>
          </cell>
          <cell r="E124">
            <v>146000</v>
          </cell>
          <cell r="F124">
            <v>116999.99999999999</v>
          </cell>
          <cell r="G124">
            <v>128700</v>
          </cell>
        </row>
        <row r="125">
          <cell r="A125">
            <v>20019</v>
          </cell>
          <cell r="B125" t="str">
            <v>S/M CHECK V/V</v>
          </cell>
          <cell r="C125" t="str">
            <v>125A</v>
          </cell>
          <cell r="D125" t="str">
            <v>EA</v>
          </cell>
          <cell r="E125">
            <v>95760</v>
          </cell>
          <cell r="F125">
            <v>79800</v>
          </cell>
          <cell r="G125">
            <v>87780</v>
          </cell>
        </row>
        <row r="126">
          <cell r="A126">
            <v>20020</v>
          </cell>
          <cell r="B126" t="str">
            <v>S/M CHECK V/V</v>
          </cell>
          <cell r="C126" t="str">
            <v>100A</v>
          </cell>
          <cell r="D126" t="str">
            <v>EA</v>
          </cell>
          <cell r="E126">
            <v>68800</v>
          </cell>
          <cell r="F126">
            <v>50399.999999999993</v>
          </cell>
          <cell r="G126">
            <v>55440</v>
          </cell>
        </row>
        <row r="127">
          <cell r="A127">
            <v>20021</v>
          </cell>
          <cell r="B127" t="str">
            <v>S/M CHECK V/V</v>
          </cell>
          <cell r="C127" t="str">
            <v>80A</v>
          </cell>
          <cell r="D127" t="str">
            <v>EA</v>
          </cell>
          <cell r="E127">
            <v>48960</v>
          </cell>
          <cell r="F127">
            <v>40800</v>
          </cell>
          <cell r="G127">
            <v>44880</v>
          </cell>
        </row>
        <row r="128">
          <cell r="A128">
            <v>20022</v>
          </cell>
          <cell r="B128" t="str">
            <v>S/M CHECK V/V</v>
          </cell>
          <cell r="C128" t="str">
            <v>65A</v>
          </cell>
          <cell r="D128" t="str">
            <v>EA</v>
          </cell>
          <cell r="E128">
            <v>56400</v>
          </cell>
          <cell r="F128">
            <v>37200</v>
          </cell>
          <cell r="G128">
            <v>40920</v>
          </cell>
        </row>
        <row r="129">
          <cell r="A129">
            <v>20023</v>
          </cell>
          <cell r="B129" t="str">
            <v>S/M CHECK V/V</v>
          </cell>
          <cell r="C129" t="str">
            <v>50A</v>
          </cell>
          <cell r="D129" t="str">
            <v>EA</v>
          </cell>
          <cell r="E129">
            <v>36000</v>
          </cell>
          <cell r="F129">
            <v>29999.999999999996</v>
          </cell>
          <cell r="G129">
            <v>33000</v>
          </cell>
        </row>
        <row r="130">
          <cell r="A130">
            <v>20024</v>
          </cell>
          <cell r="B130" t="str">
            <v>청동 CHECK V/V</v>
          </cell>
          <cell r="C130" t="str">
            <v>50A</v>
          </cell>
          <cell r="D130" t="str">
            <v>EA</v>
          </cell>
          <cell r="E130">
            <v>23044.363636363632</v>
          </cell>
          <cell r="F130">
            <v>19203.63636363636</v>
          </cell>
          <cell r="G130">
            <v>21124</v>
          </cell>
        </row>
        <row r="131">
          <cell r="A131">
            <v>20025</v>
          </cell>
          <cell r="B131" t="str">
            <v>청동 CHECK V/V</v>
          </cell>
          <cell r="C131" t="str">
            <v>40A</v>
          </cell>
          <cell r="D131" t="str">
            <v>EA</v>
          </cell>
          <cell r="E131">
            <v>15227.999999999998</v>
          </cell>
          <cell r="F131">
            <v>12689.999999999998</v>
          </cell>
          <cell r="G131">
            <v>13959</v>
          </cell>
        </row>
        <row r="132">
          <cell r="A132">
            <v>20026</v>
          </cell>
          <cell r="B132" t="str">
            <v>OS&amp;Y GATE V/V</v>
          </cell>
          <cell r="C132" t="str">
            <v>150A</v>
          </cell>
          <cell r="D132" t="str">
            <v>EA</v>
          </cell>
          <cell r="E132">
            <v>135000</v>
          </cell>
          <cell r="F132">
            <v>158400</v>
          </cell>
          <cell r="G132">
            <v>174240</v>
          </cell>
        </row>
        <row r="133">
          <cell r="A133">
            <v>20027</v>
          </cell>
          <cell r="B133" t="str">
            <v>OS&amp;Y GATE V/V</v>
          </cell>
          <cell r="C133" t="str">
            <v>125A</v>
          </cell>
          <cell r="D133" t="str">
            <v>EA</v>
          </cell>
          <cell r="E133">
            <v>119680</v>
          </cell>
          <cell r="F133">
            <v>111749.99999999999</v>
          </cell>
          <cell r="G133">
            <v>122925</v>
          </cell>
        </row>
        <row r="134">
          <cell r="A134">
            <v>20028</v>
          </cell>
          <cell r="B134" t="str">
            <v>OS&amp;Y GATE V/V</v>
          </cell>
          <cell r="C134" t="str">
            <v>100A</v>
          </cell>
          <cell r="D134" t="str">
            <v>EA</v>
          </cell>
          <cell r="E134">
            <v>97240</v>
          </cell>
          <cell r="F134">
            <v>83810</v>
          </cell>
          <cell r="G134">
            <v>92191</v>
          </cell>
        </row>
        <row r="135">
          <cell r="A135">
            <v>20029</v>
          </cell>
          <cell r="B135" t="str">
            <v>OS&amp;Y GATE V/V(T/S)</v>
          </cell>
          <cell r="C135" t="str">
            <v>100A</v>
          </cell>
          <cell r="D135" t="str">
            <v>EA</v>
          </cell>
          <cell r="E135">
            <v>159000</v>
          </cell>
          <cell r="F135">
            <v>0</v>
          </cell>
        </row>
        <row r="136">
          <cell r="A136">
            <v>20030</v>
          </cell>
          <cell r="B136" t="str">
            <v>OS&amp;Y GATE V/V</v>
          </cell>
          <cell r="C136" t="str">
            <v>80A</v>
          </cell>
          <cell r="D136" t="str">
            <v>EA</v>
          </cell>
          <cell r="E136">
            <v>72912</v>
          </cell>
          <cell r="F136">
            <v>60759.999999999993</v>
          </cell>
          <cell r="G136">
            <v>66836</v>
          </cell>
        </row>
        <row r="137">
          <cell r="A137">
            <v>20031</v>
          </cell>
          <cell r="B137" t="str">
            <v>OS&amp;Y GATE V/V</v>
          </cell>
          <cell r="C137" t="str">
            <v>65A</v>
          </cell>
          <cell r="D137" t="str">
            <v>EA</v>
          </cell>
          <cell r="E137">
            <v>64815.272727272721</v>
          </cell>
          <cell r="F137">
            <v>54012.727272727265</v>
          </cell>
          <cell r="G137">
            <v>59414</v>
          </cell>
        </row>
        <row r="138">
          <cell r="A138">
            <v>20032</v>
          </cell>
          <cell r="B138" t="str">
            <v>OS&amp;Y GATE V/V</v>
          </cell>
          <cell r="C138" t="str">
            <v>50A</v>
          </cell>
          <cell r="D138" t="str">
            <v>EA</v>
          </cell>
          <cell r="E138">
            <v>63695.999999999993</v>
          </cell>
          <cell r="F138">
            <v>53079.999999999993</v>
          </cell>
          <cell r="G138">
            <v>58388</v>
          </cell>
        </row>
        <row r="139">
          <cell r="A139">
            <v>20033</v>
          </cell>
          <cell r="B139" t="str">
            <v>GATE V/V</v>
          </cell>
          <cell r="C139" t="str">
            <v>65A</v>
          </cell>
          <cell r="D139" t="str">
            <v>EA</v>
          </cell>
          <cell r="E139">
            <v>51961.090909090904</v>
          </cell>
          <cell r="F139">
            <v>43300.909090909088</v>
          </cell>
          <cell r="G139">
            <v>47631</v>
          </cell>
        </row>
        <row r="140">
          <cell r="A140">
            <v>20034</v>
          </cell>
          <cell r="B140" t="str">
            <v>GATE V/V</v>
          </cell>
          <cell r="C140" t="str">
            <v>50A</v>
          </cell>
          <cell r="D140" t="str">
            <v>EA</v>
          </cell>
          <cell r="E140">
            <v>47769.818181818177</v>
          </cell>
          <cell r="F140">
            <v>39808.181818181816</v>
          </cell>
          <cell r="G140">
            <v>43789</v>
          </cell>
        </row>
        <row r="141">
          <cell r="A141">
            <v>20035</v>
          </cell>
          <cell r="B141" t="str">
            <v>청동 GATE V/V</v>
          </cell>
          <cell r="C141" t="str">
            <v>40A</v>
          </cell>
          <cell r="D141" t="str">
            <v>EA</v>
          </cell>
          <cell r="E141">
            <v>18486.545454545452</v>
          </cell>
          <cell r="F141">
            <v>15405.454545454544</v>
          </cell>
          <cell r="G141">
            <v>16946</v>
          </cell>
        </row>
        <row r="142">
          <cell r="A142">
            <v>20036</v>
          </cell>
          <cell r="B142" t="str">
            <v>볼 밸브</v>
          </cell>
          <cell r="C142" t="str">
            <v>25A</v>
          </cell>
          <cell r="D142" t="str">
            <v>EA</v>
          </cell>
          <cell r="E142">
            <v>4836</v>
          </cell>
          <cell r="F142">
            <v>4029.9999999999995</v>
          </cell>
          <cell r="G142">
            <v>4433</v>
          </cell>
        </row>
        <row r="143">
          <cell r="A143">
            <v>20037</v>
          </cell>
          <cell r="B143" t="str">
            <v>FLANGE</v>
          </cell>
          <cell r="C143" t="str">
            <v>150A</v>
          </cell>
          <cell r="D143" t="str">
            <v>EA</v>
          </cell>
          <cell r="E143">
            <v>9268.363636363636</v>
          </cell>
          <cell r="F143">
            <v>7723.6363636363631</v>
          </cell>
          <cell r="G143">
            <v>8496</v>
          </cell>
        </row>
        <row r="144">
          <cell r="A144">
            <v>20038</v>
          </cell>
          <cell r="B144" t="str">
            <v>FLANGE</v>
          </cell>
          <cell r="C144" t="str">
            <v>125A</v>
          </cell>
          <cell r="D144" t="str">
            <v>EA</v>
          </cell>
          <cell r="E144">
            <v>6252</v>
          </cell>
          <cell r="F144">
            <v>5210</v>
          </cell>
          <cell r="G144">
            <v>5731</v>
          </cell>
        </row>
        <row r="145">
          <cell r="A145">
            <v>20039</v>
          </cell>
          <cell r="B145" t="str">
            <v>FLANGE</v>
          </cell>
          <cell r="C145" t="str">
            <v>100A</v>
          </cell>
          <cell r="D145" t="str">
            <v>EA</v>
          </cell>
          <cell r="E145">
            <v>4327.6363636363631</v>
          </cell>
          <cell r="F145">
            <v>3606.363636363636</v>
          </cell>
          <cell r="G145">
            <v>3967</v>
          </cell>
        </row>
        <row r="146">
          <cell r="A146">
            <v>20040</v>
          </cell>
          <cell r="B146" t="str">
            <v>FLANGE</v>
          </cell>
          <cell r="C146" t="str">
            <v>80A</v>
          </cell>
          <cell r="D146" t="str">
            <v>EA</v>
          </cell>
          <cell r="E146">
            <v>3667.6363636363631</v>
          </cell>
          <cell r="F146">
            <v>3056.363636363636</v>
          </cell>
          <cell r="G146">
            <v>3362</v>
          </cell>
        </row>
        <row r="147">
          <cell r="A147">
            <v>20041</v>
          </cell>
          <cell r="B147" t="str">
            <v>FLANGE</v>
          </cell>
          <cell r="C147" t="str">
            <v>65A</v>
          </cell>
          <cell r="D147" t="str">
            <v>EA</v>
          </cell>
          <cell r="E147">
            <v>3427.6363636363631</v>
          </cell>
          <cell r="F147">
            <v>2856.363636363636</v>
          </cell>
          <cell r="G147">
            <v>3142</v>
          </cell>
        </row>
        <row r="148">
          <cell r="A148">
            <v>20042</v>
          </cell>
          <cell r="B148" t="str">
            <v>FLANGE</v>
          </cell>
          <cell r="C148" t="str">
            <v>50A</v>
          </cell>
          <cell r="D148" t="str">
            <v>EA</v>
          </cell>
          <cell r="E148">
            <v>2794.909090909091</v>
          </cell>
          <cell r="F148">
            <v>2329.090909090909</v>
          </cell>
          <cell r="G148">
            <v>2562</v>
          </cell>
        </row>
        <row r="149">
          <cell r="A149">
            <v>20043</v>
          </cell>
          <cell r="B149" t="str">
            <v>가스켓</v>
          </cell>
          <cell r="C149" t="str">
            <v>150A</v>
          </cell>
          <cell r="D149" t="str">
            <v>EA</v>
          </cell>
          <cell r="E149">
            <v>1488</v>
          </cell>
          <cell r="F149">
            <v>1240</v>
          </cell>
          <cell r="G149">
            <v>1364</v>
          </cell>
        </row>
        <row r="150">
          <cell r="A150">
            <v>20044</v>
          </cell>
          <cell r="B150" t="str">
            <v>가스켓</v>
          </cell>
          <cell r="C150" t="str">
            <v>125A</v>
          </cell>
          <cell r="D150" t="str">
            <v>EA</v>
          </cell>
          <cell r="E150">
            <v>1200</v>
          </cell>
          <cell r="F150">
            <v>999.99999999999989</v>
          </cell>
          <cell r="G150">
            <v>1100</v>
          </cell>
        </row>
        <row r="151">
          <cell r="A151">
            <v>20045</v>
          </cell>
          <cell r="B151" t="str">
            <v>가스켓</v>
          </cell>
          <cell r="C151" t="str">
            <v>100A</v>
          </cell>
          <cell r="D151" t="str">
            <v>EA</v>
          </cell>
          <cell r="E151">
            <v>935.99999999999989</v>
          </cell>
          <cell r="F151">
            <v>779.99999999999989</v>
          </cell>
          <cell r="G151">
            <v>858</v>
          </cell>
        </row>
        <row r="152">
          <cell r="A152">
            <v>20046</v>
          </cell>
          <cell r="B152" t="str">
            <v>가스켓</v>
          </cell>
          <cell r="C152" t="str">
            <v>80A</v>
          </cell>
          <cell r="D152" t="str">
            <v>EA</v>
          </cell>
          <cell r="E152">
            <v>708</v>
          </cell>
          <cell r="F152">
            <v>590</v>
          </cell>
          <cell r="G152">
            <v>649</v>
          </cell>
        </row>
        <row r="153">
          <cell r="A153">
            <v>20047</v>
          </cell>
          <cell r="B153" t="str">
            <v>가스켓</v>
          </cell>
          <cell r="C153" t="str">
            <v>65A</v>
          </cell>
          <cell r="D153" t="str">
            <v>EA</v>
          </cell>
          <cell r="E153">
            <v>648</v>
          </cell>
          <cell r="F153">
            <v>540</v>
          </cell>
          <cell r="G153">
            <v>594</v>
          </cell>
        </row>
        <row r="154">
          <cell r="A154">
            <v>20048</v>
          </cell>
          <cell r="B154" t="str">
            <v>가스켓</v>
          </cell>
          <cell r="C154" t="str">
            <v>50A</v>
          </cell>
          <cell r="D154" t="str">
            <v>EA</v>
          </cell>
          <cell r="E154">
            <v>552</v>
          </cell>
          <cell r="F154">
            <v>459.99999999999994</v>
          </cell>
          <cell r="G154">
            <v>506</v>
          </cell>
        </row>
        <row r="155">
          <cell r="A155">
            <v>20049</v>
          </cell>
          <cell r="B155" t="str">
            <v>스트레이너</v>
          </cell>
          <cell r="C155" t="str">
            <v>150A</v>
          </cell>
          <cell r="D155" t="str">
            <v>EA</v>
          </cell>
          <cell r="E155">
            <v>69120</v>
          </cell>
          <cell r="F155">
            <v>57599.999999999993</v>
          </cell>
          <cell r="G155">
            <v>63360</v>
          </cell>
        </row>
        <row r="156">
          <cell r="A156">
            <v>20050</v>
          </cell>
          <cell r="B156" t="str">
            <v>스트레이너</v>
          </cell>
          <cell r="C156" t="str">
            <v>125A</v>
          </cell>
          <cell r="D156" t="str">
            <v>EA</v>
          </cell>
          <cell r="E156">
            <v>57023.999999999993</v>
          </cell>
          <cell r="F156">
            <v>47519.999999999993</v>
          </cell>
          <cell r="G156">
            <v>52272</v>
          </cell>
        </row>
        <row r="157">
          <cell r="A157">
            <v>20051</v>
          </cell>
          <cell r="B157" t="str">
            <v>스트레이너</v>
          </cell>
          <cell r="C157" t="str">
            <v>100A</v>
          </cell>
          <cell r="D157" t="str">
            <v>EA</v>
          </cell>
          <cell r="E157">
            <v>38880</v>
          </cell>
          <cell r="F157">
            <v>32399.999999999996</v>
          </cell>
          <cell r="G157">
            <v>35640</v>
          </cell>
        </row>
        <row r="158">
          <cell r="A158">
            <v>20052</v>
          </cell>
          <cell r="B158" t="str">
            <v>스트레이너</v>
          </cell>
          <cell r="C158" t="str">
            <v>80A</v>
          </cell>
          <cell r="D158" t="str">
            <v>EA</v>
          </cell>
          <cell r="E158">
            <v>27647.999999999996</v>
          </cell>
          <cell r="F158">
            <v>23039.999999999996</v>
          </cell>
          <cell r="G158">
            <v>25344</v>
          </cell>
        </row>
        <row r="159">
          <cell r="A159">
            <v>20053</v>
          </cell>
          <cell r="B159" t="str">
            <v>스트레이너</v>
          </cell>
          <cell r="C159" t="str">
            <v>65A</v>
          </cell>
          <cell r="D159" t="str">
            <v>EA</v>
          </cell>
          <cell r="E159">
            <v>23328</v>
          </cell>
          <cell r="F159">
            <v>19440</v>
          </cell>
          <cell r="G159">
            <v>21384</v>
          </cell>
        </row>
        <row r="160">
          <cell r="A160">
            <v>20054</v>
          </cell>
          <cell r="B160" t="str">
            <v>스트레이너</v>
          </cell>
          <cell r="C160" t="str">
            <v>50A</v>
          </cell>
          <cell r="D160" t="str">
            <v>EA</v>
          </cell>
          <cell r="E160">
            <v>21600</v>
          </cell>
          <cell r="F160">
            <v>18000</v>
          </cell>
          <cell r="G160">
            <v>19800</v>
          </cell>
        </row>
        <row r="161">
          <cell r="A161">
            <v>20055</v>
          </cell>
          <cell r="B161" t="str">
            <v>스트레이너</v>
          </cell>
          <cell r="C161" t="str">
            <v>40A</v>
          </cell>
          <cell r="D161" t="str">
            <v>EA</v>
          </cell>
          <cell r="E161">
            <v>9475.636363636364</v>
          </cell>
          <cell r="F161">
            <v>7896.363636363636</v>
          </cell>
          <cell r="G161">
            <v>8686</v>
          </cell>
        </row>
        <row r="162">
          <cell r="A162">
            <v>20056</v>
          </cell>
          <cell r="B162" t="str">
            <v>후렉시블죠인트(철)</v>
          </cell>
          <cell r="C162" t="str">
            <v>150A</v>
          </cell>
          <cell r="D162" t="str">
            <v>EA</v>
          </cell>
          <cell r="E162">
            <v>82615.636363636353</v>
          </cell>
          <cell r="F162">
            <v>68846.363636363632</v>
          </cell>
          <cell r="G162">
            <v>75731</v>
          </cell>
        </row>
        <row r="163">
          <cell r="A163">
            <v>20057</v>
          </cell>
          <cell r="B163" t="str">
            <v>후렉시블죠인트(고)</v>
          </cell>
          <cell r="C163" t="str">
            <v>150A</v>
          </cell>
          <cell r="D163" t="str">
            <v>EA</v>
          </cell>
          <cell r="E163">
            <v>83952</v>
          </cell>
          <cell r="F163">
            <v>69960</v>
          </cell>
          <cell r="G163">
            <v>76956</v>
          </cell>
        </row>
        <row r="164">
          <cell r="A164">
            <v>20058</v>
          </cell>
          <cell r="B164" t="str">
            <v>후렉시블죠인트(철)</v>
          </cell>
          <cell r="C164" t="str">
            <v>125A</v>
          </cell>
          <cell r="D164" t="str">
            <v>EA</v>
          </cell>
          <cell r="E164">
            <v>64151.999999999993</v>
          </cell>
          <cell r="F164">
            <v>53459.999999999993</v>
          </cell>
          <cell r="G164">
            <v>58806</v>
          </cell>
        </row>
        <row r="165">
          <cell r="A165">
            <v>20059</v>
          </cell>
          <cell r="B165" t="str">
            <v>후렉시블죠인트(고)</v>
          </cell>
          <cell r="C165" t="str">
            <v>125A</v>
          </cell>
          <cell r="D165" t="str">
            <v>EA</v>
          </cell>
          <cell r="E165">
            <v>67766.181818181809</v>
          </cell>
          <cell r="F165">
            <v>56471.818181818177</v>
          </cell>
          <cell r="G165">
            <v>62119</v>
          </cell>
        </row>
        <row r="166">
          <cell r="A166">
            <v>20060</v>
          </cell>
          <cell r="B166" t="str">
            <v>후렉시블죠인트(철)</v>
          </cell>
          <cell r="C166" t="str">
            <v>100A</v>
          </cell>
          <cell r="D166" t="str">
            <v>EA</v>
          </cell>
          <cell r="E166">
            <v>43200</v>
          </cell>
          <cell r="F166">
            <v>36000</v>
          </cell>
          <cell r="G166">
            <v>39600</v>
          </cell>
        </row>
        <row r="167">
          <cell r="A167">
            <v>20061</v>
          </cell>
          <cell r="B167" t="str">
            <v>후렉시블죠인트(고)</v>
          </cell>
          <cell r="C167" t="str">
            <v>100A</v>
          </cell>
          <cell r="D167" t="str">
            <v>EA</v>
          </cell>
          <cell r="E167">
            <v>46225.090909090904</v>
          </cell>
          <cell r="F167">
            <v>38520.909090909088</v>
          </cell>
          <cell r="G167">
            <v>42373</v>
          </cell>
        </row>
        <row r="168">
          <cell r="A168">
            <v>20062</v>
          </cell>
          <cell r="B168" t="str">
            <v>후렉시블죠인트(철)</v>
          </cell>
          <cell r="C168" t="str">
            <v>80A</v>
          </cell>
          <cell r="D168" t="str">
            <v>EA</v>
          </cell>
          <cell r="E168">
            <v>41040</v>
          </cell>
          <cell r="F168">
            <v>34200</v>
          </cell>
          <cell r="G168">
            <v>37620</v>
          </cell>
        </row>
        <row r="169">
          <cell r="A169">
            <v>20063</v>
          </cell>
          <cell r="B169" t="str">
            <v>후렉시블죠인트(고)</v>
          </cell>
          <cell r="C169" t="str">
            <v>80A</v>
          </cell>
          <cell r="D169" t="str">
            <v>EA</v>
          </cell>
          <cell r="E169">
            <v>38239.63636363636</v>
          </cell>
          <cell r="F169">
            <v>31866.363636363632</v>
          </cell>
          <cell r="G169">
            <v>35053</v>
          </cell>
        </row>
        <row r="170">
          <cell r="A170">
            <v>20064</v>
          </cell>
          <cell r="B170" t="str">
            <v>후렉시블죠인트(철)</v>
          </cell>
          <cell r="C170" t="str">
            <v>65A</v>
          </cell>
          <cell r="D170" t="str">
            <v>EA</v>
          </cell>
          <cell r="E170">
            <v>30959.999999999996</v>
          </cell>
          <cell r="F170">
            <v>25799.999999999996</v>
          </cell>
          <cell r="G170">
            <v>28380</v>
          </cell>
        </row>
        <row r="171">
          <cell r="A171">
            <v>20065</v>
          </cell>
          <cell r="B171" t="str">
            <v>후렉시블죠인트(고)</v>
          </cell>
          <cell r="C171" t="str">
            <v>65A</v>
          </cell>
          <cell r="D171" t="str">
            <v>EA</v>
          </cell>
          <cell r="E171">
            <v>32553.81818181818</v>
          </cell>
          <cell r="F171">
            <v>27128.181818181816</v>
          </cell>
          <cell r="G171">
            <v>29841</v>
          </cell>
        </row>
        <row r="172">
          <cell r="A172">
            <v>20066</v>
          </cell>
          <cell r="B172" t="str">
            <v>후렉시블죠인트(철)</v>
          </cell>
          <cell r="C172" t="str">
            <v>50A</v>
          </cell>
          <cell r="D172" t="str">
            <v>EA</v>
          </cell>
          <cell r="E172">
            <v>26640</v>
          </cell>
          <cell r="F172">
            <v>22200</v>
          </cell>
          <cell r="G172">
            <v>24420</v>
          </cell>
        </row>
        <row r="173">
          <cell r="A173">
            <v>20067</v>
          </cell>
          <cell r="B173" t="str">
            <v>후렉시블죠인트(고)</v>
          </cell>
          <cell r="C173" t="str">
            <v>50A</v>
          </cell>
          <cell r="D173" t="str">
            <v>EA</v>
          </cell>
          <cell r="E173">
            <v>27139.636363636364</v>
          </cell>
          <cell r="F173">
            <v>22616.363636363636</v>
          </cell>
          <cell r="G173">
            <v>24878</v>
          </cell>
        </row>
        <row r="174">
          <cell r="A174">
            <v>20068</v>
          </cell>
          <cell r="B174" t="str">
            <v>후렉시블죠인트(철)</v>
          </cell>
          <cell r="C174" t="str">
            <v>40A</v>
          </cell>
          <cell r="D174" t="str">
            <v>EA</v>
          </cell>
          <cell r="E174">
            <v>21600</v>
          </cell>
          <cell r="F174">
            <v>18000</v>
          </cell>
          <cell r="G174">
            <v>19800</v>
          </cell>
        </row>
        <row r="175">
          <cell r="A175">
            <v>20069</v>
          </cell>
          <cell r="B175" t="str">
            <v>후렉시블죠인트(고)</v>
          </cell>
          <cell r="C175" t="str">
            <v>40A</v>
          </cell>
          <cell r="D175" t="str">
            <v>EA</v>
          </cell>
          <cell r="E175">
            <v>21792</v>
          </cell>
          <cell r="F175">
            <v>18160</v>
          </cell>
          <cell r="G175">
            <v>19976</v>
          </cell>
        </row>
        <row r="176">
          <cell r="A176">
            <v>20070</v>
          </cell>
          <cell r="B176" t="str">
            <v>연결송수구</v>
          </cell>
          <cell r="C176" t="str">
            <v>100*65*65</v>
          </cell>
          <cell r="D176" t="str">
            <v>EA</v>
          </cell>
          <cell r="E176">
            <v>130000</v>
          </cell>
          <cell r="F176">
            <v>60000</v>
          </cell>
        </row>
        <row r="177">
          <cell r="A177">
            <v>20071</v>
          </cell>
          <cell r="B177" t="str">
            <v>W.H.C</v>
          </cell>
          <cell r="C177" t="str">
            <v>150A</v>
          </cell>
          <cell r="D177" t="str">
            <v>EA</v>
          </cell>
          <cell r="E177">
            <v>55000</v>
          </cell>
          <cell r="F177">
            <v>45000</v>
          </cell>
        </row>
        <row r="178">
          <cell r="A178">
            <v>20072</v>
          </cell>
          <cell r="B178" t="str">
            <v>W.H.C</v>
          </cell>
          <cell r="C178" t="str">
            <v>125A</v>
          </cell>
          <cell r="D178" t="str">
            <v>EA</v>
          </cell>
        </row>
        <row r="179">
          <cell r="A179">
            <v>20073</v>
          </cell>
          <cell r="B179" t="str">
            <v>W.H.C</v>
          </cell>
          <cell r="C179" t="str">
            <v>100A</v>
          </cell>
          <cell r="D179" t="str">
            <v>EA</v>
          </cell>
          <cell r="E179">
            <v>45000</v>
          </cell>
          <cell r="F179">
            <v>35000</v>
          </cell>
        </row>
        <row r="180">
          <cell r="A180">
            <v>20074</v>
          </cell>
          <cell r="B180" t="str">
            <v>W.H.C</v>
          </cell>
          <cell r="C180" t="str">
            <v>80A</v>
          </cell>
          <cell r="D180" t="str">
            <v>EA</v>
          </cell>
          <cell r="E180">
            <v>40000</v>
          </cell>
          <cell r="F180">
            <v>30000</v>
          </cell>
        </row>
        <row r="181">
          <cell r="A181">
            <v>20075</v>
          </cell>
          <cell r="B181" t="str">
            <v>W.H.C</v>
          </cell>
          <cell r="C181" t="str">
            <v>65A</v>
          </cell>
          <cell r="D181" t="str">
            <v>EA</v>
          </cell>
          <cell r="E181">
            <v>32000</v>
          </cell>
          <cell r="F181">
            <v>22000</v>
          </cell>
        </row>
        <row r="182">
          <cell r="A182">
            <v>20076</v>
          </cell>
          <cell r="B182" t="str">
            <v>W.H.C</v>
          </cell>
          <cell r="C182" t="str">
            <v>50A</v>
          </cell>
          <cell r="D182" t="str">
            <v>EA</v>
          </cell>
          <cell r="E182">
            <v>30000</v>
          </cell>
          <cell r="F182">
            <v>20000</v>
          </cell>
        </row>
        <row r="183">
          <cell r="A183">
            <v>20077</v>
          </cell>
          <cell r="B183" t="str">
            <v>백강관(KSD-3507)</v>
          </cell>
          <cell r="C183" t="str">
            <v>SPP/150A</v>
          </cell>
          <cell r="D183" t="str">
            <v>M</v>
          </cell>
          <cell r="E183">
            <v>14800</v>
          </cell>
          <cell r="F183">
            <v>12478.333333333332</v>
          </cell>
          <cell r="G183">
            <v>82357</v>
          </cell>
        </row>
        <row r="184">
          <cell r="A184">
            <v>20078</v>
          </cell>
          <cell r="B184" t="str">
            <v>백강관(KSD-3507)</v>
          </cell>
          <cell r="C184" t="str">
            <v>SPP/125A</v>
          </cell>
          <cell r="D184" t="str">
            <v>M</v>
          </cell>
          <cell r="E184">
            <v>12100</v>
          </cell>
          <cell r="F184">
            <v>10478.636363636362</v>
          </cell>
          <cell r="G184">
            <v>69159</v>
          </cell>
        </row>
        <row r="185">
          <cell r="A185">
            <v>20079</v>
          </cell>
          <cell r="B185" t="str">
            <v>백강관(KSD-3507)</v>
          </cell>
          <cell r="C185" t="str">
            <v>SPP/100A</v>
          </cell>
          <cell r="D185" t="str">
            <v>M</v>
          </cell>
          <cell r="E185">
            <v>8890</v>
          </cell>
          <cell r="F185">
            <v>7726.363636363636</v>
          </cell>
          <cell r="G185">
            <v>50994</v>
          </cell>
        </row>
        <row r="186">
          <cell r="A186">
            <v>20080</v>
          </cell>
          <cell r="B186" t="str">
            <v>백강관(KSD-3507)</v>
          </cell>
          <cell r="C186" t="str">
            <v>SPP/80A</v>
          </cell>
          <cell r="D186" t="str">
            <v>M</v>
          </cell>
          <cell r="E186">
            <v>6100</v>
          </cell>
          <cell r="F186">
            <v>5420.9090909090901</v>
          </cell>
          <cell r="G186">
            <v>35778</v>
          </cell>
        </row>
        <row r="187">
          <cell r="A187">
            <v>20081</v>
          </cell>
          <cell r="B187" t="str">
            <v>백강관(KSD-3507)</v>
          </cell>
          <cell r="C187" t="str">
            <v>SPP/65A</v>
          </cell>
          <cell r="D187" t="str">
            <v>M</v>
          </cell>
          <cell r="E187">
            <v>5090</v>
          </cell>
          <cell r="F187">
            <v>4286.6666666666661</v>
          </cell>
          <cell r="G187">
            <v>28292</v>
          </cell>
        </row>
        <row r="188">
          <cell r="A188">
            <v>20082</v>
          </cell>
          <cell r="B188" t="str">
            <v>백강관(KSD-3507)</v>
          </cell>
          <cell r="C188" t="str">
            <v>SPP/50A</v>
          </cell>
          <cell r="D188" t="str">
            <v>M</v>
          </cell>
          <cell r="E188">
            <v>3900</v>
          </cell>
          <cell r="F188">
            <v>3360.454545454545</v>
          </cell>
          <cell r="G188">
            <v>22179</v>
          </cell>
        </row>
        <row r="189">
          <cell r="A189">
            <v>20083</v>
          </cell>
          <cell r="B189" t="str">
            <v>백강관(KSD-3507)</v>
          </cell>
          <cell r="C189" t="str">
            <v>SPP/40A</v>
          </cell>
          <cell r="D189" t="str">
            <v>M</v>
          </cell>
          <cell r="E189">
            <v>2950</v>
          </cell>
          <cell r="F189">
            <v>2451.8181818181815</v>
          </cell>
          <cell r="G189">
            <v>16182</v>
          </cell>
        </row>
        <row r="190">
          <cell r="A190">
            <v>20084</v>
          </cell>
          <cell r="B190" t="str">
            <v>백강관(KSD-3507)</v>
          </cell>
          <cell r="C190" t="str">
            <v>SPP/32A</v>
          </cell>
          <cell r="D190" t="str">
            <v>M</v>
          </cell>
          <cell r="E190">
            <v>2600</v>
          </cell>
          <cell r="F190">
            <v>2132.8787878787875</v>
          </cell>
          <cell r="G190">
            <v>14077</v>
          </cell>
        </row>
        <row r="191">
          <cell r="A191">
            <v>20085</v>
          </cell>
          <cell r="B191" t="str">
            <v>백강관(KSD-3507)</v>
          </cell>
          <cell r="C191" t="str">
            <v>SPP/25A</v>
          </cell>
          <cell r="D191" t="str">
            <v>M</v>
          </cell>
          <cell r="E191">
            <v>2150</v>
          </cell>
          <cell r="F191">
            <v>1766.6666666666665</v>
          </cell>
          <cell r="G191">
            <v>11660</v>
          </cell>
        </row>
        <row r="192">
          <cell r="A192">
            <v>20086</v>
          </cell>
          <cell r="B192" t="str">
            <v>백엘보(용접)</v>
          </cell>
          <cell r="C192" t="str">
            <v>150A</v>
          </cell>
          <cell r="D192" t="str">
            <v>EA</v>
          </cell>
          <cell r="E192">
            <v>12168</v>
          </cell>
          <cell r="F192">
            <v>10140</v>
          </cell>
          <cell r="G192">
            <v>11154</v>
          </cell>
        </row>
        <row r="193">
          <cell r="A193">
            <v>20087</v>
          </cell>
          <cell r="B193" t="str">
            <v>백엘보(용접)</v>
          </cell>
          <cell r="C193" t="str">
            <v>125A</v>
          </cell>
          <cell r="D193" t="str">
            <v>EA</v>
          </cell>
          <cell r="E193">
            <v>7956</v>
          </cell>
          <cell r="F193">
            <v>6629.9999999999991</v>
          </cell>
          <cell r="G193">
            <v>7293</v>
          </cell>
        </row>
        <row r="194">
          <cell r="A194">
            <v>20088</v>
          </cell>
          <cell r="B194" t="str">
            <v>백엘보(용접)</v>
          </cell>
          <cell r="C194" t="str">
            <v>100A</v>
          </cell>
          <cell r="D194" t="str">
            <v>EA</v>
          </cell>
          <cell r="E194">
            <v>7100</v>
          </cell>
          <cell r="F194">
            <v>4095.454545454545</v>
          </cell>
          <cell r="G194">
            <v>4505</v>
          </cell>
        </row>
        <row r="195">
          <cell r="A195">
            <v>20089</v>
          </cell>
          <cell r="B195" t="str">
            <v>백엘보(용접)</v>
          </cell>
          <cell r="C195" t="str">
            <v>80A</v>
          </cell>
          <cell r="D195" t="str">
            <v>EA</v>
          </cell>
          <cell r="E195">
            <v>4607</v>
          </cell>
          <cell r="F195">
            <v>2340</v>
          </cell>
          <cell r="G195">
            <v>2574</v>
          </cell>
        </row>
        <row r="196">
          <cell r="A196">
            <v>20090</v>
          </cell>
          <cell r="B196" t="str">
            <v>백엘보(용접)</v>
          </cell>
          <cell r="C196" t="str">
            <v>65A</v>
          </cell>
          <cell r="D196" t="str">
            <v>EA</v>
          </cell>
          <cell r="E196">
            <v>2760</v>
          </cell>
          <cell r="F196">
            <v>1689.9999999999998</v>
          </cell>
          <cell r="G196">
            <v>1859</v>
          </cell>
        </row>
        <row r="197">
          <cell r="A197">
            <v>20091</v>
          </cell>
          <cell r="B197" t="str">
            <v>백엘보(나사)</v>
          </cell>
          <cell r="C197" t="str">
            <v>50A</v>
          </cell>
          <cell r="D197" t="str">
            <v>EA</v>
          </cell>
          <cell r="E197">
            <v>1794</v>
          </cell>
          <cell r="F197">
            <v>1612.7272727272725</v>
          </cell>
          <cell r="G197">
            <v>1774</v>
          </cell>
        </row>
        <row r="198">
          <cell r="A198">
            <v>20092</v>
          </cell>
          <cell r="B198" t="str">
            <v>백엘보(나사)</v>
          </cell>
          <cell r="C198" t="str">
            <v>40A</v>
          </cell>
          <cell r="D198" t="str">
            <v>EA</v>
          </cell>
          <cell r="E198">
            <v>1236</v>
          </cell>
          <cell r="F198">
            <v>1030</v>
          </cell>
          <cell r="G198">
            <v>1133</v>
          </cell>
        </row>
        <row r="199">
          <cell r="A199">
            <v>20093</v>
          </cell>
          <cell r="B199" t="str">
            <v>백엘보(나사)</v>
          </cell>
          <cell r="C199" t="str">
            <v>32A</v>
          </cell>
          <cell r="D199" t="str">
            <v>EA</v>
          </cell>
          <cell r="E199">
            <v>1041</v>
          </cell>
          <cell r="F199">
            <v>867.27272727272725</v>
          </cell>
          <cell r="G199">
            <v>954</v>
          </cell>
        </row>
        <row r="200">
          <cell r="A200">
            <v>20094</v>
          </cell>
          <cell r="B200" t="str">
            <v>백엘보(나사)</v>
          </cell>
          <cell r="C200" t="str">
            <v>25A</v>
          </cell>
          <cell r="D200" t="str">
            <v>EA</v>
          </cell>
          <cell r="E200">
            <v>1219</v>
          </cell>
          <cell r="F200">
            <v>562.72727272727263</v>
          </cell>
          <cell r="G200">
            <v>619</v>
          </cell>
        </row>
        <row r="201">
          <cell r="A201">
            <v>20095</v>
          </cell>
          <cell r="B201" t="str">
            <v>백티이(용접)</v>
          </cell>
          <cell r="C201" t="str">
            <v>150A</v>
          </cell>
          <cell r="D201" t="str">
            <v>EA</v>
          </cell>
          <cell r="E201">
            <v>14900</v>
          </cell>
          <cell r="F201">
            <v>12155.454545454544</v>
          </cell>
          <cell r="G201">
            <v>13371</v>
          </cell>
        </row>
        <row r="202">
          <cell r="A202">
            <v>20096</v>
          </cell>
          <cell r="B202" t="str">
            <v>백티이(용접)</v>
          </cell>
          <cell r="C202" t="str">
            <v>125A</v>
          </cell>
          <cell r="D202" t="str">
            <v>EA</v>
          </cell>
          <cell r="E202">
            <v>10200</v>
          </cell>
          <cell r="F202">
            <v>7476.363636363636</v>
          </cell>
          <cell r="G202">
            <v>8224</v>
          </cell>
        </row>
        <row r="203">
          <cell r="A203">
            <v>20097</v>
          </cell>
          <cell r="B203" t="str">
            <v>백티이(용접)</v>
          </cell>
          <cell r="C203" t="str">
            <v>100A</v>
          </cell>
          <cell r="D203" t="str">
            <v>EA</v>
          </cell>
          <cell r="E203">
            <v>6250</v>
          </cell>
          <cell r="F203">
            <v>5785.454545454545</v>
          </cell>
          <cell r="G203">
            <v>6364</v>
          </cell>
        </row>
        <row r="204">
          <cell r="A204">
            <v>20098</v>
          </cell>
          <cell r="B204" t="str">
            <v>백티이(용접)</v>
          </cell>
          <cell r="C204" t="str">
            <v>80A</v>
          </cell>
          <cell r="D204" t="str">
            <v>EA</v>
          </cell>
          <cell r="E204">
            <v>4970</v>
          </cell>
          <cell r="F204">
            <v>3497.272727272727</v>
          </cell>
          <cell r="G204">
            <v>3847</v>
          </cell>
        </row>
        <row r="205">
          <cell r="A205">
            <v>20099</v>
          </cell>
          <cell r="B205" t="str">
            <v>백티이(용접)</v>
          </cell>
          <cell r="C205" t="str">
            <v>65A</v>
          </cell>
          <cell r="D205" t="str">
            <v>EA</v>
          </cell>
          <cell r="E205">
            <v>4210</v>
          </cell>
          <cell r="F205">
            <v>2795.454545454545</v>
          </cell>
          <cell r="G205">
            <v>3075</v>
          </cell>
        </row>
        <row r="206">
          <cell r="A206">
            <v>20100</v>
          </cell>
          <cell r="B206" t="str">
            <v>백티이(나사)</v>
          </cell>
          <cell r="C206" t="str">
            <v>50A</v>
          </cell>
          <cell r="D206" t="str">
            <v>EA</v>
          </cell>
          <cell r="E206">
            <v>3790</v>
          </cell>
          <cell r="F206">
            <v>2107.272727272727</v>
          </cell>
          <cell r="G206">
            <v>2318</v>
          </cell>
        </row>
        <row r="207">
          <cell r="A207">
            <v>20101</v>
          </cell>
          <cell r="B207" t="str">
            <v>백티이(나사)</v>
          </cell>
          <cell r="C207" t="str">
            <v>40A</v>
          </cell>
          <cell r="D207" t="str">
            <v>EA</v>
          </cell>
          <cell r="E207">
            <v>2800</v>
          </cell>
          <cell r="F207">
            <v>1440.9090909090908</v>
          </cell>
          <cell r="G207">
            <v>1585</v>
          </cell>
        </row>
        <row r="208">
          <cell r="A208">
            <v>20102</v>
          </cell>
          <cell r="B208" t="str">
            <v>백티이(나사)</v>
          </cell>
          <cell r="C208" t="str">
            <v>32A</v>
          </cell>
          <cell r="D208" t="str">
            <v>EA</v>
          </cell>
          <cell r="E208">
            <v>1980</v>
          </cell>
          <cell r="F208">
            <v>1621.8181818181818</v>
          </cell>
          <cell r="G208">
            <v>1784</v>
          </cell>
        </row>
        <row r="209">
          <cell r="A209">
            <v>20103</v>
          </cell>
          <cell r="B209" t="str">
            <v>백티이(나사)</v>
          </cell>
          <cell r="C209" t="str">
            <v>25A</v>
          </cell>
          <cell r="D209" t="str">
            <v>EA</v>
          </cell>
          <cell r="E209">
            <v>1400</v>
          </cell>
          <cell r="F209">
            <v>780.90909090909088</v>
          </cell>
          <cell r="G209">
            <v>859</v>
          </cell>
        </row>
        <row r="210">
          <cell r="A210">
            <v>20104</v>
          </cell>
          <cell r="B210" t="str">
            <v>백레듀샤(용접)</v>
          </cell>
          <cell r="C210" t="str">
            <v>150A</v>
          </cell>
          <cell r="D210" t="str">
            <v>EA</v>
          </cell>
          <cell r="E210">
            <v>4836</v>
          </cell>
          <cell r="F210">
            <v>4029.9999999999995</v>
          </cell>
          <cell r="G210">
            <v>4433</v>
          </cell>
        </row>
        <row r="211">
          <cell r="A211">
            <v>20105</v>
          </cell>
          <cell r="B211" t="str">
            <v>백레듀샤(용접)</v>
          </cell>
          <cell r="C211" t="str">
            <v>125A</v>
          </cell>
          <cell r="D211" t="str">
            <v>EA</v>
          </cell>
          <cell r="E211">
            <v>3588</v>
          </cell>
          <cell r="F211">
            <v>2989.9999999999995</v>
          </cell>
          <cell r="G211">
            <v>3289</v>
          </cell>
        </row>
        <row r="212">
          <cell r="A212">
            <v>20106</v>
          </cell>
          <cell r="B212" t="str">
            <v>백레듀샤(용접)</v>
          </cell>
          <cell r="C212" t="str">
            <v>100A</v>
          </cell>
          <cell r="D212" t="str">
            <v>EA</v>
          </cell>
          <cell r="E212">
            <v>3680</v>
          </cell>
          <cell r="F212">
            <v>2015.4545454545453</v>
          </cell>
          <cell r="G212">
            <v>2217</v>
          </cell>
        </row>
        <row r="213">
          <cell r="A213">
            <v>20107</v>
          </cell>
          <cell r="B213" t="str">
            <v>백레듀샤(용접)</v>
          </cell>
          <cell r="C213" t="str">
            <v>80A</v>
          </cell>
          <cell r="D213" t="str">
            <v>EA</v>
          </cell>
          <cell r="E213">
            <v>1560</v>
          </cell>
          <cell r="F213">
            <v>1300</v>
          </cell>
          <cell r="G213">
            <v>1430</v>
          </cell>
        </row>
        <row r="214">
          <cell r="A214">
            <v>20108</v>
          </cell>
          <cell r="B214" t="str">
            <v>백레듀샤(용접)</v>
          </cell>
          <cell r="C214" t="str">
            <v>65A</v>
          </cell>
          <cell r="D214" t="str">
            <v>EA</v>
          </cell>
          <cell r="E214">
            <v>2262</v>
          </cell>
          <cell r="F214">
            <v>1052.7272727272727</v>
          </cell>
          <cell r="G214">
            <v>1158</v>
          </cell>
        </row>
        <row r="215">
          <cell r="A215">
            <v>20109</v>
          </cell>
          <cell r="B215" t="str">
            <v>백레듀샤(나사)</v>
          </cell>
          <cell r="C215" t="str">
            <v>50A</v>
          </cell>
          <cell r="D215" t="str">
            <v>EA</v>
          </cell>
          <cell r="E215">
            <v>1950</v>
          </cell>
          <cell r="F215">
            <v>1285.4545454545453</v>
          </cell>
          <cell r="G215">
            <v>1414</v>
          </cell>
        </row>
        <row r="216">
          <cell r="A216">
            <v>20110</v>
          </cell>
          <cell r="B216" t="str">
            <v>백레듀샤(나사)</v>
          </cell>
          <cell r="C216" t="str">
            <v>40A</v>
          </cell>
          <cell r="D216" t="str">
            <v>EA</v>
          </cell>
          <cell r="E216">
            <v>1930</v>
          </cell>
          <cell r="F216">
            <v>802.72727272727263</v>
          </cell>
          <cell r="G216">
            <v>883</v>
          </cell>
        </row>
        <row r="217">
          <cell r="A217">
            <v>20111</v>
          </cell>
          <cell r="B217" t="str">
            <v>백레듀샤(나사)</v>
          </cell>
          <cell r="C217" t="str">
            <v>32A</v>
          </cell>
          <cell r="D217" t="str">
            <v>EA</v>
          </cell>
          <cell r="E217">
            <v>985</v>
          </cell>
          <cell r="F217">
            <v>674.5454545454545</v>
          </cell>
          <cell r="G217">
            <v>742</v>
          </cell>
        </row>
        <row r="218">
          <cell r="A218">
            <v>20112</v>
          </cell>
          <cell r="B218" t="str">
            <v>백레듀샤(나사)</v>
          </cell>
          <cell r="C218" t="str">
            <v>25A</v>
          </cell>
          <cell r="D218" t="str">
            <v>EA</v>
          </cell>
          <cell r="E218">
            <v>660</v>
          </cell>
          <cell r="F218">
            <v>526.36363636363637</v>
          </cell>
          <cell r="G218">
            <v>579</v>
          </cell>
        </row>
        <row r="219">
          <cell r="A219">
            <v>20113</v>
          </cell>
          <cell r="B219" t="str">
            <v>백캡</v>
          </cell>
          <cell r="C219" t="str">
            <v>25A</v>
          </cell>
          <cell r="D219" t="str">
            <v>EA</v>
          </cell>
          <cell r="E219">
            <v>469</v>
          </cell>
          <cell r="F219">
            <v>390.90909090909088</v>
          </cell>
          <cell r="G219">
            <v>430</v>
          </cell>
        </row>
        <row r="220">
          <cell r="A220">
            <v>20114</v>
          </cell>
          <cell r="B220" t="str">
            <v>백캡</v>
          </cell>
          <cell r="C220" t="str">
            <v>32A</v>
          </cell>
          <cell r="D220" t="str">
            <v>EA</v>
          </cell>
        </row>
        <row r="221">
          <cell r="A221">
            <v>20115</v>
          </cell>
          <cell r="B221" t="str">
            <v>백캡</v>
          </cell>
          <cell r="C221" t="str">
            <v>40A</v>
          </cell>
          <cell r="D221" t="str">
            <v>EA</v>
          </cell>
        </row>
        <row r="222">
          <cell r="A222">
            <v>20116</v>
          </cell>
          <cell r="B222" t="str">
            <v>백캡</v>
          </cell>
          <cell r="C222" t="str">
            <v>50A</v>
          </cell>
          <cell r="D222" t="str">
            <v>EA</v>
          </cell>
        </row>
        <row r="223">
          <cell r="A223">
            <v>20117</v>
          </cell>
          <cell r="B223" t="str">
            <v>유니온</v>
          </cell>
          <cell r="C223" t="str">
            <v>25A</v>
          </cell>
          <cell r="D223" t="str">
            <v>EA</v>
          </cell>
          <cell r="E223">
            <v>2261</v>
          </cell>
          <cell r="F223">
            <v>1884.5454545454545</v>
          </cell>
          <cell r="G223">
            <v>2073</v>
          </cell>
        </row>
        <row r="224">
          <cell r="A224">
            <v>20118</v>
          </cell>
          <cell r="B224" t="str">
            <v>감압밸브</v>
          </cell>
          <cell r="C224" t="str">
            <v>40A</v>
          </cell>
          <cell r="D224" t="str">
            <v>EA</v>
          </cell>
          <cell r="E224">
            <v>12000</v>
          </cell>
          <cell r="F224">
            <v>6000</v>
          </cell>
        </row>
        <row r="225">
          <cell r="A225">
            <v>20119</v>
          </cell>
          <cell r="B225" t="str">
            <v>관보온재</v>
          </cell>
          <cell r="C225" t="str">
            <v>150A*20T</v>
          </cell>
          <cell r="D225" t="str">
            <v>M</v>
          </cell>
          <cell r="E225">
            <v>4010</v>
          </cell>
          <cell r="F225">
            <v>4050</v>
          </cell>
        </row>
        <row r="226">
          <cell r="A226">
            <v>20120</v>
          </cell>
          <cell r="B226" t="str">
            <v>관보온재</v>
          </cell>
          <cell r="C226" t="str">
            <v>125A*20T</v>
          </cell>
          <cell r="D226" t="str">
            <v>M</v>
          </cell>
          <cell r="E226">
            <v>3860</v>
          </cell>
          <cell r="F226">
            <v>3050</v>
          </cell>
        </row>
        <row r="227">
          <cell r="A227">
            <v>20121</v>
          </cell>
          <cell r="B227" t="str">
            <v>관보온재</v>
          </cell>
          <cell r="C227" t="str">
            <v>100A*20T</v>
          </cell>
          <cell r="D227" t="str">
            <v>M</v>
          </cell>
          <cell r="E227">
            <v>3681</v>
          </cell>
          <cell r="F227">
            <v>2360</v>
          </cell>
        </row>
        <row r="228">
          <cell r="A228">
            <v>20122</v>
          </cell>
          <cell r="B228" t="str">
            <v>관보온재</v>
          </cell>
          <cell r="C228" t="str">
            <v>80A*20T</v>
          </cell>
          <cell r="D228" t="str">
            <v>M</v>
          </cell>
          <cell r="E228">
            <v>3420</v>
          </cell>
          <cell r="F228">
            <v>1835</v>
          </cell>
        </row>
        <row r="229">
          <cell r="A229">
            <v>20123</v>
          </cell>
          <cell r="B229" t="str">
            <v>관보온재</v>
          </cell>
          <cell r="C229" t="str">
            <v>65A*20T</v>
          </cell>
          <cell r="D229" t="str">
            <v>M</v>
          </cell>
          <cell r="E229">
            <v>2794</v>
          </cell>
          <cell r="F229">
            <v>1660</v>
          </cell>
        </row>
        <row r="230">
          <cell r="A230">
            <v>20124</v>
          </cell>
          <cell r="B230" t="str">
            <v>관보온재</v>
          </cell>
          <cell r="C230" t="str">
            <v>50A*20T</v>
          </cell>
          <cell r="D230" t="str">
            <v>M</v>
          </cell>
          <cell r="E230">
            <v>2451</v>
          </cell>
          <cell r="F230">
            <v>1335</v>
          </cell>
        </row>
        <row r="231">
          <cell r="A231">
            <v>20125</v>
          </cell>
          <cell r="B231" t="str">
            <v>관보온재</v>
          </cell>
          <cell r="C231" t="str">
            <v>40A*20T</v>
          </cell>
          <cell r="D231" t="str">
            <v>M</v>
          </cell>
          <cell r="E231">
            <v>2137</v>
          </cell>
          <cell r="F231">
            <v>1130</v>
          </cell>
        </row>
        <row r="232">
          <cell r="A232">
            <v>20126</v>
          </cell>
          <cell r="B232" t="str">
            <v>관보온재</v>
          </cell>
          <cell r="C232" t="str">
            <v>32A*20T</v>
          </cell>
          <cell r="D232" t="str">
            <v>M</v>
          </cell>
          <cell r="E232">
            <v>2045</v>
          </cell>
          <cell r="F232">
            <v>1030</v>
          </cell>
        </row>
        <row r="233">
          <cell r="A233">
            <v>20127</v>
          </cell>
          <cell r="B233" t="str">
            <v>관보온재</v>
          </cell>
          <cell r="C233" t="str">
            <v>25A*20T</v>
          </cell>
          <cell r="D233" t="str">
            <v>M</v>
          </cell>
          <cell r="E233">
            <v>1893</v>
          </cell>
          <cell r="F233">
            <v>930</v>
          </cell>
        </row>
        <row r="234">
          <cell r="A234">
            <v>20128</v>
          </cell>
          <cell r="B234" t="str">
            <v>알람밸브</v>
          </cell>
          <cell r="C234" t="str">
            <v>150A</v>
          </cell>
          <cell r="D234" t="str">
            <v>SET</v>
          </cell>
          <cell r="E234">
            <v>400000</v>
          </cell>
          <cell r="F234">
            <v>230000</v>
          </cell>
        </row>
        <row r="235">
          <cell r="A235">
            <v>20129</v>
          </cell>
          <cell r="B235" t="str">
            <v>알람밸브</v>
          </cell>
          <cell r="C235" t="str">
            <v>125A</v>
          </cell>
          <cell r="D235" t="str">
            <v>SET</v>
          </cell>
        </row>
        <row r="236">
          <cell r="A236">
            <v>20130</v>
          </cell>
          <cell r="B236" t="str">
            <v>알람밸브</v>
          </cell>
          <cell r="C236" t="str">
            <v>100A</v>
          </cell>
          <cell r="D236" t="str">
            <v>SET</v>
          </cell>
          <cell r="E236">
            <v>320000</v>
          </cell>
          <cell r="F236">
            <v>200000</v>
          </cell>
        </row>
        <row r="237">
          <cell r="A237">
            <v>20131</v>
          </cell>
          <cell r="B237" t="str">
            <v>알람밸브</v>
          </cell>
          <cell r="C237" t="str">
            <v>80A</v>
          </cell>
          <cell r="D237" t="str">
            <v>SET</v>
          </cell>
          <cell r="E237">
            <v>280000</v>
          </cell>
          <cell r="F237">
            <v>0</v>
          </cell>
        </row>
        <row r="238">
          <cell r="A238">
            <v>20132</v>
          </cell>
          <cell r="B238" t="str">
            <v>알람밸브</v>
          </cell>
          <cell r="C238" t="str">
            <v>65A</v>
          </cell>
          <cell r="D238" t="str">
            <v>SET</v>
          </cell>
          <cell r="E238">
            <v>200000</v>
          </cell>
          <cell r="F238">
            <v>0</v>
          </cell>
        </row>
        <row r="239">
          <cell r="A239">
            <v>20133</v>
          </cell>
          <cell r="B239" t="str">
            <v>프리액션밸브</v>
          </cell>
          <cell r="C239" t="str">
            <v>150A</v>
          </cell>
          <cell r="D239" t="str">
            <v>SET</v>
          </cell>
          <cell r="E239">
            <v>970000</v>
          </cell>
          <cell r="F239">
            <v>420000</v>
          </cell>
        </row>
        <row r="240">
          <cell r="A240">
            <v>20134</v>
          </cell>
          <cell r="B240" t="str">
            <v>프리액션밸브</v>
          </cell>
          <cell r="C240" t="str">
            <v>125A</v>
          </cell>
          <cell r="D240" t="str">
            <v>SET</v>
          </cell>
          <cell r="F240">
            <v>0</v>
          </cell>
        </row>
        <row r="241">
          <cell r="A241">
            <v>20135</v>
          </cell>
          <cell r="B241" t="str">
            <v>프리액션밸브</v>
          </cell>
          <cell r="C241" t="str">
            <v>100A</v>
          </cell>
          <cell r="D241" t="str">
            <v>SET</v>
          </cell>
          <cell r="E241">
            <v>869000</v>
          </cell>
          <cell r="F241">
            <v>380000</v>
          </cell>
        </row>
        <row r="242">
          <cell r="A242">
            <v>20136</v>
          </cell>
          <cell r="B242" t="str">
            <v>프리액션밸브</v>
          </cell>
          <cell r="C242" t="str">
            <v>80A</v>
          </cell>
          <cell r="D242" t="str">
            <v>SET</v>
          </cell>
          <cell r="E242">
            <v>790000</v>
          </cell>
          <cell r="F242">
            <v>360000</v>
          </cell>
        </row>
        <row r="243">
          <cell r="A243">
            <v>20137</v>
          </cell>
          <cell r="B243" t="str">
            <v>프리액션밸브</v>
          </cell>
          <cell r="C243" t="str">
            <v>65A</v>
          </cell>
          <cell r="D243" t="str">
            <v>SET</v>
          </cell>
        </row>
        <row r="244">
          <cell r="A244">
            <v>20138</v>
          </cell>
          <cell r="B244" t="str">
            <v>TEST V/V함</v>
          </cell>
          <cell r="C244" t="str">
            <v>500*300*180</v>
          </cell>
          <cell r="D244" t="str">
            <v>SET</v>
          </cell>
          <cell r="E244">
            <v>55000</v>
          </cell>
          <cell r="F244">
            <v>43000</v>
          </cell>
        </row>
        <row r="245">
          <cell r="A245">
            <v>20139</v>
          </cell>
          <cell r="B245" t="str">
            <v>순간유량계(일반)</v>
          </cell>
          <cell r="C245" t="str">
            <v>150A</v>
          </cell>
          <cell r="D245" t="str">
            <v>EA</v>
          </cell>
          <cell r="F245">
            <v>0</v>
          </cell>
        </row>
        <row r="246">
          <cell r="A246">
            <v>20140</v>
          </cell>
          <cell r="B246" t="str">
            <v>순간유량계(일반)</v>
          </cell>
          <cell r="C246" t="str">
            <v>125A</v>
          </cell>
          <cell r="D246" t="str">
            <v>EA</v>
          </cell>
        </row>
        <row r="247">
          <cell r="A247">
            <v>20141</v>
          </cell>
          <cell r="B247" t="str">
            <v>순간유량계(일반)</v>
          </cell>
          <cell r="C247" t="str">
            <v>100A</v>
          </cell>
          <cell r="D247" t="str">
            <v>EA</v>
          </cell>
        </row>
        <row r="248">
          <cell r="A248">
            <v>20142</v>
          </cell>
          <cell r="B248" t="str">
            <v>순간유량계(일반)</v>
          </cell>
          <cell r="C248" t="str">
            <v>80A</v>
          </cell>
          <cell r="D248" t="str">
            <v>EA</v>
          </cell>
          <cell r="E248">
            <v>21000</v>
          </cell>
          <cell r="F248">
            <v>14000</v>
          </cell>
        </row>
        <row r="249">
          <cell r="A249">
            <v>20143</v>
          </cell>
          <cell r="B249" t="str">
            <v>순간유량계(일반)</v>
          </cell>
          <cell r="C249" t="str">
            <v>65A</v>
          </cell>
          <cell r="D249" t="str">
            <v>EA</v>
          </cell>
          <cell r="E249">
            <v>19500</v>
          </cell>
          <cell r="F249">
            <v>13000</v>
          </cell>
        </row>
        <row r="250">
          <cell r="A250">
            <v>20144</v>
          </cell>
          <cell r="B250" t="str">
            <v>순간유량계(일반)</v>
          </cell>
          <cell r="C250" t="str">
            <v>50A</v>
          </cell>
          <cell r="D250" t="str">
            <v>EA</v>
          </cell>
          <cell r="E250">
            <v>18000</v>
          </cell>
          <cell r="F250">
            <v>12000</v>
          </cell>
        </row>
        <row r="251">
          <cell r="A251">
            <v>20145</v>
          </cell>
          <cell r="B251" t="str">
            <v>순간유량계(일반)</v>
          </cell>
          <cell r="C251" t="str">
            <v>40A</v>
          </cell>
          <cell r="D251" t="str">
            <v>EA</v>
          </cell>
          <cell r="E251">
            <v>16500</v>
          </cell>
          <cell r="F251">
            <v>11000</v>
          </cell>
        </row>
        <row r="252">
          <cell r="A252">
            <v>20146</v>
          </cell>
          <cell r="B252" t="str">
            <v>SP헤드</v>
          </cell>
          <cell r="C252" t="str">
            <v>72℃ 15A상향</v>
          </cell>
          <cell r="D252" t="str">
            <v>EA</v>
          </cell>
          <cell r="E252">
            <v>10000</v>
          </cell>
          <cell r="F252">
            <v>2500</v>
          </cell>
        </row>
        <row r="253">
          <cell r="A253">
            <v>20147</v>
          </cell>
          <cell r="B253" t="str">
            <v>SP헤드</v>
          </cell>
          <cell r="C253" t="str">
            <v>72℃ 15A측벽</v>
          </cell>
          <cell r="D253" t="str">
            <v>EA</v>
          </cell>
          <cell r="E253">
            <v>10000</v>
          </cell>
          <cell r="F253">
            <v>3500</v>
          </cell>
        </row>
        <row r="254">
          <cell r="A254">
            <v>20148</v>
          </cell>
          <cell r="B254" t="str">
            <v>SP헤드</v>
          </cell>
          <cell r="C254" t="str">
            <v>105℃ 15A상향</v>
          </cell>
          <cell r="D254" t="str">
            <v>EA</v>
          </cell>
          <cell r="E254">
            <v>12000</v>
          </cell>
          <cell r="F254">
            <v>4500</v>
          </cell>
        </row>
        <row r="255">
          <cell r="A255">
            <v>20149</v>
          </cell>
          <cell r="B255" t="str">
            <v>SP헤드</v>
          </cell>
          <cell r="C255" t="str">
            <v>72℃ 15A하향</v>
          </cell>
          <cell r="D255" t="str">
            <v>EA</v>
          </cell>
          <cell r="E255">
            <v>10000</v>
          </cell>
          <cell r="F255">
            <v>2500</v>
          </cell>
        </row>
        <row r="256">
          <cell r="A256">
            <v>20150</v>
          </cell>
          <cell r="B256" t="str">
            <v>SP헤드</v>
          </cell>
          <cell r="C256" t="str">
            <v>105℃ 15A하향</v>
          </cell>
          <cell r="D256" t="str">
            <v>EA</v>
          </cell>
          <cell r="E256">
            <v>12000</v>
          </cell>
          <cell r="F256">
            <v>4500</v>
          </cell>
        </row>
        <row r="257">
          <cell r="A257">
            <v>20151</v>
          </cell>
          <cell r="B257" t="str">
            <v>백니쁠</v>
          </cell>
          <cell r="C257" t="str">
            <v>100A</v>
          </cell>
          <cell r="D257" t="str">
            <v>EA</v>
          </cell>
          <cell r="E257">
            <v>4500</v>
          </cell>
          <cell r="F257">
            <v>4270</v>
          </cell>
        </row>
        <row r="258">
          <cell r="A258">
            <v>20152</v>
          </cell>
          <cell r="B258" t="str">
            <v>백니쁠</v>
          </cell>
          <cell r="C258" t="str">
            <v>80A</v>
          </cell>
          <cell r="D258" t="str">
            <v>EA</v>
          </cell>
        </row>
        <row r="259">
          <cell r="A259">
            <v>20153</v>
          </cell>
          <cell r="B259" t="str">
            <v>백니쁠</v>
          </cell>
          <cell r="C259" t="str">
            <v>65A</v>
          </cell>
          <cell r="D259" t="str">
            <v>EA</v>
          </cell>
          <cell r="F259">
            <v>2144</v>
          </cell>
        </row>
        <row r="260">
          <cell r="A260">
            <v>20154</v>
          </cell>
          <cell r="B260" t="str">
            <v>백니쁠</v>
          </cell>
          <cell r="C260" t="str">
            <v>50A</v>
          </cell>
          <cell r="D260" t="str">
            <v>EA</v>
          </cell>
          <cell r="E260">
            <v>1560</v>
          </cell>
          <cell r="F260">
            <v>1060</v>
          </cell>
        </row>
        <row r="261">
          <cell r="A261">
            <v>20155</v>
          </cell>
          <cell r="B261" t="str">
            <v>백니쁠</v>
          </cell>
          <cell r="C261" t="str">
            <v>40A</v>
          </cell>
          <cell r="D261" t="str">
            <v>EA</v>
          </cell>
          <cell r="E261">
            <v>1390</v>
          </cell>
          <cell r="F261">
            <v>830</v>
          </cell>
        </row>
        <row r="262">
          <cell r="A262">
            <v>20156</v>
          </cell>
          <cell r="B262" t="str">
            <v>백니쁠</v>
          </cell>
          <cell r="C262" t="str">
            <v>32A</v>
          </cell>
          <cell r="D262" t="str">
            <v>EA</v>
          </cell>
          <cell r="E262">
            <v>987</v>
          </cell>
          <cell r="F262">
            <v>640</v>
          </cell>
        </row>
        <row r="263">
          <cell r="A263">
            <v>20157</v>
          </cell>
          <cell r="B263" t="str">
            <v>백니쁠</v>
          </cell>
          <cell r="C263" t="str">
            <v>25A</v>
          </cell>
          <cell r="D263" t="str">
            <v>EA</v>
          </cell>
          <cell r="E263">
            <v>620</v>
          </cell>
          <cell r="F263">
            <v>480</v>
          </cell>
        </row>
        <row r="264">
          <cell r="A264">
            <v>20158</v>
          </cell>
          <cell r="B264" t="str">
            <v>완강기(걸이)</v>
          </cell>
          <cell r="C264" t="str">
            <v>3층용</v>
          </cell>
          <cell r="D264" t="str">
            <v>EA</v>
          </cell>
          <cell r="E264">
            <v>175000</v>
          </cell>
          <cell r="F264">
            <v>85000</v>
          </cell>
        </row>
        <row r="265">
          <cell r="A265">
            <v>20159</v>
          </cell>
          <cell r="B265" t="str">
            <v>완강기(걸이)</v>
          </cell>
          <cell r="C265" t="str">
            <v>4층용</v>
          </cell>
          <cell r="D265" t="str">
            <v>EA</v>
          </cell>
          <cell r="E265">
            <v>195000</v>
          </cell>
          <cell r="F265">
            <v>90000</v>
          </cell>
        </row>
        <row r="266">
          <cell r="A266">
            <v>20160</v>
          </cell>
          <cell r="B266" t="str">
            <v>완강기(걸이)</v>
          </cell>
          <cell r="C266" t="str">
            <v>5층용</v>
          </cell>
          <cell r="D266" t="str">
            <v>EA</v>
          </cell>
          <cell r="E266">
            <v>215000</v>
          </cell>
          <cell r="F266">
            <v>97500</v>
          </cell>
        </row>
        <row r="267">
          <cell r="A267">
            <v>20161</v>
          </cell>
          <cell r="B267" t="str">
            <v>완강기(걸이)</v>
          </cell>
          <cell r="C267" t="str">
            <v>6층용</v>
          </cell>
          <cell r="D267" t="str">
            <v>EA</v>
          </cell>
          <cell r="E267">
            <v>225000</v>
          </cell>
          <cell r="F267">
            <v>105000</v>
          </cell>
        </row>
        <row r="268">
          <cell r="A268">
            <v>20162</v>
          </cell>
          <cell r="B268" t="str">
            <v>알루미늄밴드</v>
          </cell>
          <cell r="C268" t="str">
            <v>25MM</v>
          </cell>
          <cell r="D268" t="str">
            <v>M</v>
          </cell>
          <cell r="E268">
            <v>3000</v>
          </cell>
          <cell r="F268">
            <v>2600</v>
          </cell>
        </row>
        <row r="269">
          <cell r="A269">
            <v>20163</v>
          </cell>
          <cell r="B269" t="str">
            <v>옥내소화전주펌프</v>
          </cell>
          <cell r="C269" t="str">
            <v>7.5HP/4S/200LPM/52M/50A</v>
          </cell>
          <cell r="D269" t="str">
            <v>대</v>
          </cell>
          <cell r="E269">
            <v>1025700</v>
          </cell>
          <cell r="F269">
            <v>789000</v>
          </cell>
        </row>
        <row r="270">
          <cell r="A270">
            <v>20164</v>
          </cell>
          <cell r="B270" t="str">
            <v>옥내소화전보조펌프</v>
          </cell>
          <cell r="C270" t="str">
            <v>3HP/60LPM/52M/40A</v>
          </cell>
          <cell r="D270" t="str">
            <v>대</v>
          </cell>
          <cell r="E270">
            <v>430300</v>
          </cell>
          <cell r="F270">
            <v>331000</v>
          </cell>
        </row>
        <row r="271">
          <cell r="A271">
            <v>20165</v>
          </cell>
          <cell r="B271" t="str">
            <v>SP주펌프</v>
          </cell>
          <cell r="D271" t="str">
            <v>대</v>
          </cell>
        </row>
        <row r="272">
          <cell r="A272">
            <v>20166</v>
          </cell>
          <cell r="B272" t="str">
            <v>SP보조펌프</v>
          </cell>
          <cell r="D272" t="str">
            <v>대</v>
          </cell>
        </row>
        <row r="273">
          <cell r="A273">
            <v>20167</v>
          </cell>
          <cell r="B273" t="str">
            <v>펌프방진(OSM+BMB)</v>
          </cell>
          <cell r="D273" t="str">
            <v>SET</v>
          </cell>
          <cell r="E273">
            <v>136500</v>
          </cell>
          <cell r="F273">
            <v>105000</v>
          </cell>
        </row>
        <row r="274">
          <cell r="A274">
            <v>20168</v>
          </cell>
          <cell r="B274" t="str">
            <v>소화기받침대</v>
          </cell>
          <cell r="C274" t="str">
            <v>3.3KG</v>
          </cell>
          <cell r="D274" t="str">
            <v>EA</v>
          </cell>
          <cell r="E274">
            <v>5000</v>
          </cell>
          <cell r="F274">
            <v>3000</v>
          </cell>
        </row>
        <row r="275">
          <cell r="A275">
            <v>20169</v>
          </cell>
          <cell r="B275" t="str">
            <v>PIPE HANGER</v>
          </cell>
          <cell r="C275" t="str">
            <v>80A</v>
          </cell>
          <cell r="D275" t="str">
            <v>EA</v>
          </cell>
          <cell r="E275">
            <v>1300</v>
          </cell>
          <cell r="F275">
            <v>1000</v>
          </cell>
        </row>
        <row r="276">
          <cell r="A276">
            <v>20170</v>
          </cell>
          <cell r="B276" t="str">
            <v>PIPE HANGER</v>
          </cell>
          <cell r="C276" t="str">
            <v>65A</v>
          </cell>
          <cell r="D276" t="str">
            <v>EA</v>
          </cell>
          <cell r="E276">
            <v>1040</v>
          </cell>
          <cell r="F276">
            <v>800</v>
          </cell>
        </row>
        <row r="277">
          <cell r="A277">
            <v>20171</v>
          </cell>
          <cell r="B277" t="str">
            <v>PIPE HANGER</v>
          </cell>
          <cell r="C277" t="str">
            <v>50A</v>
          </cell>
          <cell r="D277" t="str">
            <v>EA</v>
          </cell>
          <cell r="E277">
            <v>910</v>
          </cell>
          <cell r="F277">
            <v>700</v>
          </cell>
        </row>
        <row r="278">
          <cell r="A278">
            <v>20172</v>
          </cell>
          <cell r="B278" t="str">
            <v>PIPE HANGER</v>
          </cell>
          <cell r="C278" t="str">
            <v>40A</v>
          </cell>
          <cell r="D278" t="str">
            <v>EA</v>
          </cell>
          <cell r="E278">
            <v>780</v>
          </cell>
          <cell r="F278">
            <v>600</v>
          </cell>
        </row>
        <row r="279">
          <cell r="A279">
            <v>20173</v>
          </cell>
          <cell r="B279" t="str">
            <v>PIPE HANGER</v>
          </cell>
          <cell r="C279" t="str">
            <v>32A</v>
          </cell>
          <cell r="D279" t="str">
            <v>EA</v>
          </cell>
          <cell r="E279">
            <v>650</v>
          </cell>
          <cell r="F279">
            <v>500</v>
          </cell>
        </row>
        <row r="280">
          <cell r="A280">
            <v>20174</v>
          </cell>
          <cell r="B280" t="str">
            <v>PIPE HANGER</v>
          </cell>
          <cell r="C280" t="str">
            <v>25A</v>
          </cell>
          <cell r="D280" t="str">
            <v>EA</v>
          </cell>
          <cell r="E280">
            <v>520</v>
          </cell>
          <cell r="F280">
            <v>400</v>
          </cell>
        </row>
        <row r="281">
          <cell r="A281">
            <v>20175</v>
          </cell>
          <cell r="B281" t="str">
            <v>U볼트/너트</v>
          </cell>
          <cell r="C281" t="str">
            <v>200A</v>
          </cell>
          <cell r="D281" t="str">
            <v>EA</v>
          </cell>
        </row>
        <row r="282">
          <cell r="A282">
            <v>20176</v>
          </cell>
          <cell r="B282" t="str">
            <v>U볼트/너트</v>
          </cell>
          <cell r="C282" t="str">
            <v>150A</v>
          </cell>
          <cell r="D282" t="str">
            <v>EA</v>
          </cell>
        </row>
        <row r="283">
          <cell r="A283">
            <v>20177</v>
          </cell>
          <cell r="B283" t="str">
            <v>U볼트/너트</v>
          </cell>
          <cell r="C283" t="str">
            <v>125A</v>
          </cell>
          <cell r="D283" t="str">
            <v>EA</v>
          </cell>
        </row>
        <row r="284">
          <cell r="A284">
            <v>20178</v>
          </cell>
          <cell r="B284" t="str">
            <v>U볼트/너트</v>
          </cell>
          <cell r="C284" t="str">
            <v>100A</v>
          </cell>
          <cell r="D284" t="str">
            <v>EA</v>
          </cell>
          <cell r="E284">
            <v>367</v>
          </cell>
        </row>
        <row r="285">
          <cell r="A285">
            <v>20179</v>
          </cell>
          <cell r="B285" t="str">
            <v>U볼트/너트</v>
          </cell>
          <cell r="C285" t="str">
            <v>80A</v>
          </cell>
          <cell r="D285" t="str">
            <v>EA</v>
          </cell>
          <cell r="E285">
            <v>258</v>
          </cell>
        </row>
        <row r="286">
          <cell r="A286">
            <v>20180</v>
          </cell>
          <cell r="B286" t="str">
            <v>U볼트/너트</v>
          </cell>
          <cell r="C286" t="str">
            <v>65A</v>
          </cell>
          <cell r="D286" t="str">
            <v>EA</v>
          </cell>
          <cell r="E286">
            <v>165</v>
          </cell>
        </row>
        <row r="287">
          <cell r="A287">
            <v>20181</v>
          </cell>
          <cell r="B287" t="str">
            <v>U볼트/너트</v>
          </cell>
          <cell r="C287" t="str">
            <v>50A</v>
          </cell>
          <cell r="D287" t="str">
            <v>EA</v>
          </cell>
          <cell r="E287">
            <v>139</v>
          </cell>
        </row>
        <row r="288">
          <cell r="A288">
            <v>20182</v>
          </cell>
          <cell r="B288" t="str">
            <v>볼트/너트</v>
          </cell>
          <cell r="C288" t="str">
            <v>M16*65L</v>
          </cell>
          <cell r="D288" t="str">
            <v>EA</v>
          </cell>
          <cell r="E288">
            <v>450</v>
          </cell>
          <cell r="F288">
            <v>190</v>
          </cell>
        </row>
        <row r="289">
          <cell r="A289">
            <v>20183</v>
          </cell>
          <cell r="B289" t="str">
            <v>압력탱크</v>
          </cell>
          <cell r="C289" t="str">
            <v>100L</v>
          </cell>
          <cell r="D289" t="str">
            <v>EA</v>
          </cell>
          <cell r="E289">
            <v>350000</v>
          </cell>
          <cell r="F289">
            <v>190000</v>
          </cell>
        </row>
        <row r="290">
          <cell r="A290">
            <v>20184</v>
          </cell>
          <cell r="B290" t="str">
            <v>CO2소화기</v>
          </cell>
          <cell r="C290" t="str">
            <v>50L/B</v>
          </cell>
          <cell r="D290" t="str">
            <v>EA</v>
          </cell>
          <cell r="E290">
            <v>480000</v>
          </cell>
          <cell r="F290">
            <v>300000</v>
          </cell>
        </row>
        <row r="291">
          <cell r="A291">
            <v>20185</v>
          </cell>
          <cell r="B291" t="str">
            <v>CO2소화기</v>
          </cell>
          <cell r="C291" t="str">
            <v>15L/B</v>
          </cell>
          <cell r="D291" t="str">
            <v>EA</v>
          </cell>
          <cell r="E291">
            <v>210000</v>
          </cell>
          <cell r="F291">
            <v>85000</v>
          </cell>
        </row>
        <row r="292">
          <cell r="A292">
            <v>20186</v>
          </cell>
          <cell r="B292" t="str">
            <v>CO2소화기</v>
          </cell>
          <cell r="C292" t="str">
            <v>10L/B</v>
          </cell>
          <cell r="D292" t="str">
            <v>EA</v>
          </cell>
          <cell r="E292">
            <v>165000</v>
          </cell>
          <cell r="F292">
            <v>75000</v>
          </cell>
        </row>
        <row r="293">
          <cell r="A293">
            <v>20187</v>
          </cell>
          <cell r="B293" t="str">
            <v>CO2소화기</v>
          </cell>
          <cell r="C293" t="str">
            <v>5L/B</v>
          </cell>
          <cell r="D293" t="str">
            <v>EA</v>
          </cell>
        </row>
        <row r="294">
          <cell r="A294">
            <v>20188</v>
          </cell>
          <cell r="B294" t="str">
            <v>하론소화기</v>
          </cell>
          <cell r="C294" t="str">
            <v>68KG</v>
          </cell>
          <cell r="D294" t="str">
            <v>EA</v>
          </cell>
        </row>
        <row r="295">
          <cell r="A295">
            <v>20189</v>
          </cell>
          <cell r="B295" t="str">
            <v>하론소화기</v>
          </cell>
          <cell r="C295" t="str">
            <v>46KG</v>
          </cell>
          <cell r="D295" t="str">
            <v>EA</v>
          </cell>
        </row>
        <row r="296">
          <cell r="A296">
            <v>20190</v>
          </cell>
          <cell r="B296" t="str">
            <v>하론소화기</v>
          </cell>
          <cell r="C296" t="str">
            <v>23KG</v>
          </cell>
          <cell r="D296" t="str">
            <v>EA</v>
          </cell>
        </row>
        <row r="297">
          <cell r="A297">
            <v>20191</v>
          </cell>
          <cell r="B297" t="str">
            <v>하론소화기</v>
          </cell>
          <cell r="C297" t="str">
            <v>6.8KG</v>
          </cell>
          <cell r="D297" t="str">
            <v>EA</v>
          </cell>
        </row>
        <row r="298">
          <cell r="A298">
            <v>20192</v>
          </cell>
          <cell r="B298" t="str">
            <v>하론소화기</v>
          </cell>
          <cell r="C298" t="str">
            <v>4.5KG</v>
          </cell>
          <cell r="D298" t="str">
            <v>EA</v>
          </cell>
        </row>
        <row r="299">
          <cell r="A299">
            <v>20193</v>
          </cell>
          <cell r="B299" t="str">
            <v>하론소화기</v>
          </cell>
          <cell r="C299" t="str">
            <v>3.0KG</v>
          </cell>
          <cell r="D299" t="str">
            <v>EA</v>
          </cell>
          <cell r="E299">
            <v>150000</v>
          </cell>
          <cell r="F299">
            <v>70000</v>
          </cell>
        </row>
        <row r="300">
          <cell r="A300">
            <v>20194</v>
          </cell>
          <cell r="B300" t="str">
            <v>하론소화기</v>
          </cell>
          <cell r="C300" t="str">
            <v>2.0KG</v>
          </cell>
          <cell r="D300" t="str">
            <v>EA</v>
          </cell>
        </row>
        <row r="301">
          <cell r="A301">
            <v>20195</v>
          </cell>
          <cell r="B301" t="str">
            <v>하론소화기</v>
          </cell>
          <cell r="C301" t="str">
            <v>1.0KG</v>
          </cell>
          <cell r="D301" t="str">
            <v>EA</v>
          </cell>
        </row>
        <row r="302">
          <cell r="A302">
            <v>20196</v>
          </cell>
          <cell r="B302" t="str">
            <v>물올림탱크</v>
          </cell>
          <cell r="C302" t="str">
            <v>100L</v>
          </cell>
          <cell r="D302" t="str">
            <v>EA</v>
          </cell>
          <cell r="E302">
            <v>215000</v>
          </cell>
          <cell r="F302">
            <v>85000</v>
          </cell>
        </row>
        <row r="303">
          <cell r="A303">
            <v>20197</v>
          </cell>
          <cell r="B303" t="str">
            <v>살수헤드</v>
          </cell>
          <cell r="C303" t="str">
            <v>15A</v>
          </cell>
          <cell r="D303" t="str">
            <v>EA</v>
          </cell>
          <cell r="E303">
            <v>7000</v>
          </cell>
          <cell r="F303">
            <v>4000</v>
          </cell>
        </row>
        <row r="304">
          <cell r="A304">
            <v>20198</v>
          </cell>
          <cell r="B304" t="str">
            <v>살수헤드</v>
          </cell>
          <cell r="C304" t="str">
            <v>20A</v>
          </cell>
          <cell r="D304" t="str">
            <v>EA</v>
          </cell>
          <cell r="E304">
            <v>9000</v>
          </cell>
          <cell r="F304">
            <v>4500</v>
          </cell>
        </row>
        <row r="305">
          <cell r="A305">
            <v>20199</v>
          </cell>
          <cell r="B305" t="str">
            <v>앵글</v>
          </cell>
          <cell r="C305" t="str">
            <v>40MM*5T</v>
          </cell>
          <cell r="D305" t="str">
            <v>M</v>
          </cell>
          <cell r="E305">
            <v>1419.6</v>
          </cell>
          <cell r="F305">
            <v>1092</v>
          </cell>
        </row>
        <row r="306">
          <cell r="A306">
            <v>20200</v>
          </cell>
          <cell r="B306" t="str">
            <v>셋트앙카</v>
          </cell>
          <cell r="C306" t="str">
            <v>3/8"</v>
          </cell>
          <cell r="D306" t="str">
            <v>EA</v>
          </cell>
          <cell r="E306">
            <v>117</v>
          </cell>
          <cell r="F306">
            <v>90</v>
          </cell>
        </row>
        <row r="307">
          <cell r="A307">
            <v>20201</v>
          </cell>
          <cell r="B307" t="str">
            <v>전산볼트</v>
          </cell>
          <cell r="C307" t="str">
            <v>1M</v>
          </cell>
          <cell r="D307" t="str">
            <v>EA</v>
          </cell>
          <cell r="E307">
            <v>1300</v>
          </cell>
          <cell r="F307">
            <v>1000</v>
          </cell>
        </row>
        <row r="308">
          <cell r="A308">
            <v>20202</v>
          </cell>
          <cell r="B308" t="str">
            <v>보온테이프</v>
          </cell>
          <cell r="C308" t="str">
            <v>적색</v>
          </cell>
          <cell r="D308" t="str">
            <v>EA</v>
          </cell>
          <cell r="E308">
            <v>700</v>
          </cell>
        </row>
        <row r="309">
          <cell r="A309">
            <v>20203</v>
          </cell>
          <cell r="B309" t="str">
            <v>방열복, 공기호흡기</v>
          </cell>
          <cell r="C309" t="str">
            <v>SAS500/#UPS-84</v>
          </cell>
          <cell r="D309" t="str">
            <v>SET</v>
          </cell>
          <cell r="E309">
            <v>2707000</v>
          </cell>
          <cell r="F309">
            <v>2151000</v>
          </cell>
        </row>
        <row r="310">
          <cell r="A310">
            <v>20204</v>
          </cell>
          <cell r="B310" t="str">
            <v>후드밸브</v>
          </cell>
          <cell r="C310" t="str">
            <v>150A</v>
          </cell>
          <cell r="D310" t="str">
            <v>EA</v>
          </cell>
          <cell r="E310">
            <v>73943.999999999985</v>
          </cell>
          <cell r="F310">
            <v>56879.999999999993</v>
          </cell>
          <cell r="G310">
            <v>62568</v>
          </cell>
        </row>
        <row r="311">
          <cell r="A311">
            <v>20205</v>
          </cell>
          <cell r="B311" t="str">
            <v>후드밸브</v>
          </cell>
          <cell r="C311" t="str">
            <v>125A</v>
          </cell>
          <cell r="D311" t="str">
            <v>EA</v>
          </cell>
          <cell r="E311">
            <v>63647.999999999993</v>
          </cell>
          <cell r="F311">
            <v>48959.999999999993</v>
          </cell>
          <cell r="G311">
            <v>53856</v>
          </cell>
        </row>
        <row r="312">
          <cell r="A312">
            <v>20206</v>
          </cell>
          <cell r="B312" t="str">
            <v>후드밸브</v>
          </cell>
          <cell r="C312" t="str">
            <v>100A</v>
          </cell>
          <cell r="D312" t="str">
            <v>EA</v>
          </cell>
          <cell r="E312">
            <v>38375.999999999993</v>
          </cell>
          <cell r="F312">
            <v>29519.999999999996</v>
          </cell>
          <cell r="G312">
            <v>32472</v>
          </cell>
        </row>
        <row r="313">
          <cell r="A313">
            <v>20207</v>
          </cell>
          <cell r="B313" t="str">
            <v>후드밸브</v>
          </cell>
          <cell r="C313" t="str">
            <v>80A</v>
          </cell>
          <cell r="D313" t="str">
            <v>EA</v>
          </cell>
          <cell r="E313">
            <v>35567.999999999993</v>
          </cell>
          <cell r="F313">
            <v>27359.999999999996</v>
          </cell>
          <cell r="G313">
            <v>30096</v>
          </cell>
        </row>
        <row r="314">
          <cell r="A314">
            <v>20208</v>
          </cell>
          <cell r="B314" t="str">
            <v>후드밸브</v>
          </cell>
          <cell r="C314" t="str">
            <v>65A</v>
          </cell>
          <cell r="D314" t="str">
            <v>EA</v>
          </cell>
          <cell r="E314">
            <v>30887.999999999996</v>
          </cell>
          <cell r="F314">
            <v>23759.999999999996</v>
          </cell>
          <cell r="G314">
            <v>26136</v>
          </cell>
        </row>
        <row r="315">
          <cell r="A315">
            <v>20209</v>
          </cell>
          <cell r="B315" t="str">
            <v>후드밸브</v>
          </cell>
          <cell r="C315" t="str">
            <v>50A</v>
          </cell>
          <cell r="D315" t="str">
            <v>EA</v>
          </cell>
          <cell r="E315">
            <v>27133.363636363632</v>
          </cell>
          <cell r="F315">
            <v>20871.81818181818</v>
          </cell>
          <cell r="G315">
            <v>22959</v>
          </cell>
        </row>
        <row r="316">
          <cell r="A316">
            <v>20210</v>
          </cell>
          <cell r="B316" t="str">
            <v>02.노무비</v>
          </cell>
        </row>
        <row r="317">
          <cell r="A317">
            <v>20211</v>
          </cell>
          <cell r="B317" t="str">
            <v>노무비</v>
          </cell>
          <cell r="C317" t="str">
            <v>배관공</v>
          </cell>
          <cell r="D317" t="str">
            <v>인</v>
          </cell>
          <cell r="E317">
            <v>51272</v>
          </cell>
        </row>
        <row r="318">
          <cell r="A318">
            <v>20212</v>
          </cell>
          <cell r="B318" t="str">
            <v>노무비</v>
          </cell>
          <cell r="C318" t="str">
            <v>용접공</v>
          </cell>
          <cell r="D318" t="str">
            <v>인</v>
          </cell>
          <cell r="E318">
            <v>58758</v>
          </cell>
        </row>
        <row r="319">
          <cell r="A319">
            <v>20213</v>
          </cell>
          <cell r="B319" t="str">
            <v>노무비</v>
          </cell>
          <cell r="C319" t="str">
            <v>기계설치공</v>
          </cell>
          <cell r="D319" t="str">
            <v>인</v>
          </cell>
          <cell r="E319">
            <v>54111</v>
          </cell>
        </row>
        <row r="320">
          <cell r="A320">
            <v>20214</v>
          </cell>
          <cell r="B320" t="str">
            <v>노무비</v>
          </cell>
          <cell r="C320" t="str">
            <v>보온공</v>
          </cell>
          <cell r="D320" t="str">
            <v>인</v>
          </cell>
          <cell r="E320">
            <v>52961</v>
          </cell>
        </row>
        <row r="321">
          <cell r="A321">
            <v>20215</v>
          </cell>
          <cell r="B321" t="str">
            <v>노무비</v>
          </cell>
          <cell r="C321" t="str">
            <v>보통인부</v>
          </cell>
          <cell r="D321" t="str">
            <v>인</v>
          </cell>
          <cell r="E321">
            <v>37483</v>
          </cell>
        </row>
        <row r="322">
          <cell r="A322">
            <v>20216</v>
          </cell>
          <cell r="B322" t="str">
            <v>공구손료</v>
          </cell>
          <cell r="C322" t="str">
            <v>노무비의3%</v>
          </cell>
          <cell r="D322" t="str">
            <v>식</v>
          </cell>
        </row>
        <row r="323">
          <cell r="A323">
            <v>20217</v>
          </cell>
          <cell r="B323" t="str">
            <v>객석유도등</v>
          </cell>
          <cell r="C323" t="str">
            <v>DC24V</v>
          </cell>
          <cell r="D323" t="str">
            <v>EA</v>
          </cell>
          <cell r="E323">
            <v>35000</v>
          </cell>
          <cell r="F323">
            <v>25000</v>
          </cell>
        </row>
        <row r="324">
          <cell r="A324">
            <v>20218</v>
          </cell>
        </row>
        <row r="325">
          <cell r="A325">
            <v>20219</v>
          </cell>
        </row>
        <row r="326">
          <cell r="A326">
            <v>20220</v>
          </cell>
        </row>
        <row r="327">
          <cell r="A327">
            <v>20221</v>
          </cell>
        </row>
        <row r="328">
          <cell r="A328">
            <v>20222</v>
          </cell>
        </row>
        <row r="329">
          <cell r="A329">
            <v>20223</v>
          </cell>
        </row>
        <row r="330">
          <cell r="A330">
            <v>20224</v>
          </cell>
        </row>
        <row r="331">
          <cell r="A331">
            <v>20225</v>
          </cell>
        </row>
        <row r="332">
          <cell r="A332">
            <v>20226</v>
          </cell>
        </row>
        <row r="333">
          <cell r="A333">
            <v>20227</v>
          </cell>
        </row>
        <row r="334">
          <cell r="A334">
            <v>20228</v>
          </cell>
        </row>
        <row r="335">
          <cell r="A335">
            <v>20229</v>
          </cell>
        </row>
        <row r="336">
          <cell r="A336">
            <v>20230</v>
          </cell>
        </row>
        <row r="337">
          <cell r="A337">
            <v>20231</v>
          </cell>
        </row>
        <row r="338">
          <cell r="A338">
            <v>20232</v>
          </cell>
        </row>
        <row r="339">
          <cell r="A339">
            <v>20233</v>
          </cell>
        </row>
        <row r="340">
          <cell r="A340">
            <v>20234</v>
          </cell>
        </row>
        <row r="341">
          <cell r="A341">
            <v>20235</v>
          </cell>
        </row>
        <row r="342">
          <cell r="A342">
            <v>20236</v>
          </cell>
        </row>
        <row r="343">
          <cell r="A343">
            <v>20237</v>
          </cell>
          <cell r="F343">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XXXXX"/>
      <sheetName val="팽성원가계산서"/>
      <sheetName val="집계표"/>
      <sheetName val="기자재비"/>
      <sheetName val="설치비"/>
      <sheetName val="대당설치비"/>
      <sheetName val="배관공사비"/>
      <sheetName val="일위대가"/>
      <sheetName val="팽성내역-도급"/>
    </sheetNames>
    <definedNames>
      <definedName name="단중입력"/>
      <definedName name="프로그램.메인_메뉴호출"/>
    </defined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자재비"/>
      <sheetName val="내역8"/>
      <sheetName val="2공구산출내역"/>
      <sheetName val="전선 및 전선관"/>
      <sheetName val="물가자료"/>
      <sheetName val="1단계"/>
      <sheetName val="INPUT"/>
      <sheetName val="ilch"/>
      <sheetName val="밸브설치"/>
      <sheetName val="도로구조공사비"/>
      <sheetName val="도로토공공사비"/>
      <sheetName val="여수토공사비"/>
      <sheetName val="1.설계기준"/>
      <sheetName val="구리토평1전기"/>
      <sheetName val="노임"/>
      <sheetName val="설계내역일위"/>
      <sheetName val="견적서"/>
      <sheetName val="노임(1차)"/>
      <sheetName val="일위대가"/>
      <sheetName val="WORK"/>
      <sheetName val="Sheet15"/>
      <sheetName val="A-4"/>
      <sheetName val="기둥(원형)"/>
      <sheetName val="주공 갑지"/>
      <sheetName val="차액보증"/>
      <sheetName val="단가산출서"/>
      <sheetName val="데리네이타현황"/>
      <sheetName val="D-3503"/>
      <sheetName val="내역서 "/>
      <sheetName val="설계예시"/>
      <sheetName val="#REF"/>
      <sheetName val="70%"/>
      <sheetName val="용산1(해보)"/>
      <sheetName val="원가계산서"/>
      <sheetName val="일위대가목록"/>
      <sheetName val="총 원가계산"/>
      <sheetName val="설비"/>
      <sheetName val="CT "/>
      <sheetName val="단가"/>
      <sheetName val="시설물일위"/>
      <sheetName val="SHEET1"/>
      <sheetName val="Y-WORK"/>
      <sheetName val="TABLE"/>
      <sheetName val="3BL공동구 수량"/>
      <sheetName val="맨홀수량산출"/>
      <sheetName val="비교표"/>
      <sheetName val="기초단가"/>
      <sheetName val="DATA"/>
      <sheetName val="데이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목차 "/>
      <sheetName val="결과"/>
      <sheetName val="청총괄"/>
      <sheetName val="재료비&lt;표1&gt;"/>
      <sheetName val="재료비&lt;표2&gt;"/>
      <sheetName val="재료비&lt;표3&gt;"/>
      <sheetName val="청기본"/>
      <sheetName val="청수당"/>
      <sheetName val="청상여"/>
      <sheetName val="청퇴직"/>
      <sheetName val="인건비"/>
      <sheetName val="청경비"/>
      <sheetName val="청감가"/>
      <sheetName val="청복리"/>
      <sheetName val="청보험"/>
      <sheetName val="청외주"/>
      <sheetName val="N賃率-職"/>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단가표 (2)"/>
      <sheetName val="견적서표지 (2)"/>
      <sheetName val="견적서갑지 (2)"/>
      <sheetName val="공사비총괄표 (3)"/>
      <sheetName val="A동소화 (2)"/>
      <sheetName val="A동자탐 (2)"/>
      <sheetName val="단가표"/>
      <sheetName val="견적서표지"/>
      <sheetName val="견적서갑지"/>
      <sheetName val="공사비총괄표 (2)"/>
      <sheetName val="A동소화"/>
      <sheetName val="A동자탐"/>
      <sheetName val="B동소화"/>
      <sheetName val="B동자탐 "/>
    </sheetNames>
    <sheetDataSet>
      <sheetData sheetId="0" refreshError="1">
        <row r="2">
          <cell r="A2" t="str">
            <v>코드번호</v>
          </cell>
          <cell r="B2" t="str">
            <v>품명</v>
          </cell>
          <cell r="C2" t="str">
            <v>규격</v>
          </cell>
          <cell r="D2" t="str">
            <v>단위</v>
          </cell>
          <cell r="E2" t="str">
            <v>견적단가</v>
          </cell>
          <cell r="F2" t="str">
            <v>실행가</v>
          </cell>
          <cell r="G2" t="str">
            <v>구매가(VAT포함)</v>
          </cell>
        </row>
        <row r="3">
          <cell r="A3">
            <v>10001</v>
          </cell>
          <cell r="B3" t="str">
            <v>화재수신기</v>
          </cell>
          <cell r="C3" t="str">
            <v>P-1-25CCT</v>
          </cell>
          <cell r="D3" t="str">
            <v>면</v>
          </cell>
        </row>
        <row r="4">
          <cell r="A4">
            <v>10002</v>
          </cell>
          <cell r="B4" t="str">
            <v>화재수신기</v>
          </cell>
          <cell r="C4" t="str">
            <v>P-1-20CCT</v>
          </cell>
          <cell r="D4" t="str">
            <v>면</v>
          </cell>
          <cell r="E4">
            <v>550000</v>
          </cell>
          <cell r="F4">
            <v>170000</v>
          </cell>
        </row>
        <row r="5">
          <cell r="A5">
            <v>10003</v>
          </cell>
          <cell r="B5" t="str">
            <v>화재수신기</v>
          </cell>
          <cell r="C5" t="str">
            <v>P-1-15CCT</v>
          </cell>
          <cell r="D5" t="str">
            <v>면</v>
          </cell>
          <cell r="E5">
            <v>480000</v>
          </cell>
          <cell r="F5">
            <v>150000</v>
          </cell>
        </row>
        <row r="6">
          <cell r="A6">
            <v>10004</v>
          </cell>
          <cell r="B6" t="str">
            <v>화재수신기</v>
          </cell>
          <cell r="C6" t="str">
            <v>P-1-10CCT</v>
          </cell>
          <cell r="D6" t="str">
            <v>면</v>
          </cell>
          <cell r="E6">
            <v>380000</v>
          </cell>
          <cell r="F6">
            <v>130000</v>
          </cell>
        </row>
        <row r="7">
          <cell r="A7">
            <v>10005</v>
          </cell>
          <cell r="B7" t="str">
            <v>화재수신기</v>
          </cell>
          <cell r="C7" t="str">
            <v>P-1-5CCT</v>
          </cell>
          <cell r="D7" t="str">
            <v>면</v>
          </cell>
          <cell r="E7">
            <v>240000</v>
          </cell>
          <cell r="F7">
            <v>90000</v>
          </cell>
        </row>
        <row r="8">
          <cell r="A8">
            <v>10006</v>
          </cell>
          <cell r="B8" t="str">
            <v>화재수신기</v>
          </cell>
          <cell r="C8" t="str">
            <v>복합형/4</v>
          </cell>
          <cell r="D8" t="str">
            <v>면</v>
          </cell>
          <cell r="E8">
            <v>900000</v>
          </cell>
          <cell r="F8">
            <v>600000</v>
          </cell>
        </row>
        <row r="9">
          <cell r="A9">
            <v>10007</v>
          </cell>
          <cell r="B9" t="str">
            <v>화재수신기</v>
          </cell>
          <cell r="C9" t="str">
            <v>복합형/2</v>
          </cell>
          <cell r="D9" t="str">
            <v>면</v>
          </cell>
          <cell r="E9">
            <v>550000</v>
          </cell>
          <cell r="F9">
            <v>450000</v>
          </cell>
        </row>
        <row r="10">
          <cell r="A10">
            <v>10008</v>
          </cell>
          <cell r="B10" t="str">
            <v>경종</v>
          </cell>
          <cell r="C10" t="str">
            <v>DC 24V</v>
          </cell>
          <cell r="D10" t="str">
            <v>EA</v>
          </cell>
          <cell r="E10">
            <v>5500</v>
          </cell>
          <cell r="F10">
            <v>3600</v>
          </cell>
        </row>
        <row r="11">
          <cell r="A11">
            <v>10009</v>
          </cell>
          <cell r="B11" t="str">
            <v>표시등</v>
          </cell>
          <cell r="C11" t="str">
            <v>DC 24V/L.E.D</v>
          </cell>
          <cell r="D11" t="str">
            <v>EA</v>
          </cell>
          <cell r="E11">
            <v>2000</v>
          </cell>
          <cell r="F11">
            <v>900</v>
          </cell>
        </row>
        <row r="12">
          <cell r="A12">
            <v>10010</v>
          </cell>
          <cell r="B12" t="str">
            <v>발신기</v>
          </cell>
          <cell r="C12" t="str">
            <v>P-1급</v>
          </cell>
          <cell r="D12" t="str">
            <v>EA</v>
          </cell>
          <cell r="E12">
            <v>5000</v>
          </cell>
          <cell r="F12">
            <v>2900</v>
          </cell>
        </row>
        <row r="13">
          <cell r="A13">
            <v>10011</v>
          </cell>
          <cell r="B13" t="str">
            <v>기동램프</v>
          </cell>
          <cell r="C13" t="str">
            <v>AC 220V</v>
          </cell>
          <cell r="D13" t="str">
            <v>EA</v>
          </cell>
          <cell r="E13">
            <v>2300</v>
          </cell>
          <cell r="F13">
            <v>1400</v>
          </cell>
        </row>
        <row r="14">
          <cell r="A14">
            <v>10012</v>
          </cell>
          <cell r="B14" t="str">
            <v>차동식감지기</v>
          </cell>
          <cell r="C14" t="str">
            <v>스포트형</v>
          </cell>
          <cell r="D14" t="str">
            <v>EA</v>
          </cell>
          <cell r="E14">
            <v>5000</v>
          </cell>
          <cell r="F14">
            <v>2800</v>
          </cell>
        </row>
        <row r="15">
          <cell r="A15">
            <v>10013</v>
          </cell>
          <cell r="B15" t="str">
            <v>정온식감지기</v>
          </cell>
          <cell r="C15" t="str">
            <v>스포트형</v>
          </cell>
          <cell r="D15" t="str">
            <v>EA</v>
          </cell>
          <cell r="E15">
            <v>5000</v>
          </cell>
          <cell r="F15">
            <v>2500</v>
          </cell>
        </row>
        <row r="16">
          <cell r="A16">
            <v>10014</v>
          </cell>
          <cell r="B16" t="str">
            <v>연기식감지기</v>
          </cell>
          <cell r="C16" t="str">
            <v>광전식</v>
          </cell>
          <cell r="D16" t="str">
            <v>EA</v>
          </cell>
          <cell r="E16">
            <v>20000</v>
          </cell>
          <cell r="F16">
            <v>9800</v>
          </cell>
        </row>
        <row r="17">
          <cell r="A17">
            <v>10015</v>
          </cell>
          <cell r="B17" t="str">
            <v>통로유도표지</v>
          </cell>
          <cell r="C17" t="str">
            <v>축광</v>
          </cell>
          <cell r="D17" t="str">
            <v>EA</v>
          </cell>
          <cell r="E17">
            <v>4500</v>
          </cell>
          <cell r="F17">
            <v>2500</v>
          </cell>
        </row>
        <row r="18">
          <cell r="A18">
            <v>10016</v>
          </cell>
          <cell r="B18" t="str">
            <v>통로유도등</v>
          </cell>
          <cell r="C18" t="str">
            <v>매입형</v>
          </cell>
          <cell r="D18" t="str">
            <v>EA</v>
          </cell>
          <cell r="E18">
            <v>43000</v>
          </cell>
          <cell r="F18">
            <v>16000</v>
          </cell>
        </row>
        <row r="19">
          <cell r="A19">
            <v>10017</v>
          </cell>
          <cell r="B19" t="str">
            <v>통로유도등</v>
          </cell>
          <cell r="C19" t="str">
            <v>돌출형</v>
          </cell>
          <cell r="D19" t="str">
            <v>EA</v>
          </cell>
          <cell r="E19">
            <v>37000</v>
          </cell>
          <cell r="F19">
            <v>16000</v>
          </cell>
        </row>
        <row r="20">
          <cell r="A20">
            <v>10018</v>
          </cell>
          <cell r="B20" t="str">
            <v>피난구유도표지</v>
          </cell>
          <cell r="C20" t="str">
            <v>축광</v>
          </cell>
          <cell r="D20" t="str">
            <v>EA</v>
          </cell>
          <cell r="E20">
            <v>4000</v>
          </cell>
          <cell r="F20">
            <v>3000</v>
          </cell>
        </row>
        <row r="21">
          <cell r="A21">
            <v>10019</v>
          </cell>
          <cell r="B21" t="str">
            <v>피난구유도등</v>
          </cell>
          <cell r="C21" t="str">
            <v>10W</v>
          </cell>
          <cell r="D21" t="str">
            <v>EA</v>
          </cell>
          <cell r="E21">
            <v>28000</v>
          </cell>
          <cell r="F21">
            <v>14000</v>
          </cell>
        </row>
        <row r="22">
          <cell r="A22">
            <v>10020</v>
          </cell>
          <cell r="B22" t="str">
            <v>피난구유도등</v>
          </cell>
          <cell r="C22" t="str">
            <v>20W</v>
          </cell>
          <cell r="D22" t="str">
            <v>EA</v>
          </cell>
          <cell r="E22">
            <v>45000</v>
          </cell>
          <cell r="F22">
            <v>20000</v>
          </cell>
        </row>
        <row r="23">
          <cell r="A23">
            <v>10021</v>
          </cell>
          <cell r="B23" t="str">
            <v>피난구유도등</v>
          </cell>
          <cell r="C23" t="str">
            <v>40W</v>
          </cell>
          <cell r="D23" t="str">
            <v>EA</v>
          </cell>
          <cell r="E23">
            <v>110000</v>
          </cell>
          <cell r="F23">
            <v>85000</v>
          </cell>
        </row>
        <row r="24">
          <cell r="A24">
            <v>10022</v>
          </cell>
          <cell r="B24" t="str">
            <v>비상조명등</v>
          </cell>
          <cell r="C24" t="str">
            <v>AC 220V</v>
          </cell>
          <cell r="D24" t="str">
            <v>EA</v>
          </cell>
          <cell r="E24">
            <v>78000</v>
          </cell>
          <cell r="F24">
            <v>50000</v>
          </cell>
        </row>
        <row r="25">
          <cell r="A25">
            <v>10023</v>
          </cell>
          <cell r="B25" t="str">
            <v>AMP</v>
          </cell>
          <cell r="C25" t="str">
            <v>50W</v>
          </cell>
          <cell r="D25" t="str">
            <v>면</v>
          </cell>
          <cell r="E25">
            <v>450000</v>
          </cell>
        </row>
        <row r="26">
          <cell r="A26">
            <v>10024</v>
          </cell>
          <cell r="B26" t="str">
            <v>스피커</v>
          </cell>
          <cell r="C26" t="str">
            <v>세대1W</v>
          </cell>
          <cell r="D26" t="str">
            <v>EA</v>
          </cell>
          <cell r="E26">
            <v>5000</v>
          </cell>
          <cell r="F26">
            <v>3800</v>
          </cell>
        </row>
        <row r="27">
          <cell r="A27">
            <v>10025</v>
          </cell>
          <cell r="B27" t="str">
            <v>스피커</v>
          </cell>
          <cell r="C27" t="str">
            <v>3W</v>
          </cell>
          <cell r="D27" t="str">
            <v>EA</v>
          </cell>
          <cell r="E27">
            <v>20000</v>
          </cell>
          <cell r="F27">
            <v>9500</v>
          </cell>
        </row>
        <row r="28">
          <cell r="A28">
            <v>10026</v>
          </cell>
          <cell r="B28" t="str">
            <v>소화전세트</v>
          </cell>
          <cell r="C28" t="str">
            <v>경,표,발,기동램프</v>
          </cell>
          <cell r="D28" t="str">
            <v>SET</v>
          </cell>
          <cell r="E28">
            <v>14600</v>
          </cell>
          <cell r="F28">
            <v>8800</v>
          </cell>
        </row>
        <row r="29">
          <cell r="A29">
            <v>10027</v>
          </cell>
          <cell r="B29" t="str">
            <v>속보함세트</v>
          </cell>
          <cell r="C29" t="str">
            <v>경,표,발신기</v>
          </cell>
          <cell r="D29" t="str">
            <v>SET</v>
          </cell>
          <cell r="E29">
            <v>56600</v>
          </cell>
          <cell r="F29">
            <v>38400</v>
          </cell>
        </row>
        <row r="30">
          <cell r="A30">
            <v>10028</v>
          </cell>
          <cell r="B30" t="str">
            <v>속보내함</v>
          </cell>
          <cell r="C30" t="str">
            <v>200*600</v>
          </cell>
          <cell r="D30" t="str">
            <v>EA</v>
          </cell>
          <cell r="E30">
            <v>12000</v>
          </cell>
          <cell r="F30">
            <v>6000</v>
          </cell>
        </row>
        <row r="31">
          <cell r="A31">
            <v>10029</v>
          </cell>
          <cell r="B31" t="str">
            <v>속보함커버</v>
          </cell>
          <cell r="C31" t="str">
            <v>SUS</v>
          </cell>
          <cell r="D31" t="str">
            <v>EA</v>
          </cell>
          <cell r="E31">
            <v>32300</v>
          </cell>
          <cell r="F31">
            <v>19000</v>
          </cell>
        </row>
        <row r="32">
          <cell r="A32">
            <v>10030</v>
          </cell>
          <cell r="B32" t="str">
            <v>속노함노출</v>
          </cell>
          <cell r="C32" t="str">
            <v>STEEL</v>
          </cell>
          <cell r="D32" t="str">
            <v>EA</v>
          </cell>
          <cell r="E32">
            <v>9000</v>
          </cell>
          <cell r="F32">
            <v>4500</v>
          </cell>
        </row>
        <row r="33">
          <cell r="A33">
            <v>10031</v>
          </cell>
          <cell r="B33" t="str">
            <v>속노함노출</v>
          </cell>
          <cell r="C33" t="str">
            <v>SUS</v>
          </cell>
          <cell r="D33" t="str">
            <v>EA</v>
          </cell>
          <cell r="E33">
            <v>45000</v>
          </cell>
          <cell r="F33">
            <v>25000</v>
          </cell>
        </row>
        <row r="34">
          <cell r="A34">
            <v>10032</v>
          </cell>
          <cell r="B34" t="str">
            <v>중계기</v>
          </cell>
          <cell r="C34" t="str">
            <v>HI-MUX2/2/2</v>
          </cell>
          <cell r="D34" t="str">
            <v>EA</v>
          </cell>
          <cell r="E34">
            <v>120000</v>
          </cell>
          <cell r="F34">
            <v>55000</v>
          </cell>
        </row>
        <row r="35">
          <cell r="A35">
            <v>10033</v>
          </cell>
          <cell r="B35" t="str">
            <v>비상콘센트</v>
          </cell>
          <cell r="C35" t="str">
            <v>소화전내장형</v>
          </cell>
          <cell r="D35" t="str">
            <v>EA</v>
          </cell>
          <cell r="E35">
            <v>65000</v>
          </cell>
          <cell r="F35">
            <v>45000</v>
          </cell>
        </row>
        <row r="36">
          <cell r="A36">
            <v>10034</v>
          </cell>
          <cell r="B36" t="str">
            <v>전자싸이렌</v>
          </cell>
          <cell r="C36" t="str">
            <v>DC 24V</v>
          </cell>
          <cell r="D36" t="str">
            <v>EA</v>
          </cell>
          <cell r="E36">
            <v>25000</v>
          </cell>
          <cell r="F36">
            <v>11000</v>
          </cell>
        </row>
        <row r="37">
          <cell r="A37">
            <v>10035</v>
          </cell>
          <cell r="B37" t="str">
            <v>S.V.P</v>
          </cell>
          <cell r="C37" t="str">
            <v>DC 24V</v>
          </cell>
          <cell r="D37" t="str">
            <v>면</v>
          </cell>
          <cell r="E37">
            <v>62000</v>
          </cell>
          <cell r="F37">
            <v>25000</v>
          </cell>
        </row>
        <row r="38">
          <cell r="A38">
            <v>10036</v>
          </cell>
          <cell r="B38" t="str">
            <v>저수위경보</v>
          </cell>
          <cell r="C38" t="str">
            <v>DC 24V</v>
          </cell>
          <cell r="D38" t="str">
            <v>EA</v>
          </cell>
          <cell r="E38">
            <v>35000</v>
          </cell>
          <cell r="F38">
            <v>18000</v>
          </cell>
        </row>
        <row r="39">
          <cell r="A39">
            <v>10037</v>
          </cell>
          <cell r="B39" t="str">
            <v>TAMPER SWITCH</v>
          </cell>
          <cell r="C39" t="str">
            <v>DC 24V</v>
          </cell>
          <cell r="D39" t="str">
            <v>EA</v>
          </cell>
          <cell r="E39">
            <v>5000</v>
          </cell>
        </row>
        <row r="40">
          <cell r="A40">
            <v>10038</v>
          </cell>
          <cell r="B40" t="str">
            <v>MCC P/L</v>
          </cell>
          <cell r="C40" t="str">
            <v>AC 380V</v>
          </cell>
          <cell r="D40" t="str">
            <v>면</v>
          </cell>
          <cell r="E40">
            <v>750000</v>
          </cell>
          <cell r="F40">
            <v>700000</v>
          </cell>
        </row>
        <row r="41">
          <cell r="A41">
            <v>10039</v>
          </cell>
          <cell r="B41" t="str">
            <v>전선관</v>
          </cell>
          <cell r="C41" t="str">
            <v>HI-LEX16C</v>
          </cell>
          <cell r="D41" t="str">
            <v>M</v>
          </cell>
          <cell r="E41">
            <v>180</v>
          </cell>
          <cell r="F41">
            <v>110</v>
          </cell>
        </row>
        <row r="42">
          <cell r="A42">
            <v>10040</v>
          </cell>
          <cell r="B42" t="str">
            <v>전선관</v>
          </cell>
          <cell r="C42" t="str">
            <v>HI-LEX22C</v>
          </cell>
          <cell r="D42" t="str">
            <v>M</v>
          </cell>
          <cell r="E42">
            <v>216</v>
          </cell>
          <cell r="F42">
            <v>150</v>
          </cell>
        </row>
        <row r="43">
          <cell r="A43">
            <v>10041</v>
          </cell>
          <cell r="B43" t="str">
            <v>전선관</v>
          </cell>
          <cell r="C43" t="str">
            <v>HI-LEX28C</v>
          </cell>
          <cell r="D43" t="str">
            <v>M</v>
          </cell>
          <cell r="E43">
            <v>315</v>
          </cell>
          <cell r="F43">
            <v>200</v>
          </cell>
        </row>
        <row r="44">
          <cell r="A44">
            <v>10042</v>
          </cell>
          <cell r="B44" t="str">
            <v>전선관</v>
          </cell>
          <cell r="C44" t="str">
            <v>HI-16C</v>
          </cell>
          <cell r="D44" t="str">
            <v>M</v>
          </cell>
          <cell r="E44">
            <v>390</v>
          </cell>
          <cell r="F44">
            <v>365</v>
          </cell>
        </row>
        <row r="45">
          <cell r="A45">
            <v>10043</v>
          </cell>
          <cell r="B45" t="str">
            <v>전선관</v>
          </cell>
          <cell r="C45" t="str">
            <v>HI-22C</v>
          </cell>
          <cell r="D45" t="str">
            <v>M</v>
          </cell>
          <cell r="E45">
            <v>430</v>
          </cell>
          <cell r="F45">
            <v>410</v>
          </cell>
        </row>
        <row r="46">
          <cell r="A46">
            <v>10044</v>
          </cell>
          <cell r="B46" t="str">
            <v>전선관</v>
          </cell>
          <cell r="C46" t="str">
            <v>HI-28C</v>
          </cell>
          <cell r="D46" t="str">
            <v>M</v>
          </cell>
          <cell r="E46">
            <v>750</v>
          </cell>
          <cell r="F46">
            <v>720</v>
          </cell>
        </row>
        <row r="47">
          <cell r="A47">
            <v>10045</v>
          </cell>
          <cell r="B47" t="str">
            <v>전선관</v>
          </cell>
          <cell r="C47" t="str">
            <v>HI-36C</v>
          </cell>
          <cell r="D47" t="str">
            <v>M</v>
          </cell>
          <cell r="E47">
            <v>1350</v>
          </cell>
          <cell r="F47">
            <v>1200</v>
          </cell>
        </row>
        <row r="48">
          <cell r="A48">
            <v>10046</v>
          </cell>
          <cell r="B48" t="str">
            <v>전선관</v>
          </cell>
          <cell r="C48" t="str">
            <v>ST-16C</v>
          </cell>
          <cell r="D48" t="str">
            <v>M</v>
          </cell>
          <cell r="E48">
            <v>1230</v>
          </cell>
          <cell r="F48">
            <v>1160</v>
          </cell>
        </row>
        <row r="49">
          <cell r="A49">
            <v>10047</v>
          </cell>
          <cell r="B49" t="str">
            <v>전선관</v>
          </cell>
          <cell r="C49" t="str">
            <v>ST-22C</v>
          </cell>
          <cell r="D49" t="str">
            <v>M</v>
          </cell>
          <cell r="E49">
            <v>1620</v>
          </cell>
          <cell r="F49">
            <v>1480</v>
          </cell>
        </row>
        <row r="50">
          <cell r="A50">
            <v>10048</v>
          </cell>
          <cell r="B50" t="str">
            <v>전선관</v>
          </cell>
          <cell r="C50" t="str">
            <v>ST-28C</v>
          </cell>
          <cell r="D50" t="str">
            <v>M</v>
          </cell>
          <cell r="E50">
            <v>2100</v>
          </cell>
          <cell r="F50">
            <v>1930</v>
          </cell>
        </row>
        <row r="51">
          <cell r="A51">
            <v>10049</v>
          </cell>
          <cell r="B51" t="str">
            <v>전선관</v>
          </cell>
          <cell r="C51" t="str">
            <v>ST-36C</v>
          </cell>
          <cell r="D51" t="str">
            <v>M</v>
          </cell>
          <cell r="E51">
            <v>2440</v>
          </cell>
          <cell r="F51">
            <v>2370</v>
          </cell>
        </row>
        <row r="52">
          <cell r="A52">
            <v>10050</v>
          </cell>
          <cell r="B52" t="str">
            <v>노말밴드</v>
          </cell>
          <cell r="C52" t="str">
            <v>HI-28C</v>
          </cell>
          <cell r="D52" t="str">
            <v>EA</v>
          </cell>
          <cell r="E52">
            <v>1232</v>
          </cell>
          <cell r="F52">
            <v>1010</v>
          </cell>
        </row>
        <row r="53">
          <cell r="A53">
            <v>10051</v>
          </cell>
          <cell r="B53" t="str">
            <v>노말밴드</v>
          </cell>
          <cell r="C53" t="str">
            <v>HI-36C</v>
          </cell>
          <cell r="D53" t="str">
            <v>EA</v>
          </cell>
          <cell r="E53">
            <v>1250</v>
          </cell>
          <cell r="F53">
            <v>1080</v>
          </cell>
        </row>
        <row r="54">
          <cell r="A54">
            <v>10052</v>
          </cell>
          <cell r="B54" t="str">
            <v>노말밴드</v>
          </cell>
          <cell r="C54" t="str">
            <v>ST-28C</v>
          </cell>
          <cell r="D54" t="str">
            <v>EA</v>
          </cell>
          <cell r="E54">
            <v>1875</v>
          </cell>
          <cell r="F54">
            <v>1720</v>
          </cell>
        </row>
        <row r="55">
          <cell r="A55">
            <v>10053</v>
          </cell>
          <cell r="B55" t="str">
            <v>노말밴드</v>
          </cell>
          <cell r="C55" t="str">
            <v>ST-36C</v>
          </cell>
          <cell r="D55" t="str">
            <v>EA</v>
          </cell>
          <cell r="E55">
            <v>2980</v>
          </cell>
          <cell r="F55">
            <v>2300</v>
          </cell>
        </row>
        <row r="56">
          <cell r="A56">
            <v>10054</v>
          </cell>
          <cell r="B56" t="str">
            <v>ELP전선관</v>
          </cell>
          <cell r="C56" t="str">
            <v>30MM</v>
          </cell>
          <cell r="D56" t="str">
            <v>M</v>
          </cell>
          <cell r="E56">
            <v>496</v>
          </cell>
          <cell r="F56">
            <v>340</v>
          </cell>
        </row>
        <row r="57">
          <cell r="A57">
            <v>10055</v>
          </cell>
          <cell r="B57" t="str">
            <v>ELP전선관</v>
          </cell>
          <cell r="C57" t="str">
            <v>40MM</v>
          </cell>
          <cell r="D57" t="str">
            <v>M</v>
          </cell>
          <cell r="E57">
            <v>715</v>
          </cell>
          <cell r="F57">
            <v>530</v>
          </cell>
        </row>
        <row r="58">
          <cell r="A58">
            <v>10056</v>
          </cell>
          <cell r="B58" t="str">
            <v>ELP전선관</v>
          </cell>
          <cell r="C58" t="str">
            <v>50MM</v>
          </cell>
          <cell r="D58" t="str">
            <v>M</v>
          </cell>
          <cell r="E58">
            <v>875</v>
          </cell>
          <cell r="F58">
            <v>680</v>
          </cell>
        </row>
        <row r="59">
          <cell r="A59">
            <v>10057</v>
          </cell>
          <cell r="B59" t="str">
            <v>2종비닐절연전선</v>
          </cell>
          <cell r="C59" t="str">
            <v>IV 1.2MM</v>
          </cell>
          <cell r="D59" t="str">
            <v>M</v>
          </cell>
          <cell r="E59">
            <v>55</v>
          </cell>
        </row>
        <row r="60">
          <cell r="A60">
            <v>10058</v>
          </cell>
          <cell r="B60" t="str">
            <v>2종비닐절연전선</v>
          </cell>
          <cell r="C60" t="str">
            <v>HIV 1.2MM</v>
          </cell>
          <cell r="D60" t="str">
            <v>M</v>
          </cell>
          <cell r="E60">
            <v>57</v>
          </cell>
          <cell r="F60">
            <v>40</v>
          </cell>
        </row>
        <row r="61">
          <cell r="A61">
            <v>10059</v>
          </cell>
          <cell r="B61" t="str">
            <v>2종비닐절연전선</v>
          </cell>
          <cell r="C61" t="str">
            <v>HIV 1.6MM</v>
          </cell>
          <cell r="D61" t="str">
            <v>M</v>
          </cell>
          <cell r="E61">
            <v>92</v>
          </cell>
          <cell r="F61">
            <v>68</v>
          </cell>
        </row>
        <row r="62">
          <cell r="A62">
            <v>10060</v>
          </cell>
          <cell r="B62" t="str">
            <v>2종비닐절연전선</v>
          </cell>
          <cell r="C62" t="str">
            <v>HIV 2.0MM</v>
          </cell>
          <cell r="D62" t="str">
            <v>M</v>
          </cell>
          <cell r="E62">
            <v>135</v>
          </cell>
          <cell r="F62">
            <v>90</v>
          </cell>
        </row>
        <row r="63">
          <cell r="A63">
            <v>10061</v>
          </cell>
          <cell r="B63" t="str">
            <v>CABLE</v>
          </cell>
          <cell r="C63" t="str">
            <v>HCVV-SB1.25SQ 2/C</v>
          </cell>
          <cell r="D63" t="str">
            <v>M</v>
          </cell>
          <cell r="E63">
            <v>836</v>
          </cell>
          <cell r="F63">
            <v>764</v>
          </cell>
        </row>
        <row r="64">
          <cell r="A64">
            <v>10062</v>
          </cell>
          <cell r="B64" t="str">
            <v>CABLE</v>
          </cell>
          <cell r="C64" t="str">
            <v>FR-3 1.6MM 2/C</v>
          </cell>
          <cell r="D64" t="str">
            <v>M</v>
          </cell>
          <cell r="E64">
            <v>924</v>
          </cell>
          <cell r="F64">
            <v>630</v>
          </cell>
        </row>
        <row r="65">
          <cell r="A65">
            <v>10063</v>
          </cell>
          <cell r="B65" t="str">
            <v>CABLE</v>
          </cell>
          <cell r="C65" t="str">
            <v>FR-3 1.6MM 3/C</v>
          </cell>
          <cell r="D65" t="str">
            <v>M</v>
          </cell>
          <cell r="E65">
            <v>1118</v>
          </cell>
          <cell r="F65">
            <v>940</v>
          </cell>
        </row>
        <row r="66">
          <cell r="A66">
            <v>10064</v>
          </cell>
          <cell r="B66" t="str">
            <v>CABLE</v>
          </cell>
          <cell r="C66" t="str">
            <v>FR-3 1.6MM 7/C</v>
          </cell>
          <cell r="D66" t="str">
            <v>M</v>
          </cell>
          <cell r="E66">
            <v>1851</v>
          </cell>
          <cell r="F66">
            <v>1390</v>
          </cell>
        </row>
        <row r="67">
          <cell r="A67">
            <v>10065</v>
          </cell>
          <cell r="B67" t="str">
            <v>CABLE</v>
          </cell>
          <cell r="C67" t="str">
            <v>FR-3 1.6MM 8/C</v>
          </cell>
          <cell r="D67" t="str">
            <v>M</v>
          </cell>
          <cell r="E67">
            <v>2061</v>
          </cell>
          <cell r="F67">
            <v>1545</v>
          </cell>
        </row>
        <row r="68">
          <cell r="A68">
            <v>10066</v>
          </cell>
          <cell r="B68" t="str">
            <v>CABLE</v>
          </cell>
          <cell r="C68" t="str">
            <v>FR-3 1.6MM 9/C</v>
          </cell>
          <cell r="D68" t="str">
            <v>M</v>
          </cell>
          <cell r="E68">
            <v>2259</v>
          </cell>
          <cell r="F68">
            <v>1695</v>
          </cell>
        </row>
        <row r="69">
          <cell r="A69">
            <v>10067</v>
          </cell>
          <cell r="B69" t="str">
            <v>CABLE</v>
          </cell>
          <cell r="C69" t="str">
            <v>FR-3 1.6MM 10/C</v>
          </cell>
          <cell r="D69" t="str">
            <v>M</v>
          </cell>
          <cell r="E69">
            <v>2493</v>
          </cell>
          <cell r="F69">
            <v>1870</v>
          </cell>
        </row>
        <row r="70">
          <cell r="A70">
            <v>10068</v>
          </cell>
          <cell r="B70" t="str">
            <v>CABLE</v>
          </cell>
          <cell r="C70" t="str">
            <v>FR-3 1.6MM 12/C</v>
          </cell>
          <cell r="D70" t="str">
            <v>M</v>
          </cell>
          <cell r="E70">
            <v>2753</v>
          </cell>
          <cell r="F70">
            <v>2065</v>
          </cell>
        </row>
        <row r="71">
          <cell r="A71">
            <v>10069</v>
          </cell>
          <cell r="B71" t="str">
            <v>CABLE</v>
          </cell>
          <cell r="C71" t="str">
            <v>FR-3 1.6MM 15/C</v>
          </cell>
          <cell r="D71" t="str">
            <v>M</v>
          </cell>
          <cell r="E71">
            <v>3281</v>
          </cell>
          <cell r="F71">
            <v>2460</v>
          </cell>
        </row>
        <row r="72">
          <cell r="A72">
            <v>10070</v>
          </cell>
          <cell r="B72" t="str">
            <v>CABLE</v>
          </cell>
          <cell r="C72" t="str">
            <v>FR-3 1.2MM 4/C</v>
          </cell>
          <cell r="D72" t="str">
            <v>M</v>
          </cell>
          <cell r="E72">
            <v>1152</v>
          </cell>
          <cell r="F72">
            <v>865</v>
          </cell>
        </row>
        <row r="73">
          <cell r="A73">
            <v>10071</v>
          </cell>
          <cell r="B73" t="str">
            <v>CABLE</v>
          </cell>
          <cell r="C73" t="str">
            <v>FR-3 2.0MM 3/C</v>
          </cell>
          <cell r="D73" t="str">
            <v>M</v>
          </cell>
          <cell r="E73">
            <v>1252</v>
          </cell>
          <cell r="F73">
            <v>940</v>
          </cell>
        </row>
        <row r="74">
          <cell r="A74">
            <v>10072</v>
          </cell>
          <cell r="B74" t="str">
            <v>CABLE</v>
          </cell>
          <cell r="C74" t="str">
            <v xml:space="preserve">HIV 5.5SQ </v>
          </cell>
          <cell r="D74" t="str">
            <v>M</v>
          </cell>
          <cell r="E74">
            <v>271</v>
          </cell>
          <cell r="F74">
            <v>180</v>
          </cell>
        </row>
        <row r="75">
          <cell r="A75">
            <v>10073</v>
          </cell>
          <cell r="B75" t="str">
            <v>아우트레드복스</v>
          </cell>
          <cell r="C75" t="str">
            <v>8각</v>
          </cell>
          <cell r="D75" t="str">
            <v>EA</v>
          </cell>
          <cell r="E75">
            <v>540</v>
          </cell>
          <cell r="F75">
            <v>370</v>
          </cell>
        </row>
        <row r="76">
          <cell r="A76">
            <v>10074</v>
          </cell>
          <cell r="B76" t="str">
            <v>아우트레드복스</v>
          </cell>
          <cell r="C76" t="str">
            <v>4각</v>
          </cell>
          <cell r="D76" t="str">
            <v>EA</v>
          </cell>
          <cell r="E76">
            <v>630</v>
          </cell>
          <cell r="F76">
            <v>420</v>
          </cell>
        </row>
        <row r="77">
          <cell r="A77">
            <v>10075</v>
          </cell>
          <cell r="B77" t="str">
            <v>아우트레드복스</v>
          </cell>
          <cell r="C77" t="str">
            <v>8각 54MM</v>
          </cell>
          <cell r="D77" t="str">
            <v>EA</v>
          </cell>
          <cell r="E77">
            <v>580</v>
          </cell>
          <cell r="F77">
            <v>450</v>
          </cell>
        </row>
        <row r="78">
          <cell r="A78">
            <v>10076</v>
          </cell>
          <cell r="B78" t="str">
            <v>아우트레드복스</v>
          </cell>
          <cell r="C78" t="str">
            <v>4각 54MM</v>
          </cell>
          <cell r="D78" t="str">
            <v>EA</v>
          </cell>
          <cell r="E78">
            <v>770</v>
          </cell>
          <cell r="F78">
            <v>530</v>
          </cell>
        </row>
        <row r="79">
          <cell r="A79">
            <v>10077</v>
          </cell>
          <cell r="B79" t="str">
            <v>후렉시블</v>
          </cell>
          <cell r="C79" t="str">
            <v>16MM(비방수)</v>
          </cell>
          <cell r="D79" t="str">
            <v>M</v>
          </cell>
          <cell r="E79">
            <v>230</v>
          </cell>
          <cell r="F79">
            <v>180</v>
          </cell>
        </row>
        <row r="80">
          <cell r="A80">
            <v>10078</v>
          </cell>
          <cell r="B80" t="str">
            <v>후렉시블</v>
          </cell>
          <cell r="C80" t="str">
            <v>16MM(방수)</v>
          </cell>
          <cell r="D80" t="str">
            <v>M</v>
          </cell>
          <cell r="E80">
            <v>370</v>
          </cell>
          <cell r="F80">
            <v>265</v>
          </cell>
        </row>
        <row r="81">
          <cell r="A81">
            <v>10079</v>
          </cell>
          <cell r="B81" t="str">
            <v>후렉시블</v>
          </cell>
          <cell r="C81" t="str">
            <v>22MM(방수)</v>
          </cell>
          <cell r="D81" t="str">
            <v>M</v>
          </cell>
          <cell r="E81">
            <v>506</v>
          </cell>
          <cell r="F81">
            <v>380</v>
          </cell>
        </row>
        <row r="82">
          <cell r="A82">
            <v>10080</v>
          </cell>
          <cell r="B82" t="str">
            <v>후렉시블</v>
          </cell>
          <cell r="C82" t="str">
            <v>28MM(방수)</v>
          </cell>
          <cell r="D82" t="str">
            <v>M</v>
          </cell>
          <cell r="E82">
            <v>645</v>
          </cell>
          <cell r="F82">
            <v>515</v>
          </cell>
        </row>
        <row r="83">
          <cell r="A83">
            <v>10081</v>
          </cell>
          <cell r="B83" t="str">
            <v>후렉시블</v>
          </cell>
          <cell r="C83" t="str">
            <v>16MM(코푸렉스)</v>
          </cell>
          <cell r="D83" t="str">
            <v>M</v>
          </cell>
          <cell r="E83">
            <v>1120</v>
          </cell>
          <cell r="F83">
            <v>980</v>
          </cell>
        </row>
        <row r="84">
          <cell r="A84">
            <v>10082</v>
          </cell>
          <cell r="B84" t="str">
            <v>후렉시블</v>
          </cell>
          <cell r="C84" t="str">
            <v>22MM(코푸렉스)</v>
          </cell>
          <cell r="D84" t="str">
            <v>M</v>
          </cell>
          <cell r="E84">
            <v>1500</v>
          </cell>
          <cell r="F84">
            <v>1315</v>
          </cell>
        </row>
        <row r="85">
          <cell r="A85">
            <v>10083</v>
          </cell>
          <cell r="B85" t="str">
            <v>후렉시블</v>
          </cell>
          <cell r="C85" t="str">
            <v>28MM(코푸렉스)</v>
          </cell>
          <cell r="D85" t="str">
            <v>M</v>
          </cell>
          <cell r="E85">
            <v>2100</v>
          </cell>
          <cell r="F85">
            <v>1800</v>
          </cell>
        </row>
        <row r="86">
          <cell r="A86">
            <v>10084</v>
          </cell>
          <cell r="B86" t="str">
            <v>JOINT BOX</v>
          </cell>
          <cell r="C86" t="str">
            <v>150*150*100</v>
          </cell>
          <cell r="D86" t="str">
            <v>EA</v>
          </cell>
          <cell r="E86">
            <v>2700</v>
          </cell>
          <cell r="F86">
            <v>2530</v>
          </cell>
        </row>
        <row r="87">
          <cell r="A87">
            <v>10085</v>
          </cell>
          <cell r="B87" t="str">
            <v>PULL BOX</v>
          </cell>
          <cell r="C87" t="str">
            <v>300*300*200</v>
          </cell>
          <cell r="D87" t="str">
            <v>EA</v>
          </cell>
          <cell r="E87">
            <v>4900</v>
          </cell>
          <cell r="F87">
            <v>4150</v>
          </cell>
        </row>
        <row r="88">
          <cell r="A88">
            <v>10086</v>
          </cell>
          <cell r="B88" t="str">
            <v>PULL BOX</v>
          </cell>
          <cell r="C88" t="str">
            <v>200*200*150</v>
          </cell>
          <cell r="D88" t="str">
            <v>EA</v>
          </cell>
          <cell r="E88">
            <v>4300</v>
          </cell>
          <cell r="F88">
            <v>4150</v>
          </cell>
        </row>
        <row r="89">
          <cell r="A89">
            <v>10087</v>
          </cell>
          <cell r="B89" t="str">
            <v>PULL BOX</v>
          </cell>
          <cell r="C89" t="str">
            <v>200*200*100</v>
          </cell>
          <cell r="D89" t="str">
            <v>EA</v>
          </cell>
          <cell r="E89">
            <v>3600</v>
          </cell>
          <cell r="F89">
            <v>3500</v>
          </cell>
        </row>
        <row r="90">
          <cell r="A90">
            <v>10088</v>
          </cell>
          <cell r="B90" t="str">
            <v>단자대</v>
          </cell>
          <cell r="C90" t="str">
            <v>20A15P</v>
          </cell>
          <cell r="D90" t="str">
            <v>EA</v>
          </cell>
          <cell r="E90">
            <v>2400</v>
          </cell>
          <cell r="F90">
            <v>1900</v>
          </cell>
        </row>
        <row r="91">
          <cell r="A91">
            <v>10089</v>
          </cell>
          <cell r="B91" t="str">
            <v>단자대</v>
          </cell>
          <cell r="C91" t="str">
            <v>20A20P</v>
          </cell>
          <cell r="D91" t="str">
            <v>EA</v>
          </cell>
          <cell r="E91">
            <v>3400</v>
          </cell>
          <cell r="F91">
            <v>2670</v>
          </cell>
        </row>
        <row r="92">
          <cell r="A92">
            <v>10090</v>
          </cell>
          <cell r="B92" t="str">
            <v>단자대</v>
          </cell>
          <cell r="C92" t="str">
            <v>20A25P</v>
          </cell>
          <cell r="D92" t="str">
            <v>EA</v>
          </cell>
          <cell r="E92">
            <v>4500</v>
          </cell>
        </row>
        <row r="93">
          <cell r="A93">
            <v>10091</v>
          </cell>
          <cell r="B93" t="str">
            <v>SP-T/B</v>
          </cell>
          <cell r="C93" t="str">
            <v>10P</v>
          </cell>
          <cell r="D93" t="str">
            <v>EA</v>
          </cell>
          <cell r="E93">
            <v>11500</v>
          </cell>
          <cell r="F93">
            <v>24000</v>
          </cell>
        </row>
        <row r="94">
          <cell r="A94">
            <v>10092</v>
          </cell>
          <cell r="B94" t="str">
            <v>FA-T/B</v>
          </cell>
          <cell r="C94" t="str">
            <v>20P</v>
          </cell>
          <cell r="D94" t="str">
            <v>EA</v>
          </cell>
          <cell r="E94">
            <v>12800</v>
          </cell>
          <cell r="F94">
            <v>28000</v>
          </cell>
        </row>
        <row r="95">
          <cell r="A95">
            <v>10093</v>
          </cell>
          <cell r="B95" t="str">
            <v>FA-T/B</v>
          </cell>
          <cell r="C95" t="str">
            <v>40P</v>
          </cell>
          <cell r="D95" t="str">
            <v>EA</v>
          </cell>
          <cell r="E95">
            <v>20000</v>
          </cell>
          <cell r="F95">
            <v>37000</v>
          </cell>
        </row>
        <row r="96">
          <cell r="A96">
            <v>10094</v>
          </cell>
          <cell r="B96" t="str">
            <v>전원공급기</v>
          </cell>
          <cell r="D96" t="str">
            <v>면</v>
          </cell>
          <cell r="E96">
            <v>320000</v>
          </cell>
          <cell r="F96">
            <v>250000</v>
          </cell>
        </row>
        <row r="97">
          <cell r="A97">
            <v>10095</v>
          </cell>
          <cell r="B97" t="str">
            <v>방화샷다연동제어기</v>
          </cell>
          <cell r="C97" t="str">
            <v>매입형</v>
          </cell>
          <cell r="D97" t="str">
            <v>SET</v>
          </cell>
          <cell r="E97">
            <v>350000</v>
          </cell>
          <cell r="F97">
            <v>100000</v>
          </cell>
        </row>
        <row r="98">
          <cell r="A98">
            <v>10096</v>
          </cell>
          <cell r="B98" t="str">
            <v>CABLE</v>
          </cell>
          <cell r="C98" t="str">
            <v>FR-3 1.6MM 4/C</v>
          </cell>
          <cell r="D98" t="str">
            <v>M</v>
          </cell>
          <cell r="E98">
            <v>1450</v>
          </cell>
          <cell r="F98">
            <v>1240</v>
          </cell>
        </row>
        <row r="99">
          <cell r="A99">
            <v>10097</v>
          </cell>
          <cell r="B99" t="str">
            <v>전선관</v>
          </cell>
          <cell r="C99" t="str">
            <v>HI-36C</v>
          </cell>
          <cell r="D99" t="str">
            <v>M</v>
          </cell>
          <cell r="E99">
            <v>1200</v>
          </cell>
          <cell r="F99">
            <v>1200</v>
          </cell>
        </row>
        <row r="100">
          <cell r="A100">
            <v>10098</v>
          </cell>
          <cell r="B100" t="str">
            <v>잡자재비</v>
          </cell>
          <cell r="C100" t="str">
            <v>재료비의5%</v>
          </cell>
          <cell r="D100" t="str">
            <v>식</v>
          </cell>
        </row>
        <row r="101">
          <cell r="A101">
            <v>10099</v>
          </cell>
          <cell r="B101" t="str">
            <v>전선관부속</v>
          </cell>
          <cell r="C101" t="str">
            <v>전선관의10%</v>
          </cell>
          <cell r="D101" t="str">
            <v>식</v>
          </cell>
        </row>
        <row r="102">
          <cell r="A102">
            <v>10100</v>
          </cell>
          <cell r="B102" t="str">
            <v>02.노무비</v>
          </cell>
        </row>
        <row r="103">
          <cell r="A103">
            <v>10101</v>
          </cell>
          <cell r="B103" t="str">
            <v>노무비</v>
          </cell>
          <cell r="C103" t="str">
            <v>내선전공</v>
          </cell>
          <cell r="D103" t="str">
            <v>인</v>
          </cell>
          <cell r="E103">
            <v>60000</v>
          </cell>
        </row>
        <row r="104">
          <cell r="A104">
            <v>10102</v>
          </cell>
          <cell r="B104" t="str">
            <v>노무비</v>
          </cell>
          <cell r="C104" t="str">
            <v>저압케이블공</v>
          </cell>
          <cell r="D104" t="str">
            <v>인</v>
          </cell>
          <cell r="E104">
            <v>66313</v>
          </cell>
        </row>
        <row r="105">
          <cell r="A105">
            <v>10103</v>
          </cell>
          <cell r="B105" t="str">
            <v>노무비</v>
          </cell>
          <cell r="C105" t="str">
            <v>통신내선공</v>
          </cell>
          <cell r="D105" t="str">
            <v>인</v>
          </cell>
          <cell r="E105">
            <v>57615</v>
          </cell>
        </row>
        <row r="106">
          <cell r="A106">
            <v>10104</v>
          </cell>
          <cell r="B106" t="str">
            <v>공구손료</v>
          </cell>
          <cell r="C106" t="str">
            <v>노무비의3%</v>
          </cell>
          <cell r="D106" t="str">
            <v>식</v>
          </cell>
        </row>
        <row r="107">
          <cell r="A107">
            <v>20001</v>
          </cell>
          <cell r="B107" t="str">
            <v>옥내소화전함</v>
          </cell>
          <cell r="C107" t="str">
            <v>1200*650*180</v>
          </cell>
          <cell r="D107" t="str">
            <v>SET</v>
          </cell>
          <cell r="E107">
            <v>150000</v>
          </cell>
          <cell r="F107">
            <v>87000</v>
          </cell>
        </row>
        <row r="108">
          <cell r="A108">
            <v>20002</v>
          </cell>
          <cell r="B108" t="str">
            <v>방수기구함</v>
          </cell>
          <cell r="C108" t="str">
            <v>1200*650*180</v>
          </cell>
          <cell r="D108" t="str">
            <v>SET</v>
          </cell>
          <cell r="E108">
            <v>150000</v>
          </cell>
          <cell r="F108">
            <v>87000</v>
          </cell>
        </row>
        <row r="109">
          <cell r="A109">
            <v>20003</v>
          </cell>
          <cell r="B109" t="str">
            <v>ANGLE V/V</v>
          </cell>
          <cell r="C109" t="str">
            <v>40A</v>
          </cell>
          <cell r="D109" t="str">
            <v>EA</v>
          </cell>
          <cell r="E109">
            <v>14000</v>
          </cell>
          <cell r="F109">
            <v>8000</v>
          </cell>
        </row>
        <row r="110">
          <cell r="A110">
            <v>20004</v>
          </cell>
          <cell r="B110" t="str">
            <v>ANGLE V/V</v>
          </cell>
          <cell r="C110" t="str">
            <v>65A</v>
          </cell>
          <cell r="D110" t="str">
            <v>EA</v>
          </cell>
          <cell r="E110">
            <v>24000</v>
          </cell>
          <cell r="F110">
            <v>18000</v>
          </cell>
        </row>
        <row r="111">
          <cell r="A111">
            <v>20005</v>
          </cell>
          <cell r="B111" t="str">
            <v>소방호스</v>
          </cell>
          <cell r="C111" t="str">
            <v>40A*15M</v>
          </cell>
          <cell r="D111" t="str">
            <v>EA</v>
          </cell>
          <cell r="E111">
            <v>25000</v>
          </cell>
          <cell r="F111">
            <v>20000</v>
          </cell>
        </row>
        <row r="112">
          <cell r="A112">
            <v>20006</v>
          </cell>
          <cell r="B112" t="str">
            <v>소방호스</v>
          </cell>
          <cell r="C112" t="str">
            <v>65A*15M</v>
          </cell>
          <cell r="D112" t="str">
            <v>EA</v>
          </cell>
          <cell r="E112">
            <v>55000</v>
          </cell>
          <cell r="F112">
            <v>40000</v>
          </cell>
        </row>
        <row r="113">
          <cell r="A113">
            <v>20007</v>
          </cell>
          <cell r="B113" t="str">
            <v>관창</v>
          </cell>
          <cell r="C113" t="str">
            <v>40A</v>
          </cell>
          <cell r="D113" t="str">
            <v>EA</v>
          </cell>
          <cell r="E113">
            <v>20000</v>
          </cell>
          <cell r="F113">
            <v>8000</v>
          </cell>
        </row>
        <row r="114">
          <cell r="A114">
            <v>20008</v>
          </cell>
          <cell r="B114" t="str">
            <v>관창</v>
          </cell>
          <cell r="C114" t="str">
            <v>65A</v>
          </cell>
          <cell r="D114" t="str">
            <v>EA</v>
          </cell>
          <cell r="E114">
            <v>25000</v>
          </cell>
          <cell r="F114">
            <v>10000</v>
          </cell>
        </row>
        <row r="115">
          <cell r="A115">
            <v>20009</v>
          </cell>
          <cell r="B115" t="str">
            <v>분말소화기</v>
          </cell>
          <cell r="C115" t="str">
            <v>1.5KG</v>
          </cell>
          <cell r="D115" t="str">
            <v>EA</v>
          </cell>
          <cell r="E115">
            <v>15000</v>
          </cell>
          <cell r="F115">
            <v>12000</v>
          </cell>
        </row>
        <row r="116">
          <cell r="A116">
            <v>20010</v>
          </cell>
          <cell r="B116" t="str">
            <v>분말소화기</v>
          </cell>
          <cell r="C116" t="str">
            <v>2.5KG</v>
          </cell>
          <cell r="D116" t="str">
            <v>EA</v>
          </cell>
          <cell r="E116">
            <v>23000</v>
          </cell>
          <cell r="F116">
            <v>13000</v>
          </cell>
        </row>
        <row r="117">
          <cell r="A117">
            <v>20011</v>
          </cell>
          <cell r="B117" t="str">
            <v>분말소화기</v>
          </cell>
          <cell r="C117" t="str">
            <v>3.3KG</v>
          </cell>
          <cell r="D117" t="str">
            <v>EA</v>
          </cell>
          <cell r="E117">
            <v>25000</v>
          </cell>
          <cell r="F117">
            <v>14000</v>
          </cell>
        </row>
        <row r="118">
          <cell r="A118">
            <v>20012</v>
          </cell>
          <cell r="B118" t="str">
            <v>분말소화기</v>
          </cell>
          <cell r="C118" t="str">
            <v>4.5KG</v>
          </cell>
          <cell r="D118" t="str">
            <v>EA</v>
          </cell>
          <cell r="E118">
            <v>32000</v>
          </cell>
          <cell r="F118">
            <v>16000</v>
          </cell>
        </row>
        <row r="119">
          <cell r="A119">
            <v>20013</v>
          </cell>
          <cell r="B119" t="str">
            <v>분말소화기</v>
          </cell>
          <cell r="C119" t="str">
            <v>20KG</v>
          </cell>
          <cell r="D119" t="str">
            <v>EA</v>
          </cell>
          <cell r="E119">
            <v>150000</v>
          </cell>
          <cell r="F119">
            <v>75000</v>
          </cell>
        </row>
        <row r="120">
          <cell r="A120">
            <v>20014</v>
          </cell>
          <cell r="B120" t="str">
            <v>자동확산소화기</v>
          </cell>
          <cell r="C120" t="str">
            <v>3.0KG</v>
          </cell>
          <cell r="D120" t="str">
            <v>EA</v>
          </cell>
          <cell r="E120">
            <v>28000</v>
          </cell>
          <cell r="F120">
            <v>15000</v>
          </cell>
        </row>
        <row r="121">
          <cell r="A121">
            <v>20015</v>
          </cell>
          <cell r="B121" t="str">
            <v>자동식소화기</v>
          </cell>
          <cell r="C121" t="str">
            <v>기계식</v>
          </cell>
          <cell r="D121" t="str">
            <v>EA</v>
          </cell>
          <cell r="E121">
            <v>165000</v>
          </cell>
          <cell r="F121">
            <v>140000</v>
          </cell>
        </row>
        <row r="122">
          <cell r="A122">
            <v>20016</v>
          </cell>
          <cell r="B122" t="str">
            <v>자동배수밸브</v>
          </cell>
          <cell r="C122" t="str">
            <v>20A</v>
          </cell>
          <cell r="D122" t="str">
            <v>EA</v>
          </cell>
          <cell r="E122">
            <v>4400</v>
          </cell>
          <cell r="F122">
            <v>4000</v>
          </cell>
        </row>
        <row r="123">
          <cell r="A123">
            <v>20017</v>
          </cell>
          <cell r="B123" t="str">
            <v>릴리프밸브</v>
          </cell>
          <cell r="C123" t="str">
            <v>25A</v>
          </cell>
          <cell r="D123" t="str">
            <v>EA</v>
          </cell>
          <cell r="E123">
            <v>30000</v>
          </cell>
          <cell r="F123">
            <v>16000</v>
          </cell>
        </row>
        <row r="124">
          <cell r="A124">
            <v>20018</v>
          </cell>
          <cell r="B124" t="str">
            <v>S/M CHECK V/V</v>
          </cell>
          <cell r="C124" t="str">
            <v>150A</v>
          </cell>
          <cell r="D124" t="str">
            <v>EA</v>
          </cell>
          <cell r="E124">
            <v>146000</v>
          </cell>
          <cell r="F124">
            <v>116999.99999999999</v>
          </cell>
          <cell r="G124">
            <v>128700</v>
          </cell>
        </row>
        <row r="125">
          <cell r="A125">
            <v>20019</v>
          </cell>
          <cell r="B125" t="str">
            <v>S/M CHECK V/V</v>
          </cell>
          <cell r="C125" t="str">
            <v>125A</v>
          </cell>
          <cell r="D125" t="str">
            <v>EA</v>
          </cell>
          <cell r="E125">
            <v>95760</v>
          </cell>
          <cell r="F125">
            <v>79800</v>
          </cell>
          <cell r="G125">
            <v>87780</v>
          </cell>
        </row>
        <row r="126">
          <cell r="A126">
            <v>20020</v>
          </cell>
          <cell r="B126" t="str">
            <v>S/M CHECK V/V</v>
          </cell>
          <cell r="C126" t="str">
            <v>100A</v>
          </cell>
          <cell r="D126" t="str">
            <v>EA</v>
          </cell>
          <cell r="E126">
            <v>68800</v>
          </cell>
          <cell r="F126">
            <v>50399.999999999993</v>
          </cell>
          <cell r="G126">
            <v>55440</v>
          </cell>
        </row>
        <row r="127">
          <cell r="A127">
            <v>20021</v>
          </cell>
          <cell r="B127" t="str">
            <v>S/M CHECK V/V</v>
          </cell>
          <cell r="C127" t="str">
            <v>80A</v>
          </cell>
          <cell r="D127" t="str">
            <v>EA</v>
          </cell>
          <cell r="E127">
            <v>48960</v>
          </cell>
          <cell r="F127">
            <v>40800</v>
          </cell>
          <cell r="G127">
            <v>44880</v>
          </cell>
        </row>
        <row r="128">
          <cell r="A128">
            <v>20022</v>
          </cell>
          <cell r="B128" t="str">
            <v>S/M CHECK V/V</v>
          </cell>
          <cell r="C128" t="str">
            <v>65A</v>
          </cell>
          <cell r="D128" t="str">
            <v>EA</v>
          </cell>
          <cell r="E128">
            <v>56400</v>
          </cell>
          <cell r="F128">
            <v>37200</v>
          </cell>
          <cell r="G128">
            <v>40920</v>
          </cell>
        </row>
        <row r="129">
          <cell r="A129">
            <v>20023</v>
          </cell>
          <cell r="B129" t="str">
            <v>S/M CHECK V/V</v>
          </cell>
          <cell r="C129" t="str">
            <v>50A</v>
          </cell>
          <cell r="D129" t="str">
            <v>EA</v>
          </cell>
          <cell r="E129">
            <v>36000</v>
          </cell>
          <cell r="F129">
            <v>29999.999999999996</v>
          </cell>
          <cell r="G129">
            <v>33000</v>
          </cell>
        </row>
        <row r="130">
          <cell r="A130">
            <v>20024</v>
          </cell>
          <cell r="B130" t="str">
            <v>청동 CHECK V/V</v>
          </cell>
          <cell r="C130" t="str">
            <v>50A</v>
          </cell>
          <cell r="D130" t="str">
            <v>EA</v>
          </cell>
          <cell r="E130">
            <v>23044.363636363632</v>
          </cell>
          <cell r="F130">
            <v>19203.63636363636</v>
          </cell>
          <cell r="G130">
            <v>21124</v>
          </cell>
        </row>
        <row r="131">
          <cell r="A131">
            <v>20025</v>
          </cell>
          <cell r="B131" t="str">
            <v>청동 CHECK V/V</v>
          </cell>
          <cell r="C131" t="str">
            <v>40A</v>
          </cell>
          <cell r="D131" t="str">
            <v>EA</v>
          </cell>
          <cell r="E131">
            <v>15227.999999999998</v>
          </cell>
          <cell r="F131">
            <v>12689.999999999998</v>
          </cell>
          <cell r="G131">
            <v>13959</v>
          </cell>
        </row>
        <row r="132">
          <cell r="A132">
            <v>20026</v>
          </cell>
          <cell r="B132" t="str">
            <v>OS&amp;Y GATE V/V</v>
          </cell>
          <cell r="C132" t="str">
            <v>150A</v>
          </cell>
          <cell r="D132" t="str">
            <v>EA</v>
          </cell>
          <cell r="E132">
            <v>135000</v>
          </cell>
          <cell r="F132">
            <v>158400</v>
          </cell>
          <cell r="G132">
            <v>174240</v>
          </cell>
        </row>
        <row r="133">
          <cell r="A133">
            <v>20027</v>
          </cell>
          <cell r="B133" t="str">
            <v>OS&amp;Y GATE V/V</v>
          </cell>
          <cell r="C133" t="str">
            <v>125A</v>
          </cell>
          <cell r="D133" t="str">
            <v>EA</v>
          </cell>
          <cell r="E133">
            <v>119680</v>
          </cell>
          <cell r="F133">
            <v>111749.99999999999</v>
          </cell>
          <cell r="G133">
            <v>122925</v>
          </cell>
        </row>
        <row r="134">
          <cell r="A134">
            <v>20028</v>
          </cell>
          <cell r="B134" t="str">
            <v>OS&amp;Y GATE V/V</v>
          </cell>
          <cell r="C134" t="str">
            <v>100A</v>
          </cell>
          <cell r="D134" t="str">
            <v>EA</v>
          </cell>
          <cell r="E134">
            <v>97240</v>
          </cell>
          <cell r="F134">
            <v>83810</v>
          </cell>
          <cell r="G134">
            <v>92191</v>
          </cell>
        </row>
        <row r="135">
          <cell r="A135">
            <v>20029</v>
          </cell>
          <cell r="B135" t="str">
            <v>OS&amp;Y GATE V/V(T/S)</v>
          </cell>
          <cell r="C135" t="str">
            <v>100A</v>
          </cell>
          <cell r="D135" t="str">
            <v>EA</v>
          </cell>
          <cell r="E135">
            <v>159000</v>
          </cell>
          <cell r="F135">
            <v>0</v>
          </cell>
        </row>
        <row r="136">
          <cell r="A136">
            <v>20030</v>
          </cell>
          <cell r="B136" t="str">
            <v>OS&amp;Y GATE V/V</v>
          </cell>
          <cell r="C136" t="str">
            <v>80A</v>
          </cell>
          <cell r="D136" t="str">
            <v>EA</v>
          </cell>
          <cell r="E136">
            <v>72912</v>
          </cell>
          <cell r="F136">
            <v>60759.999999999993</v>
          </cell>
          <cell r="G136">
            <v>66836</v>
          </cell>
        </row>
        <row r="137">
          <cell r="A137">
            <v>20031</v>
          </cell>
          <cell r="B137" t="str">
            <v>OS&amp;Y GATE V/V</v>
          </cell>
          <cell r="C137" t="str">
            <v>65A</v>
          </cell>
          <cell r="D137" t="str">
            <v>EA</v>
          </cell>
          <cell r="E137">
            <v>64815.272727272721</v>
          </cell>
          <cell r="F137">
            <v>54012.727272727265</v>
          </cell>
          <cell r="G137">
            <v>59414</v>
          </cell>
        </row>
        <row r="138">
          <cell r="A138">
            <v>20032</v>
          </cell>
          <cell r="B138" t="str">
            <v>OS&amp;Y GATE V/V</v>
          </cell>
          <cell r="C138" t="str">
            <v>50A</v>
          </cell>
          <cell r="D138" t="str">
            <v>EA</v>
          </cell>
          <cell r="E138">
            <v>63695.999999999993</v>
          </cell>
          <cell r="F138">
            <v>53079.999999999993</v>
          </cell>
          <cell r="G138">
            <v>58388</v>
          </cell>
        </row>
        <row r="139">
          <cell r="A139">
            <v>20033</v>
          </cell>
          <cell r="B139" t="str">
            <v>GATE V/V</v>
          </cell>
          <cell r="C139" t="str">
            <v>65A</v>
          </cell>
          <cell r="D139" t="str">
            <v>EA</v>
          </cell>
          <cell r="E139">
            <v>51961.090909090904</v>
          </cell>
          <cell r="F139">
            <v>43300.909090909088</v>
          </cell>
          <cell r="G139">
            <v>47631</v>
          </cell>
        </row>
        <row r="140">
          <cell r="A140">
            <v>20034</v>
          </cell>
          <cell r="B140" t="str">
            <v>GATE V/V</v>
          </cell>
          <cell r="C140" t="str">
            <v>50A</v>
          </cell>
          <cell r="D140" t="str">
            <v>EA</v>
          </cell>
          <cell r="E140">
            <v>47769.818181818177</v>
          </cell>
          <cell r="F140">
            <v>39808.181818181816</v>
          </cell>
          <cell r="G140">
            <v>43789</v>
          </cell>
        </row>
        <row r="141">
          <cell r="A141">
            <v>20035</v>
          </cell>
          <cell r="B141" t="str">
            <v>청동 GATE V/V</v>
          </cell>
          <cell r="C141" t="str">
            <v>40A</v>
          </cell>
          <cell r="D141" t="str">
            <v>EA</v>
          </cell>
          <cell r="E141">
            <v>18486.545454545452</v>
          </cell>
          <cell r="F141">
            <v>15405.454545454544</v>
          </cell>
          <cell r="G141">
            <v>16946</v>
          </cell>
        </row>
        <row r="142">
          <cell r="A142">
            <v>20036</v>
          </cell>
          <cell r="B142" t="str">
            <v>볼 밸브</v>
          </cell>
          <cell r="C142" t="str">
            <v>25A</v>
          </cell>
          <cell r="D142" t="str">
            <v>EA</v>
          </cell>
          <cell r="E142">
            <v>4836</v>
          </cell>
          <cell r="F142">
            <v>4029.9999999999995</v>
          </cell>
          <cell r="G142">
            <v>4433</v>
          </cell>
        </row>
        <row r="143">
          <cell r="A143">
            <v>20037</v>
          </cell>
          <cell r="B143" t="str">
            <v>FLANGE</v>
          </cell>
          <cell r="C143" t="str">
            <v>150A</v>
          </cell>
          <cell r="D143" t="str">
            <v>EA</v>
          </cell>
          <cell r="E143">
            <v>9268.363636363636</v>
          </cell>
          <cell r="F143">
            <v>7723.6363636363631</v>
          </cell>
          <cell r="G143">
            <v>8496</v>
          </cell>
        </row>
        <row r="144">
          <cell r="A144">
            <v>20038</v>
          </cell>
          <cell r="B144" t="str">
            <v>FLANGE</v>
          </cell>
          <cell r="C144" t="str">
            <v>125A</v>
          </cell>
          <cell r="D144" t="str">
            <v>EA</v>
          </cell>
          <cell r="E144">
            <v>6252</v>
          </cell>
          <cell r="F144">
            <v>5210</v>
          </cell>
          <cell r="G144">
            <v>5731</v>
          </cell>
        </row>
        <row r="145">
          <cell r="A145">
            <v>20039</v>
          </cell>
          <cell r="B145" t="str">
            <v>FLANGE</v>
          </cell>
          <cell r="C145" t="str">
            <v>100A</v>
          </cell>
          <cell r="D145" t="str">
            <v>EA</v>
          </cell>
          <cell r="E145">
            <v>4327.6363636363631</v>
          </cell>
          <cell r="F145">
            <v>3606.363636363636</v>
          </cell>
          <cell r="G145">
            <v>3967</v>
          </cell>
        </row>
        <row r="146">
          <cell r="A146">
            <v>20040</v>
          </cell>
          <cell r="B146" t="str">
            <v>FLANGE</v>
          </cell>
          <cell r="C146" t="str">
            <v>80A</v>
          </cell>
          <cell r="D146" t="str">
            <v>EA</v>
          </cell>
          <cell r="E146">
            <v>3667.6363636363631</v>
          </cell>
          <cell r="F146">
            <v>3056.363636363636</v>
          </cell>
          <cell r="G146">
            <v>3362</v>
          </cell>
        </row>
        <row r="147">
          <cell r="A147">
            <v>20041</v>
          </cell>
          <cell r="B147" t="str">
            <v>FLANGE</v>
          </cell>
          <cell r="C147" t="str">
            <v>65A</v>
          </cell>
          <cell r="D147" t="str">
            <v>EA</v>
          </cell>
          <cell r="E147">
            <v>3427.6363636363631</v>
          </cell>
          <cell r="F147">
            <v>2856.363636363636</v>
          </cell>
          <cell r="G147">
            <v>3142</v>
          </cell>
        </row>
        <row r="148">
          <cell r="A148">
            <v>20042</v>
          </cell>
          <cell r="B148" t="str">
            <v>FLANGE</v>
          </cell>
          <cell r="C148" t="str">
            <v>50A</v>
          </cell>
          <cell r="D148" t="str">
            <v>EA</v>
          </cell>
          <cell r="E148">
            <v>2794.909090909091</v>
          </cell>
          <cell r="F148">
            <v>2329.090909090909</v>
          </cell>
          <cell r="G148">
            <v>2562</v>
          </cell>
        </row>
        <row r="149">
          <cell r="A149">
            <v>20043</v>
          </cell>
          <cell r="B149" t="str">
            <v>가스켓</v>
          </cell>
          <cell r="C149" t="str">
            <v>150A</v>
          </cell>
          <cell r="D149" t="str">
            <v>EA</v>
          </cell>
          <cell r="E149">
            <v>1488</v>
          </cell>
          <cell r="F149">
            <v>1240</v>
          </cell>
          <cell r="G149">
            <v>1364</v>
          </cell>
        </row>
        <row r="150">
          <cell r="A150">
            <v>20044</v>
          </cell>
          <cell r="B150" t="str">
            <v>가스켓</v>
          </cell>
          <cell r="C150" t="str">
            <v>125A</v>
          </cell>
          <cell r="D150" t="str">
            <v>EA</v>
          </cell>
          <cell r="E150">
            <v>1200</v>
          </cell>
          <cell r="F150">
            <v>999.99999999999989</v>
          </cell>
          <cell r="G150">
            <v>1100</v>
          </cell>
        </row>
        <row r="151">
          <cell r="A151">
            <v>20045</v>
          </cell>
          <cell r="B151" t="str">
            <v>가스켓</v>
          </cell>
          <cell r="C151" t="str">
            <v>100A</v>
          </cell>
          <cell r="D151" t="str">
            <v>EA</v>
          </cell>
          <cell r="E151">
            <v>935.99999999999989</v>
          </cell>
          <cell r="F151">
            <v>779.99999999999989</v>
          </cell>
          <cell r="G151">
            <v>858</v>
          </cell>
        </row>
        <row r="152">
          <cell r="A152">
            <v>20046</v>
          </cell>
          <cell r="B152" t="str">
            <v>가스켓</v>
          </cell>
          <cell r="C152" t="str">
            <v>80A</v>
          </cell>
          <cell r="D152" t="str">
            <v>EA</v>
          </cell>
          <cell r="E152">
            <v>708</v>
          </cell>
          <cell r="F152">
            <v>590</v>
          </cell>
          <cell r="G152">
            <v>649</v>
          </cell>
        </row>
        <row r="153">
          <cell r="A153">
            <v>20047</v>
          </cell>
          <cell r="B153" t="str">
            <v>가스켓</v>
          </cell>
          <cell r="C153" t="str">
            <v>65A</v>
          </cell>
          <cell r="D153" t="str">
            <v>EA</v>
          </cell>
          <cell r="E153">
            <v>648</v>
          </cell>
          <cell r="F153">
            <v>540</v>
          </cell>
          <cell r="G153">
            <v>594</v>
          </cell>
        </row>
        <row r="154">
          <cell r="A154">
            <v>20048</v>
          </cell>
          <cell r="B154" t="str">
            <v>가스켓</v>
          </cell>
          <cell r="C154" t="str">
            <v>50A</v>
          </cell>
          <cell r="D154" t="str">
            <v>EA</v>
          </cell>
          <cell r="E154">
            <v>552</v>
          </cell>
          <cell r="F154">
            <v>459.99999999999994</v>
          </cell>
          <cell r="G154">
            <v>506</v>
          </cell>
        </row>
        <row r="155">
          <cell r="A155">
            <v>20049</v>
          </cell>
          <cell r="B155" t="str">
            <v>스트레이너</v>
          </cell>
          <cell r="C155" t="str">
            <v>150A</v>
          </cell>
          <cell r="D155" t="str">
            <v>EA</v>
          </cell>
          <cell r="E155">
            <v>69120</v>
          </cell>
          <cell r="F155">
            <v>57599.999999999993</v>
          </cell>
          <cell r="G155">
            <v>63360</v>
          </cell>
        </row>
        <row r="156">
          <cell r="A156">
            <v>20050</v>
          </cell>
          <cell r="B156" t="str">
            <v>스트레이너</v>
          </cell>
          <cell r="C156" t="str">
            <v>125A</v>
          </cell>
          <cell r="D156" t="str">
            <v>EA</v>
          </cell>
          <cell r="E156">
            <v>57023.999999999993</v>
          </cell>
          <cell r="F156">
            <v>47519.999999999993</v>
          </cell>
          <cell r="G156">
            <v>52272</v>
          </cell>
        </row>
        <row r="157">
          <cell r="A157">
            <v>20051</v>
          </cell>
          <cell r="B157" t="str">
            <v>스트레이너</v>
          </cell>
          <cell r="C157" t="str">
            <v>100A</v>
          </cell>
          <cell r="D157" t="str">
            <v>EA</v>
          </cell>
          <cell r="E157">
            <v>38880</v>
          </cell>
          <cell r="F157">
            <v>32399.999999999996</v>
          </cell>
          <cell r="G157">
            <v>35640</v>
          </cell>
        </row>
        <row r="158">
          <cell r="A158">
            <v>20052</v>
          </cell>
          <cell r="B158" t="str">
            <v>스트레이너</v>
          </cell>
          <cell r="C158" t="str">
            <v>80A</v>
          </cell>
          <cell r="D158" t="str">
            <v>EA</v>
          </cell>
          <cell r="E158">
            <v>27647.999999999996</v>
          </cell>
          <cell r="F158">
            <v>23039.999999999996</v>
          </cell>
          <cell r="G158">
            <v>25344</v>
          </cell>
        </row>
        <row r="159">
          <cell r="A159">
            <v>20053</v>
          </cell>
          <cell r="B159" t="str">
            <v>스트레이너</v>
          </cell>
          <cell r="C159" t="str">
            <v>65A</v>
          </cell>
          <cell r="D159" t="str">
            <v>EA</v>
          </cell>
          <cell r="E159">
            <v>23328</v>
          </cell>
          <cell r="F159">
            <v>19440</v>
          </cell>
          <cell r="G159">
            <v>21384</v>
          </cell>
        </row>
        <row r="160">
          <cell r="A160">
            <v>20054</v>
          </cell>
          <cell r="B160" t="str">
            <v>스트레이너</v>
          </cell>
          <cell r="C160" t="str">
            <v>50A</v>
          </cell>
          <cell r="D160" t="str">
            <v>EA</v>
          </cell>
          <cell r="E160">
            <v>21600</v>
          </cell>
          <cell r="F160">
            <v>18000</v>
          </cell>
          <cell r="G160">
            <v>19800</v>
          </cell>
        </row>
        <row r="161">
          <cell r="A161">
            <v>20055</v>
          </cell>
          <cell r="B161" t="str">
            <v>스트레이너</v>
          </cell>
          <cell r="C161" t="str">
            <v>40A</v>
          </cell>
          <cell r="D161" t="str">
            <v>EA</v>
          </cell>
          <cell r="E161">
            <v>9475.636363636364</v>
          </cell>
          <cell r="F161">
            <v>7896.363636363636</v>
          </cell>
          <cell r="G161">
            <v>8686</v>
          </cell>
        </row>
        <row r="162">
          <cell r="A162">
            <v>20056</v>
          </cell>
          <cell r="B162" t="str">
            <v>후렉시블죠인트(철)</v>
          </cell>
          <cell r="C162" t="str">
            <v>150A</v>
          </cell>
          <cell r="D162" t="str">
            <v>EA</v>
          </cell>
          <cell r="E162">
            <v>82615.636363636353</v>
          </cell>
          <cell r="F162">
            <v>68846.363636363632</v>
          </cell>
          <cell r="G162">
            <v>75731</v>
          </cell>
        </row>
        <row r="163">
          <cell r="A163">
            <v>20057</v>
          </cell>
          <cell r="B163" t="str">
            <v>후렉시블죠인트(고)</v>
          </cell>
          <cell r="C163" t="str">
            <v>150A</v>
          </cell>
          <cell r="D163" t="str">
            <v>EA</v>
          </cell>
          <cell r="E163">
            <v>83952</v>
          </cell>
          <cell r="F163">
            <v>69960</v>
          </cell>
          <cell r="G163">
            <v>76956</v>
          </cell>
        </row>
        <row r="164">
          <cell r="A164">
            <v>20058</v>
          </cell>
          <cell r="B164" t="str">
            <v>후렉시블죠인트(철)</v>
          </cell>
          <cell r="C164" t="str">
            <v>125A</v>
          </cell>
          <cell r="D164" t="str">
            <v>EA</v>
          </cell>
          <cell r="E164">
            <v>64151.999999999993</v>
          </cell>
          <cell r="F164">
            <v>53459.999999999993</v>
          </cell>
          <cell r="G164">
            <v>58806</v>
          </cell>
        </row>
        <row r="165">
          <cell r="A165">
            <v>20059</v>
          </cell>
          <cell r="B165" t="str">
            <v>후렉시블죠인트(고)</v>
          </cell>
          <cell r="C165" t="str">
            <v>125A</v>
          </cell>
          <cell r="D165" t="str">
            <v>EA</v>
          </cell>
          <cell r="E165">
            <v>67766.181818181809</v>
          </cell>
          <cell r="F165">
            <v>56471.818181818177</v>
          </cell>
          <cell r="G165">
            <v>62119</v>
          </cell>
        </row>
        <row r="166">
          <cell r="A166">
            <v>20060</v>
          </cell>
          <cell r="B166" t="str">
            <v>후렉시블죠인트(철)</v>
          </cell>
          <cell r="C166" t="str">
            <v>100A</v>
          </cell>
          <cell r="D166" t="str">
            <v>EA</v>
          </cell>
          <cell r="E166">
            <v>43200</v>
          </cell>
          <cell r="F166">
            <v>36000</v>
          </cell>
          <cell r="G166">
            <v>39600</v>
          </cell>
        </row>
        <row r="167">
          <cell r="A167">
            <v>20061</v>
          </cell>
          <cell r="B167" t="str">
            <v>후렉시블죠인트(고)</v>
          </cell>
          <cell r="C167" t="str">
            <v>100A</v>
          </cell>
          <cell r="D167" t="str">
            <v>EA</v>
          </cell>
          <cell r="E167">
            <v>46225.090909090904</v>
          </cell>
          <cell r="F167">
            <v>38520.909090909088</v>
          </cell>
          <cell r="G167">
            <v>42373</v>
          </cell>
        </row>
        <row r="168">
          <cell r="A168">
            <v>20062</v>
          </cell>
          <cell r="B168" t="str">
            <v>후렉시블죠인트(철)</v>
          </cell>
          <cell r="C168" t="str">
            <v>80A</v>
          </cell>
          <cell r="D168" t="str">
            <v>EA</v>
          </cell>
          <cell r="E168">
            <v>41040</v>
          </cell>
          <cell r="F168">
            <v>34200</v>
          </cell>
          <cell r="G168">
            <v>37620</v>
          </cell>
        </row>
        <row r="169">
          <cell r="A169">
            <v>20063</v>
          </cell>
          <cell r="B169" t="str">
            <v>후렉시블죠인트(고)</v>
          </cell>
          <cell r="C169" t="str">
            <v>80A</v>
          </cell>
          <cell r="D169" t="str">
            <v>EA</v>
          </cell>
          <cell r="E169">
            <v>38239.63636363636</v>
          </cell>
          <cell r="F169">
            <v>31866.363636363632</v>
          </cell>
          <cell r="G169">
            <v>35053</v>
          </cell>
        </row>
        <row r="170">
          <cell r="A170">
            <v>20064</v>
          </cell>
          <cell r="B170" t="str">
            <v>후렉시블죠인트(철)</v>
          </cell>
          <cell r="C170" t="str">
            <v>65A</v>
          </cell>
          <cell r="D170" t="str">
            <v>EA</v>
          </cell>
          <cell r="E170">
            <v>30959.999999999996</v>
          </cell>
          <cell r="F170">
            <v>25799.999999999996</v>
          </cell>
          <cell r="G170">
            <v>28380</v>
          </cell>
        </row>
        <row r="171">
          <cell r="A171">
            <v>20065</v>
          </cell>
          <cell r="B171" t="str">
            <v>후렉시블죠인트(고)</v>
          </cell>
          <cell r="C171" t="str">
            <v>65A</v>
          </cell>
          <cell r="D171" t="str">
            <v>EA</v>
          </cell>
          <cell r="E171">
            <v>32553.81818181818</v>
          </cell>
          <cell r="F171">
            <v>27128.181818181816</v>
          </cell>
          <cell r="G171">
            <v>29841</v>
          </cell>
        </row>
        <row r="172">
          <cell r="A172">
            <v>20066</v>
          </cell>
          <cell r="B172" t="str">
            <v>후렉시블죠인트(철)</v>
          </cell>
          <cell r="C172" t="str">
            <v>50A</v>
          </cell>
          <cell r="D172" t="str">
            <v>EA</v>
          </cell>
          <cell r="E172">
            <v>26640</v>
          </cell>
          <cell r="F172">
            <v>22200</v>
          </cell>
          <cell r="G172">
            <v>24420</v>
          </cell>
        </row>
        <row r="173">
          <cell r="A173">
            <v>20067</v>
          </cell>
          <cell r="B173" t="str">
            <v>후렉시블죠인트(고)</v>
          </cell>
          <cell r="C173" t="str">
            <v>50A</v>
          </cell>
          <cell r="D173" t="str">
            <v>EA</v>
          </cell>
          <cell r="E173">
            <v>27139.636363636364</v>
          </cell>
          <cell r="F173">
            <v>22616.363636363636</v>
          </cell>
          <cell r="G173">
            <v>24878</v>
          </cell>
        </row>
        <row r="174">
          <cell r="A174">
            <v>20068</v>
          </cell>
          <cell r="B174" t="str">
            <v>후렉시블죠인트(철)</v>
          </cell>
          <cell r="C174" t="str">
            <v>40A</v>
          </cell>
          <cell r="D174" t="str">
            <v>EA</v>
          </cell>
          <cell r="E174">
            <v>21600</v>
          </cell>
          <cell r="F174">
            <v>18000</v>
          </cell>
          <cell r="G174">
            <v>19800</v>
          </cell>
        </row>
        <row r="175">
          <cell r="A175">
            <v>20069</v>
          </cell>
          <cell r="B175" t="str">
            <v>후렉시블죠인트(고)</v>
          </cell>
          <cell r="C175" t="str">
            <v>40A</v>
          </cell>
          <cell r="D175" t="str">
            <v>EA</v>
          </cell>
          <cell r="E175">
            <v>21792</v>
          </cell>
          <cell r="F175">
            <v>18160</v>
          </cell>
          <cell r="G175">
            <v>19976</v>
          </cell>
        </row>
        <row r="176">
          <cell r="A176">
            <v>20070</v>
          </cell>
          <cell r="B176" t="str">
            <v>연결송수구</v>
          </cell>
          <cell r="C176" t="str">
            <v>100*65*65</v>
          </cell>
          <cell r="D176" t="str">
            <v>EA</v>
          </cell>
          <cell r="E176">
            <v>130000</v>
          </cell>
          <cell r="F176">
            <v>60000</v>
          </cell>
        </row>
        <row r="177">
          <cell r="A177">
            <v>20071</v>
          </cell>
          <cell r="B177" t="str">
            <v>W.H.C</v>
          </cell>
          <cell r="C177" t="str">
            <v>150A</v>
          </cell>
          <cell r="D177" t="str">
            <v>EA</v>
          </cell>
          <cell r="E177">
            <v>55000</v>
          </cell>
          <cell r="F177">
            <v>45000</v>
          </cell>
        </row>
        <row r="178">
          <cell r="A178">
            <v>20072</v>
          </cell>
          <cell r="B178" t="str">
            <v>W.H.C</v>
          </cell>
          <cell r="C178" t="str">
            <v>125A</v>
          </cell>
          <cell r="D178" t="str">
            <v>EA</v>
          </cell>
        </row>
        <row r="179">
          <cell r="A179">
            <v>20073</v>
          </cell>
          <cell r="B179" t="str">
            <v>W.H.C</v>
          </cell>
          <cell r="C179" t="str">
            <v>100A</v>
          </cell>
          <cell r="D179" t="str">
            <v>EA</v>
          </cell>
          <cell r="E179">
            <v>45000</v>
          </cell>
          <cell r="F179">
            <v>35000</v>
          </cell>
        </row>
        <row r="180">
          <cell r="A180">
            <v>20074</v>
          </cell>
          <cell r="B180" t="str">
            <v>W.H.C</v>
          </cell>
          <cell r="C180" t="str">
            <v>80A</v>
          </cell>
          <cell r="D180" t="str">
            <v>EA</v>
          </cell>
          <cell r="E180">
            <v>40000</v>
          </cell>
          <cell r="F180">
            <v>30000</v>
          </cell>
        </row>
        <row r="181">
          <cell r="A181">
            <v>20075</v>
          </cell>
          <cell r="B181" t="str">
            <v>W.H.C</v>
          </cell>
          <cell r="C181" t="str">
            <v>65A</v>
          </cell>
          <cell r="D181" t="str">
            <v>EA</v>
          </cell>
          <cell r="E181">
            <v>32000</v>
          </cell>
          <cell r="F181">
            <v>22000</v>
          </cell>
        </row>
        <row r="182">
          <cell r="A182">
            <v>20076</v>
          </cell>
          <cell r="B182" t="str">
            <v>W.H.C</v>
          </cell>
          <cell r="C182" t="str">
            <v>50A</v>
          </cell>
          <cell r="D182" t="str">
            <v>EA</v>
          </cell>
          <cell r="E182">
            <v>30000</v>
          </cell>
          <cell r="F182">
            <v>20000</v>
          </cell>
        </row>
        <row r="183">
          <cell r="A183">
            <v>20077</v>
          </cell>
          <cell r="B183" t="str">
            <v>백강관(KSD-3507)</v>
          </cell>
          <cell r="C183" t="str">
            <v>SPP/150A</v>
          </cell>
          <cell r="D183" t="str">
            <v>M</v>
          </cell>
          <cell r="E183">
            <v>14800</v>
          </cell>
          <cell r="F183">
            <v>12478.333333333332</v>
          </cell>
          <cell r="G183">
            <v>82357</v>
          </cell>
        </row>
        <row r="184">
          <cell r="A184">
            <v>20078</v>
          </cell>
          <cell r="B184" t="str">
            <v>백강관(KSD-3507)</v>
          </cell>
          <cell r="C184" t="str">
            <v>SPP/125A</v>
          </cell>
          <cell r="D184" t="str">
            <v>M</v>
          </cell>
          <cell r="E184">
            <v>12100</v>
          </cell>
          <cell r="F184">
            <v>10478.636363636362</v>
          </cell>
          <cell r="G184">
            <v>69159</v>
          </cell>
        </row>
        <row r="185">
          <cell r="A185">
            <v>20079</v>
          </cell>
          <cell r="B185" t="str">
            <v>백강관(KSD-3507)</v>
          </cell>
          <cell r="C185" t="str">
            <v>SPP/100A</v>
          </cell>
          <cell r="D185" t="str">
            <v>M</v>
          </cell>
          <cell r="E185">
            <v>8890</v>
          </cell>
          <cell r="F185">
            <v>7726.363636363636</v>
          </cell>
          <cell r="G185">
            <v>50994</v>
          </cell>
        </row>
        <row r="186">
          <cell r="A186">
            <v>20080</v>
          </cell>
          <cell r="B186" t="str">
            <v>백강관(KSD-3507)</v>
          </cell>
          <cell r="C186" t="str">
            <v>SPP/80A</v>
          </cell>
          <cell r="D186" t="str">
            <v>M</v>
          </cell>
          <cell r="E186">
            <v>6100</v>
          </cell>
          <cell r="F186">
            <v>5420.9090909090901</v>
          </cell>
          <cell r="G186">
            <v>35778</v>
          </cell>
        </row>
        <row r="187">
          <cell r="A187">
            <v>20081</v>
          </cell>
          <cell r="B187" t="str">
            <v>백강관(KSD-3507)</v>
          </cell>
          <cell r="C187" t="str">
            <v>SPP/65A</v>
          </cell>
          <cell r="D187" t="str">
            <v>M</v>
          </cell>
          <cell r="E187">
            <v>5090</v>
          </cell>
          <cell r="F187">
            <v>4286.6666666666661</v>
          </cell>
          <cell r="G187">
            <v>28292</v>
          </cell>
        </row>
        <row r="188">
          <cell r="A188">
            <v>20082</v>
          </cell>
          <cell r="B188" t="str">
            <v>백강관(KSD-3507)</v>
          </cell>
          <cell r="C188" t="str">
            <v>SPP/50A</v>
          </cell>
          <cell r="D188" t="str">
            <v>M</v>
          </cell>
          <cell r="E188">
            <v>3900</v>
          </cell>
          <cell r="F188">
            <v>3360.454545454545</v>
          </cell>
          <cell r="G188">
            <v>22179</v>
          </cell>
        </row>
        <row r="189">
          <cell r="A189">
            <v>20083</v>
          </cell>
          <cell r="B189" t="str">
            <v>백강관(KSD-3507)</v>
          </cell>
          <cell r="C189" t="str">
            <v>SPP/40A</v>
          </cell>
          <cell r="D189" t="str">
            <v>M</v>
          </cell>
          <cell r="E189">
            <v>2950</v>
          </cell>
          <cell r="F189">
            <v>2451.8181818181815</v>
          </cell>
          <cell r="G189">
            <v>16182</v>
          </cell>
        </row>
        <row r="190">
          <cell r="A190">
            <v>20084</v>
          </cell>
          <cell r="B190" t="str">
            <v>백강관(KSD-3507)</v>
          </cell>
          <cell r="C190" t="str">
            <v>SPP/32A</v>
          </cell>
          <cell r="D190" t="str">
            <v>M</v>
          </cell>
          <cell r="E190">
            <v>2600</v>
          </cell>
          <cell r="F190">
            <v>2132.8787878787875</v>
          </cell>
          <cell r="G190">
            <v>14077</v>
          </cell>
        </row>
        <row r="191">
          <cell r="A191">
            <v>20085</v>
          </cell>
          <cell r="B191" t="str">
            <v>백강관(KSD-3507)</v>
          </cell>
          <cell r="C191" t="str">
            <v>SPP/25A</v>
          </cell>
          <cell r="D191" t="str">
            <v>M</v>
          </cell>
          <cell r="E191">
            <v>2150</v>
          </cell>
          <cell r="F191">
            <v>1766.6666666666665</v>
          </cell>
          <cell r="G191">
            <v>11660</v>
          </cell>
        </row>
        <row r="192">
          <cell r="A192">
            <v>20086</v>
          </cell>
          <cell r="B192" t="str">
            <v>백엘보(용접)</v>
          </cell>
          <cell r="C192" t="str">
            <v>150A</v>
          </cell>
          <cell r="D192" t="str">
            <v>EA</v>
          </cell>
          <cell r="E192">
            <v>12168</v>
          </cell>
          <cell r="F192">
            <v>10140</v>
          </cell>
          <cell r="G192">
            <v>11154</v>
          </cell>
        </row>
        <row r="193">
          <cell r="A193">
            <v>20087</v>
          </cell>
          <cell r="B193" t="str">
            <v>백엘보(용접)</v>
          </cell>
          <cell r="C193" t="str">
            <v>125A</v>
          </cell>
          <cell r="D193" t="str">
            <v>EA</v>
          </cell>
          <cell r="E193">
            <v>7956</v>
          </cell>
          <cell r="F193">
            <v>6629.9999999999991</v>
          </cell>
          <cell r="G193">
            <v>7293</v>
          </cell>
        </row>
        <row r="194">
          <cell r="A194">
            <v>20088</v>
          </cell>
          <cell r="B194" t="str">
            <v>백엘보(용접)</v>
          </cell>
          <cell r="C194" t="str">
            <v>100A</v>
          </cell>
          <cell r="D194" t="str">
            <v>EA</v>
          </cell>
          <cell r="E194">
            <v>7100</v>
          </cell>
          <cell r="F194">
            <v>4095.454545454545</v>
          </cell>
          <cell r="G194">
            <v>4505</v>
          </cell>
        </row>
        <row r="195">
          <cell r="A195">
            <v>20089</v>
          </cell>
          <cell r="B195" t="str">
            <v>백엘보(용접)</v>
          </cell>
          <cell r="C195" t="str">
            <v>80A</v>
          </cell>
          <cell r="D195" t="str">
            <v>EA</v>
          </cell>
          <cell r="E195">
            <v>4607</v>
          </cell>
          <cell r="F195">
            <v>2340</v>
          </cell>
          <cell r="G195">
            <v>2574</v>
          </cell>
        </row>
        <row r="196">
          <cell r="A196">
            <v>20090</v>
          </cell>
          <cell r="B196" t="str">
            <v>백엘보(용접)</v>
          </cell>
          <cell r="C196" t="str">
            <v>65A</v>
          </cell>
          <cell r="D196" t="str">
            <v>EA</v>
          </cell>
          <cell r="E196">
            <v>2760</v>
          </cell>
          <cell r="F196">
            <v>1689.9999999999998</v>
          </cell>
          <cell r="G196">
            <v>1859</v>
          </cell>
        </row>
        <row r="197">
          <cell r="A197">
            <v>20091</v>
          </cell>
          <cell r="B197" t="str">
            <v>백엘보(나사)</v>
          </cell>
          <cell r="C197" t="str">
            <v>50A</v>
          </cell>
          <cell r="D197" t="str">
            <v>EA</v>
          </cell>
          <cell r="E197">
            <v>1794</v>
          </cell>
          <cell r="F197">
            <v>1612.7272727272725</v>
          </cell>
          <cell r="G197">
            <v>1774</v>
          </cell>
        </row>
        <row r="198">
          <cell r="A198">
            <v>20092</v>
          </cell>
          <cell r="B198" t="str">
            <v>백엘보(나사)</v>
          </cell>
          <cell r="C198" t="str">
            <v>40A</v>
          </cell>
          <cell r="D198" t="str">
            <v>EA</v>
          </cell>
          <cell r="E198">
            <v>1236</v>
          </cell>
          <cell r="F198">
            <v>1030</v>
          </cell>
          <cell r="G198">
            <v>1133</v>
          </cell>
        </row>
        <row r="199">
          <cell r="A199">
            <v>20093</v>
          </cell>
          <cell r="B199" t="str">
            <v>백엘보(나사)</v>
          </cell>
          <cell r="C199" t="str">
            <v>32A</v>
          </cell>
          <cell r="D199" t="str">
            <v>EA</v>
          </cell>
          <cell r="E199">
            <v>1041</v>
          </cell>
          <cell r="F199">
            <v>867.27272727272725</v>
          </cell>
          <cell r="G199">
            <v>954</v>
          </cell>
        </row>
        <row r="200">
          <cell r="A200">
            <v>20094</v>
          </cell>
          <cell r="B200" t="str">
            <v>백엘보(나사)</v>
          </cell>
          <cell r="C200" t="str">
            <v>25A</v>
          </cell>
          <cell r="D200" t="str">
            <v>EA</v>
          </cell>
          <cell r="E200">
            <v>1219</v>
          </cell>
          <cell r="F200">
            <v>562.72727272727263</v>
          </cell>
          <cell r="G200">
            <v>619</v>
          </cell>
        </row>
        <row r="201">
          <cell r="A201">
            <v>20095</v>
          </cell>
          <cell r="B201" t="str">
            <v>백티이(용접)</v>
          </cell>
          <cell r="C201" t="str">
            <v>150A</v>
          </cell>
          <cell r="D201" t="str">
            <v>EA</v>
          </cell>
          <cell r="E201">
            <v>14900</v>
          </cell>
          <cell r="F201">
            <v>12155.454545454544</v>
          </cell>
          <cell r="G201">
            <v>13371</v>
          </cell>
        </row>
        <row r="202">
          <cell r="A202">
            <v>20096</v>
          </cell>
          <cell r="B202" t="str">
            <v>백티이(용접)</v>
          </cell>
          <cell r="C202" t="str">
            <v>125A</v>
          </cell>
          <cell r="D202" t="str">
            <v>EA</v>
          </cell>
          <cell r="E202">
            <v>10200</v>
          </cell>
          <cell r="F202">
            <v>7476.363636363636</v>
          </cell>
          <cell r="G202">
            <v>8224</v>
          </cell>
        </row>
        <row r="203">
          <cell r="A203">
            <v>20097</v>
          </cell>
          <cell r="B203" t="str">
            <v>백티이(용접)</v>
          </cell>
          <cell r="C203" t="str">
            <v>100A</v>
          </cell>
          <cell r="D203" t="str">
            <v>EA</v>
          </cell>
          <cell r="E203">
            <v>6250</v>
          </cell>
          <cell r="F203">
            <v>5785.454545454545</v>
          </cell>
          <cell r="G203">
            <v>6364</v>
          </cell>
        </row>
        <row r="204">
          <cell r="A204">
            <v>20098</v>
          </cell>
          <cell r="B204" t="str">
            <v>백티이(용접)</v>
          </cell>
          <cell r="C204" t="str">
            <v>80A</v>
          </cell>
          <cell r="D204" t="str">
            <v>EA</v>
          </cell>
          <cell r="E204">
            <v>4970</v>
          </cell>
          <cell r="F204">
            <v>3497.272727272727</v>
          </cell>
          <cell r="G204">
            <v>3847</v>
          </cell>
        </row>
        <row r="205">
          <cell r="A205">
            <v>20099</v>
          </cell>
          <cell r="B205" t="str">
            <v>백티이(용접)</v>
          </cell>
          <cell r="C205" t="str">
            <v>65A</v>
          </cell>
          <cell r="D205" t="str">
            <v>EA</v>
          </cell>
          <cell r="E205">
            <v>4210</v>
          </cell>
          <cell r="F205">
            <v>2795.454545454545</v>
          </cell>
          <cell r="G205">
            <v>3075</v>
          </cell>
        </row>
        <row r="206">
          <cell r="A206">
            <v>20100</v>
          </cell>
          <cell r="B206" t="str">
            <v>백티이(나사)</v>
          </cell>
          <cell r="C206" t="str">
            <v>50A</v>
          </cell>
          <cell r="D206" t="str">
            <v>EA</v>
          </cell>
          <cell r="E206">
            <v>3790</v>
          </cell>
          <cell r="F206">
            <v>2107.272727272727</v>
          </cell>
          <cell r="G206">
            <v>2318</v>
          </cell>
        </row>
        <row r="207">
          <cell r="A207">
            <v>20101</v>
          </cell>
          <cell r="B207" t="str">
            <v>백티이(나사)</v>
          </cell>
          <cell r="C207" t="str">
            <v>40A</v>
          </cell>
          <cell r="D207" t="str">
            <v>EA</v>
          </cell>
          <cell r="E207">
            <v>2800</v>
          </cell>
          <cell r="F207">
            <v>1440.9090909090908</v>
          </cell>
          <cell r="G207">
            <v>1585</v>
          </cell>
        </row>
        <row r="208">
          <cell r="A208">
            <v>20102</v>
          </cell>
          <cell r="B208" t="str">
            <v>백티이(나사)</v>
          </cell>
          <cell r="C208" t="str">
            <v>32A</v>
          </cell>
          <cell r="D208" t="str">
            <v>EA</v>
          </cell>
          <cell r="E208">
            <v>1980</v>
          </cell>
          <cell r="F208">
            <v>1621.8181818181818</v>
          </cell>
          <cell r="G208">
            <v>1784</v>
          </cell>
        </row>
        <row r="209">
          <cell r="A209">
            <v>20103</v>
          </cell>
          <cell r="B209" t="str">
            <v>백티이(나사)</v>
          </cell>
          <cell r="C209" t="str">
            <v>25A</v>
          </cell>
          <cell r="D209" t="str">
            <v>EA</v>
          </cell>
          <cell r="E209">
            <v>1400</v>
          </cell>
          <cell r="F209">
            <v>780.90909090909088</v>
          </cell>
          <cell r="G209">
            <v>859</v>
          </cell>
        </row>
        <row r="210">
          <cell r="A210">
            <v>20104</v>
          </cell>
          <cell r="B210" t="str">
            <v>백레듀샤(용접)</v>
          </cell>
          <cell r="C210" t="str">
            <v>150A</v>
          </cell>
          <cell r="D210" t="str">
            <v>EA</v>
          </cell>
          <cell r="E210">
            <v>4836</v>
          </cell>
          <cell r="F210">
            <v>4029.9999999999995</v>
          </cell>
          <cell r="G210">
            <v>4433</v>
          </cell>
        </row>
        <row r="211">
          <cell r="A211">
            <v>20105</v>
          </cell>
          <cell r="B211" t="str">
            <v>백레듀샤(용접)</v>
          </cell>
          <cell r="C211" t="str">
            <v>125A</v>
          </cell>
          <cell r="D211" t="str">
            <v>EA</v>
          </cell>
          <cell r="E211">
            <v>3588</v>
          </cell>
          <cell r="F211">
            <v>2989.9999999999995</v>
          </cell>
          <cell r="G211">
            <v>3289</v>
          </cell>
        </row>
        <row r="212">
          <cell r="A212">
            <v>20106</v>
          </cell>
          <cell r="B212" t="str">
            <v>백레듀샤(용접)</v>
          </cell>
          <cell r="C212" t="str">
            <v>100A</v>
          </cell>
          <cell r="D212" t="str">
            <v>EA</v>
          </cell>
          <cell r="E212">
            <v>3680</v>
          </cell>
          <cell r="F212">
            <v>2015.4545454545453</v>
          </cell>
          <cell r="G212">
            <v>2217</v>
          </cell>
        </row>
        <row r="213">
          <cell r="A213">
            <v>20107</v>
          </cell>
          <cell r="B213" t="str">
            <v>백레듀샤(용접)</v>
          </cell>
          <cell r="C213" t="str">
            <v>80A</v>
          </cell>
          <cell r="D213" t="str">
            <v>EA</v>
          </cell>
          <cell r="E213">
            <v>1560</v>
          </cell>
          <cell r="F213">
            <v>1300</v>
          </cell>
          <cell r="G213">
            <v>1430</v>
          </cell>
        </row>
        <row r="214">
          <cell r="A214">
            <v>20108</v>
          </cell>
          <cell r="B214" t="str">
            <v>백레듀샤(용접)</v>
          </cell>
          <cell r="C214" t="str">
            <v>65A</v>
          </cell>
          <cell r="D214" t="str">
            <v>EA</v>
          </cell>
          <cell r="E214">
            <v>2262</v>
          </cell>
          <cell r="F214">
            <v>1052.7272727272727</v>
          </cell>
          <cell r="G214">
            <v>1158</v>
          </cell>
        </row>
        <row r="215">
          <cell r="A215">
            <v>20109</v>
          </cell>
          <cell r="B215" t="str">
            <v>백레듀샤(나사)</v>
          </cell>
          <cell r="C215" t="str">
            <v>50A</v>
          </cell>
          <cell r="D215" t="str">
            <v>EA</v>
          </cell>
          <cell r="E215">
            <v>1950</v>
          </cell>
          <cell r="F215">
            <v>1285.4545454545453</v>
          </cell>
          <cell r="G215">
            <v>1414</v>
          </cell>
        </row>
        <row r="216">
          <cell r="A216">
            <v>20110</v>
          </cell>
          <cell r="B216" t="str">
            <v>백레듀샤(나사)</v>
          </cell>
          <cell r="C216" t="str">
            <v>40A</v>
          </cell>
          <cell r="D216" t="str">
            <v>EA</v>
          </cell>
          <cell r="E216">
            <v>1930</v>
          </cell>
          <cell r="F216">
            <v>802.72727272727263</v>
          </cell>
          <cell r="G216">
            <v>883</v>
          </cell>
        </row>
        <row r="217">
          <cell r="A217">
            <v>20111</v>
          </cell>
          <cell r="B217" t="str">
            <v>백레듀샤(나사)</v>
          </cell>
          <cell r="C217" t="str">
            <v>32A</v>
          </cell>
          <cell r="D217" t="str">
            <v>EA</v>
          </cell>
          <cell r="E217">
            <v>985</v>
          </cell>
          <cell r="F217">
            <v>674.5454545454545</v>
          </cell>
          <cell r="G217">
            <v>742</v>
          </cell>
        </row>
        <row r="218">
          <cell r="A218">
            <v>20112</v>
          </cell>
          <cell r="B218" t="str">
            <v>백레듀샤(나사)</v>
          </cell>
          <cell r="C218" t="str">
            <v>25A</v>
          </cell>
          <cell r="D218" t="str">
            <v>EA</v>
          </cell>
          <cell r="E218">
            <v>660</v>
          </cell>
          <cell r="F218">
            <v>526.36363636363637</v>
          </cell>
          <cell r="G218">
            <v>579</v>
          </cell>
        </row>
        <row r="219">
          <cell r="A219">
            <v>20113</v>
          </cell>
          <cell r="B219" t="str">
            <v>백캡</v>
          </cell>
          <cell r="C219" t="str">
            <v>25A</v>
          </cell>
          <cell r="D219" t="str">
            <v>EA</v>
          </cell>
          <cell r="E219">
            <v>469</v>
          </cell>
          <cell r="F219">
            <v>390.90909090909088</v>
          </cell>
          <cell r="G219">
            <v>430</v>
          </cell>
        </row>
        <row r="220">
          <cell r="A220">
            <v>20114</v>
          </cell>
          <cell r="B220" t="str">
            <v>백캡</v>
          </cell>
          <cell r="C220" t="str">
            <v>32A</v>
          </cell>
          <cell r="D220" t="str">
            <v>EA</v>
          </cell>
        </row>
        <row r="221">
          <cell r="A221">
            <v>20115</v>
          </cell>
          <cell r="B221" t="str">
            <v>백캡</v>
          </cell>
          <cell r="C221" t="str">
            <v>40A</v>
          </cell>
          <cell r="D221" t="str">
            <v>EA</v>
          </cell>
        </row>
        <row r="222">
          <cell r="A222">
            <v>20116</v>
          </cell>
          <cell r="B222" t="str">
            <v>백캡</v>
          </cell>
          <cell r="C222" t="str">
            <v>50A</v>
          </cell>
          <cell r="D222" t="str">
            <v>EA</v>
          </cell>
        </row>
        <row r="223">
          <cell r="A223">
            <v>20117</v>
          </cell>
          <cell r="B223" t="str">
            <v>유니온</v>
          </cell>
          <cell r="C223" t="str">
            <v>25A</v>
          </cell>
          <cell r="D223" t="str">
            <v>EA</v>
          </cell>
          <cell r="E223">
            <v>2261</v>
          </cell>
          <cell r="F223">
            <v>1884.5454545454545</v>
          </cell>
          <cell r="G223">
            <v>2073</v>
          </cell>
        </row>
        <row r="224">
          <cell r="A224">
            <v>20118</v>
          </cell>
          <cell r="B224" t="str">
            <v>감압밸브</v>
          </cell>
          <cell r="C224" t="str">
            <v>40A</v>
          </cell>
          <cell r="D224" t="str">
            <v>EA</v>
          </cell>
          <cell r="E224">
            <v>12000</v>
          </cell>
          <cell r="F224">
            <v>6000</v>
          </cell>
        </row>
        <row r="225">
          <cell r="A225">
            <v>20119</v>
          </cell>
          <cell r="B225" t="str">
            <v>관보온재</v>
          </cell>
          <cell r="C225" t="str">
            <v>150A*20T</v>
          </cell>
          <cell r="D225" t="str">
            <v>M</v>
          </cell>
          <cell r="E225">
            <v>4010</v>
          </cell>
          <cell r="F225">
            <v>4050</v>
          </cell>
        </row>
        <row r="226">
          <cell r="A226">
            <v>20120</v>
          </cell>
          <cell r="B226" t="str">
            <v>관보온재</v>
          </cell>
          <cell r="C226" t="str">
            <v>125A*20T</v>
          </cell>
          <cell r="D226" t="str">
            <v>M</v>
          </cell>
          <cell r="E226">
            <v>3860</v>
          </cell>
          <cell r="F226">
            <v>3050</v>
          </cell>
        </row>
        <row r="227">
          <cell r="A227">
            <v>20121</v>
          </cell>
          <cell r="B227" t="str">
            <v>관보온재</v>
          </cell>
          <cell r="C227" t="str">
            <v>100A*20T</v>
          </cell>
          <cell r="D227" t="str">
            <v>M</v>
          </cell>
          <cell r="E227">
            <v>3681</v>
          </cell>
          <cell r="F227">
            <v>2360</v>
          </cell>
        </row>
        <row r="228">
          <cell r="A228">
            <v>20122</v>
          </cell>
          <cell r="B228" t="str">
            <v>관보온재</v>
          </cell>
          <cell r="C228" t="str">
            <v>80A*20T</v>
          </cell>
          <cell r="D228" t="str">
            <v>M</v>
          </cell>
          <cell r="E228">
            <v>3420</v>
          </cell>
          <cell r="F228">
            <v>1835</v>
          </cell>
        </row>
        <row r="229">
          <cell r="A229">
            <v>20123</v>
          </cell>
          <cell r="B229" t="str">
            <v>관보온재</v>
          </cell>
          <cell r="C229" t="str">
            <v>65A*20T</v>
          </cell>
          <cell r="D229" t="str">
            <v>M</v>
          </cell>
          <cell r="E229">
            <v>2794</v>
          </cell>
          <cell r="F229">
            <v>1660</v>
          </cell>
        </row>
        <row r="230">
          <cell r="A230">
            <v>20124</v>
          </cell>
          <cell r="B230" t="str">
            <v>관보온재</v>
          </cell>
          <cell r="C230" t="str">
            <v>50A*20T</v>
          </cell>
          <cell r="D230" t="str">
            <v>M</v>
          </cell>
          <cell r="E230">
            <v>2451</v>
          </cell>
          <cell r="F230">
            <v>1335</v>
          </cell>
        </row>
        <row r="231">
          <cell r="A231">
            <v>20125</v>
          </cell>
          <cell r="B231" t="str">
            <v>관보온재</v>
          </cell>
          <cell r="C231" t="str">
            <v>40A*20T</v>
          </cell>
          <cell r="D231" t="str">
            <v>M</v>
          </cell>
          <cell r="E231">
            <v>2137</v>
          </cell>
          <cell r="F231">
            <v>1130</v>
          </cell>
        </row>
        <row r="232">
          <cell r="A232">
            <v>20126</v>
          </cell>
          <cell r="B232" t="str">
            <v>관보온재</v>
          </cell>
          <cell r="C232" t="str">
            <v>32A*20T</v>
          </cell>
          <cell r="D232" t="str">
            <v>M</v>
          </cell>
          <cell r="E232">
            <v>2045</v>
          </cell>
          <cell r="F232">
            <v>1030</v>
          </cell>
        </row>
        <row r="233">
          <cell r="A233">
            <v>20127</v>
          </cell>
          <cell r="B233" t="str">
            <v>관보온재</v>
          </cell>
          <cell r="C233" t="str">
            <v>25A*20T</v>
          </cell>
          <cell r="D233" t="str">
            <v>M</v>
          </cell>
          <cell r="E233">
            <v>1893</v>
          </cell>
          <cell r="F233">
            <v>930</v>
          </cell>
        </row>
        <row r="234">
          <cell r="A234">
            <v>20128</v>
          </cell>
          <cell r="B234" t="str">
            <v>알람밸브</v>
          </cell>
          <cell r="C234" t="str">
            <v>150A</v>
          </cell>
          <cell r="D234" t="str">
            <v>SET</v>
          </cell>
          <cell r="E234">
            <v>400000</v>
          </cell>
          <cell r="F234">
            <v>230000</v>
          </cell>
        </row>
        <row r="235">
          <cell r="A235">
            <v>20129</v>
          </cell>
          <cell r="B235" t="str">
            <v>알람밸브</v>
          </cell>
          <cell r="C235" t="str">
            <v>125A</v>
          </cell>
          <cell r="D235" t="str">
            <v>SET</v>
          </cell>
        </row>
        <row r="236">
          <cell r="A236">
            <v>20130</v>
          </cell>
          <cell r="B236" t="str">
            <v>알람밸브</v>
          </cell>
          <cell r="C236" t="str">
            <v>100A</v>
          </cell>
          <cell r="D236" t="str">
            <v>SET</v>
          </cell>
          <cell r="E236">
            <v>320000</v>
          </cell>
          <cell r="F236">
            <v>200000</v>
          </cell>
        </row>
        <row r="237">
          <cell r="A237">
            <v>20131</v>
          </cell>
          <cell r="B237" t="str">
            <v>알람밸브</v>
          </cell>
          <cell r="C237" t="str">
            <v>80A</v>
          </cell>
          <cell r="D237" t="str">
            <v>SET</v>
          </cell>
          <cell r="E237">
            <v>280000</v>
          </cell>
          <cell r="F237">
            <v>0</v>
          </cell>
        </row>
        <row r="238">
          <cell r="A238">
            <v>20132</v>
          </cell>
          <cell r="B238" t="str">
            <v>알람밸브</v>
          </cell>
          <cell r="C238" t="str">
            <v>65A</v>
          </cell>
          <cell r="D238" t="str">
            <v>SET</v>
          </cell>
          <cell r="E238">
            <v>200000</v>
          </cell>
          <cell r="F238">
            <v>0</v>
          </cell>
        </row>
        <row r="239">
          <cell r="A239">
            <v>20133</v>
          </cell>
          <cell r="B239" t="str">
            <v>프리액션밸브</v>
          </cell>
          <cell r="C239" t="str">
            <v>150A</v>
          </cell>
          <cell r="D239" t="str">
            <v>SET</v>
          </cell>
          <cell r="E239">
            <v>970000</v>
          </cell>
          <cell r="F239">
            <v>420000</v>
          </cell>
        </row>
        <row r="240">
          <cell r="A240">
            <v>20134</v>
          </cell>
          <cell r="B240" t="str">
            <v>프리액션밸브</v>
          </cell>
          <cell r="C240" t="str">
            <v>125A</v>
          </cell>
          <cell r="D240" t="str">
            <v>SET</v>
          </cell>
          <cell r="F240">
            <v>0</v>
          </cell>
        </row>
        <row r="241">
          <cell r="A241">
            <v>20135</v>
          </cell>
          <cell r="B241" t="str">
            <v>프리액션밸브</v>
          </cell>
          <cell r="C241" t="str">
            <v>100A</v>
          </cell>
          <cell r="D241" t="str">
            <v>SET</v>
          </cell>
          <cell r="E241">
            <v>869000</v>
          </cell>
          <cell r="F241">
            <v>380000</v>
          </cell>
        </row>
        <row r="242">
          <cell r="A242">
            <v>20136</v>
          </cell>
          <cell r="B242" t="str">
            <v>프리액션밸브</v>
          </cell>
          <cell r="C242" t="str">
            <v>80A</v>
          </cell>
          <cell r="D242" t="str">
            <v>SET</v>
          </cell>
          <cell r="E242">
            <v>790000</v>
          </cell>
          <cell r="F242">
            <v>360000</v>
          </cell>
        </row>
        <row r="243">
          <cell r="A243">
            <v>20137</v>
          </cell>
          <cell r="B243" t="str">
            <v>프리액션밸브</v>
          </cell>
          <cell r="C243" t="str">
            <v>65A</v>
          </cell>
          <cell r="D243" t="str">
            <v>SET</v>
          </cell>
        </row>
        <row r="244">
          <cell r="A244">
            <v>20138</v>
          </cell>
          <cell r="B244" t="str">
            <v>TEST V/V함</v>
          </cell>
          <cell r="C244" t="str">
            <v>500*300*180</v>
          </cell>
          <cell r="D244" t="str">
            <v>SET</v>
          </cell>
          <cell r="E244">
            <v>55000</v>
          </cell>
          <cell r="F244">
            <v>43000</v>
          </cell>
        </row>
        <row r="245">
          <cell r="A245">
            <v>20139</v>
          </cell>
          <cell r="B245" t="str">
            <v>순간유량계(일반)</v>
          </cell>
          <cell r="C245" t="str">
            <v>150A</v>
          </cell>
          <cell r="D245" t="str">
            <v>EA</v>
          </cell>
          <cell r="F245">
            <v>0</v>
          </cell>
        </row>
        <row r="246">
          <cell r="A246">
            <v>20140</v>
          </cell>
          <cell r="B246" t="str">
            <v>순간유량계(일반)</v>
          </cell>
          <cell r="C246" t="str">
            <v>125A</v>
          </cell>
          <cell r="D246" t="str">
            <v>EA</v>
          </cell>
        </row>
        <row r="247">
          <cell r="A247">
            <v>20141</v>
          </cell>
          <cell r="B247" t="str">
            <v>순간유량계(일반)</v>
          </cell>
          <cell r="C247" t="str">
            <v>100A</v>
          </cell>
          <cell r="D247" t="str">
            <v>EA</v>
          </cell>
        </row>
        <row r="248">
          <cell r="A248">
            <v>20142</v>
          </cell>
          <cell r="B248" t="str">
            <v>순간유량계(일반)</v>
          </cell>
          <cell r="C248" t="str">
            <v>80A</v>
          </cell>
          <cell r="D248" t="str">
            <v>EA</v>
          </cell>
          <cell r="E248">
            <v>21000</v>
          </cell>
          <cell r="F248">
            <v>14000</v>
          </cell>
        </row>
        <row r="249">
          <cell r="A249">
            <v>20143</v>
          </cell>
          <cell r="B249" t="str">
            <v>순간유량계(일반)</v>
          </cell>
          <cell r="C249" t="str">
            <v>65A</v>
          </cell>
          <cell r="D249" t="str">
            <v>EA</v>
          </cell>
          <cell r="E249">
            <v>19500</v>
          </cell>
          <cell r="F249">
            <v>13000</v>
          </cell>
        </row>
        <row r="250">
          <cell r="A250">
            <v>20144</v>
          </cell>
          <cell r="B250" t="str">
            <v>순간유량계(일반)</v>
          </cell>
          <cell r="C250" t="str">
            <v>50A</v>
          </cell>
          <cell r="D250" t="str">
            <v>EA</v>
          </cell>
          <cell r="E250">
            <v>18000</v>
          </cell>
          <cell r="F250">
            <v>12000</v>
          </cell>
        </row>
        <row r="251">
          <cell r="A251">
            <v>20145</v>
          </cell>
          <cell r="B251" t="str">
            <v>순간유량계(일반)</v>
          </cell>
          <cell r="C251" t="str">
            <v>40A</v>
          </cell>
          <cell r="D251" t="str">
            <v>EA</v>
          </cell>
          <cell r="E251">
            <v>16500</v>
          </cell>
          <cell r="F251">
            <v>11000</v>
          </cell>
        </row>
        <row r="252">
          <cell r="A252">
            <v>20146</v>
          </cell>
          <cell r="B252" t="str">
            <v>SP헤드</v>
          </cell>
          <cell r="C252" t="str">
            <v>72℃ 15A상향</v>
          </cell>
          <cell r="D252" t="str">
            <v>EA</v>
          </cell>
          <cell r="E252">
            <v>10000</v>
          </cell>
          <cell r="F252">
            <v>2500</v>
          </cell>
        </row>
        <row r="253">
          <cell r="A253">
            <v>20147</v>
          </cell>
          <cell r="B253" t="str">
            <v>SP헤드</v>
          </cell>
          <cell r="C253" t="str">
            <v>72℃ 15A측벽</v>
          </cell>
          <cell r="D253" t="str">
            <v>EA</v>
          </cell>
          <cell r="E253">
            <v>10000</v>
          </cell>
          <cell r="F253">
            <v>3500</v>
          </cell>
        </row>
        <row r="254">
          <cell r="A254">
            <v>20148</v>
          </cell>
          <cell r="B254" t="str">
            <v>SP헤드</v>
          </cell>
          <cell r="C254" t="str">
            <v>105℃ 15A상향</v>
          </cell>
          <cell r="D254" t="str">
            <v>EA</v>
          </cell>
          <cell r="E254">
            <v>12000</v>
          </cell>
          <cell r="F254">
            <v>4500</v>
          </cell>
        </row>
        <row r="255">
          <cell r="A255">
            <v>20149</v>
          </cell>
          <cell r="B255" t="str">
            <v>SP헤드</v>
          </cell>
          <cell r="C255" t="str">
            <v>72℃ 15A하향</v>
          </cell>
          <cell r="D255" t="str">
            <v>EA</v>
          </cell>
          <cell r="E255">
            <v>10000</v>
          </cell>
          <cell r="F255">
            <v>2500</v>
          </cell>
        </row>
        <row r="256">
          <cell r="A256">
            <v>20150</v>
          </cell>
          <cell r="B256" t="str">
            <v>SP헤드</v>
          </cell>
          <cell r="C256" t="str">
            <v>105℃ 15A하향</v>
          </cell>
          <cell r="D256" t="str">
            <v>EA</v>
          </cell>
          <cell r="E256">
            <v>12000</v>
          </cell>
          <cell r="F256">
            <v>4500</v>
          </cell>
        </row>
        <row r="257">
          <cell r="A257">
            <v>20151</v>
          </cell>
          <cell r="B257" t="str">
            <v>백니쁠</v>
          </cell>
          <cell r="C257" t="str">
            <v>100A</v>
          </cell>
          <cell r="D257" t="str">
            <v>EA</v>
          </cell>
          <cell r="E257">
            <v>4500</v>
          </cell>
          <cell r="F257">
            <v>4270</v>
          </cell>
        </row>
        <row r="258">
          <cell r="A258">
            <v>20152</v>
          </cell>
          <cell r="B258" t="str">
            <v>백니쁠</v>
          </cell>
          <cell r="C258" t="str">
            <v>80A</v>
          </cell>
          <cell r="D258" t="str">
            <v>EA</v>
          </cell>
        </row>
        <row r="259">
          <cell r="A259">
            <v>20153</v>
          </cell>
          <cell r="B259" t="str">
            <v>백니쁠</v>
          </cell>
          <cell r="C259" t="str">
            <v>65A</v>
          </cell>
          <cell r="D259" t="str">
            <v>EA</v>
          </cell>
          <cell r="F259">
            <v>2144</v>
          </cell>
        </row>
        <row r="260">
          <cell r="A260">
            <v>20154</v>
          </cell>
          <cell r="B260" t="str">
            <v>백니쁠</v>
          </cell>
          <cell r="C260" t="str">
            <v>50A</v>
          </cell>
          <cell r="D260" t="str">
            <v>EA</v>
          </cell>
          <cell r="E260">
            <v>1560</v>
          </cell>
          <cell r="F260">
            <v>1060</v>
          </cell>
        </row>
        <row r="261">
          <cell r="A261">
            <v>20155</v>
          </cell>
          <cell r="B261" t="str">
            <v>백니쁠</v>
          </cell>
          <cell r="C261" t="str">
            <v>40A</v>
          </cell>
          <cell r="D261" t="str">
            <v>EA</v>
          </cell>
          <cell r="E261">
            <v>1390</v>
          </cell>
          <cell r="F261">
            <v>830</v>
          </cell>
        </row>
        <row r="262">
          <cell r="A262">
            <v>20156</v>
          </cell>
          <cell r="B262" t="str">
            <v>백니쁠</v>
          </cell>
          <cell r="C262" t="str">
            <v>32A</v>
          </cell>
          <cell r="D262" t="str">
            <v>EA</v>
          </cell>
          <cell r="E262">
            <v>987</v>
          </cell>
          <cell r="F262">
            <v>640</v>
          </cell>
        </row>
        <row r="263">
          <cell r="A263">
            <v>20157</v>
          </cell>
          <cell r="B263" t="str">
            <v>백니쁠</v>
          </cell>
          <cell r="C263" t="str">
            <v>25A</v>
          </cell>
          <cell r="D263" t="str">
            <v>EA</v>
          </cell>
          <cell r="E263">
            <v>620</v>
          </cell>
          <cell r="F263">
            <v>480</v>
          </cell>
        </row>
        <row r="264">
          <cell r="A264">
            <v>20158</v>
          </cell>
          <cell r="B264" t="str">
            <v>완강기(걸이)</v>
          </cell>
          <cell r="C264" t="str">
            <v>3층용</v>
          </cell>
          <cell r="D264" t="str">
            <v>EA</v>
          </cell>
          <cell r="E264">
            <v>175000</v>
          </cell>
          <cell r="F264">
            <v>85000</v>
          </cell>
        </row>
        <row r="265">
          <cell r="A265">
            <v>20159</v>
          </cell>
          <cell r="B265" t="str">
            <v>완강기(걸이)</v>
          </cell>
          <cell r="C265" t="str">
            <v>4층용</v>
          </cell>
          <cell r="D265" t="str">
            <v>EA</v>
          </cell>
          <cell r="E265">
            <v>195000</v>
          </cell>
          <cell r="F265">
            <v>90000</v>
          </cell>
        </row>
        <row r="266">
          <cell r="A266">
            <v>20160</v>
          </cell>
          <cell r="B266" t="str">
            <v>완강기(걸이)</v>
          </cell>
          <cell r="C266" t="str">
            <v>5층용</v>
          </cell>
          <cell r="D266" t="str">
            <v>EA</v>
          </cell>
          <cell r="E266">
            <v>215000</v>
          </cell>
          <cell r="F266">
            <v>97500</v>
          </cell>
        </row>
        <row r="267">
          <cell r="A267">
            <v>20161</v>
          </cell>
          <cell r="B267" t="str">
            <v>완강기(걸이)</v>
          </cell>
          <cell r="C267" t="str">
            <v>6층용</v>
          </cell>
          <cell r="D267" t="str">
            <v>EA</v>
          </cell>
          <cell r="E267">
            <v>225000</v>
          </cell>
          <cell r="F267">
            <v>105000</v>
          </cell>
        </row>
        <row r="268">
          <cell r="A268">
            <v>20162</v>
          </cell>
          <cell r="B268" t="str">
            <v>알루미늄밴드</v>
          </cell>
          <cell r="C268" t="str">
            <v>25MM</v>
          </cell>
          <cell r="D268" t="str">
            <v>M</v>
          </cell>
          <cell r="E268">
            <v>3000</v>
          </cell>
          <cell r="F268">
            <v>2600</v>
          </cell>
        </row>
        <row r="269">
          <cell r="A269">
            <v>20163</v>
          </cell>
          <cell r="B269" t="str">
            <v>옥내소화전주펌프</v>
          </cell>
          <cell r="C269" t="str">
            <v>7.5HP/4S/200LPM/52M/50A</v>
          </cell>
          <cell r="D269" t="str">
            <v>대</v>
          </cell>
          <cell r="E269">
            <v>1025700</v>
          </cell>
          <cell r="F269">
            <v>789000</v>
          </cell>
        </row>
        <row r="270">
          <cell r="A270">
            <v>20164</v>
          </cell>
          <cell r="B270" t="str">
            <v>옥내소화전보조펌프</v>
          </cell>
          <cell r="C270" t="str">
            <v>3HP/60LPM/52M/40A</v>
          </cell>
          <cell r="D270" t="str">
            <v>대</v>
          </cell>
          <cell r="E270">
            <v>430300</v>
          </cell>
          <cell r="F270">
            <v>331000</v>
          </cell>
        </row>
        <row r="271">
          <cell r="A271">
            <v>20165</v>
          </cell>
          <cell r="B271" t="str">
            <v>SP주펌프</v>
          </cell>
          <cell r="D271" t="str">
            <v>대</v>
          </cell>
        </row>
        <row r="272">
          <cell r="A272">
            <v>20166</v>
          </cell>
          <cell r="B272" t="str">
            <v>SP보조펌프</v>
          </cell>
          <cell r="D272" t="str">
            <v>대</v>
          </cell>
        </row>
        <row r="273">
          <cell r="A273">
            <v>20167</v>
          </cell>
          <cell r="B273" t="str">
            <v>펌프방진(OSM+BMB)</v>
          </cell>
          <cell r="D273" t="str">
            <v>SET</v>
          </cell>
          <cell r="E273">
            <v>136500</v>
          </cell>
          <cell r="F273">
            <v>105000</v>
          </cell>
        </row>
        <row r="274">
          <cell r="A274">
            <v>20168</v>
          </cell>
          <cell r="B274" t="str">
            <v>소화기받침대</v>
          </cell>
          <cell r="C274" t="str">
            <v>3.3KG</v>
          </cell>
          <cell r="D274" t="str">
            <v>EA</v>
          </cell>
          <cell r="E274">
            <v>5000</v>
          </cell>
          <cell r="F274">
            <v>3000</v>
          </cell>
        </row>
        <row r="275">
          <cell r="A275">
            <v>20169</v>
          </cell>
          <cell r="B275" t="str">
            <v>PIPE HANGER</v>
          </cell>
          <cell r="C275" t="str">
            <v>80A</v>
          </cell>
          <cell r="D275" t="str">
            <v>EA</v>
          </cell>
          <cell r="E275">
            <v>1300</v>
          </cell>
          <cell r="F275">
            <v>1000</v>
          </cell>
        </row>
        <row r="276">
          <cell r="A276">
            <v>20170</v>
          </cell>
          <cell r="B276" t="str">
            <v>PIPE HANGER</v>
          </cell>
          <cell r="C276" t="str">
            <v>65A</v>
          </cell>
          <cell r="D276" t="str">
            <v>EA</v>
          </cell>
          <cell r="E276">
            <v>1040</v>
          </cell>
          <cell r="F276">
            <v>800</v>
          </cell>
        </row>
        <row r="277">
          <cell r="A277">
            <v>20171</v>
          </cell>
          <cell r="B277" t="str">
            <v>PIPE HANGER</v>
          </cell>
          <cell r="C277" t="str">
            <v>50A</v>
          </cell>
          <cell r="D277" t="str">
            <v>EA</v>
          </cell>
          <cell r="E277">
            <v>910</v>
          </cell>
          <cell r="F277">
            <v>700</v>
          </cell>
        </row>
        <row r="278">
          <cell r="A278">
            <v>20172</v>
          </cell>
          <cell r="B278" t="str">
            <v>PIPE HANGER</v>
          </cell>
          <cell r="C278" t="str">
            <v>40A</v>
          </cell>
          <cell r="D278" t="str">
            <v>EA</v>
          </cell>
          <cell r="E278">
            <v>780</v>
          </cell>
          <cell r="F278">
            <v>600</v>
          </cell>
        </row>
        <row r="279">
          <cell r="A279">
            <v>20173</v>
          </cell>
          <cell r="B279" t="str">
            <v>PIPE HANGER</v>
          </cell>
          <cell r="C279" t="str">
            <v>32A</v>
          </cell>
          <cell r="D279" t="str">
            <v>EA</v>
          </cell>
          <cell r="E279">
            <v>650</v>
          </cell>
          <cell r="F279">
            <v>500</v>
          </cell>
        </row>
        <row r="280">
          <cell r="A280">
            <v>20174</v>
          </cell>
          <cell r="B280" t="str">
            <v>PIPE HANGER</v>
          </cell>
          <cell r="C280" t="str">
            <v>25A</v>
          </cell>
          <cell r="D280" t="str">
            <v>EA</v>
          </cell>
          <cell r="E280">
            <v>520</v>
          </cell>
          <cell r="F280">
            <v>400</v>
          </cell>
        </row>
        <row r="281">
          <cell r="A281">
            <v>20175</v>
          </cell>
          <cell r="B281" t="str">
            <v>U볼트/너트</v>
          </cell>
          <cell r="C281" t="str">
            <v>200A</v>
          </cell>
          <cell r="D281" t="str">
            <v>EA</v>
          </cell>
        </row>
        <row r="282">
          <cell r="A282">
            <v>20176</v>
          </cell>
          <cell r="B282" t="str">
            <v>U볼트/너트</v>
          </cell>
          <cell r="C282" t="str">
            <v>150A</v>
          </cell>
          <cell r="D282" t="str">
            <v>EA</v>
          </cell>
        </row>
        <row r="283">
          <cell r="A283">
            <v>20177</v>
          </cell>
          <cell r="B283" t="str">
            <v>U볼트/너트</v>
          </cell>
          <cell r="C283" t="str">
            <v>125A</v>
          </cell>
          <cell r="D283" t="str">
            <v>EA</v>
          </cell>
        </row>
        <row r="284">
          <cell r="A284">
            <v>20178</v>
          </cell>
          <cell r="B284" t="str">
            <v>U볼트/너트</v>
          </cell>
          <cell r="C284" t="str">
            <v>100A</v>
          </cell>
          <cell r="D284" t="str">
            <v>EA</v>
          </cell>
          <cell r="E284">
            <v>367</v>
          </cell>
        </row>
        <row r="285">
          <cell r="A285">
            <v>20179</v>
          </cell>
          <cell r="B285" t="str">
            <v>U볼트/너트</v>
          </cell>
          <cell r="C285" t="str">
            <v>80A</v>
          </cell>
          <cell r="D285" t="str">
            <v>EA</v>
          </cell>
          <cell r="E285">
            <v>258</v>
          </cell>
        </row>
        <row r="286">
          <cell r="A286">
            <v>20180</v>
          </cell>
          <cell r="B286" t="str">
            <v>U볼트/너트</v>
          </cell>
          <cell r="C286" t="str">
            <v>65A</v>
          </cell>
          <cell r="D286" t="str">
            <v>EA</v>
          </cell>
          <cell r="E286">
            <v>165</v>
          </cell>
        </row>
        <row r="287">
          <cell r="A287">
            <v>20181</v>
          </cell>
          <cell r="B287" t="str">
            <v>U볼트/너트</v>
          </cell>
          <cell r="C287" t="str">
            <v>50A</v>
          </cell>
          <cell r="D287" t="str">
            <v>EA</v>
          </cell>
          <cell r="E287">
            <v>139</v>
          </cell>
        </row>
        <row r="288">
          <cell r="A288">
            <v>20182</v>
          </cell>
          <cell r="B288" t="str">
            <v>볼트/너트</v>
          </cell>
          <cell r="C288" t="str">
            <v>M16*65L</v>
          </cell>
          <cell r="D288" t="str">
            <v>EA</v>
          </cell>
          <cell r="E288">
            <v>450</v>
          </cell>
          <cell r="F288">
            <v>190</v>
          </cell>
        </row>
        <row r="289">
          <cell r="A289">
            <v>20183</v>
          </cell>
          <cell r="B289" t="str">
            <v>압력탱크</v>
          </cell>
          <cell r="C289" t="str">
            <v>100L</v>
          </cell>
          <cell r="D289" t="str">
            <v>EA</v>
          </cell>
          <cell r="E289">
            <v>350000</v>
          </cell>
          <cell r="F289">
            <v>190000</v>
          </cell>
        </row>
        <row r="290">
          <cell r="A290">
            <v>20184</v>
          </cell>
          <cell r="B290" t="str">
            <v>CO2소화기</v>
          </cell>
          <cell r="C290" t="str">
            <v>50L/B</v>
          </cell>
          <cell r="D290" t="str">
            <v>EA</v>
          </cell>
          <cell r="E290">
            <v>480000</v>
          </cell>
          <cell r="F290">
            <v>300000</v>
          </cell>
        </row>
        <row r="291">
          <cell r="A291">
            <v>20185</v>
          </cell>
          <cell r="B291" t="str">
            <v>CO2소화기</v>
          </cell>
          <cell r="C291" t="str">
            <v>15L/B</v>
          </cell>
          <cell r="D291" t="str">
            <v>EA</v>
          </cell>
          <cell r="E291">
            <v>210000</v>
          </cell>
          <cell r="F291">
            <v>85000</v>
          </cell>
        </row>
        <row r="292">
          <cell r="A292">
            <v>20186</v>
          </cell>
          <cell r="B292" t="str">
            <v>CO2소화기</v>
          </cell>
          <cell r="C292" t="str">
            <v>10L/B</v>
          </cell>
          <cell r="D292" t="str">
            <v>EA</v>
          </cell>
          <cell r="E292">
            <v>165000</v>
          </cell>
          <cell r="F292">
            <v>75000</v>
          </cell>
        </row>
        <row r="293">
          <cell r="A293">
            <v>20187</v>
          </cell>
          <cell r="B293" t="str">
            <v>CO2소화기</v>
          </cell>
          <cell r="C293" t="str">
            <v>5L/B</v>
          </cell>
          <cell r="D293" t="str">
            <v>EA</v>
          </cell>
        </row>
        <row r="294">
          <cell r="A294">
            <v>20188</v>
          </cell>
          <cell r="B294" t="str">
            <v>하론소화기</v>
          </cell>
          <cell r="C294" t="str">
            <v>68KG</v>
          </cell>
          <cell r="D294" t="str">
            <v>EA</v>
          </cell>
        </row>
        <row r="295">
          <cell r="A295">
            <v>20189</v>
          </cell>
          <cell r="B295" t="str">
            <v>하론소화기</v>
          </cell>
          <cell r="C295" t="str">
            <v>46KG</v>
          </cell>
          <cell r="D295" t="str">
            <v>EA</v>
          </cell>
        </row>
        <row r="296">
          <cell r="A296">
            <v>20190</v>
          </cell>
          <cell r="B296" t="str">
            <v>하론소화기</v>
          </cell>
          <cell r="C296" t="str">
            <v>23KG</v>
          </cell>
          <cell r="D296" t="str">
            <v>EA</v>
          </cell>
        </row>
        <row r="297">
          <cell r="A297">
            <v>20191</v>
          </cell>
          <cell r="B297" t="str">
            <v>하론소화기</v>
          </cell>
          <cell r="C297" t="str">
            <v>6.8KG</v>
          </cell>
          <cell r="D297" t="str">
            <v>EA</v>
          </cell>
        </row>
        <row r="298">
          <cell r="A298">
            <v>20192</v>
          </cell>
          <cell r="B298" t="str">
            <v>하론소화기</v>
          </cell>
          <cell r="C298" t="str">
            <v>4.5KG</v>
          </cell>
          <cell r="D298" t="str">
            <v>EA</v>
          </cell>
        </row>
        <row r="299">
          <cell r="A299">
            <v>20193</v>
          </cell>
          <cell r="B299" t="str">
            <v>하론소화기</v>
          </cell>
          <cell r="C299" t="str">
            <v>3.0KG</v>
          </cell>
          <cell r="D299" t="str">
            <v>EA</v>
          </cell>
          <cell r="E299">
            <v>150000</v>
          </cell>
          <cell r="F299">
            <v>70000</v>
          </cell>
        </row>
        <row r="300">
          <cell r="A300">
            <v>20194</v>
          </cell>
          <cell r="B300" t="str">
            <v>하론소화기</v>
          </cell>
          <cell r="C300" t="str">
            <v>2.0KG</v>
          </cell>
          <cell r="D300" t="str">
            <v>EA</v>
          </cell>
        </row>
        <row r="301">
          <cell r="A301">
            <v>20195</v>
          </cell>
          <cell r="B301" t="str">
            <v>하론소화기</v>
          </cell>
          <cell r="C301" t="str">
            <v>1.0KG</v>
          </cell>
          <cell r="D301" t="str">
            <v>EA</v>
          </cell>
        </row>
        <row r="302">
          <cell r="A302">
            <v>20196</v>
          </cell>
          <cell r="B302" t="str">
            <v>물올림탱크</v>
          </cell>
          <cell r="C302" t="str">
            <v>100L</v>
          </cell>
          <cell r="D302" t="str">
            <v>EA</v>
          </cell>
          <cell r="E302">
            <v>215000</v>
          </cell>
          <cell r="F302">
            <v>85000</v>
          </cell>
        </row>
        <row r="303">
          <cell r="A303">
            <v>20197</v>
          </cell>
          <cell r="B303" t="str">
            <v>살수헤드</v>
          </cell>
          <cell r="C303" t="str">
            <v>15A</v>
          </cell>
          <cell r="D303" t="str">
            <v>EA</v>
          </cell>
          <cell r="E303">
            <v>7000</v>
          </cell>
          <cell r="F303">
            <v>4000</v>
          </cell>
        </row>
        <row r="304">
          <cell r="A304">
            <v>20198</v>
          </cell>
          <cell r="B304" t="str">
            <v>살수헤드</v>
          </cell>
          <cell r="C304" t="str">
            <v>20A</v>
          </cell>
          <cell r="D304" t="str">
            <v>EA</v>
          </cell>
          <cell r="E304">
            <v>9000</v>
          </cell>
          <cell r="F304">
            <v>4500</v>
          </cell>
        </row>
        <row r="305">
          <cell r="A305">
            <v>20199</v>
          </cell>
          <cell r="B305" t="str">
            <v>앵글</v>
          </cell>
          <cell r="C305" t="str">
            <v>40MM*5T</v>
          </cell>
          <cell r="D305" t="str">
            <v>M</v>
          </cell>
          <cell r="E305">
            <v>1419.6</v>
          </cell>
          <cell r="F305">
            <v>1092</v>
          </cell>
        </row>
        <row r="306">
          <cell r="A306">
            <v>20200</v>
          </cell>
          <cell r="B306" t="str">
            <v>셋트앙카</v>
          </cell>
          <cell r="C306" t="str">
            <v>3/8"</v>
          </cell>
          <cell r="D306" t="str">
            <v>EA</v>
          </cell>
          <cell r="E306">
            <v>117</v>
          </cell>
          <cell r="F306">
            <v>90</v>
          </cell>
        </row>
        <row r="307">
          <cell r="A307">
            <v>20201</v>
          </cell>
          <cell r="B307" t="str">
            <v>전산볼트</v>
          </cell>
          <cell r="C307" t="str">
            <v>1M</v>
          </cell>
          <cell r="D307" t="str">
            <v>EA</v>
          </cell>
          <cell r="E307">
            <v>1300</v>
          </cell>
          <cell r="F307">
            <v>1000</v>
          </cell>
        </row>
        <row r="308">
          <cell r="A308">
            <v>20202</v>
          </cell>
          <cell r="B308" t="str">
            <v>보온테이프</v>
          </cell>
          <cell r="C308" t="str">
            <v>적색</v>
          </cell>
          <cell r="D308" t="str">
            <v>EA</v>
          </cell>
          <cell r="E308">
            <v>700</v>
          </cell>
        </row>
        <row r="309">
          <cell r="A309">
            <v>20203</v>
          </cell>
          <cell r="B309" t="str">
            <v>방열복, 공기호흡기</v>
          </cell>
          <cell r="C309" t="str">
            <v>SAS500/#UPS-84</v>
          </cell>
          <cell r="D309" t="str">
            <v>SET</v>
          </cell>
          <cell r="E309">
            <v>2707000</v>
          </cell>
          <cell r="F309">
            <v>2151000</v>
          </cell>
        </row>
        <row r="310">
          <cell r="A310">
            <v>20204</v>
          </cell>
          <cell r="B310" t="str">
            <v>후드밸브</v>
          </cell>
          <cell r="C310" t="str">
            <v>150A</v>
          </cell>
          <cell r="D310" t="str">
            <v>EA</v>
          </cell>
          <cell r="E310">
            <v>73943.999999999985</v>
          </cell>
          <cell r="F310">
            <v>56879.999999999993</v>
          </cell>
          <cell r="G310">
            <v>62568</v>
          </cell>
        </row>
        <row r="311">
          <cell r="A311">
            <v>20205</v>
          </cell>
          <cell r="B311" t="str">
            <v>후드밸브</v>
          </cell>
          <cell r="C311" t="str">
            <v>125A</v>
          </cell>
          <cell r="D311" t="str">
            <v>EA</v>
          </cell>
          <cell r="E311">
            <v>63647.999999999993</v>
          </cell>
          <cell r="F311">
            <v>48959.999999999993</v>
          </cell>
          <cell r="G311">
            <v>53856</v>
          </cell>
        </row>
        <row r="312">
          <cell r="A312">
            <v>20206</v>
          </cell>
          <cell r="B312" t="str">
            <v>후드밸브</v>
          </cell>
          <cell r="C312" t="str">
            <v>100A</v>
          </cell>
          <cell r="D312" t="str">
            <v>EA</v>
          </cell>
          <cell r="E312">
            <v>38375.999999999993</v>
          </cell>
          <cell r="F312">
            <v>29519.999999999996</v>
          </cell>
          <cell r="G312">
            <v>32472</v>
          </cell>
        </row>
        <row r="313">
          <cell r="A313">
            <v>20207</v>
          </cell>
          <cell r="B313" t="str">
            <v>후드밸브</v>
          </cell>
          <cell r="C313" t="str">
            <v>80A</v>
          </cell>
          <cell r="D313" t="str">
            <v>EA</v>
          </cell>
          <cell r="E313">
            <v>35567.999999999993</v>
          </cell>
          <cell r="F313">
            <v>27359.999999999996</v>
          </cell>
          <cell r="G313">
            <v>30096</v>
          </cell>
        </row>
        <row r="314">
          <cell r="A314">
            <v>20208</v>
          </cell>
          <cell r="B314" t="str">
            <v>후드밸브</v>
          </cell>
          <cell r="C314" t="str">
            <v>65A</v>
          </cell>
          <cell r="D314" t="str">
            <v>EA</v>
          </cell>
          <cell r="E314">
            <v>30887.999999999996</v>
          </cell>
          <cell r="F314">
            <v>23759.999999999996</v>
          </cell>
          <cell r="G314">
            <v>26136</v>
          </cell>
        </row>
        <row r="315">
          <cell r="A315">
            <v>20209</v>
          </cell>
          <cell r="B315" t="str">
            <v>후드밸브</v>
          </cell>
          <cell r="C315" t="str">
            <v>50A</v>
          </cell>
          <cell r="D315" t="str">
            <v>EA</v>
          </cell>
          <cell r="E315">
            <v>27133.363636363632</v>
          </cell>
          <cell r="F315">
            <v>20871.81818181818</v>
          </cell>
          <cell r="G315">
            <v>22959</v>
          </cell>
        </row>
        <row r="316">
          <cell r="A316">
            <v>20210</v>
          </cell>
          <cell r="B316" t="str">
            <v>02.노무비</v>
          </cell>
        </row>
        <row r="317">
          <cell r="A317">
            <v>20211</v>
          </cell>
          <cell r="B317" t="str">
            <v>노무비</v>
          </cell>
          <cell r="C317" t="str">
            <v>배관공</v>
          </cell>
          <cell r="D317" t="str">
            <v>인</v>
          </cell>
          <cell r="E317">
            <v>51272</v>
          </cell>
        </row>
        <row r="318">
          <cell r="A318">
            <v>20212</v>
          </cell>
          <cell r="B318" t="str">
            <v>노무비</v>
          </cell>
          <cell r="C318" t="str">
            <v>용접공</v>
          </cell>
          <cell r="D318" t="str">
            <v>인</v>
          </cell>
          <cell r="E318">
            <v>58758</v>
          </cell>
        </row>
        <row r="319">
          <cell r="A319">
            <v>20213</v>
          </cell>
          <cell r="B319" t="str">
            <v>노무비</v>
          </cell>
          <cell r="C319" t="str">
            <v>기계설치공</v>
          </cell>
          <cell r="D319" t="str">
            <v>인</v>
          </cell>
          <cell r="E319">
            <v>54111</v>
          </cell>
        </row>
        <row r="320">
          <cell r="A320">
            <v>20214</v>
          </cell>
          <cell r="B320" t="str">
            <v>노무비</v>
          </cell>
          <cell r="C320" t="str">
            <v>보온공</v>
          </cell>
          <cell r="D320" t="str">
            <v>인</v>
          </cell>
          <cell r="E320">
            <v>52961</v>
          </cell>
        </row>
        <row r="321">
          <cell r="A321">
            <v>20215</v>
          </cell>
          <cell r="B321" t="str">
            <v>노무비</v>
          </cell>
          <cell r="C321" t="str">
            <v>보통인부</v>
          </cell>
          <cell r="D321" t="str">
            <v>인</v>
          </cell>
          <cell r="E321">
            <v>37483</v>
          </cell>
        </row>
        <row r="322">
          <cell r="A322">
            <v>20216</v>
          </cell>
          <cell r="B322" t="str">
            <v>공구손료</v>
          </cell>
          <cell r="C322" t="str">
            <v>노무비의3%</v>
          </cell>
          <cell r="D322" t="str">
            <v>식</v>
          </cell>
        </row>
        <row r="323">
          <cell r="A323">
            <v>20217</v>
          </cell>
          <cell r="B323" t="str">
            <v>객석유도등</v>
          </cell>
          <cell r="C323" t="str">
            <v>DC24V</v>
          </cell>
          <cell r="D323" t="str">
            <v>EA</v>
          </cell>
          <cell r="E323">
            <v>35000</v>
          </cell>
          <cell r="F323">
            <v>25000</v>
          </cell>
        </row>
        <row r="324">
          <cell r="A324">
            <v>20218</v>
          </cell>
        </row>
        <row r="325">
          <cell r="A325">
            <v>20219</v>
          </cell>
        </row>
        <row r="326">
          <cell r="A326">
            <v>20220</v>
          </cell>
        </row>
        <row r="327">
          <cell r="A327">
            <v>20221</v>
          </cell>
        </row>
        <row r="328">
          <cell r="A328">
            <v>20222</v>
          </cell>
        </row>
        <row r="329">
          <cell r="A329">
            <v>20223</v>
          </cell>
        </row>
        <row r="330">
          <cell r="A330">
            <v>20224</v>
          </cell>
        </row>
        <row r="331">
          <cell r="A331">
            <v>20225</v>
          </cell>
        </row>
        <row r="332">
          <cell r="A332">
            <v>20226</v>
          </cell>
        </row>
        <row r="333">
          <cell r="A333">
            <v>20227</v>
          </cell>
        </row>
        <row r="334">
          <cell r="A334">
            <v>20228</v>
          </cell>
        </row>
        <row r="335">
          <cell r="A335">
            <v>20229</v>
          </cell>
        </row>
        <row r="336">
          <cell r="A336">
            <v>20230</v>
          </cell>
        </row>
        <row r="337">
          <cell r="A337">
            <v>20231</v>
          </cell>
        </row>
        <row r="338">
          <cell r="A338">
            <v>20232</v>
          </cell>
        </row>
        <row r="339">
          <cell r="A339">
            <v>20233</v>
          </cell>
        </row>
        <row r="340">
          <cell r="A340">
            <v>20234</v>
          </cell>
        </row>
        <row r="341">
          <cell r="A341">
            <v>20235</v>
          </cell>
        </row>
        <row r="342">
          <cell r="A342">
            <v>20236</v>
          </cell>
        </row>
        <row r="343">
          <cell r="A343">
            <v>20237</v>
          </cell>
          <cell r="F343">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초자료"/>
      <sheetName val="여과지동"/>
      <sheetName val="N賃率-職"/>
      <sheetName val="근거서"/>
      <sheetName val="자재단가"/>
      <sheetName val="내역서"/>
      <sheetName val="약품공급2"/>
      <sheetName val="노임단가"/>
      <sheetName val="#REF"/>
      <sheetName val="단가"/>
      <sheetName val="배관배선 단가조사"/>
      <sheetName val="일위대가"/>
      <sheetName val="일위대가집계"/>
      <sheetName val="실행철강하도"/>
      <sheetName val="집계표"/>
      <sheetName val="원가서"/>
      <sheetName val="골조시행"/>
      <sheetName val="내역"/>
      <sheetName val="지급자재"/>
    </sheetNames>
    <definedNames>
      <definedName name="메인_메뉴호출"/>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일위대가"/>
      <sheetName val="조명시설"/>
      <sheetName val="대로근거"/>
      <sheetName val="중로근거"/>
    </sheetNames>
    <sheetDataSet>
      <sheetData sheetId="0"/>
      <sheetData sheetId="1"/>
      <sheetData sheetId="2"/>
      <sheetData sheetId="3" refreshError="1"/>
      <sheetData sheetId="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賃率-職"/>
      <sheetName val="원가 (2)"/>
      <sheetName val="원가"/>
      <sheetName val="재집"/>
      <sheetName val="직재"/>
      <sheetName val="소요량"/>
      <sheetName val="간재"/>
      <sheetName val="용접재료"/>
      <sheetName val="간재비율"/>
      <sheetName val="작업설"/>
      <sheetName val="단가"/>
      <sheetName val="노집"/>
      <sheetName val="노무"/>
      <sheetName val="공수"/>
      <sheetName val="간노"/>
      <sheetName val="임금"/>
      <sheetName val="임율"/>
      <sheetName val="경비"/>
      <sheetName val="배부"/>
      <sheetName val="조정액"/>
      <sheetName val="일반"/>
      <sheetName val="일반관리비"/>
      <sheetName val="이윤"/>
      <sheetName val="이윤율"/>
      <sheetName val="손익"/>
      <sheetName val="제조"/>
      <sheetName val="기업"/>
      <sheetName val="운반비"/>
      <sheetName val="삭제소요량"/>
      <sheetName val="총괄"/>
      <sheetName val="입력"/>
      <sheetName val="C-노임단가"/>
      <sheetName val="실행철강하도"/>
      <sheetName val="제-노임"/>
      <sheetName val="제직재"/>
      <sheetName val="E총15"/>
      <sheetName val="대치판정"/>
      <sheetName val="신우"/>
      <sheetName val="연습"/>
      <sheetName val="개소별수량산출"/>
      <sheetName val="J형측구단위수량"/>
      <sheetName val="터파기및재료"/>
      <sheetName val="자료입력"/>
      <sheetName val="Sheet2"/>
      <sheetName val="조명율"/>
      <sheetName val="1-1"/>
      <sheetName val="J直材4"/>
      <sheetName val="일위대가(가설)"/>
      <sheetName val="교각계산"/>
      <sheetName val="내역"/>
      <sheetName val="단"/>
      <sheetName val="N賃率_職"/>
      <sheetName val="한강운반비"/>
      <sheetName val="갑지(추정)"/>
      <sheetName val="20관리비율"/>
      <sheetName val="구의33고"/>
      <sheetName val="일위"/>
      <sheetName val="용소리교"/>
      <sheetName val="DATE"/>
      <sheetName val="신대방33(적용)"/>
      <sheetName val="I一般比"/>
      <sheetName val="입찰안"/>
      <sheetName val="내역서"/>
      <sheetName val="APT"/>
      <sheetName val="집계표"/>
      <sheetName val="주차구획선수량"/>
      <sheetName val="실행내역서 "/>
      <sheetName val="인테리어"/>
      <sheetName val="빗물받이(910-510-410)"/>
      <sheetName val="#REF"/>
      <sheetName val="공조기휀"/>
      <sheetName val="품셈TABLE"/>
      <sheetName val="직노"/>
      <sheetName val="설-원가"/>
      <sheetName val="설치자재"/>
      <sheetName val="단중"/>
      <sheetName val="기본일위"/>
      <sheetName val="조명시설"/>
      <sheetName val="수목단가"/>
      <sheetName val="노임단가"/>
      <sheetName val="소방사항"/>
      <sheetName val="경율산정.XLS"/>
      <sheetName val="원가계산서"/>
      <sheetName val="수량산출"/>
      <sheetName val="9GNG운반"/>
      <sheetName val="자재비"/>
      <sheetName val="유림총괄"/>
      <sheetName val="일위대가표"/>
      <sheetName val="지구단위계획"/>
      <sheetName val="단가산출"/>
      <sheetName val="다목적갑"/>
      <sheetName val="제작비추산총괄표"/>
      <sheetName val="물량"/>
      <sheetName val="코드"/>
      <sheetName val="공종목록표"/>
      <sheetName val="NP-총정리"/>
      <sheetName val="Total"/>
      <sheetName val="물량산출서(장기간공사-1안)"/>
      <sheetName val="소비자가"/>
      <sheetName val="전신환매도율"/>
      <sheetName val="토목주소"/>
      <sheetName val="프랜트면허"/>
      <sheetName val="노임"/>
      <sheetName val="부하"/>
      <sheetName val="소방"/>
      <sheetName val="유기공정"/>
      <sheetName val="교통대책내역"/>
      <sheetName val="Sheet1"/>
      <sheetName val="건축공사"/>
      <sheetName val="시행후면적"/>
      <sheetName val="수지예산"/>
      <sheetName val="일위대가(1)"/>
      <sheetName val="중기일위대가"/>
      <sheetName val="각형맨홀"/>
      <sheetName val="설직재-1"/>
      <sheetName val="물량표"/>
      <sheetName val="화설내"/>
      <sheetName val="준검 내역서"/>
      <sheetName val="콘크리트타설집계표"/>
      <sheetName val="울산자동제어"/>
      <sheetName val="1안"/>
      <sheetName val="참조자료"/>
      <sheetName val="Sheet3"/>
      <sheetName val="사원등록"/>
      <sheetName val="호봉 (2)"/>
      <sheetName val="보안등"/>
      <sheetName val="골조"/>
      <sheetName val="시설수량표"/>
      <sheetName val="식재수량표"/>
      <sheetName val="산출내역서"/>
      <sheetName val="설계내역서"/>
      <sheetName val="wall"/>
      <sheetName val="단면가정"/>
      <sheetName val="집계"/>
      <sheetName val="공사개요"/>
      <sheetName val="을-ATYPE"/>
      <sheetName val="인사자료총집계"/>
      <sheetName val="간접경상비"/>
      <sheetName val="실행내역"/>
      <sheetName val="분전반일위대가"/>
      <sheetName val="조명율표"/>
      <sheetName val="일위대가"/>
      <sheetName val="기계"/>
      <sheetName val="대로근거"/>
      <sheetName val="중로근거"/>
      <sheetName val="단가산출서"/>
      <sheetName val="금액내역서"/>
      <sheetName val="일위_파일"/>
      <sheetName val="덕전리"/>
      <sheetName val="1.수인터널"/>
      <sheetName val="인공LIST"/>
      <sheetName val="단가(CCTV)"/>
      <sheetName val="차액보증"/>
      <sheetName val="합천내역"/>
      <sheetName val="대창(장성)"/>
      <sheetName val="quotation"/>
      <sheetName val="입찰보고"/>
      <sheetName val="bid"/>
      <sheetName val="코드표"/>
      <sheetName val="금액유형"/>
      <sheetName val="수리결과"/>
      <sheetName val="8.식재일위"/>
      <sheetName val="B시설가격"/>
      <sheetName val="물량산출서"/>
      <sheetName val="중기사용료"/>
      <sheetName val="공사"/>
      <sheetName val="갑지"/>
      <sheetName val="전기일위목록"/>
      <sheetName val="단열-자재"/>
      <sheetName val="산출내역서집계표"/>
      <sheetName val="견적서"/>
      <sheetName val="피벗테이블데이터분석"/>
      <sheetName val="적용단위길이"/>
      <sheetName val="자재"/>
      <sheetName val="FAB별"/>
      <sheetName val="BJJIN"/>
      <sheetName val="식재총괄"/>
      <sheetName val="횡배수관토공수량"/>
      <sheetName val="내역표지"/>
      <sheetName val="단가표"/>
      <sheetName val="정렬"/>
      <sheetName val="우배수"/>
      <sheetName val="오억미만"/>
      <sheetName val="토공사"/>
      <sheetName val="간접"/>
      <sheetName val="200"/>
      <sheetName val="총괄표"/>
      <sheetName val="바닥판"/>
      <sheetName val="입력DATA"/>
      <sheetName val="단가일람"/>
      <sheetName val="조경일람"/>
      <sheetName val="추가예산"/>
      <sheetName val="Baby일위대가"/>
      <sheetName val="을지"/>
      <sheetName val="2공종별예산조서"/>
      <sheetName val="식재가격"/>
      <sheetName val="일위목록"/>
      <sheetName val="금호"/>
      <sheetName val="시화점실행"/>
      <sheetName val="Macro(차단기)"/>
      <sheetName val="골조시행"/>
      <sheetName val="공통자료"/>
      <sheetName val="C_노임단가"/>
      <sheetName val="기계공사"/>
      <sheetName val="발신정보"/>
      <sheetName val="하조서"/>
      <sheetName val="선정요령"/>
      <sheetName val="원가_(2)"/>
      <sheetName val="투찰가"/>
      <sheetName val="배관배선 단가조사"/>
      <sheetName val="일위대가집계"/>
      <sheetName val="흄관기초"/>
      <sheetName val="토공총괄표"/>
      <sheetName val="Sheet9"/>
      <sheetName val="자재단가"/>
      <sheetName val="8)중점관리장비현황"/>
      <sheetName val="9월정산(붙#1)"/>
      <sheetName val="발전세부(시차.붙#2-2)"/>
      <sheetName val="분기정산(붙#2)"/>
      <sheetName val="Sheet6"/>
      <sheetName val="직접비내역서"/>
      <sheetName val="기술지원비"/>
      <sheetName val="건축기성"/>
      <sheetName val="입찰"/>
    </sheetNames>
    <sheetDataSet>
      <sheetData sheetId="0" refreshError="1">
        <row r="5">
          <cell r="I5">
            <v>1</v>
          </cell>
        </row>
        <row r="6">
          <cell r="I6">
            <v>2</v>
          </cell>
        </row>
        <row r="7">
          <cell r="I7">
            <v>3</v>
          </cell>
        </row>
        <row r="8">
          <cell r="I8">
            <v>4</v>
          </cell>
        </row>
        <row r="9">
          <cell r="I9">
            <v>5</v>
          </cell>
        </row>
        <row r="10">
          <cell r="I10">
            <v>6</v>
          </cell>
        </row>
        <row r="11">
          <cell r="I11">
            <v>7</v>
          </cell>
        </row>
        <row r="12">
          <cell r="I12">
            <v>8</v>
          </cell>
        </row>
        <row r="13">
          <cell r="I13">
            <v>9</v>
          </cell>
        </row>
        <row r="14">
          <cell r="I14">
            <v>10</v>
          </cell>
        </row>
        <row r="15">
          <cell r="I15">
            <v>11</v>
          </cell>
        </row>
        <row r="16">
          <cell r="I16">
            <v>12</v>
          </cell>
        </row>
        <row r="17">
          <cell r="I17">
            <v>13</v>
          </cell>
        </row>
        <row r="18">
          <cell r="I18">
            <v>14</v>
          </cell>
        </row>
        <row r="19">
          <cell r="I19">
            <v>15</v>
          </cell>
        </row>
        <row r="20">
          <cell r="I20">
            <v>16</v>
          </cell>
        </row>
        <row r="21">
          <cell r="I21">
            <v>17</v>
          </cell>
        </row>
        <row r="22">
          <cell r="I22">
            <v>18</v>
          </cell>
        </row>
        <row r="23">
          <cell r="I23">
            <v>19</v>
          </cell>
        </row>
        <row r="24">
          <cell r="I24">
            <v>20</v>
          </cell>
        </row>
        <row r="25">
          <cell r="I25">
            <v>21</v>
          </cell>
        </row>
        <row r="26">
          <cell r="I26">
            <v>22</v>
          </cell>
        </row>
        <row r="27">
          <cell r="I27">
            <v>23</v>
          </cell>
        </row>
        <row r="28">
          <cell r="I28">
            <v>24</v>
          </cell>
        </row>
        <row r="29">
          <cell r="I29">
            <v>25</v>
          </cell>
        </row>
        <row r="30">
          <cell r="I30">
            <v>26</v>
          </cell>
        </row>
      </sheetData>
      <sheetData sheetId="1"/>
      <sheetData sheetId="2">
        <row r="5">
          <cell r="I5">
            <v>1</v>
          </cell>
        </row>
      </sheetData>
      <sheetData sheetId="3">
        <row r="5">
          <cell r="I5">
            <v>1</v>
          </cell>
        </row>
      </sheetData>
      <sheetData sheetId="4">
        <row r="5">
          <cell r="I5">
            <v>1</v>
          </cell>
        </row>
      </sheetData>
      <sheetData sheetId="5">
        <row r="5">
          <cell r="I5">
            <v>1</v>
          </cell>
        </row>
      </sheetData>
      <sheetData sheetId="6">
        <row r="5">
          <cell r="I5">
            <v>1</v>
          </cell>
        </row>
      </sheetData>
      <sheetData sheetId="7">
        <row r="5">
          <cell r="I5">
            <v>1</v>
          </cell>
        </row>
      </sheetData>
      <sheetData sheetId="8">
        <row r="5">
          <cell r="I5">
            <v>1</v>
          </cell>
        </row>
      </sheetData>
      <sheetData sheetId="9">
        <row r="5">
          <cell r="I5">
            <v>1</v>
          </cell>
        </row>
      </sheetData>
      <sheetData sheetId="10">
        <row r="5">
          <cell r="I5">
            <v>1</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약품공급2"/>
      <sheetName val="여과지동"/>
      <sheetName val="기초자료"/>
      <sheetName val="공사총원가계산서"/>
      <sheetName val="하수처리장-토목원가"/>
      <sheetName val="하수처리장-토목"/>
      <sheetName val="지장물취득비"/>
      <sheetName val="조경원가"/>
      <sheetName val="조경내역"/>
      <sheetName val="하수처리장-건축원가"/>
      <sheetName val="하수처리장-건축"/>
      <sheetName val="설비집계"/>
      <sheetName val="설비내역"/>
      <sheetName val="기계원가계산"/>
      <sheetName val="하수처리장-기계내역"/>
      <sheetName val="중계펌프장-기계내역"/>
      <sheetName val="전기원가"/>
      <sheetName val="전기집계"/>
      <sheetName val="하수처리장-전기집계"/>
      <sheetName val="하수처리장-전기내역"/>
      <sheetName val="중계펌프장-전기집계"/>
      <sheetName val="중계펌프장-전기내역"/>
      <sheetName val="하수처리장-사급자재대"/>
      <sheetName val="사급자재대-기계"/>
      <sheetName val="사급자재대-전기"/>
      <sheetName val="시운전비"/>
      <sheetName val="차집관로, 중계펌프장원가"/>
      <sheetName val="차집관로, 중계펌프장"/>
      <sheetName val="중계펌프장-건축"/>
      <sheetName val="중계펌프장-사급자재대"/>
      <sheetName val="sheet1"/>
      <sheetName val="현장관리비 산출내역"/>
      <sheetName val="일위대가"/>
      <sheetName val="약품설비"/>
      <sheetName val="총괄표"/>
      <sheetName val="대포2교접속"/>
      <sheetName val="천방교접속"/>
      <sheetName val="전체"/>
      <sheetName val="기기리스트"/>
      <sheetName val="3.하중산정4.지지력"/>
      <sheetName val="실행(1)"/>
      <sheetName val="준검 내역서"/>
      <sheetName val="실행철강하도"/>
      <sheetName val="봉양~조차장간고하개명(신설)"/>
      <sheetName val="일위목록"/>
      <sheetName val="밸브설치"/>
      <sheetName val="구조물철거타공정이월"/>
      <sheetName val="전체_1설계"/>
      <sheetName val="건축내역"/>
      <sheetName val="교각1"/>
      <sheetName val="#REF"/>
      <sheetName val="GODO"/>
      <sheetName val="2.대외공문"/>
      <sheetName val="접지수량"/>
      <sheetName val="DATA"/>
      <sheetName val="BLOCK(1)"/>
      <sheetName val="RE9604"/>
      <sheetName val="사급자재"/>
      <sheetName val="건축공사"/>
      <sheetName val="인부신상자료"/>
      <sheetName val="품셈TABLE"/>
      <sheetName val="자재단가"/>
      <sheetName val="금액내역서"/>
      <sheetName val="DATA-UPS"/>
      <sheetName val="예정(3)"/>
      <sheetName val="내역서"/>
      <sheetName val="당진1,2호기전선관설치및접지4차공사내역서-을지"/>
      <sheetName val="요율"/>
      <sheetName val="DATE"/>
      <sheetName val="SG"/>
      <sheetName val="1.취수장"/>
      <sheetName val="공사비총괄"/>
      <sheetName val="문학간접"/>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지원28"/>
      <sheetName val="영창26"/>
      <sheetName val="법정18"/>
      <sheetName val="식당20"/>
    </sheetNames>
    <sheetDataSet>
      <sheetData sheetId="0"/>
      <sheetData sheetId="1">
        <row r="3">
          <cell r="A3" t="str">
            <v>영 창 집 계 표</v>
          </cell>
          <cell r="E3" t="str">
            <v>재료비</v>
          </cell>
          <cell r="H3">
            <v>0</v>
          </cell>
          <cell r="I3">
            <v>0</v>
          </cell>
          <cell r="J3">
            <v>0</v>
          </cell>
          <cell r="K3">
            <v>0</v>
          </cell>
          <cell r="L3">
            <v>0</v>
          </cell>
        </row>
        <row r="4">
          <cell r="E4" t="str">
            <v>노무비</v>
          </cell>
          <cell r="H4">
            <v>0</v>
          </cell>
          <cell r="J4">
            <v>0</v>
          </cell>
          <cell r="K4">
            <v>0</v>
          </cell>
          <cell r="L4">
            <v>0</v>
          </cell>
        </row>
        <row r="5">
          <cell r="E5" t="str">
            <v>경  비</v>
          </cell>
          <cell r="H5">
            <v>0</v>
          </cell>
          <cell r="J5">
            <v>0</v>
          </cell>
          <cell r="K5">
            <v>0</v>
          </cell>
          <cell r="L5">
            <v>0</v>
          </cell>
        </row>
        <row r="6">
          <cell r="E6" t="str">
            <v>소  계</v>
          </cell>
          <cell r="H6">
            <v>0</v>
          </cell>
          <cell r="K6">
            <v>0</v>
          </cell>
          <cell r="L6">
            <v>0</v>
          </cell>
        </row>
        <row r="7">
          <cell r="A7" t="str">
            <v>1.가   설   공   사</v>
          </cell>
          <cell r="E7" t="str">
            <v>재료비</v>
          </cell>
          <cell r="H7">
            <v>818926</v>
          </cell>
          <cell r="I7">
            <v>0</v>
          </cell>
          <cell r="J7">
            <v>0</v>
          </cell>
          <cell r="K7">
            <v>818926</v>
          </cell>
          <cell r="L7">
            <v>0</v>
          </cell>
        </row>
        <row r="8">
          <cell r="E8" t="str">
            <v>노무비</v>
          </cell>
          <cell r="H8">
            <v>6690423</v>
          </cell>
          <cell r="J8">
            <v>0</v>
          </cell>
          <cell r="K8">
            <v>6690423</v>
          </cell>
          <cell r="L8">
            <v>0</v>
          </cell>
        </row>
        <row r="9">
          <cell r="E9" t="str">
            <v>경  비</v>
          </cell>
          <cell r="H9">
            <v>0</v>
          </cell>
          <cell r="J9">
            <v>0</v>
          </cell>
          <cell r="K9">
            <v>0</v>
          </cell>
          <cell r="L9">
            <v>0</v>
          </cell>
        </row>
        <row r="10">
          <cell r="E10" t="str">
            <v>소  계</v>
          </cell>
          <cell r="H10">
            <v>7509349</v>
          </cell>
          <cell r="J10">
            <v>0</v>
          </cell>
          <cell r="K10">
            <v>7509349</v>
          </cell>
          <cell r="L10">
            <v>0</v>
          </cell>
        </row>
        <row r="11">
          <cell r="A11" t="str">
            <v>2.기초및토및파일공사</v>
          </cell>
          <cell r="E11" t="str">
            <v>재료비</v>
          </cell>
          <cell r="H11">
            <v>7447145</v>
          </cell>
          <cell r="I11">
            <v>0</v>
          </cell>
          <cell r="J11">
            <v>0</v>
          </cell>
          <cell r="K11">
            <v>12779775</v>
          </cell>
          <cell r="L11">
            <v>5332630</v>
          </cell>
        </row>
        <row r="12">
          <cell r="E12" t="str">
            <v>노무비</v>
          </cell>
          <cell r="H12">
            <v>6465602</v>
          </cell>
          <cell r="J12">
            <v>0</v>
          </cell>
          <cell r="K12">
            <v>7995659</v>
          </cell>
          <cell r="L12">
            <v>1530057</v>
          </cell>
        </row>
        <row r="13">
          <cell r="E13" t="str">
            <v>경  비</v>
          </cell>
          <cell r="H13">
            <v>696840</v>
          </cell>
          <cell r="J13">
            <v>0</v>
          </cell>
          <cell r="K13">
            <v>866493</v>
          </cell>
          <cell r="L13">
            <v>169653</v>
          </cell>
        </row>
        <row r="14">
          <cell r="E14" t="str">
            <v>소  계</v>
          </cell>
          <cell r="H14">
            <v>14609587</v>
          </cell>
          <cell r="J14">
            <v>0</v>
          </cell>
          <cell r="K14">
            <v>21641927</v>
          </cell>
          <cell r="L14">
            <v>7032340</v>
          </cell>
        </row>
        <row r="15">
          <cell r="A15" t="str">
            <v>3.철근 콘크리트 공사</v>
          </cell>
          <cell r="E15" t="str">
            <v>재료비</v>
          </cell>
          <cell r="H15">
            <v>7337209</v>
          </cell>
          <cell r="I15">
            <v>0</v>
          </cell>
          <cell r="J15">
            <v>0</v>
          </cell>
          <cell r="K15">
            <v>7337209</v>
          </cell>
          <cell r="L15">
            <v>0</v>
          </cell>
        </row>
        <row r="16">
          <cell r="E16" t="str">
            <v>노무비</v>
          </cell>
          <cell r="H16">
            <v>35795424</v>
          </cell>
          <cell r="J16">
            <v>0</v>
          </cell>
          <cell r="K16">
            <v>35795424</v>
          </cell>
          <cell r="L16">
            <v>0</v>
          </cell>
        </row>
        <row r="17">
          <cell r="E17" t="str">
            <v>경  비</v>
          </cell>
          <cell r="H17">
            <v>864615</v>
          </cell>
          <cell r="J17">
            <v>0</v>
          </cell>
          <cell r="K17">
            <v>864615</v>
          </cell>
          <cell r="L17">
            <v>0</v>
          </cell>
        </row>
        <row r="18">
          <cell r="E18" t="str">
            <v>소  계</v>
          </cell>
          <cell r="H18">
            <v>43997248</v>
          </cell>
          <cell r="J18">
            <v>0</v>
          </cell>
          <cell r="K18">
            <v>43997248</v>
          </cell>
          <cell r="L18">
            <v>0</v>
          </cell>
        </row>
        <row r="19">
          <cell r="A19" t="str">
            <v>4.목      공      사</v>
          </cell>
          <cell r="E19" t="str">
            <v>재료비</v>
          </cell>
          <cell r="H19">
            <v>17253105</v>
          </cell>
          <cell r="I19">
            <v>0</v>
          </cell>
          <cell r="J19">
            <v>0</v>
          </cell>
          <cell r="K19">
            <v>17253105</v>
          </cell>
          <cell r="L19">
            <v>0</v>
          </cell>
        </row>
        <row r="20">
          <cell r="E20" t="str">
            <v>노무비</v>
          </cell>
          <cell r="H20">
            <v>9809809</v>
          </cell>
          <cell r="J20">
            <v>0</v>
          </cell>
          <cell r="K20">
            <v>9809809</v>
          </cell>
          <cell r="L20">
            <v>0</v>
          </cell>
        </row>
        <row r="21">
          <cell r="E21" t="str">
            <v>경  비</v>
          </cell>
          <cell r="H21">
            <v>0</v>
          </cell>
          <cell r="J21">
            <v>0</v>
          </cell>
          <cell r="K21">
            <v>0</v>
          </cell>
          <cell r="L21">
            <v>0</v>
          </cell>
        </row>
        <row r="22">
          <cell r="E22" t="str">
            <v>소  계</v>
          </cell>
          <cell r="H22">
            <v>27062914</v>
          </cell>
          <cell r="J22">
            <v>0</v>
          </cell>
          <cell r="K22">
            <v>27062914</v>
          </cell>
          <cell r="L22">
            <v>0</v>
          </cell>
        </row>
        <row r="23">
          <cell r="A23" t="str">
            <v>5.조    적   공   사</v>
          </cell>
          <cell r="E23" t="str">
            <v>재료비</v>
          </cell>
          <cell r="H23">
            <v>7515563</v>
          </cell>
          <cell r="I23">
            <v>0</v>
          </cell>
          <cell r="J23">
            <v>0</v>
          </cell>
          <cell r="K23">
            <v>7515563</v>
          </cell>
          <cell r="L23">
            <v>0</v>
          </cell>
        </row>
        <row r="24">
          <cell r="E24" t="str">
            <v>노무비</v>
          </cell>
          <cell r="H24">
            <v>15522580</v>
          </cell>
          <cell r="J24">
            <v>0</v>
          </cell>
          <cell r="K24">
            <v>15522580</v>
          </cell>
          <cell r="L24">
            <v>0</v>
          </cell>
        </row>
        <row r="25">
          <cell r="E25" t="str">
            <v>경  비</v>
          </cell>
          <cell r="H25">
            <v>0</v>
          </cell>
          <cell r="J25">
            <v>0</v>
          </cell>
          <cell r="K25">
            <v>0</v>
          </cell>
          <cell r="L25">
            <v>0</v>
          </cell>
        </row>
        <row r="26">
          <cell r="E26" t="str">
            <v>소  계</v>
          </cell>
          <cell r="H26">
            <v>23038143</v>
          </cell>
          <cell r="J26">
            <v>0</v>
          </cell>
          <cell r="K26">
            <v>23038143</v>
          </cell>
          <cell r="L26">
            <v>0</v>
          </cell>
        </row>
        <row r="27">
          <cell r="A27" t="str">
            <v>6.방   수    공   사</v>
          </cell>
          <cell r="E27" t="str">
            <v>재료비</v>
          </cell>
          <cell r="H27">
            <v>2419906</v>
          </cell>
          <cell r="I27">
            <v>0</v>
          </cell>
          <cell r="J27">
            <v>0</v>
          </cell>
          <cell r="K27">
            <v>2419906</v>
          </cell>
          <cell r="L27">
            <v>0</v>
          </cell>
        </row>
        <row r="28">
          <cell r="E28" t="str">
            <v>노무비</v>
          </cell>
          <cell r="H28">
            <v>15005711</v>
          </cell>
          <cell r="J28">
            <v>0</v>
          </cell>
          <cell r="K28">
            <v>15005711</v>
          </cell>
          <cell r="L28">
            <v>0</v>
          </cell>
        </row>
        <row r="29">
          <cell r="E29" t="str">
            <v>경  비</v>
          </cell>
          <cell r="H29">
            <v>0</v>
          </cell>
          <cell r="J29">
            <v>0</v>
          </cell>
          <cell r="K29">
            <v>0</v>
          </cell>
          <cell r="L29">
            <v>0</v>
          </cell>
        </row>
        <row r="30">
          <cell r="E30" t="str">
            <v>소  계</v>
          </cell>
          <cell r="H30">
            <v>17425617</v>
          </cell>
          <cell r="J30">
            <v>0</v>
          </cell>
          <cell r="K30">
            <v>17425617</v>
          </cell>
          <cell r="L30">
            <v>0</v>
          </cell>
        </row>
        <row r="31">
          <cell r="A31" t="str">
            <v>7.타   일   공   사</v>
          </cell>
          <cell r="E31" t="str">
            <v>재료비</v>
          </cell>
          <cell r="H31">
            <v>599254</v>
          </cell>
          <cell r="I31">
            <v>0</v>
          </cell>
          <cell r="J31">
            <v>0</v>
          </cell>
          <cell r="K31">
            <v>599254</v>
          </cell>
          <cell r="L31">
            <v>0</v>
          </cell>
        </row>
        <row r="32">
          <cell r="E32" t="str">
            <v>노무비</v>
          </cell>
          <cell r="H32">
            <v>1847453</v>
          </cell>
          <cell r="J32">
            <v>0</v>
          </cell>
          <cell r="K32">
            <v>1847453</v>
          </cell>
          <cell r="L32">
            <v>0</v>
          </cell>
        </row>
        <row r="33">
          <cell r="E33" t="str">
            <v>경  비</v>
          </cell>
          <cell r="H33">
            <v>0</v>
          </cell>
          <cell r="J33">
            <v>0</v>
          </cell>
          <cell r="K33">
            <v>0</v>
          </cell>
          <cell r="L33">
            <v>0</v>
          </cell>
        </row>
        <row r="34">
          <cell r="E34" t="str">
            <v>소  계</v>
          </cell>
          <cell r="H34">
            <v>2446707</v>
          </cell>
          <cell r="J34">
            <v>0</v>
          </cell>
          <cell r="K34">
            <v>2446707</v>
          </cell>
          <cell r="L34">
            <v>0</v>
          </cell>
        </row>
        <row r="35">
          <cell r="A35" t="str">
            <v>8.미   장   공   사</v>
          </cell>
          <cell r="E35" t="str">
            <v>재료비</v>
          </cell>
          <cell r="H35">
            <v>532796</v>
          </cell>
          <cell r="I35">
            <v>0</v>
          </cell>
          <cell r="J35">
            <v>0</v>
          </cell>
          <cell r="K35">
            <v>532796</v>
          </cell>
          <cell r="L35">
            <v>0</v>
          </cell>
        </row>
        <row r="36">
          <cell r="E36" t="str">
            <v>노무비</v>
          </cell>
          <cell r="H36">
            <v>28365071</v>
          </cell>
          <cell r="J36">
            <v>0</v>
          </cell>
          <cell r="K36">
            <v>28365071</v>
          </cell>
          <cell r="L36">
            <v>0</v>
          </cell>
        </row>
        <row r="37">
          <cell r="E37" t="str">
            <v>경  비</v>
          </cell>
          <cell r="H37">
            <v>325046</v>
          </cell>
          <cell r="J37">
            <v>0</v>
          </cell>
          <cell r="K37">
            <v>325046</v>
          </cell>
          <cell r="L37">
            <v>0</v>
          </cell>
        </row>
        <row r="38">
          <cell r="E38" t="str">
            <v>소  계</v>
          </cell>
          <cell r="H38">
            <v>29222913</v>
          </cell>
          <cell r="J38">
            <v>0</v>
          </cell>
          <cell r="K38">
            <v>29222913</v>
          </cell>
          <cell r="L38">
            <v>0</v>
          </cell>
        </row>
        <row r="39">
          <cell r="A39" t="str">
            <v>9.창   호   공   사</v>
          </cell>
          <cell r="E39" t="str">
            <v>재료비</v>
          </cell>
          <cell r="H39">
            <v>1321639</v>
          </cell>
          <cell r="I39">
            <v>0</v>
          </cell>
          <cell r="J39">
            <v>0</v>
          </cell>
          <cell r="K39">
            <v>1321639</v>
          </cell>
          <cell r="L39">
            <v>0</v>
          </cell>
        </row>
        <row r="40">
          <cell r="E40" t="str">
            <v>노무비</v>
          </cell>
          <cell r="H40">
            <v>1720641</v>
          </cell>
          <cell r="J40">
            <v>0</v>
          </cell>
          <cell r="K40">
            <v>1720641</v>
          </cell>
          <cell r="L40">
            <v>0</v>
          </cell>
        </row>
        <row r="41">
          <cell r="E41" t="str">
            <v>경  비</v>
          </cell>
          <cell r="H41">
            <v>0</v>
          </cell>
          <cell r="J41">
            <v>0</v>
          </cell>
          <cell r="K41">
            <v>0</v>
          </cell>
          <cell r="L41">
            <v>0</v>
          </cell>
        </row>
        <row r="42">
          <cell r="E42" t="str">
            <v>소  계</v>
          </cell>
          <cell r="H42">
            <v>3042280</v>
          </cell>
          <cell r="J42">
            <v>0</v>
          </cell>
          <cell r="K42">
            <v>3042280</v>
          </cell>
          <cell r="L42">
            <v>0</v>
          </cell>
        </row>
        <row r="43">
          <cell r="A43" t="str">
            <v>10.유   리   공   사</v>
          </cell>
          <cell r="E43" t="str">
            <v>재료비</v>
          </cell>
          <cell r="H43">
            <v>51169</v>
          </cell>
          <cell r="I43">
            <v>0</v>
          </cell>
          <cell r="J43">
            <v>0</v>
          </cell>
          <cell r="K43">
            <v>51169</v>
          </cell>
          <cell r="L43">
            <v>0</v>
          </cell>
        </row>
        <row r="44">
          <cell r="E44" t="str">
            <v>노무비</v>
          </cell>
          <cell r="H44">
            <v>180968</v>
          </cell>
          <cell r="J44">
            <v>0</v>
          </cell>
          <cell r="K44">
            <v>180968</v>
          </cell>
          <cell r="L44">
            <v>0</v>
          </cell>
        </row>
        <row r="45">
          <cell r="E45" t="str">
            <v>경  비</v>
          </cell>
          <cell r="H45">
            <v>0</v>
          </cell>
          <cell r="J45">
            <v>0</v>
          </cell>
          <cell r="K45">
            <v>0</v>
          </cell>
          <cell r="L45">
            <v>0</v>
          </cell>
        </row>
        <row r="46">
          <cell r="E46" t="str">
            <v>소  계</v>
          </cell>
          <cell r="H46">
            <v>232137</v>
          </cell>
          <cell r="J46">
            <v>0</v>
          </cell>
          <cell r="K46">
            <v>232137</v>
          </cell>
          <cell r="L46">
            <v>0</v>
          </cell>
        </row>
        <row r="47">
          <cell r="A47" t="str">
            <v>11.금   속   공   사</v>
          </cell>
          <cell r="E47" t="str">
            <v>재료비</v>
          </cell>
          <cell r="H47">
            <v>218133</v>
          </cell>
          <cell r="I47">
            <v>0</v>
          </cell>
          <cell r="J47">
            <v>0</v>
          </cell>
          <cell r="K47">
            <v>218133</v>
          </cell>
          <cell r="L47">
            <v>0</v>
          </cell>
        </row>
        <row r="48">
          <cell r="E48" t="str">
            <v>노무비</v>
          </cell>
          <cell r="H48">
            <v>267184</v>
          </cell>
          <cell r="J48">
            <v>0</v>
          </cell>
          <cell r="K48">
            <v>267184</v>
          </cell>
          <cell r="L48">
            <v>0</v>
          </cell>
        </row>
        <row r="49">
          <cell r="E49" t="str">
            <v>경  비</v>
          </cell>
          <cell r="H49">
            <v>231</v>
          </cell>
          <cell r="J49">
            <v>0</v>
          </cell>
          <cell r="K49">
            <v>231</v>
          </cell>
          <cell r="L49">
            <v>0</v>
          </cell>
        </row>
        <row r="50">
          <cell r="E50" t="str">
            <v>소  계</v>
          </cell>
          <cell r="H50">
            <v>485548</v>
          </cell>
          <cell r="J50">
            <v>0</v>
          </cell>
          <cell r="K50">
            <v>485548</v>
          </cell>
          <cell r="L50">
            <v>0</v>
          </cell>
        </row>
        <row r="51">
          <cell r="A51" t="str">
            <v>12.수   장   공   사</v>
          </cell>
          <cell r="E51" t="str">
            <v>재료비</v>
          </cell>
          <cell r="H51">
            <v>6206861</v>
          </cell>
          <cell r="I51">
            <v>0</v>
          </cell>
          <cell r="J51">
            <v>0</v>
          </cell>
          <cell r="K51">
            <v>6206861</v>
          </cell>
          <cell r="L51">
            <v>0</v>
          </cell>
        </row>
        <row r="52">
          <cell r="E52" t="str">
            <v>노무비</v>
          </cell>
          <cell r="H52">
            <v>4066119</v>
          </cell>
          <cell r="J52">
            <v>0</v>
          </cell>
          <cell r="K52">
            <v>4066119</v>
          </cell>
          <cell r="L52">
            <v>0</v>
          </cell>
        </row>
        <row r="53">
          <cell r="E53" t="str">
            <v>경  비</v>
          </cell>
          <cell r="H53">
            <v>0</v>
          </cell>
          <cell r="J53">
            <v>0</v>
          </cell>
          <cell r="K53">
            <v>0</v>
          </cell>
          <cell r="L53">
            <v>0</v>
          </cell>
        </row>
        <row r="54">
          <cell r="E54" t="str">
            <v>소  계</v>
          </cell>
          <cell r="H54">
            <v>10272980</v>
          </cell>
          <cell r="J54">
            <v>0</v>
          </cell>
          <cell r="K54">
            <v>10272980</v>
          </cell>
          <cell r="L54">
            <v>0</v>
          </cell>
        </row>
        <row r="55">
          <cell r="A55" t="str">
            <v>13.도   장   공   사</v>
          </cell>
          <cell r="E55" t="str">
            <v>재료비</v>
          </cell>
          <cell r="H55">
            <v>1278957</v>
          </cell>
          <cell r="I55">
            <v>0</v>
          </cell>
          <cell r="J55">
            <v>0</v>
          </cell>
          <cell r="K55">
            <v>1278957</v>
          </cell>
          <cell r="L55">
            <v>0</v>
          </cell>
        </row>
        <row r="56">
          <cell r="E56" t="str">
            <v>노무비</v>
          </cell>
          <cell r="H56">
            <v>7301079</v>
          </cell>
          <cell r="J56">
            <v>0</v>
          </cell>
          <cell r="K56">
            <v>7301079</v>
          </cell>
          <cell r="L56">
            <v>0</v>
          </cell>
        </row>
        <row r="57">
          <cell r="E57" t="str">
            <v>경  비</v>
          </cell>
          <cell r="H57">
            <v>0</v>
          </cell>
          <cell r="J57">
            <v>0</v>
          </cell>
          <cell r="K57">
            <v>0</v>
          </cell>
          <cell r="L57">
            <v>0</v>
          </cell>
        </row>
        <row r="58">
          <cell r="E58" t="str">
            <v>소  계</v>
          </cell>
          <cell r="H58">
            <v>8580036</v>
          </cell>
          <cell r="J58">
            <v>0</v>
          </cell>
          <cell r="K58">
            <v>8580036</v>
          </cell>
          <cell r="L58">
            <v>0</v>
          </cell>
        </row>
        <row r="59">
          <cell r="A59" t="str">
            <v>14.지붕 및 홈통공사</v>
          </cell>
          <cell r="E59" t="str">
            <v>재료비</v>
          </cell>
          <cell r="H59">
            <v>6331401</v>
          </cell>
          <cell r="I59">
            <v>0</v>
          </cell>
          <cell r="J59">
            <v>0</v>
          </cell>
          <cell r="K59">
            <v>6331401</v>
          </cell>
          <cell r="L59">
            <v>0</v>
          </cell>
        </row>
        <row r="60">
          <cell r="E60" t="str">
            <v>노무비</v>
          </cell>
          <cell r="H60">
            <v>10492009</v>
          </cell>
          <cell r="J60">
            <v>0</v>
          </cell>
          <cell r="K60">
            <v>10492009</v>
          </cell>
          <cell r="L60">
            <v>0</v>
          </cell>
        </row>
        <row r="61">
          <cell r="E61" t="str">
            <v>경  비</v>
          </cell>
          <cell r="H61">
            <v>0</v>
          </cell>
          <cell r="J61">
            <v>0</v>
          </cell>
          <cell r="K61">
            <v>0</v>
          </cell>
          <cell r="L61">
            <v>0</v>
          </cell>
        </row>
        <row r="62">
          <cell r="E62" t="str">
            <v>소  계</v>
          </cell>
          <cell r="H62">
            <v>16823410</v>
          </cell>
          <cell r="J62">
            <v>0</v>
          </cell>
          <cell r="K62">
            <v>16823410</v>
          </cell>
          <cell r="L62">
            <v>0</v>
          </cell>
        </row>
        <row r="63">
          <cell r="A63" t="str">
            <v>15.잡     공     사</v>
          </cell>
          <cell r="E63" t="str">
            <v>재료비</v>
          </cell>
          <cell r="H63">
            <v>160850</v>
          </cell>
          <cell r="I63">
            <v>0</v>
          </cell>
          <cell r="J63">
            <v>0</v>
          </cell>
          <cell r="K63">
            <v>160850</v>
          </cell>
          <cell r="L63">
            <v>0</v>
          </cell>
        </row>
        <row r="64">
          <cell r="E64" t="str">
            <v>노무비</v>
          </cell>
          <cell r="H64">
            <v>466391</v>
          </cell>
          <cell r="J64">
            <v>0</v>
          </cell>
          <cell r="K64">
            <v>466391</v>
          </cell>
          <cell r="L64">
            <v>0</v>
          </cell>
        </row>
        <row r="65">
          <cell r="E65" t="str">
            <v>경  비</v>
          </cell>
          <cell r="H65">
            <v>0</v>
          </cell>
          <cell r="J65">
            <v>0</v>
          </cell>
          <cell r="K65">
            <v>0</v>
          </cell>
          <cell r="L65">
            <v>0</v>
          </cell>
        </row>
        <row r="66">
          <cell r="E66" t="str">
            <v>소  계</v>
          </cell>
          <cell r="H66">
            <v>627241</v>
          </cell>
          <cell r="J66">
            <v>0</v>
          </cell>
          <cell r="K66">
            <v>627241</v>
          </cell>
          <cell r="L66">
            <v>0</v>
          </cell>
        </row>
        <row r="67">
          <cell r="A67" t="str">
            <v>16.자재 및 운방공사</v>
          </cell>
          <cell r="E67" t="str">
            <v>재료비</v>
          </cell>
          <cell r="H67">
            <v>2385901</v>
          </cell>
          <cell r="I67">
            <v>0</v>
          </cell>
          <cell r="J67">
            <v>0</v>
          </cell>
          <cell r="K67">
            <v>2385901</v>
          </cell>
          <cell r="L67">
            <v>0</v>
          </cell>
        </row>
        <row r="68">
          <cell r="E68" t="str">
            <v>노무비</v>
          </cell>
          <cell r="H68">
            <v>0</v>
          </cell>
          <cell r="J68">
            <v>0</v>
          </cell>
          <cell r="K68">
            <v>0</v>
          </cell>
          <cell r="L68">
            <v>0</v>
          </cell>
        </row>
        <row r="69">
          <cell r="E69" t="str">
            <v>경  비</v>
          </cell>
          <cell r="H69">
            <v>0</v>
          </cell>
          <cell r="J69">
            <v>0</v>
          </cell>
          <cell r="K69">
            <v>0</v>
          </cell>
          <cell r="L69">
            <v>0</v>
          </cell>
        </row>
        <row r="70">
          <cell r="E70" t="str">
            <v>소  계</v>
          </cell>
          <cell r="H70">
            <v>2385901</v>
          </cell>
          <cell r="J70">
            <v>0</v>
          </cell>
          <cell r="K70">
            <v>2385901</v>
          </cell>
          <cell r="L70">
            <v>0</v>
          </cell>
        </row>
        <row r="71">
          <cell r="A71" t="str">
            <v>합        계</v>
          </cell>
          <cell r="E71" t="str">
            <v>재료비</v>
          </cell>
          <cell r="H71">
            <v>61878815</v>
          </cell>
          <cell r="K71">
            <v>67211445</v>
          </cell>
          <cell r="L71">
            <v>5332630</v>
          </cell>
        </row>
        <row r="72">
          <cell r="E72" t="str">
            <v>노무비</v>
          </cell>
          <cell r="H72">
            <v>143996464</v>
          </cell>
          <cell r="K72">
            <v>145526521</v>
          </cell>
          <cell r="L72">
            <v>1530057</v>
          </cell>
        </row>
        <row r="73">
          <cell r="E73" t="str">
            <v>경  비</v>
          </cell>
          <cell r="H73">
            <v>1886732</v>
          </cell>
          <cell r="K73">
            <v>2056385</v>
          </cell>
          <cell r="L73">
            <v>169653</v>
          </cell>
        </row>
        <row r="74">
          <cell r="E74" t="str">
            <v>소  계</v>
          </cell>
          <cell r="H74">
            <v>207762011</v>
          </cell>
          <cell r="K74">
            <v>214794351</v>
          </cell>
          <cell r="L74">
            <v>7032340</v>
          </cell>
        </row>
      </sheetData>
      <sheetData sheetId="2"/>
      <sheetData sheetId="3"/>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賃率-職"/>
      <sheetName val="원가 (2)"/>
      <sheetName val="원가"/>
      <sheetName val="재집"/>
      <sheetName val="직재"/>
      <sheetName val="소요량"/>
      <sheetName val="간재"/>
      <sheetName val="용접재료"/>
      <sheetName val="간재비율"/>
      <sheetName val="작업설"/>
      <sheetName val="단가"/>
      <sheetName val="노집"/>
      <sheetName val="노무"/>
      <sheetName val="공수"/>
      <sheetName val="간노"/>
      <sheetName val="임금"/>
      <sheetName val="임율"/>
      <sheetName val="경비"/>
      <sheetName val="배부"/>
      <sheetName val="조정액"/>
      <sheetName val="일반"/>
      <sheetName val="일반관리비"/>
      <sheetName val="이윤"/>
      <sheetName val="이윤율"/>
      <sheetName val="손익"/>
      <sheetName val="제조"/>
      <sheetName val="기업"/>
      <sheetName val="운반비"/>
      <sheetName val="삭제소요량"/>
      <sheetName val="총괄"/>
      <sheetName val="가설대가"/>
      <sheetName val="토공대가"/>
      <sheetName val="구조대가"/>
      <sheetName val="포설대가1"/>
      <sheetName val="부대대가"/>
      <sheetName val="제직재"/>
      <sheetName val="C-직노1"/>
      <sheetName val="D-경비1"/>
      <sheetName val="일위대가 집계표"/>
      <sheetName val="일위대가목록"/>
      <sheetName val="일위대가"/>
      <sheetName val="실행내역"/>
      <sheetName val="직노"/>
      <sheetName val="6PILE  (돌출)"/>
      <sheetName val="건축내역"/>
      <sheetName val="J直材4"/>
      <sheetName val="대,유,램"/>
      <sheetName val="중기사용료"/>
      <sheetName val="N賃率_職"/>
      <sheetName val="70%"/>
      <sheetName val="전선 및 전선관"/>
      <sheetName val="인건비(VOICE)"/>
      <sheetName val="ilch"/>
      <sheetName val="국별인원"/>
      <sheetName val="2공구산출내역"/>
      <sheetName val="명세서"/>
      <sheetName val="I一般比"/>
      <sheetName val="터파기및재료"/>
      <sheetName val="Sheet1"/>
      <sheetName val="용산1(해보)"/>
      <sheetName val="동원인원"/>
      <sheetName val="일위대가(4층원격)"/>
      <sheetName val="일위목록"/>
      <sheetName val="패널"/>
      <sheetName val="1안"/>
      <sheetName val="입찰안"/>
      <sheetName val="단가산출목록표"/>
      <sheetName val="1000 DB구축 부표"/>
      <sheetName val="DATE"/>
      <sheetName val="설계내역서"/>
      <sheetName val="내역서1999.8최종"/>
      <sheetName val="1차 내역서"/>
      <sheetName val="정산"/>
      <sheetName val="쌍송교"/>
      <sheetName val="수지예산"/>
      <sheetName val="제-노임"/>
      <sheetName val="설직재-1"/>
      <sheetName val="전차선로 물량표"/>
      <sheetName val="한강운반비"/>
      <sheetName val="#REF"/>
      <sheetName val="노임"/>
      <sheetName val="자재"/>
      <sheetName val="시설물기초"/>
      <sheetName val="수량산출"/>
      <sheetName val="파일의이용"/>
      <sheetName val="10.공통-노임단가"/>
      <sheetName val="일위대가표(유단가)"/>
      <sheetName val="단가산출"/>
      <sheetName val="표지1"/>
      <sheetName val="별첨-기계경비 산출목록"/>
      <sheetName val="단가조사"/>
      <sheetName val="기자재비"/>
      <sheetName val="단가 "/>
      <sheetName val="일위대가 (PM)"/>
      <sheetName val="중기사용료산출근거"/>
      <sheetName val="단가 및 재료비"/>
      <sheetName val="노임단가표"/>
      <sheetName val="자재단가표"/>
      <sheetName val="갑지"/>
      <sheetName val="집계표"/>
      <sheetName val="SAMPLE"/>
      <sheetName val="옥외 전력간선공사"/>
      <sheetName val="시설장비부하계산서"/>
      <sheetName val="위치조서"/>
      <sheetName val="내역서"/>
      <sheetName val="산출목록표"/>
      <sheetName val="20관리비율"/>
      <sheetName val="참조자료"/>
      <sheetName val="추가대화"/>
      <sheetName val="제경집계"/>
      <sheetName val="조명시설"/>
      <sheetName val="CAUDIT"/>
      <sheetName val="대목"/>
      <sheetName val="단가산출목록"/>
      <sheetName val="실적공사비단가"/>
      <sheetName val="대가"/>
      <sheetName val="Sheet3"/>
      <sheetName val="AV시스템"/>
      <sheetName val="DATA"/>
      <sheetName val="데이타"/>
      <sheetName val="내역서2안"/>
      <sheetName val="원가_(2)"/>
      <sheetName val="6PILE__(돌출)"/>
      <sheetName val="일위대가_집계표"/>
      <sheetName val="전선_및_전선관"/>
      <sheetName val="1000_DB구축_부표"/>
      <sheetName val="CT "/>
      <sheetName val="전기외주내역"/>
      <sheetName val="설계명세서"/>
      <sheetName val="유림골조"/>
      <sheetName val="건물"/>
      <sheetName val="원가계산서"/>
      <sheetName val="가로등내역서"/>
      <sheetName val="GISDB_단가산출목록"/>
      <sheetName val="GISDB_단가산출표"/>
      <sheetName val="기본일위"/>
      <sheetName val="인건비"/>
      <sheetName val="9509"/>
      <sheetName val="공정량산출내역서 "/>
      <sheetName val="5흙막이"/>
      <sheetName val="노임이"/>
      <sheetName val="견적서"/>
      <sheetName val="공종단가"/>
      <sheetName val="8.PILE  (돌출)"/>
      <sheetName val="재료"/>
      <sheetName val="설치자재"/>
      <sheetName val="일용노임단가2001상"/>
      <sheetName val="단"/>
      <sheetName val="자료"/>
      <sheetName val="을"/>
      <sheetName val="물량산출(지점)"/>
      <sheetName val="골조시행"/>
      <sheetName val="노임단가"/>
      <sheetName val="일위대가표(교체)"/>
      <sheetName val="2000시행총괄"/>
      <sheetName val="산출"/>
      <sheetName val="자재단가"/>
      <sheetName val="증감대비"/>
      <sheetName val="구리토평1전기"/>
      <sheetName val="대"/>
      <sheetName val="식재일위대가"/>
      <sheetName val="도로정위치부표"/>
      <sheetName val="도로조사부표"/>
      <sheetName val="CATV"/>
      <sheetName val="2-1. 경관조명 내역총괄표"/>
      <sheetName val="경율산정.XLS"/>
      <sheetName val="ABUT수량-A1"/>
      <sheetName val="INPUT"/>
      <sheetName val="WORK"/>
      <sheetName val="금액내역서"/>
      <sheetName val="전기"/>
      <sheetName val="날개벽"/>
      <sheetName val="동원(3)"/>
      <sheetName val="노무비단가"/>
      <sheetName val="내역1"/>
      <sheetName val="화해(함평)"/>
      <sheetName val="화해(장성)"/>
      <sheetName val="시설물일위"/>
      <sheetName val="수량산출1"/>
      <sheetName val="Baby일위대가"/>
      <sheetName val="불법주정차"/>
      <sheetName val="Sheet4"/>
      <sheetName val="단가기준"/>
      <sheetName val="현장경비"/>
      <sheetName val="공문"/>
      <sheetName val="현장관리비"/>
      <sheetName val="단가조사서"/>
      <sheetName val="일위대가(출입)"/>
      <sheetName val="기준FACTOR"/>
      <sheetName val="9811"/>
      <sheetName val="단가산출서"/>
      <sheetName val="횡 연장"/>
      <sheetName val="암거단위"/>
      <sheetName val="일위대가(가설)"/>
      <sheetName val="ELECTRIC"/>
      <sheetName val="공사비"/>
      <sheetName val="차액보증"/>
      <sheetName val="소방"/>
      <sheetName val="정부노임단가"/>
      <sheetName val="전력"/>
      <sheetName val="특수선일위대가"/>
      <sheetName val="3련 BOX"/>
      <sheetName val="예정공정표 (2)"/>
      <sheetName val="노무비"/>
      <sheetName val="96작생능"/>
      <sheetName val="환율"/>
      <sheetName val="Sheet13"/>
      <sheetName val="Customer Databas"/>
      <sheetName val="전체"/>
      <sheetName val="갑지(추정)"/>
      <sheetName val="프랜트면허"/>
      <sheetName val="2.냉난방설비공사"/>
      <sheetName val="7.자동제어공사"/>
      <sheetName val="동수"/>
      <sheetName val="TOTAL"/>
      <sheetName val="식재인부"/>
      <sheetName val="도급FORM"/>
      <sheetName val="실행철강하도"/>
      <sheetName val="급수 (LPM)"/>
      <sheetName val="CTEMCOST"/>
      <sheetName val="PANEL가격"/>
      <sheetName val="일위"/>
      <sheetName val="내역"/>
      <sheetName val="2-3.공사비내역서"/>
      <sheetName val="4-2. 기계경비산출"/>
      <sheetName val="7.노무비 근거"/>
      <sheetName val="3-2.일위대가"/>
      <sheetName val="전국현황"/>
      <sheetName val="일위(PN)"/>
      <sheetName val="COST"/>
      <sheetName val="Mc1"/>
      <sheetName val="인원계획-미화"/>
      <sheetName val="익산"/>
      <sheetName val="DWG-CAB-I"/>
      <sheetName val="Sheet14"/>
      <sheetName val="이토변실(A3-LINE)"/>
      <sheetName val="시중노임(공사)"/>
      <sheetName val="설비(제출)"/>
      <sheetName val="AL공사(원)"/>
      <sheetName val="6호기"/>
      <sheetName val="10월"/>
      <sheetName val="대비"/>
      <sheetName val="기초목"/>
      <sheetName val="2.대외공문"/>
      <sheetName val="일위대가(건축)"/>
      <sheetName val="단중표"/>
      <sheetName val="기본설계기준"/>
      <sheetName val="품셈총괄표"/>
      <sheetName val="공사비예산서_토목분_"/>
      <sheetName val="토목주소"/>
      <sheetName val="TRE TABLE"/>
      <sheetName val="생산량"/>
      <sheetName val="판매가격(정리)"/>
      <sheetName val="주문"/>
      <sheetName val="적현로"/>
      <sheetName val="기본사항"/>
      <sheetName val="Sheet5"/>
      <sheetName val="기본입력"/>
      <sheetName val="OPGW기별"/>
      <sheetName val="단가표"/>
      <sheetName val="내역5"/>
      <sheetName val="대가단최종"/>
      <sheetName val="전기일위목록"/>
      <sheetName val="S&amp;R"/>
      <sheetName val="wall"/>
      <sheetName val="산출기초"/>
      <sheetName val="원가_(2)1"/>
      <sheetName val="일위대가_집계표1"/>
      <sheetName val="6PILE__(돌출)1"/>
      <sheetName val="전선_및_전선관1"/>
      <sheetName val="1차_내역서"/>
      <sheetName val="별첨-기계경비_산출목록"/>
      <sheetName val="내역서1999_8최종"/>
      <sheetName val="10_공통-노임단가"/>
      <sheetName val="1000_DB구축_부표1"/>
      <sheetName val="단가_및_재료비"/>
      <sheetName val="옥외_전력간선공사"/>
      <sheetName val="CT_"/>
      <sheetName val="동력기별"/>
      <sheetName val="단가대비"/>
      <sheetName val="COVER"/>
      <sheetName val="총 원가계산"/>
      <sheetName val="물량표"/>
      <sheetName val="단가산출서_토목"/>
      <sheetName val="공사내역"/>
      <sheetName val="일용직내역"/>
      <sheetName val="길어깨(현황)"/>
      <sheetName val="BOX전기내역"/>
      <sheetName val="일명"/>
      <sheetName val="일명95"/>
      <sheetName val="일비"/>
      <sheetName val="일비95"/>
      <sheetName val="경명"/>
      <sheetName val="경명95"/>
      <sheetName val="경배"/>
      <sheetName val="경배95"/>
      <sheetName val="임율95"/>
      <sheetName val="간노비"/>
      <sheetName val="간노비95"/>
      <sheetName val="철거산출근거"/>
      <sheetName val="Y-WORK"/>
      <sheetName val="EXPENSE"/>
      <sheetName val="갑지1"/>
      <sheetName val="연부97-1"/>
      <sheetName val="수목표준대가"/>
      <sheetName val="돈암사업"/>
      <sheetName val="기초자료입력"/>
      <sheetName val="도근좌표"/>
      <sheetName val="덤프"/>
      <sheetName val="석재다짐"/>
      <sheetName val="소운반"/>
      <sheetName val="아스콘"/>
      <sheetName val="장비"/>
      <sheetName val="실행내역서"/>
      <sheetName val="2분기평가"/>
      <sheetName val="2000년1차"/>
      <sheetName val="6. 직접경비"/>
      <sheetName val="설계서"/>
      <sheetName val="부하계산서"/>
      <sheetName val="BEND LOSS"/>
      <sheetName val="설계서식"/>
      <sheetName val="램머"/>
      <sheetName val="기계경비(시간당)"/>
      <sheetName val="수량산출2"/>
      <sheetName val="일위_파일"/>
      <sheetName val="물량"/>
      <sheetName val="7.수지"/>
      <sheetName val="ITEM"/>
      <sheetName val="배관내역"/>
      <sheetName val="예산내역"/>
      <sheetName val="총괄수지표"/>
      <sheetName val="설계내역2"/>
      <sheetName val="출력은 금물"/>
      <sheetName val=" 갑  지 "/>
      <sheetName val="도급예산내역서총괄표"/>
      <sheetName val="설계산출기초"/>
      <sheetName val="건축일위"/>
      <sheetName val="그라우팅일위"/>
      <sheetName val="단가및재료비"/>
      <sheetName val="여과지동"/>
      <sheetName val="기초자료"/>
      <sheetName val="기초일위"/>
      <sheetName val="시설일위"/>
      <sheetName val="조명일위"/>
      <sheetName val="관급"/>
      <sheetName val="데리네이타현황"/>
      <sheetName val="A1"/>
      <sheetName val="회사정보"/>
      <sheetName val="※참고자료※"/>
      <sheetName val="공정량산출내역서_"/>
      <sheetName val="단가_"/>
      <sheetName val="일위대가_(PM)"/>
      <sheetName val="예정공정표_(2)"/>
      <sheetName val="8_PILE__(돌출)"/>
      <sheetName val="물량master"/>
      <sheetName val="식음료"/>
      <sheetName val="data spec"/>
      <sheetName val="깨기"/>
      <sheetName val="공사개요"/>
      <sheetName val="내역전기"/>
      <sheetName val="중기목록표"/>
      <sheetName val="표지"/>
      <sheetName val="설비원가"/>
      <sheetName val="중기일위대가"/>
      <sheetName val="기성2"/>
      <sheetName val="총체보활공정표"/>
      <sheetName val="단위단가"/>
      <sheetName val="요율"/>
      <sheetName val="물가대비표"/>
      <sheetName val="단가(1)"/>
      <sheetName val="BS"/>
      <sheetName val="물량내역"/>
      <sheetName val="가도공"/>
      <sheetName val="산출내역서"/>
      <sheetName val="cp-e1"/>
      <sheetName val="기준표"/>
      <sheetName val="현황"/>
      <sheetName val="프린터현황"/>
      <sheetName val="공예율"/>
      <sheetName val="#3E1_GCR"/>
      <sheetName val="품셈적용 자료"/>
      <sheetName val="설계예산서"/>
      <sheetName val="시설물"/>
      <sheetName val="유지관리"/>
      <sheetName val="산출내역서 (2)"/>
      <sheetName val="시중노임"/>
      <sheetName val="제2호단위수량"/>
      <sheetName val="식재가격"/>
      <sheetName val="식재총괄"/>
      <sheetName val="코드표"/>
      <sheetName val="AC포장수량"/>
      <sheetName val="설계내역"/>
      <sheetName val="원가계산서(공사)"/>
      <sheetName val="실행내역 "/>
      <sheetName val="회관내역"/>
      <sheetName val="회관내역 (2)"/>
      <sheetName val="공동내역"/>
      <sheetName val="공동내역 (2)"/>
      <sheetName val="쉼터내역"/>
      <sheetName val="쉼터내역 (2)"/>
      <sheetName val="직종별노임단가표"/>
      <sheetName val="변경내역"/>
      <sheetName val="기계경비총괄표"/>
      <sheetName val="일위대가_현장"/>
      <sheetName val="HW"/>
      <sheetName val="범용도입(1차)"/>
      <sheetName val="SW"/>
      <sheetName val="적용기준표(98년상반기)"/>
      <sheetName val="5-1.설계명세서"/>
      <sheetName val="공사계획서"/>
      <sheetName val="산근"/>
      <sheetName val="노임단가(전기·통신)"/>
      <sheetName val="설계"/>
      <sheetName val="정산내역서"/>
      <sheetName val="Sheet2"/>
    </sheetNames>
    <sheetDataSet>
      <sheetData sheetId="0" refreshError="1">
        <row r="5">
          <cell r="I5">
            <v>1</v>
          </cell>
        </row>
        <row r="6">
          <cell r="I6">
            <v>2</v>
          </cell>
        </row>
        <row r="7">
          <cell r="I7">
            <v>3</v>
          </cell>
        </row>
        <row r="8">
          <cell r="I8">
            <v>4</v>
          </cell>
        </row>
        <row r="9">
          <cell r="I9">
            <v>5</v>
          </cell>
        </row>
        <row r="10">
          <cell r="I10">
            <v>6</v>
          </cell>
        </row>
        <row r="11">
          <cell r="I11">
            <v>7</v>
          </cell>
        </row>
        <row r="12">
          <cell r="I12">
            <v>8</v>
          </cell>
        </row>
        <row r="13">
          <cell r="I13">
            <v>9</v>
          </cell>
        </row>
        <row r="14">
          <cell r="I14">
            <v>10</v>
          </cell>
        </row>
        <row r="15">
          <cell r="I15">
            <v>11</v>
          </cell>
        </row>
        <row r="16">
          <cell r="I16">
            <v>12</v>
          </cell>
        </row>
        <row r="17">
          <cell r="I17">
            <v>13</v>
          </cell>
        </row>
        <row r="18">
          <cell r="I18">
            <v>14</v>
          </cell>
        </row>
        <row r="19">
          <cell r="I19">
            <v>15</v>
          </cell>
        </row>
        <row r="20">
          <cell r="I20">
            <v>16</v>
          </cell>
        </row>
        <row r="21">
          <cell r="I21">
            <v>17</v>
          </cell>
        </row>
        <row r="22">
          <cell r="I22">
            <v>18</v>
          </cell>
        </row>
        <row r="23">
          <cell r="I23">
            <v>19</v>
          </cell>
        </row>
        <row r="24">
          <cell r="I24">
            <v>20</v>
          </cell>
        </row>
        <row r="25">
          <cell r="I25">
            <v>21</v>
          </cell>
        </row>
        <row r="26">
          <cell r="I26">
            <v>22</v>
          </cell>
        </row>
        <row r="27">
          <cell r="I27">
            <v>23</v>
          </cell>
        </row>
        <row r="28">
          <cell r="I28">
            <v>24</v>
          </cell>
        </row>
        <row r="29">
          <cell r="I29">
            <v>25</v>
          </cell>
        </row>
        <row r="30">
          <cell r="I30">
            <v>26</v>
          </cell>
        </row>
      </sheetData>
      <sheetData sheetId="1"/>
      <sheetData sheetId="2">
        <row r="5">
          <cell r="I5">
            <v>1</v>
          </cell>
        </row>
      </sheetData>
      <sheetData sheetId="3">
        <row r="5">
          <cell r="I5">
            <v>1</v>
          </cell>
        </row>
      </sheetData>
      <sheetData sheetId="4">
        <row r="5">
          <cell r="I5">
            <v>1</v>
          </cell>
        </row>
      </sheetData>
      <sheetData sheetId="5">
        <row r="5">
          <cell r="I5">
            <v>1</v>
          </cell>
        </row>
      </sheetData>
      <sheetData sheetId="6">
        <row r="5">
          <cell r="I5">
            <v>1</v>
          </cell>
        </row>
      </sheetData>
      <sheetData sheetId="7">
        <row r="5">
          <cell r="I5">
            <v>1</v>
          </cell>
        </row>
      </sheetData>
      <sheetData sheetId="8">
        <row r="5">
          <cell r="I5">
            <v>1</v>
          </cell>
        </row>
      </sheetData>
      <sheetData sheetId="9">
        <row r="5">
          <cell r="I5">
            <v>1</v>
          </cell>
        </row>
      </sheetData>
      <sheetData sheetId="10">
        <row r="5">
          <cell r="I5">
            <v>1</v>
          </cell>
        </row>
      </sheetData>
      <sheetData sheetId="11">
        <row r="5">
          <cell r="I5">
            <v>1</v>
          </cell>
        </row>
      </sheetData>
      <sheetData sheetId="12">
        <row r="5">
          <cell r="I5">
            <v>1</v>
          </cell>
        </row>
      </sheetData>
      <sheetData sheetId="13">
        <row r="5">
          <cell r="I5">
            <v>1</v>
          </cell>
        </row>
      </sheetData>
      <sheetData sheetId="14">
        <row r="5">
          <cell r="I5">
            <v>1</v>
          </cell>
        </row>
      </sheetData>
      <sheetData sheetId="15">
        <row r="5">
          <cell r="I5">
            <v>1</v>
          </cell>
        </row>
      </sheetData>
      <sheetData sheetId="16">
        <row r="7">
          <cell r="I7">
            <v>0</v>
          </cell>
        </row>
      </sheetData>
      <sheetData sheetId="17">
        <row r="7">
          <cell r="I7">
            <v>0</v>
          </cell>
        </row>
      </sheetData>
      <sheetData sheetId="18">
        <row r="7">
          <cell r="I7">
            <v>0</v>
          </cell>
        </row>
      </sheetData>
      <sheetData sheetId="19">
        <row r="7">
          <cell r="I7">
            <v>0</v>
          </cell>
        </row>
      </sheetData>
      <sheetData sheetId="20">
        <row r="7">
          <cell r="I7">
            <v>0</v>
          </cell>
        </row>
      </sheetData>
      <sheetData sheetId="21">
        <row r="7">
          <cell r="I7">
            <v>0</v>
          </cell>
        </row>
      </sheetData>
      <sheetData sheetId="22">
        <row r="7">
          <cell r="I7">
            <v>0</v>
          </cell>
        </row>
      </sheetData>
      <sheetData sheetId="23">
        <row r="7">
          <cell r="I7">
            <v>0</v>
          </cell>
        </row>
      </sheetData>
      <sheetData sheetId="24">
        <row r="7">
          <cell r="I7">
            <v>0</v>
          </cell>
        </row>
      </sheetData>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sheetData sheetId="49" refreshError="1"/>
      <sheetData sheetId="50" refreshError="1"/>
      <sheetData sheetId="51" refreshError="1"/>
      <sheetData sheetId="52">
        <row r="7">
          <cell r="I7" t="str">
            <v/>
          </cell>
        </row>
      </sheetData>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sheetData sheetId="267"/>
      <sheetData sheetId="268"/>
      <sheetData sheetId="269"/>
      <sheetData sheetId="270"/>
      <sheetData sheetId="271"/>
      <sheetData sheetId="272"/>
      <sheetData sheetId="273"/>
      <sheetData sheetId="274"/>
      <sheetData sheetId="275"/>
      <sheetData sheetId="276"/>
      <sheetData sheetId="277"/>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sheetData sheetId="409"/>
      <sheetData sheetId="410"/>
      <sheetData sheetId="411"/>
      <sheetData sheetId="412"/>
      <sheetData sheetId="413" refreshError="1"/>
      <sheetData sheetId="4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약품공급2"/>
      <sheetName val="1단계"/>
      <sheetName val="GODO"/>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침사지"/>
      <sheetName val="유입펌프"/>
      <sheetName val="조정조"/>
      <sheetName val="최초침전지"/>
      <sheetName val="포기조"/>
      <sheetName val="송풍기"/>
      <sheetName val="최종침전지"/>
      <sheetName val="UV소독"/>
      <sheetName val="용수공급"/>
      <sheetName val="농축조"/>
      <sheetName val="탈수기"/>
      <sheetName val="탈취설비"/>
      <sheetName val="약품설비"/>
      <sheetName val="약품공급2"/>
      <sheetName val="전기"/>
      <sheetName val="기기리스트"/>
      <sheetName val="경상비"/>
      <sheetName val="#REF"/>
      <sheetName val="일위대가(1)"/>
      <sheetName val="에너지동"/>
      <sheetName val="부안일위"/>
      <sheetName val="집계표"/>
      <sheetName val="정보매체A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C분석"/>
      <sheetName val="직접비"/>
      <sheetName val="원가"/>
      <sheetName val="이래에셋"/>
      <sheetName val="약품설비"/>
    </sheetNames>
    <sheetDataSet>
      <sheetData sheetId="0" refreshError="1"/>
      <sheetData sheetId="1" refreshError="1"/>
      <sheetData sheetId="2" refreshError="1"/>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일위대가-1"/>
      <sheetName val="중기사용료및운전경비"/>
      <sheetName val="기계경비"/>
    </sheetNames>
    <sheetDataSet>
      <sheetData sheetId="0"/>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賃率-職"/>
      <sheetName val="pipe-mid"/>
      <sheetName val="#REF"/>
      <sheetName val="수량산출"/>
      <sheetName val="교대(A1)"/>
      <sheetName val="건축공사실행"/>
      <sheetName val="일위대가"/>
      <sheetName val="45,46"/>
      <sheetName val="Baby일위대가"/>
      <sheetName val="날개벽(시점좌측)"/>
      <sheetName val="집계표"/>
      <sheetName val="대전-교대(A1-A2)"/>
      <sheetName val="단위수량"/>
      <sheetName val="내역서"/>
      <sheetName val="저"/>
      <sheetName val="단가"/>
      <sheetName val="상행-교대(A1-A2)"/>
      <sheetName val="교대(A1-A2)"/>
      <sheetName val="평형공사비"/>
      <sheetName val="일반공사"/>
      <sheetName val="무전표"/>
      <sheetName val="적용단위길이"/>
      <sheetName val="피벗테이블데이터분석"/>
      <sheetName val="특수기호강도거푸집"/>
      <sheetName val="종배수관면벽신"/>
      <sheetName val="종배수관(신)"/>
      <sheetName val="자료입력"/>
      <sheetName val="평균높이산출근거"/>
      <sheetName val="횡배수관위치조서"/>
      <sheetName val="내역"/>
      <sheetName val="일위"/>
    </sheetNames>
    <definedNames>
      <definedName name="등록_시작"/>
      <definedName name="등록_취소"/>
      <definedName name="메인_시작"/>
      <definedName name="물량집계"/>
      <definedName name="ISO_정렬"/>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77"/>
      <sheetName val="#REF"/>
      <sheetName val="6PILE  (돌출)"/>
      <sheetName val="일위대가표"/>
      <sheetName val="단가비교표_공통1"/>
      <sheetName val="일위대가"/>
      <sheetName val="수자재단위당"/>
      <sheetName val="식재가격"/>
      <sheetName val="식재총괄"/>
      <sheetName val="일위목록"/>
      <sheetName val="마산방향"/>
      <sheetName val="진주방향"/>
      <sheetName val="교통대책내역"/>
      <sheetName val="DATE"/>
      <sheetName val="맨홀수량"/>
      <sheetName val="토목주소"/>
      <sheetName val="프랜트면허"/>
      <sheetName val="단가산출"/>
      <sheetName val="수문일1"/>
      <sheetName val="토공1차"/>
      <sheetName val="대창(장성)"/>
      <sheetName val="대창(함평)-창열"/>
      <sheetName val="삼보지질"/>
      <sheetName val="일반수량총괄집계"/>
      <sheetName val="정부노임단가"/>
      <sheetName val="단가"/>
      <sheetName val="말뚝지지력산정"/>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기리스트"/>
      <sheetName val="축산 기기리스트"/>
      <sheetName val="견적대비표"/>
      <sheetName val="GI-LIST"/>
      <sheetName val="약품공급2"/>
      <sheetName val="화재 탐지 설비"/>
      <sheetName val="교대시점"/>
      <sheetName val="일위대가목차"/>
      <sheetName val="EQT-ESTN"/>
      <sheetName val="일위(PN)"/>
      <sheetName val="설계가"/>
      <sheetName val="가도공"/>
      <sheetName val="BID"/>
      <sheetName val="집계표"/>
      <sheetName val="tggwan(mac)"/>
      <sheetName val="수량산출"/>
      <sheetName val="노임단가"/>
      <sheetName val="노임"/>
      <sheetName val="단가"/>
      <sheetName val="TARGET"/>
      <sheetName val="esc"/>
      <sheetName val="계수시트"/>
      <sheetName val="원가계산서"/>
      <sheetName val="static.cal"/>
      <sheetName val="JUCKEYK"/>
      <sheetName val="총괄"/>
      <sheetName val="S0"/>
      <sheetName val="ITEM"/>
      <sheetName val="전기일위대가"/>
      <sheetName val="NOMUBI"/>
      <sheetName val="자재단가"/>
      <sheetName val="N賃率-職"/>
      <sheetName val="견적대비"/>
      <sheetName val="시설일위"/>
      <sheetName val="SG"/>
      <sheetName val="인수공규격"/>
      <sheetName val="マージン"/>
      <sheetName val="'94자산"/>
      <sheetName val="G.R300경비"/>
      <sheetName val="대치판정"/>
      <sheetName val="터파기및재료"/>
      <sheetName val="대가수량"/>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P47"/>
  <sheetViews>
    <sheetView view="pageBreakPreview" zoomScaleSheetLayoutView="100" workbookViewId="0">
      <selection activeCell="C5" sqref="C5"/>
    </sheetView>
  </sheetViews>
  <sheetFormatPr defaultRowHeight="16.5"/>
  <cols>
    <col min="1" max="1" width="6.625" style="50" customWidth="1"/>
    <col min="2" max="2" width="10.625" customWidth="1"/>
    <col min="3" max="3" width="12.75" customWidth="1"/>
    <col min="4" max="4" width="16.625" customWidth="1"/>
    <col min="5" max="5" width="0.375" customWidth="1"/>
    <col min="6" max="7" width="16.625" customWidth="1"/>
    <col min="8" max="11" width="16.25" customWidth="1"/>
    <col min="12" max="12" width="16.625" customWidth="1"/>
    <col min="13" max="13" width="6.625" customWidth="1"/>
    <col min="14" max="14" width="23.5" customWidth="1"/>
    <col min="15" max="15" width="37.375" customWidth="1"/>
    <col min="16" max="16" width="30.75" bestFit="1" customWidth="1"/>
  </cols>
  <sheetData>
    <row r="1" spans="1:15" s="48" customFormat="1" ht="6.75" customHeight="1">
      <c r="A1" s="47"/>
      <c r="M1" s="49"/>
    </row>
    <row r="2" spans="1:15" ht="30" customHeight="1">
      <c r="B2" s="117" t="s">
        <v>1022</v>
      </c>
      <c r="C2" s="117"/>
      <c r="D2" s="117"/>
      <c r="E2" s="117"/>
      <c r="F2" s="117"/>
      <c r="G2" s="117"/>
      <c r="H2" s="117"/>
      <c r="I2" s="117"/>
      <c r="J2" s="117"/>
      <c r="K2" s="117"/>
      <c r="L2" s="117"/>
      <c r="M2" s="51"/>
    </row>
    <row r="3" spans="1:15" ht="6.75" customHeight="1">
      <c r="B3" s="52"/>
      <c r="C3" s="52"/>
      <c r="D3" s="52"/>
      <c r="E3" s="52"/>
      <c r="F3" s="52"/>
      <c r="G3" s="52"/>
      <c r="H3" s="52"/>
      <c r="I3" s="52"/>
      <c r="J3" s="52"/>
      <c r="K3" s="52"/>
      <c r="L3" s="52"/>
      <c r="M3" s="51"/>
    </row>
    <row r="4" spans="1:15" ht="24" customHeight="1">
      <c r="B4" s="53"/>
      <c r="C4" s="118" t="s">
        <v>1021</v>
      </c>
      <c r="D4" s="118"/>
      <c r="E4" s="118"/>
      <c r="F4" s="118"/>
      <c r="G4" s="118"/>
      <c r="H4" s="118"/>
      <c r="I4" s="118"/>
      <c r="J4" s="118"/>
      <c r="K4" s="118"/>
      <c r="L4" s="53"/>
      <c r="M4" s="51"/>
    </row>
    <row r="5" spans="1:15" ht="10.5" customHeight="1">
      <c r="C5" s="54"/>
      <c r="D5" s="54"/>
      <c r="E5" s="54"/>
      <c r="F5" s="54"/>
      <c r="G5" s="54"/>
      <c r="H5" s="54"/>
      <c r="I5" s="54"/>
      <c r="J5" s="54"/>
      <c r="K5" s="54"/>
      <c r="M5" s="51"/>
    </row>
    <row r="6" spans="1:15" s="58" customFormat="1" ht="20.25">
      <c r="A6" s="55"/>
      <c r="B6" s="56"/>
      <c r="C6" s="119" t="s">
        <v>1023</v>
      </c>
      <c r="D6" s="120"/>
      <c r="E6" s="57" t="s">
        <v>1024</v>
      </c>
      <c r="F6" s="58" t="str">
        <f>"일금 "&amp;NUMBERSTRING(L30,1)&amp;"원정"</f>
        <v>일금 칠천삼백팔십칠만육천원정</v>
      </c>
      <c r="J6" s="58" t="str">
        <f>"( \"&amp;TEXT(L30,"#,###")&amp;" )"</f>
        <v>( \73,876,000 )</v>
      </c>
      <c r="M6" s="59"/>
    </row>
    <row r="7" spans="1:15" s="58" customFormat="1" ht="9" customHeight="1">
      <c r="A7" s="60"/>
      <c r="M7" s="59"/>
    </row>
    <row r="8" spans="1:15" s="58" customFormat="1" ht="20.25">
      <c r="A8" s="60"/>
      <c r="C8" s="111" t="s">
        <v>1025</v>
      </c>
      <c r="D8" s="111"/>
      <c r="E8" s="61" t="s">
        <v>1026</v>
      </c>
      <c r="F8" s="62" t="str">
        <f>"일금 "&amp;NUMBERSTRING(L21,1)&amp;"원정"</f>
        <v>일금 칠천삼백팔십칠만육천원정</v>
      </c>
      <c r="G8" s="62"/>
      <c r="H8" s="62"/>
      <c r="I8" s="62"/>
      <c r="J8" s="62" t="str">
        <f>"( \"&amp;TEXT(L21,"#,###")&amp;" )"</f>
        <v>( \73,876,000 )</v>
      </c>
      <c r="K8" s="62"/>
      <c r="M8" s="59"/>
    </row>
    <row r="9" spans="1:15" s="58" customFormat="1" ht="9" customHeight="1">
      <c r="A9" s="60"/>
      <c r="C9" s="62"/>
      <c r="D9" s="62"/>
      <c r="E9" s="62"/>
      <c r="F9" s="62"/>
      <c r="G9" s="62"/>
      <c r="H9" s="62"/>
      <c r="I9" s="62"/>
      <c r="J9" s="62"/>
      <c r="K9" s="62"/>
      <c r="M9" s="59"/>
    </row>
    <row r="10" spans="1:15" s="58" customFormat="1" ht="20.25">
      <c r="A10" s="60"/>
      <c r="C10" s="111" t="s">
        <v>1027</v>
      </c>
      <c r="D10" s="111"/>
      <c r="E10" s="61" t="s">
        <v>1028</v>
      </c>
      <c r="F10" s="62" t="str">
        <f>"일금 "&amp;NUMBERSTRING(L26,1)&amp;"원정"</f>
        <v>일금 영원정</v>
      </c>
      <c r="G10" s="62"/>
      <c r="H10" s="62"/>
      <c r="I10" s="62"/>
      <c r="J10" s="62" t="str">
        <f>"( \"&amp;TEXT(L26,"#,###")&amp;" )"</f>
        <v>( \ )</v>
      </c>
      <c r="K10" s="62"/>
      <c r="M10" s="59"/>
    </row>
    <row r="11" spans="1:15" ht="8.25" customHeight="1">
      <c r="C11" s="62"/>
      <c r="D11" s="62"/>
      <c r="E11" s="62"/>
      <c r="F11" s="62"/>
      <c r="G11" s="62"/>
      <c r="H11" s="62"/>
      <c r="I11" s="62"/>
      <c r="J11" s="62"/>
      <c r="K11" s="62"/>
      <c r="M11" s="51"/>
    </row>
    <row r="12" spans="1:15" ht="16.5" hidden="1" customHeight="1">
      <c r="C12" s="121"/>
      <c r="D12" s="121"/>
      <c r="E12" s="63"/>
      <c r="F12" s="62"/>
      <c r="G12" s="62"/>
      <c r="H12" s="62"/>
      <c r="I12" s="62"/>
      <c r="J12" s="62"/>
      <c r="K12" s="62"/>
      <c r="M12" s="51"/>
    </row>
    <row r="13" spans="1:15" s="58" customFormat="1" ht="20.25">
      <c r="A13" s="60"/>
      <c r="C13" s="111" t="s">
        <v>1029</v>
      </c>
      <c r="D13" s="111"/>
      <c r="E13" s="61" t="s">
        <v>1030</v>
      </c>
      <c r="F13" s="62" t="str">
        <f>"일금 "&amp;NUMBERSTRING(L29,1)&amp;"원정"</f>
        <v>일금 영원정</v>
      </c>
      <c r="G13" s="62"/>
      <c r="H13" s="62"/>
      <c r="I13" s="62"/>
      <c r="J13" s="62" t="str">
        <f>"( \"&amp;TEXT(L29,"#,###")&amp;" )"</f>
        <v>( \ )</v>
      </c>
      <c r="K13" s="62"/>
      <c r="M13" s="59"/>
    </row>
    <row r="14" spans="1:15" ht="16.5" hidden="1" customHeight="1">
      <c r="M14" s="51"/>
    </row>
    <row r="15" spans="1:15" ht="8.25" customHeight="1">
      <c r="M15" s="51"/>
    </row>
    <row r="16" spans="1:15" ht="27.95" customHeight="1">
      <c r="B16" s="112" t="s">
        <v>1031</v>
      </c>
      <c r="C16" s="113"/>
      <c r="D16" s="107" t="s">
        <v>1032</v>
      </c>
      <c r="E16" s="116"/>
      <c r="F16" s="116"/>
      <c r="G16" s="108"/>
      <c r="H16" s="103" t="s">
        <v>1033</v>
      </c>
      <c r="I16" s="103" t="s">
        <v>1034</v>
      </c>
      <c r="J16" s="103" t="s">
        <v>1035</v>
      </c>
      <c r="K16" s="103" t="s">
        <v>1036</v>
      </c>
      <c r="L16" s="105" t="s">
        <v>1037</v>
      </c>
      <c r="M16" s="51"/>
      <c r="O16" s="64"/>
    </row>
    <row r="17" spans="1:16" ht="27.95" customHeight="1">
      <c r="B17" s="114"/>
      <c r="C17" s="115"/>
      <c r="D17" s="107" t="s">
        <v>1038</v>
      </c>
      <c r="E17" s="108"/>
      <c r="F17" s="65" t="s">
        <v>1039</v>
      </c>
      <c r="G17" s="65" t="s">
        <v>1040</v>
      </c>
      <c r="H17" s="104"/>
      <c r="I17" s="104"/>
      <c r="J17" s="104"/>
      <c r="K17" s="104"/>
      <c r="L17" s="106"/>
      <c r="M17" s="51"/>
      <c r="N17" s="66" t="s">
        <v>1041</v>
      </c>
      <c r="O17" s="66" t="s">
        <v>1042</v>
      </c>
    </row>
    <row r="18" spans="1:16" ht="27.95" customHeight="1">
      <c r="B18" s="65" t="s">
        <v>1043</v>
      </c>
      <c r="C18" s="65" t="s">
        <v>1044</v>
      </c>
      <c r="D18" s="97">
        <f>원가계산서!E28</f>
        <v>67160000</v>
      </c>
      <c r="E18" s="98"/>
      <c r="F18" s="67">
        <f>원가계산서!E29</f>
        <v>6716000</v>
      </c>
      <c r="G18" s="67">
        <f>SUM(D18:F18)</f>
        <v>73876000</v>
      </c>
      <c r="H18" s="67"/>
      <c r="I18" s="67"/>
      <c r="J18" s="67"/>
      <c r="K18" s="67"/>
      <c r="L18" s="67">
        <f>SUM(G18:K18)</f>
        <v>73876000</v>
      </c>
      <c r="M18" s="51"/>
      <c r="N18" s="68">
        <f>L18/L30*100</f>
        <v>100</v>
      </c>
      <c r="O18" s="69" t="e">
        <f>L18/N32</f>
        <v>#DIV/0!</v>
      </c>
    </row>
    <row r="19" spans="1:16" s="74" customFormat="1" ht="27.95" customHeight="1">
      <c r="A19" s="70"/>
      <c r="B19" s="65"/>
      <c r="C19" s="65"/>
      <c r="D19" s="109"/>
      <c r="E19" s="110"/>
      <c r="F19" s="71"/>
      <c r="G19" s="67">
        <f>SUM(D19:F19)</f>
        <v>0</v>
      </c>
      <c r="H19" s="71"/>
      <c r="I19" s="71"/>
      <c r="J19" s="71"/>
      <c r="K19" s="71"/>
      <c r="L19" s="67">
        <f>SUM(G19:K19)</f>
        <v>0</v>
      </c>
      <c r="M19" s="72"/>
      <c r="N19" s="73">
        <f>L19/L30*100</f>
        <v>0</v>
      </c>
      <c r="O19" s="69" t="e">
        <f>L19/N32</f>
        <v>#DIV/0!</v>
      </c>
    </row>
    <row r="20" spans="1:16" ht="27.95" customHeight="1">
      <c r="B20" s="65"/>
      <c r="C20" s="65"/>
      <c r="D20" s="97"/>
      <c r="E20" s="98"/>
      <c r="F20" s="67"/>
      <c r="G20" s="67">
        <f>SUM(D20:F20)</f>
        <v>0</v>
      </c>
      <c r="H20" s="67"/>
      <c r="I20" s="67"/>
      <c r="J20" s="67"/>
      <c r="K20" s="67"/>
      <c r="L20" s="67">
        <f>SUM(G20:K20)</f>
        <v>0</v>
      </c>
      <c r="M20" s="51"/>
      <c r="N20" s="68">
        <f>L20/L30*100</f>
        <v>0</v>
      </c>
      <c r="O20" s="69" t="e">
        <f>L20/N32</f>
        <v>#DIV/0!</v>
      </c>
    </row>
    <row r="21" spans="1:16" ht="27.95" customHeight="1">
      <c r="B21" s="99" t="s">
        <v>1045</v>
      </c>
      <c r="C21" s="100"/>
      <c r="D21" s="101">
        <f>SUM(D18:E20)</f>
        <v>67160000</v>
      </c>
      <c r="E21" s="102"/>
      <c r="F21" s="75">
        <f>SUM(F18:F20)</f>
        <v>6716000</v>
      </c>
      <c r="G21" s="75">
        <f t="shared" ref="G21" si="0">SUM(D21:F21)</f>
        <v>73876000</v>
      </c>
      <c r="H21" s="75">
        <f>SUM(H18:H20)</f>
        <v>0</v>
      </c>
      <c r="I21" s="75">
        <f>SUM(I18:I20)</f>
        <v>0</v>
      </c>
      <c r="J21" s="75">
        <f>SUM(J18:J20)</f>
        <v>0</v>
      </c>
      <c r="K21" s="75">
        <f>SUM(K18:K20)</f>
        <v>0</v>
      </c>
      <c r="L21" s="75">
        <f t="shared" ref="L21:L29" si="1">SUM(G21:K21)</f>
        <v>73876000</v>
      </c>
      <c r="M21" s="51"/>
      <c r="N21" s="68"/>
      <c r="O21" s="69"/>
    </row>
    <row r="22" spans="1:16" ht="27.95" customHeight="1">
      <c r="B22" s="65" t="s">
        <v>1046</v>
      </c>
      <c r="C22" s="65" t="s">
        <v>1047</v>
      </c>
      <c r="D22" s="97"/>
      <c r="E22" s="98"/>
      <c r="F22" s="67"/>
      <c r="G22" s="67">
        <f>SUM(D22:F22)</f>
        <v>0</v>
      </c>
      <c r="H22" s="71"/>
      <c r="I22" s="71"/>
      <c r="J22" s="67"/>
      <c r="K22" s="67"/>
      <c r="L22" s="67">
        <f t="shared" si="1"/>
        <v>0</v>
      </c>
      <c r="M22" s="51"/>
      <c r="N22" s="68">
        <f>L22/L30*100</f>
        <v>0</v>
      </c>
      <c r="O22" s="69" t="e">
        <f>L22/N32</f>
        <v>#DIV/0!</v>
      </c>
      <c r="P22" s="76"/>
    </row>
    <row r="23" spans="1:16" ht="27.95" customHeight="1">
      <c r="B23" s="65" t="s">
        <v>1048</v>
      </c>
      <c r="C23" s="65" t="s">
        <v>1049</v>
      </c>
      <c r="D23" s="77"/>
      <c r="E23" s="78"/>
      <c r="F23" s="67"/>
      <c r="G23" s="67">
        <f>SUM(D23:F23)</f>
        <v>0</v>
      </c>
      <c r="H23" s="71"/>
      <c r="I23" s="71"/>
      <c r="J23" s="67"/>
      <c r="K23" s="67"/>
      <c r="L23" s="67">
        <f t="shared" si="1"/>
        <v>0</v>
      </c>
      <c r="M23" s="51"/>
      <c r="N23" s="68">
        <f>L23/L30*100</f>
        <v>0</v>
      </c>
      <c r="O23" s="69" t="e">
        <f>L23/N32</f>
        <v>#DIV/0!</v>
      </c>
      <c r="P23" s="76"/>
    </row>
    <row r="24" spans="1:16" ht="27.95" customHeight="1">
      <c r="B24" s="65" t="s">
        <v>1046</v>
      </c>
      <c r="C24" s="65" t="s">
        <v>1050</v>
      </c>
      <c r="D24" s="77"/>
      <c r="E24" s="78"/>
      <c r="F24" s="67"/>
      <c r="G24" s="67">
        <f>SUM(D24:F24)</f>
        <v>0</v>
      </c>
      <c r="H24" s="71"/>
      <c r="I24" s="71"/>
      <c r="J24" s="67"/>
      <c r="K24" s="67"/>
      <c r="L24" s="67">
        <f t="shared" si="1"/>
        <v>0</v>
      </c>
      <c r="M24" s="51"/>
      <c r="N24" s="68">
        <f>L24/L30*100</f>
        <v>0</v>
      </c>
      <c r="O24" s="69" t="e">
        <f>L24/N32</f>
        <v>#DIV/0!</v>
      </c>
      <c r="P24" s="76"/>
    </row>
    <row r="25" spans="1:16" ht="27.95" customHeight="1">
      <c r="B25" s="65"/>
      <c r="C25" s="65"/>
      <c r="D25" s="77"/>
      <c r="E25" s="78"/>
      <c r="F25" s="67"/>
      <c r="G25" s="67">
        <f>SUM(D25:F25)</f>
        <v>0</v>
      </c>
      <c r="H25" s="71"/>
      <c r="I25" s="71"/>
      <c r="J25" s="67"/>
      <c r="K25" s="67"/>
      <c r="L25" s="67">
        <f t="shared" si="1"/>
        <v>0</v>
      </c>
      <c r="M25" s="51"/>
      <c r="N25" s="68">
        <f>L25/L30*100</f>
        <v>0</v>
      </c>
      <c r="O25" s="69" t="e">
        <f>L25/N32</f>
        <v>#DIV/0!</v>
      </c>
      <c r="P25" s="76"/>
    </row>
    <row r="26" spans="1:16" ht="27.95" customHeight="1">
      <c r="B26" s="99" t="s">
        <v>1051</v>
      </c>
      <c r="C26" s="100"/>
      <c r="D26" s="101">
        <f>SUM(D22:E25)</f>
        <v>0</v>
      </c>
      <c r="E26" s="102"/>
      <c r="F26" s="75">
        <f>SUM(F22:F25)</f>
        <v>0</v>
      </c>
      <c r="G26" s="75">
        <f t="shared" ref="G26" si="2">SUM(D26:F26)</f>
        <v>0</v>
      </c>
      <c r="H26" s="75">
        <f>SUM(H22:H25)</f>
        <v>0</v>
      </c>
      <c r="I26" s="75">
        <f>SUM(I22:I25)</f>
        <v>0</v>
      </c>
      <c r="J26" s="75">
        <f>SUM(J22:J25)</f>
        <v>0</v>
      </c>
      <c r="K26" s="75">
        <f>SUM(K22:K25)</f>
        <v>0</v>
      </c>
      <c r="L26" s="75">
        <f t="shared" si="1"/>
        <v>0</v>
      </c>
      <c r="M26" s="51"/>
      <c r="N26" s="68"/>
      <c r="O26" s="69"/>
    </row>
    <row r="27" spans="1:16" ht="27.95" customHeight="1">
      <c r="B27" s="65" t="s">
        <v>1046</v>
      </c>
      <c r="C27" s="65" t="s">
        <v>1052</v>
      </c>
      <c r="D27" s="97"/>
      <c r="E27" s="98"/>
      <c r="F27" s="67"/>
      <c r="G27" s="67">
        <f>SUM(D27:F27)</f>
        <v>0</v>
      </c>
      <c r="H27" s="67"/>
      <c r="I27" s="67"/>
      <c r="J27" s="67"/>
      <c r="K27" s="67"/>
      <c r="L27" s="67">
        <f>SUM(G27:K27)</f>
        <v>0</v>
      </c>
      <c r="M27" s="51"/>
      <c r="N27" s="68">
        <f>L27/L30*100</f>
        <v>0</v>
      </c>
      <c r="O27" s="69" t="e">
        <f>L27/N32</f>
        <v>#DIV/0!</v>
      </c>
    </row>
    <row r="28" spans="1:16" ht="27.95" customHeight="1">
      <c r="B28" s="65"/>
      <c r="C28" s="65"/>
      <c r="D28" s="97"/>
      <c r="E28" s="98"/>
      <c r="F28" s="67"/>
      <c r="G28" s="67">
        <f>SUM(D28:F28)</f>
        <v>0</v>
      </c>
      <c r="H28" s="67"/>
      <c r="I28" s="67"/>
      <c r="J28" s="67"/>
      <c r="K28" s="67"/>
      <c r="L28" s="67">
        <f>SUM(G28:K28)</f>
        <v>0</v>
      </c>
      <c r="M28" s="51"/>
      <c r="N28" s="68">
        <f>L28/L30*100</f>
        <v>0</v>
      </c>
      <c r="O28" s="69" t="e">
        <f>L28/N32</f>
        <v>#DIV/0!</v>
      </c>
    </row>
    <row r="29" spans="1:16" ht="27.95" customHeight="1">
      <c r="B29" s="99" t="s">
        <v>1053</v>
      </c>
      <c r="C29" s="100"/>
      <c r="D29" s="101">
        <f>SUM(D27:E28)</f>
        <v>0</v>
      </c>
      <c r="E29" s="102"/>
      <c r="F29" s="75">
        <f>SUM(F27:F28)</f>
        <v>0</v>
      </c>
      <c r="G29" s="75">
        <f t="shared" ref="G29" si="3">SUM(D29:F29)</f>
        <v>0</v>
      </c>
      <c r="H29" s="75"/>
      <c r="I29" s="75"/>
      <c r="J29" s="75"/>
      <c r="K29" s="75"/>
      <c r="L29" s="75">
        <f t="shared" si="1"/>
        <v>0</v>
      </c>
      <c r="M29" s="51"/>
      <c r="N29" s="68"/>
      <c r="O29" s="79"/>
    </row>
    <row r="30" spans="1:16" ht="27.95" customHeight="1">
      <c r="B30" s="99" t="s">
        <v>1054</v>
      </c>
      <c r="C30" s="100"/>
      <c r="D30" s="101">
        <f>D21+D26+D29</f>
        <v>67160000</v>
      </c>
      <c r="E30" s="102"/>
      <c r="F30" s="75">
        <f>F21+F26+F29</f>
        <v>6716000</v>
      </c>
      <c r="G30" s="75">
        <f>SUM(D30:F30)</f>
        <v>73876000</v>
      </c>
      <c r="H30" s="75">
        <f>H21+H26</f>
        <v>0</v>
      </c>
      <c r="I30" s="75">
        <f>I21+I26+I29</f>
        <v>0</v>
      </c>
      <c r="J30" s="75">
        <f>J21+J26+J29</f>
        <v>0</v>
      </c>
      <c r="K30" s="75">
        <f>K21+K26+K29</f>
        <v>0</v>
      </c>
      <c r="L30" s="75">
        <f>SUM(G30:K30)</f>
        <v>73876000</v>
      </c>
      <c r="M30" s="51"/>
      <c r="N30" s="68">
        <f>SUM(N18:N28)</f>
        <v>100</v>
      </c>
      <c r="O30" s="68"/>
      <c r="P30" s="80"/>
    </row>
    <row r="31" spans="1:16" ht="27.95" customHeight="1" thickBot="1">
      <c r="A31" s="81"/>
      <c r="B31" s="82"/>
      <c r="C31" s="82"/>
      <c r="D31" s="82"/>
      <c r="E31" s="82"/>
      <c r="F31" s="82"/>
      <c r="G31" s="82"/>
      <c r="H31" s="82"/>
      <c r="I31" s="82"/>
      <c r="J31" s="82"/>
      <c r="K31" s="82"/>
      <c r="L31" s="82"/>
      <c r="M31" s="83"/>
      <c r="N31" s="68"/>
      <c r="O31" s="68"/>
      <c r="P31" s="84"/>
    </row>
    <row r="32" spans="1:16">
      <c r="B32" s="85" t="s">
        <v>1055</v>
      </c>
      <c r="N32">
        <f>986*0.3025*0</f>
        <v>0</v>
      </c>
    </row>
    <row r="33" spans="1:15">
      <c r="D33" s="64"/>
      <c r="E33" s="64"/>
      <c r="F33" s="64"/>
      <c r="G33" s="64"/>
      <c r="H33" s="64"/>
      <c r="I33" s="64"/>
      <c r="J33" s="64"/>
      <c r="K33" s="64"/>
      <c r="L33" s="64"/>
      <c r="N33" t="s">
        <v>1056</v>
      </c>
    </row>
    <row r="34" spans="1:15" ht="26.25">
      <c r="A34"/>
      <c r="D34" s="64"/>
      <c r="E34" s="64"/>
      <c r="F34" s="64"/>
      <c r="G34" s="64"/>
      <c r="H34" s="64"/>
      <c r="I34" s="64"/>
      <c r="K34" s="64"/>
      <c r="L34" s="64"/>
      <c r="N34" s="86" t="e">
        <f>L30/N32</f>
        <v>#DIV/0!</v>
      </c>
      <c r="O34" s="87" t="e">
        <f>SUM(O18:O33)</f>
        <v>#DIV/0!</v>
      </c>
    </row>
    <row r="35" spans="1:15">
      <c r="A35"/>
      <c r="D35" s="64"/>
      <c r="E35" s="64"/>
      <c r="F35" s="64"/>
      <c r="G35" s="64"/>
      <c r="H35" s="64"/>
      <c r="I35" s="64"/>
      <c r="J35" s="64"/>
      <c r="K35" s="64"/>
      <c r="L35" s="64"/>
    </row>
    <row r="36" spans="1:15" s="88" customFormat="1" ht="28.5" customHeight="1">
      <c r="D36" s="89"/>
      <c r="F36" s="89"/>
      <c r="G36" s="89"/>
      <c r="L36" s="89"/>
    </row>
    <row r="37" spans="1:15">
      <c r="A37"/>
      <c r="L37" s="90"/>
      <c r="N37" s="64"/>
    </row>
    <row r="38" spans="1:15" ht="20.25">
      <c r="A38"/>
      <c r="I38" s="64"/>
      <c r="K38" s="91"/>
      <c r="L38" s="92"/>
      <c r="N38" s="64"/>
    </row>
    <row r="39" spans="1:15" ht="20.25">
      <c r="A39"/>
      <c r="K39" s="91"/>
      <c r="L39" s="92"/>
    </row>
    <row r="40" spans="1:15" ht="20.25">
      <c r="A40"/>
      <c r="K40" s="91"/>
      <c r="L40" s="92"/>
    </row>
    <row r="41" spans="1:15" ht="20.25">
      <c r="A41"/>
      <c r="K41" s="91"/>
      <c r="L41" s="92"/>
    </row>
    <row r="42" spans="1:15" ht="20.25">
      <c r="A42"/>
      <c r="K42" s="91"/>
      <c r="L42" s="92"/>
    </row>
    <row r="43" spans="1:15" ht="20.25">
      <c r="A43"/>
      <c r="K43" s="91"/>
      <c r="L43" s="92"/>
    </row>
    <row r="44" spans="1:15" ht="20.25">
      <c r="A44"/>
      <c r="K44" s="91"/>
      <c r="L44" s="92"/>
    </row>
    <row r="45" spans="1:15" ht="20.25">
      <c r="A45"/>
      <c r="K45" s="91"/>
      <c r="L45" s="92"/>
    </row>
    <row r="46" spans="1:15" ht="20.25">
      <c r="A46"/>
      <c r="K46" s="91"/>
      <c r="L46" s="91"/>
    </row>
    <row r="47" spans="1:15" ht="20.25">
      <c r="A47"/>
      <c r="K47" s="91"/>
      <c r="L47" s="91"/>
    </row>
  </sheetData>
  <mergeCells count="29">
    <mergeCell ref="C12:D12"/>
    <mergeCell ref="B2:L2"/>
    <mergeCell ref="C4:K4"/>
    <mergeCell ref="C6:D6"/>
    <mergeCell ref="C8:D8"/>
    <mergeCell ref="C10:D10"/>
    <mergeCell ref="C13:D13"/>
    <mergeCell ref="B16:C17"/>
    <mergeCell ref="D16:G16"/>
    <mergeCell ref="H16:H17"/>
    <mergeCell ref="I16:I17"/>
    <mergeCell ref="D27:E27"/>
    <mergeCell ref="K16:K17"/>
    <mergeCell ref="L16:L17"/>
    <mergeCell ref="D17:E17"/>
    <mergeCell ref="D18:E18"/>
    <mergeCell ref="D19:E19"/>
    <mergeCell ref="D20:E20"/>
    <mergeCell ref="J16:J17"/>
    <mergeCell ref="B21:C21"/>
    <mergeCell ref="D21:E21"/>
    <mergeCell ref="D22:E22"/>
    <mergeCell ref="B26:C26"/>
    <mergeCell ref="D26:E26"/>
    <mergeCell ref="D28:E28"/>
    <mergeCell ref="B29:C29"/>
    <mergeCell ref="D29:E29"/>
    <mergeCell ref="B30:C30"/>
    <mergeCell ref="D30:E30"/>
  </mergeCells>
  <phoneticPr fontId="1" type="noConversion"/>
  <pageMargins left="0.93" right="0.62992125984251968" top="1.2204724409448819" bottom="0.74803149606299213" header="0.70866141732283472" footer="0.31496062992125984"/>
  <pageSetup paperSize="9" scale="6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6.5"/>
  <sheetData/>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17"/>
  <sheetViews>
    <sheetView tabSelected="1" view="pageBreakPreview" zoomScale="75" zoomScaleSheetLayoutView="75" workbookViewId="0">
      <selection activeCell="B8" sqref="B8"/>
    </sheetView>
  </sheetViews>
  <sheetFormatPr defaultRowHeight="16.5"/>
  <cols>
    <col min="1" max="1" width="6.625" customWidth="1"/>
    <col min="2" max="10" width="10.5" customWidth="1"/>
    <col min="11" max="12" width="16.625" customWidth="1"/>
    <col min="13" max="13" width="6.625" customWidth="1"/>
    <col min="14" max="14" width="28.375" customWidth="1"/>
  </cols>
  <sheetData>
    <row r="1" spans="1:14" ht="30.75" customHeight="1">
      <c r="A1" s="47"/>
      <c r="B1" s="48"/>
      <c r="C1" s="48"/>
      <c r="D1" s="48"/>
      <c r="E1" s="48"/>
      <c r="F1" s="48"/>
      <c r="G1" s="48"/>
      <c r="H1" s="48"/>
      <c r="I1" s="48"/>
      <c r="J1" s="48"/>
      <c r="K1" s="48"/>
      <c r="L1" s="48"/>
      <c r="M1" s="49"/>
    </row>
    <row r="2" spans="1:14" ht="30.75" customHeight="1">
      <c r="A2" s="50"/>
      <c r="B2" s="105" t="s">
        <v>1057</v>
      </c>
      <c r="C2" s="105"/>
      <c r="D2" s="105" t="s">
        <v>1058</v>
      </c>
      <c r="E2" s="105"/>
      <c r="F2" s="105" t="s">
        <v>1059</v>
      </c>
      <c r="G2" s="105"/>
      <c r="H2" s="105" t="s">
        <v>1060</v>
      </c>
      <c r="I2" s="103"/>
      <c r="J2" s="65" t="s">
        <v>1061</v>
      </c>
      <c r="K2" s="65" t="s">
        <v>1062</v>
      </c>
      <c r="L2" s="65" t="s">
        <v>1063</v>
      </c>
      <c r="M2" s="51"/>
    </row>
    <row r="3" spans="1:14" ht="30.75" customHeight="1">
      <c r="A3" s="50"/>
      <c r="B3" s="106"/>
      <c r="C3" s="106"/>
      <c r="D3" s="106"/>
      <c r="E3" s="106"/>
      <c r="F3" s="106"/>
      <c r="G3" s="106"/>
      <c r="H3" s="106"/>
      <c r="I3" s="104"/>
      <c r="J3" s="65" t="s">
        <v>1064</v>
      </c>
      <c r="K3" s="65" t="s">
        <v>1062</v>
      </c>
      <c r="L3" s="65" t="s">
        <v>1062</v>
      </c>
      <c r="M3" s="51"/>
    </row>
    <row r="4" spans="1:14" ht="30.75" customHeight="1">
      <c r="A4" s="50"/>
      <c r="M4" s="51"/>
    </row>
    <row r="5" spans="1:14" ht="30.75" customHeight="1">
      <c r="A5" s="50"/>
      <c r="B5" s="124" t="s">
        <v>1065</v>
      </c>
      <c r="C5" s="124"/>
      <c r="D5" s="124"/>
      <c r="E5" s="124"/>
      <c r="F5" s="124"/>
      <c r="G5" s="124"/>
      <c r="H5" s="124"/>
      <c r="I5" s="124"/>
      <c r="J5" s="124"/>
      <c r="K5" s="124"/>
      <c r="L5" s="124"/>
      <c r="M5" s="51"/>
    </row>
    <row r="6" spans="1:14" ht="30.75" customHeight="1">
      <c r="A6" s="50"/>
      <c r="B6" s="52"/>
      <c r="C6" s="52"/>
      <c r="D6" s="52"/>
      <c r="E6" s="52"/>
      <c r="F6" s="52"/>
      <c r="G6" s="52"/>
      <c r="H6" s="52"/>
      <c r="I6" s="52"/>
      <c r="M6" s="51"/>
    </row>
    <row r="7" spans="1:14" ht="30.75" customHeight="1">
      <c r="A7" s="50"/>
      <c r="B7" s="125" t="s">
        <v>1078</v>
      </c>
      <c r="C7" s="126"/>
      <c r="D7" s="126"/>
      <c r="E7" s="126"/>
      <c r="F7" s="126"/>
      <c r="G7" s="126"/>
      <c r="H7" s="126"/>
      <c r="I7" s="126"/>
      <c r="J7" s="126"/>
      <c r="K7" s="126"/>
      <c r="L7" s="126"/>
      <c r="M7" s="127"/>
    </row>
    <row r="8" spans="1:14" ht="30.75" customHeight="1">
      <c r="A8" s="50"/>
      <c r="C8" s="54"/>
      <c r="D8" s="54"/>
      <c r="E8" s="54"/>
      <c r="F8" s="54"/>
      <c r="G8" s="54"/>
      <c r="H8" s="54"/>
      <c r="I8" s="54"/>
      <c r="M8" s="51"/>
    </row>
    <row r="9" spans="1:14" ht="35.25" customHeight="1">
      <c r="A9" s="50"/>
      <c r="B9" s="122" t="s">
        <v>1066</v>
      </c>
      <c r="C9" s="122"/>
      <c r="D9" s="122"/>
      <c r="E9" s="122" t="s">
        <v>1067</v>
      </c>
      <c r="F9" s="122"/>
      <c r="G9" s="122"/>
      <c r="H9" s="122"/>
      <c r="I9" s="122"/>
      <c r="J9" s="122"/>
      <c r="K9" s="122"/>
      <c r="L9" s="65" t="s">
        <v>1068</v>
      </c>
      <c r="M9" s="51"/>
    </row>
    <row r="10" spans="1:14" ht="35.25" customHeight="1">
      <c r="A10" s="50"/>
      <c r="B10" s="122" t="s">
        <v>1069</v>
      </c>
      <c r="C10" s="122"/>
      <c r="D10" s="122"/>
      <c r="E10" s="123" t="str">
        <f>"일금 "&amp;NUMBERSTRING(총괄설계서!L21,1)&amp;"원정"</f>
        <v>일금 칠천삼백팔십칠만육천원정</v>
      </c>
      <c r="F10" s="123"/>
      <c r="G10" s="123"/>
      <c r="H10" s="123"/>
      <c r="I10" s="123"/>
      <c r="J10" s="122" t="str">
        <f>" \        "&amp;TEXT(총괄설계서!L21,"#,###")&amp;" "</f>
        <v xml:space="preserve"> \        73,876,000 </v>
      </c>
      <c r="K10" s="122"/>
      <c r="L10" s="93"/>
      <c r="M10" s="51"/>
    </row>
    <row r="11" spans="1:14" ht="35.25" customHeight="1">
      <c r="A11" s="50"/>
      <c r="B11" s="94" t="s">
        <v>1070</v>
      </c>
      <c r="C11" s="122" t="s">
        <v>1071</v>
      </c>
      <c r="D11" s="122"/>
      <c r="E11" s="123" t="str">
        <f>"일금 "&amp;NUMBERSTRING(총괄설계서!D21,1)&amp;"원정"</f>
        <v>일금 육천칠백일십육만원정</v>
      </c>
      <c r="F11" s="123"/>
      <c r="G11" s="123"/>
      <c r="H11" s="123"/>
      <c r="I11" s="123"/>
      <c r="J11" s="122" t="str">
        <f>" \        "&amp;TEXT(총괄설계서!D21,"#,###")&amp;" "</f>
        <v xml:space="preserve"> \        67,160,000 </v>
      </c>
      <c r="K11" s="122"/>
      <c r="L11" s="93"/>
      <c r="M11" s="51"/>
    </row>
    <row r="12" spans="1:14" ht="35.25" customHeight="1">
      <c r="A12" s="50"/>
      <c r="B12" s="95" t="s">
        <v>1072</v>
      </c>
      <c r="C12" s="122" t="s">
        <v>1073</v>
      </c>
      <c r="D12" s="122"/>
      <c r="E12" s="123" t="str">
        <f>"일금 "&amp;NUMBERSTRING(총괄설계서!F21,1)&amp;"원정"</f>
        <v>일금 육백칠십일만육천원정</v>
      </c>
      <c r="F12" s="123"/>
      <c r="G12" s="123"/>
      <c r="H12" s="123"/>
      <c r="I12" s="123"/>
      <c r="J12" s="122" t="str">
        <f>" \          "&amp;TEXT(총괄설계서!F21,"#,###")&amp;" "</f>
        <v xml:space="preserve"> \          6,716,000 </v>
      </c>
      <c r="K12" s="122"/>
      <c r="L12" s="93"/>
      <c r="M12" s="51"/>
    </row>
    <row r="13" spans="1:14" ht="35.25" customHeight="1">
      <c r="A13" s="50"/>
      <c r="B13" s="96" t="s">
        <v>1074</v>
      </c>
      <c r="C13" s="122" t="s">
        <v>1075</v>
      </c>
      <c r="D13" s="122"/>
      <c r="E13" s="123" t="str">
        <f>" 일금 "&amp;NUMBERSTRING(총괄설계서!G21,1)&amp;"원정"</f>
        <v xml:space="preserve"> 일금 칠천삼백팔십칠만육천원정</v>
      </c>
      <c r="F13" s="123"/>
      <c r="G13" s="123"/>
      <c r="H13" s="123"/>
      <c r="I13" s="123"/>
      <c r="J13" s="122" t="str">
        <f>" \        "&amp;TEXT(총괄설계서!G21,"#,###")&amp;" "</f>
        <v xml:space="preserve"> \        73,876,000 </v>
      </c>
      <c r="K13" s="122"/>
      <c r="L13" s="93"/>
      <c r="M13" s="51"/>
    </row>
    <row r="14" spans="1:14" ht="35.25" customHeight="1">
      <c r="A14" s="50"/>
      <c r="B14" s="122" t="s">
        <v>1076</v>
      </c>
      <c r="C14" s="122"/>
      <c r="D14" s="122"/>
      <c r="E14" s="123" t="str">
        <f>" 일금 "&amp;NUMBERSTRING(총괄설계서!H21+총괄설계서!I21,1)&amp;"원정"</f>
        <v xml:space="preserve"> 일금 영원정</v>
      </c>
      <c r="F14" s="123"/>
      <c r="G14" s="123"/>
      <c r="H14" s="123"/>
      <c r="I14" s="123"/>
      <c r="J14" s="122" t="str">
        <f>" \        "&amp;TEXT(총괄설계서!H21+총괄설계서!I21,"#,###")&amp;" "</f>
        <v xml:space="preserve"> \         </v>
      </c>
      <c r="K14" s="122"/>
      <c r="L14" s="93"/>
      <c r="M14" s="51"/>
      <c r="N14">
        <f>총괄설계서!H21+총괄설계서!I21</f>
        <v>0</v>
      </c>
    </row>
    <row r="15" spans="1:14" ht="35.25" customHeight="1">
      <c r="A15" s="50"/>
      <c r="B15" s="122" t="s">
        <v>1077</v>
      </c>
      <c r="C15" s="122"/>
      <c r="D15" s="122"/>
      <c r="E15" s="123" t="str">
        <f>" 일금 "&amp;NUMBERSTRING(총괄설계서!J21,1)&amp;"원정"</f>
        <v xml:space="preserve"> 일금 영원정</v>
      </c>
      <c r="F15" s="123"/>
      <c r="G15" s="123"/>
      <c r="H15" s="123"/>
      <c r="I15" s="123"/>
      <c r="J15" s="122" t="str">
        <f>" \           "&amp;TEXT(총괄설계서!J21,"#,###")&amp;" "</f>
        <v xml:space="preserve"> \            </v>
      </c>
      <c r="K15" s="122"/>
      <c r="L15" s="93"/>
      <c r="M15" s="51"/>
    </row>
    <row r="16" spans="1:14" ht="30.75" customHeight="1" thickBot="1">
      <c r="A16" s="81"/>
      <c r="B16" s="82"/>
      <c r="C16" s="82"/>
      <c r="D16" s="82"/>
      <c r="E16" s="82"/>
      <c r="F16" s="82"/>
      <c r="G16" s="82"/>
      <c r="H16" s="82"/>
      <c r="I16" s="82"/>
      <c r="J16" s="82"/>
      <c r="K16" s="82"/>
      <c r="L16" s="82"/>
      <c r="M16" s="83"/>
    </row>
    <row r="17" spans="2:2">
      <c r="B17" s="85"/>
    </row>
  </sheetData>
  <mergeCells count="30">
    <mergeCell ref="H2:H3"/>
    <mergeCell ref="I2:I3"/>
    <mergeCell ref="B5:L5"/>
    <mergeCell ref="B7:M7"/>
    <mergeCell ref="B9:D9"/>
    <mergeCell ref="E9:K9"/>
    <mergeCell ref="B2:B3"/>
    <mergeCell ref="C2:C3"/>
    <mergeCell ref="D2:D3"/>
    <mergeCell ref="E2:E3"/>
    <mergeCell ref="F2:F3"/>
    <mergeCell ref="G2:G3"/>
    <mergeCell ref="B10:D10"/>
    <mergeCell ref="E10:I10"/>
    <mergeCell ref="J10:K10"/>
    <mergeCell ref="C11:D11"/>
    <mergeCell ref="E11:I11"/>
    <mergeCell ref="J11:K11"/>
    <mergeCell ref="C12:D12"/>
    <mergeCell ref="E12:I12"/>
    <mergeCell ref="J12:K12"/>
    <mergeCell ref="C13:D13"/>
    <mergeCell ref="E13:I13"/>
    <mergeCell ref="J13:K13"/>
    <mergeCell ref="B14:D14"/>
    <mergeCell ref="E14:I14"/>
    <mergeCell ref="J14:K14"/>
    <mergeCell ref="B15:D15"/>
    <mergeCell ref="E15:I15"/>
    <mergeCell ref="J15:K15"/>
  </mergeCells>
  <phoneticPr fontId="1" type="noConversion"/>
  <pageMargins left="0.78740157480314965" right="0.62992125984251968" top="0.98425196850393704" bottom="0.74803149606299213" header="0.35433070866141736"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view="pageBreakPreview" topLeftCell="B10" zoomScaleNormal="100" zoomScaleSheetLayoutView="100" workbookViewId="0">
      <selection activeCell="B27" sqref="B27:D27"/>
    </sheetView>
  </sheetViews>
  <sheetFormatPr defaultRowHeight="16.5"/>
  <cols>
    <col min="1" max="1" width="0" hidden="1" customWidth="1"/>
    <col min="2" max="3" width="4.625" customWidth="1"/>
    <col min="4" max="4" width="35.625" customWidth="1"/>
    <col min="5" max="5" width="25.625" customWidth="1"/>
    <col min="6" max="6" width="60.625" customWidth="1"/>
    <col min="7" max="7" width="30.625" customWidth="1"/>
  </cols>
  <sheetData>
    <row r="1" spans="1:7" ht="24" customHeight="1">
      <c r="B1" s="128" t="s">
        <v>895</v>
      </c>
      <c r="C1" s="128"/>
      <c r="D1" s="128"/>
      <c r="E1" s="128"/>
      <c r="F1" s="128"/>
      <c r="G1" s="128"/>
    </row>
    <row r="2" spans="1:7" ht="21.95" customHeight="1">
      <c r="B2" s="129" t="s">
        <v>1021</v>
      </c>
      <c r="C2" s="129"/>
      <c r="D2" s="129"/>
      <c r="E2" s="129"/>
      <c r="F2" s="130"/>
      <c r="G2" s="130"/>
    </row>
    <row r="3" spans="1:7" ht="21.95" customHeight="1">
      <c r="B3" s="131" t="s">
        <v>896</v>
      </c>
      <c r="C3" s="132"/>
      <c r="D3" s="132"/>
      <c r="E3" s="32" t="s">
        <v>897</v>
      </c>
      <c r="F3" s="32" t="s">
        <v>898</v>
      </c>
      <c r="G3" s="32" t="s">
        <v>343</v>
      </c>
    </row>
    <row r="4" spans="1:7" ht="21.95" customHeight="1">
      <c r="A4" s="1" t="s">
        <v>903</v>
      </c>
      <c r="B4" s="133" t="s">
        <v>899</v>
      </c>
      <c r="C4" s="133" t="s">
        <v>900</v>
      </c>
      <c r="D4" s="32" t="s">
        <v>904</v>
      </c>
      <c r="E4" s="15">
        <f>TRUNC(공종별집계표!F5, 0)</f>
        <v>13476993</v>
      </c>
      <c r="F4" s="13" t="s">
        <v>52</v>
      </c>
      <c r="G4" s="13" t="s">
        <v>52</v>
      </c>
    </row>
    <row r="5" spans="1:7" ht="21.95" customHeight="1">
      <c r="A5" s="1" t="s">
        <v>905</v>
      </c>
      <c r="B5" s="133"/>
      <c r="C5" s="133"/>
      <c r="D5" s="32" t="s">
        <v>906</v>
      </c>
      <c r="E5" s="15">
        <v>0</v>
      </c>
      <c r="F5" s="13" t="s">
        <v>52</v>
      </c>
      <c r="G5" s="13" t="s">
        <v>52</v>
      </c>
    </row>
    <row r="6" spans="1:7" ht="21.95" customHeight="1">
      <c r="A6" s="1" t="s">
        <v>907</v>
      </c>
      <c r="B6" s="133"/>
      <c r="C6" s="133"/>
      <c r="D6" s="32" t="s">
        <v>908</v>
      </c>
      <c r="E6" s="15">
        <v>0</v>
      </c>
      <c r="F6" s="13" t="s">
        <v>52</v>
      </c>
      <c r="G6" s="13" t="s">
        <v>52</v>
      </c>
    </row>
    <row r="7" spans="1:7" ht="21.95" customHeight="1">
      <c r="A7" s="1" t="s">
        <v>909</v>
      </c>
      <c r="B7" s="133"/>
      <c r="C7" s="133"/>
      <c r="D7" s="32" t="s">
        <v>910</v>
      </c>
      <c r="E7" s="15">
        <f>TRUNC(E4+E5-E6, 0)</f>
        <v>13476993</v>
      </c>
      <c r="F7" s="13" t="s">
        <v>52</v>
      </c>
      <c r="G7" s="13" t="s">
        <v>52</v>
      </c>
    </row>
    <row r="8" spans="1:7" ht="21.95" customHeight="1">
      <c r="A8" s="1" t="s">
        <v>911</v>
      </c>
      <c r="B8" s="133"/>
      <c r="C8" s="133" t="s">
        <v>901</v>
      </c>
      <c r="D8" s="32" t="s">
        <v>912</v>
      </c>
      <c r="E8" s="15">
        <f>TRUNC(공종별집계표!H5, 0)</f>
        <v>33873006</v>
      </c>
      <c r="F8" s="13" t="s">
        <v>52</v>
      </c>
      <c r="G8" s="13" t="s">
        <v>52</v>
      </c>
    </row>
    <row r="9" spans="1:7" ht="21.95" customHeight="1">
      <c r="A9" s="1" t="s">
        <v>913</v>
      </c>
      <c r="B9" s="133"/>
      <c r="C9" s="133"/>
      <c r="D9" s="32" t="s">
        <v>914</v>
      </c>
      <c r="E9" s="15">
        <f>TRUNC(E8*0.126, 0)</f>
        <v>4267998</v>
      </c>
      <c r="F9" s="13" t="s">
        <v>915</v>
      </c>
      <c r="G9" s="13" t="s">
        <v>52</v>
      </c>
    </row>
    <row r="10" spans="1:7" ht="21.95" customHeight="1">
      <c r="A10" s="1" t="s">
        <v>916</v>
      </c>
      <c r="B10" s="133"/>
      <c r="C10" s="133"/>
      <c r="D10" s="32" t="s">
        <v>910</v>
      </c>
      <c r="E10" s="15">
        <f>TRUNC(E8+E9, 0)</f>
        <v>38141004</v>
      </c>
      <c r="F10" s="13" t="s">
        <v>52</v>
      </c>
      <c r="G10" s="13" t="s">
        <v>52</v>
      </c>
    </row>
    <row r="11" spans="1:7" ht="21.95" customHeight="1">
      <c r="A11" s="1" t="s">
        <v>917</v>
      </c>
      <c r="B11" s="133"/>
      <c r="C11" s="133" t="s">
        <v>902</v>
      </c>
      <c r="D11" s="32" t="s">
        <v>918</v>
      </c>
      <c r="E11" s="15">
        <f>TRUNC(공종별집계표!J5, 0)</f>
        <v>682994</v>
      </c>
      <c r="F11" s="13" t="s">
        <v>52</v>
      </c>
      <c r="G11" s="13" t="s">
        <v>52</v>
      </c>
    </row>
    <row r="12" spans="1:7" ht="21.95" customHeight="1">
      <c r="A12" s="1" t="s">
        <v>919</v>
      </c>
      <c r="B12" s="133"/>
      <c r="C12" s="133"/>
      <c r="D12" s="32" t="s">
        <v>920</v>
      </c>
      <c r="E12" s="15">
        <f>TRUNC(E10*0.0356, 0)</f>
        <v>1357819</v>
      </c>
      <c r="F12" s="13" t="s">
        <v>921</v>
      </c>
      <c r="G12" s="13" t="s">
        <v>52</v>
      </c>
    </row>
    <row r="13" spans="1:7" ht="21.95" customHeight="1">
      <c r="A13" s="1" t="s">
        <v>922</v>
      </c>
      <c r="B13" s="133"/>
      <c r="C13" s="133"/>
      <c r="D13" s="32" t="s">
        <v>923</v>
      </c>
      <c r="E13" s="15">
        <f>TRUNC(E10*0.0101, 0)</f>
        <v>385224</v>
      </c>
      <c r="F13" s="13" t="s">
        <v>924</v>
      </c>
      <c r="G13" s="13" t="s">
        <v>52</v>
      </c>
    </row>
    <row r="14" spans="1:7" ht="21.95" customHeight="1">
      <c r="A14" s="1" t="s">
        <v>925</v>
      </c>
      <c r="B14" s="133"/>
      <c r="C14" s="133"/>
      <c r="D14" s="32" t="s">
        <v>926</v>
      </c>
      <c r="E14" s="15">
        <f>TRUNC(E8*0.03545 * 0, 0)</f>
        <v>0</v>
      </c>
      <c r="F14" s="13" t="s">
        <v>927</v>
      </c>
      <c r="G14" s="13" t="s">
        <v>928</v>
      </c>
    </row>
    <row r="15" spans="1:7" ht="21.95" customHeight="1">
      <c r="A15" s="1" t="s">
        <v>929</v>
      </c>
      <c r="B15" s="133"/>
      <c r="C15" s="133"/>
      <c r="D15" s="32" t="s">
        <v>930</v>
      </c>
      <c r="E15" s="15">
        <f>TRUNC(E14*0.1295 * 0, 0)</f>
        <v>0</v>
      </c>
      <c r="F15" s="13" t="s">
        <v>931</v>
      </c>
      <c r="G15" s="13" t="s">
        <v>928</v>
      </c>
    </row>
    <row r="16" spans="1:7" ht="21.95" customHeight="1">
      <c r="A16" s="1" t="s">
        <v>932</v>
      </c>
      <c r="B16" s="133"/>
      <c r="C16" s="133"/>
      <c r="D16" s="32" t="s">
        <v>933</v>
      </c>
      <c r="E16" s="15">
        <f>TRUNC(E8*0.045 * 0, 0)</f>
        <v>0</v>
      </c>
      <c r="F16" s="13" t="s">
        <v>934</v>
      </c>
      <c r="G16" s="13" t="s">
        <v>928</v>
      </c>
    </row>
    <row r="17" spans="1:7" ht="21.95" customHeight="1">
      <c r="A17" s="1" t="s">
        <v>935</v>
      </c>
      <c r="B17" s="133"/>
      <c r="C17" s="133"/>
      <c r="D17" s="32" t="s">
        <v>936</v>
      </c>
      <c r="E17" s="15">
        <f>TRUNC(E8*0.023 * 0, 0)</f>
        <v>0</v>
      </c>
      <c r="F17" s="13" t="s">
        <v>937</v>
      </c>
      <c r="G17" s="13" t="s">
        <v>938</v>
      </c>
    </row>
    <row r="18" spans="1:7" ht="21.95" customHeight="1">
      <c r="A18" s="1" t="s">
        <v>939</v>
      </c>
      <c r="B18" s="133"/>
      <c r="C18" s="133"/>
      <c r="D18" s="32" t="s">
        <v>940</v>
      </c>
      <c r="E18" s="15">
        <f>TRUNC((E7+E8+(0/1.1))*0.0293, 0)</f>
        <v>1387354</v>
      </c>
      <c r="F18" s="13" t="s">
        <v>941</v>
      </c>
      <c r="G18" s="13" t="s">
        <v>52</v>
      </c>
    </row>
    <row r="19" spans="1:7" ht="21.95" customHeight="1">
      <c r="A19" s="1" t="s">
        <v>942</v>
      </c>
      <c r="B19" s="133"/>
      <c r="C19" s="133"/>
      <c r="D19" s="32" t="s">
        <v>943</v>
      </c>
      <c r="E19" s="15">
        <f>TRUNC((E7+E10)*0.052, 0)</f>
        <v>2684135</v>
      </c>
      <c r="F19" s="13" t="s">
        <v>944</v>
      </c>
      <c r="G19" s="13" t="s">
        <v>52</v>
      </c>
    </row>
    <row r="20" spans="1:7" ht="21.95" customHeight="1">
      <c r="A20" s="1" t="s">
        <v>945</v>
      </c>
      <c r="B20" s="133"/>
      <c r="C20" s="133"/>
      <c r="D20" s="32" t="s">
        <v>946</v>
      </c>
      <c r="E20" s="15">
        <f>TRUNC((E7+E8+E11)*0.003, 0)</f>
        <v>144098</v>
      </c>
      <c r="F20" s="13" t="s">
        <v>947</v>
      </c>
      <c r="G20" s="13" t="s">
        <v>52</v>
      </c>
    </row>
    <row r="21" spans="1:7" ht="21.95" customHeight="1">
      <c r="A21" s="1" t="s">
        <v>948</v>
      </c>
      <c r="B21" s="133"/>
      <c r="C21" s="133"/>
      <c r="D21" s="32" t="s">
        <v>949</v>
      </c>
      <c r="E21" s="15">
        <f>TRUNC((E7+E8+E11)*0.00081, 0)</f>
        <v>38906</v>
      </c>
      <c r="F21" s="13" t="s">
        <v>950</v>
      </c>
      <c r="G21" s="13" t="s">
        <v>951</v>
      </c>
    </row>
    <row r="22" spans="1:7" ht="21.95" customHeight="1">
      <c r="A22" s="1" t="s">
        <v>952</v>
      </c>
      <c r="B22" s="133"/>
      <c r="C22" s="133"/>
      <c r="D22" s="32" t="s">
        <v>953</v>
      </c>
      <c r="E22" s="15">
        <f>TRUNC((E7+E8+E11)*0.0007, 0)</f>
        <v>33623</v>
      </c>
      <c r="F22" s="13" t="s">
        <v>954</v>
      </c>
      <c r="G22" s="13" t="s">
        <v>52</v>
      </c>
    </row>
    <row r="23" spans="1:7" ht="21.95" customHeight="1">
      <c r="A23" s="1" t="s">
        <v>955</v>
      </c>
      <c r="B23" s="133"/>
      <c r="C23" s="133"/>
      <c r="D23" s="32" t="s">
        <v>910</v>
      </c>
      <c r="E23" s="15">
        <f>TRUNC(E11+E12+E13+E14+E16+E17+E18+E15+E19+E20+E21+E22, 0)</f>
        <v>6714153</v>
      </c>
      <c r="F23" s="13" t="s">
        <v>52</v>
      </c>
      <c r="G23" s="13" t="s">
        <v>52</v>
      </c>
    </row>
    <row r="24" spans="1:7" ht="21.95" customHeight="1">
      <c r="A24" s="1" t="s">
        <v>956</v>
      </c>
      <c r="B24" s="132" t="s">
        <v>957</v>
      </c>
      <c r="C24" s="132"/>
      <c r="D24" s="132"/>
      <c r="E24" s="15">
        <f>TRUNC(E7+E10+E23, 0)</f>
        <v>58332150</v>
      </c>
      <c r="F24" s="13" t="s">
        <v>52</v>
      </c>
      <c r="G24" s="13" t="s">
        <v>52</v>
      </c>
    </row>
    <row r="25" spans="1:7" ht="21.95" customHeight="1">
      <c r="A25" s="1" t="s">
        <v>958</v>
      </c>
      <c r="B25" s="132" t="s">
        <v>959</v>
      </c>
      <c r="C25" s="132"/>
      <c r="D25" s="132"/>
      <c r="E25" s="15">
        <f>TRUNC(E24*0.04, 0)</f>
        <v>2333286</v>
      </c>
      <c r="F25" s="13" t="s">
        <v>960</v>
      </c>
      <c r="G25" s="13" t="s">
        <v>52</v>
      </c>
    </row>
    <row r="26" spans="1:7" ht="21.95" customHeight="1">
      <c r="A26" s="1" t="s">
        <v>961</v>
      </c>
      <c r="B26" s="132" t="s">
        <v>962</v>
      </c>
      <c r="C26" s="132"/>
      <c r="D26" s="132"/>
      <c r="E26" s="15">
        <f>TRUNC((E10+E23+E25)*0.1, 0)-2513</f>
        <v>4716331</v>
      </c>
      <c r="F26" s="13" t="s">
        <v>963</v>
      </c>
      <c r="G26" s="13" t="s">
        <v>52</v>
      </c>
    </row>
    <row r="27" spans="1:7" ht="21.95" customHeight="1">
      <c r="A27" s="1" t="s">
        <v>964</v>
      </c>
      <c r="B27" s="132" t="s">
        <v>965</v>
      </c>
      <c r="C27" s="132"/>
      <c r="D27" s="132"/>
      <c r="E27" s="15">
        <f>TRUNC(공종별집계표!T13, 0)</f>
        <v>1778233</v>
      </c>
      <c r="F27" s="13" t="s">
        <v>52</v>
      </c>
      <c r="G27" s="13" t="s">
        <v>52</v>
      </c>
    </row>
    <row r="28" spans="1:7" ht="21.95" customHeight="1">
      <c r="A28" s="1" t="s">
        <v>966</v>
      </c>
      <c r="B28" s="132" t="s">
        <v>967</v>
      </c>
      <c r="C28" s="132"/>
      <c r="D28" s="132"/>
      <c r="E28" s="15">
        <f>TRUNC(E24+E25+E26+E27, 0)</f>
        <v>67160000</v>
      </c>
      <c r="F28" s="13" t="s">
        <v>52</v>
      </c>
      <c r="G28" s="13" t="s">
        <v>52</v>
      </c>
    </row>
    <row r="29" spans="1:7" ht="21.95" customHeight="1">
      <c r="A29" s="1" t="s">
        <v>968</v>
      </c>
      <c r="B29" s="132" t="s">
        <v>969</v>
      </c>
      <c r="C29" s="132"/>
      <c r="D29" s="132"/>
      <c r="E29" s="15">
        <f>TRUNC(E28*0.1, 0)</f>
        <v>6716000</v>
      </c>
      <c r="F29" s="13" t="s">
        <v>970</v>
      </c>
      <c r="G29" s="13" t="s">
        <v>52</v>
      </c>
    </row>
    <row r="30" spans="1:7" ht="21.95" customHeight="1">
      <c r="A30" s="1" t="s">
        <v>971</v>
      </c>
      <c r="B30" s="132" t="s">
        <v>972</v>
      </c>
      <c r="C30" s="132"/>
      <c r="D30" s="132"/>
      <c r="E30" s="15">
        <f>TRUNC(E28+E29, 0)</f>
        <v>73876000</v>
      </c>
      <c r="F30" s="13" t="s">
        <v>52</v>
      </c>
      <c r="G30" s="13" t="s">
        <v>52</v>
      </c>
    </row>
    <row r="31" spans="1:7" ht="21.95" customHeight="1">
      <c r="A31" s="1" t="s">
        <v>973</v>
      </c>
      <c r="B31" s="132" t="s">
        <v>974</v>
      </c>
      <c r="C31" s="132"/>
      <c r="D31" s="132"/>
      <c r="E31" s="15">
        <f>TRUNC(E30+0, 0)</f>
        <v>73876000</v>
      </c>
      <c r="F31" s="13" t="s">
        <v>52</v>
      </c>
      <c r="G31" s="13" t="s">
        <v>52</v>
      </c>
    </row>
  </sheetData>
  <mergeCells count="16">
    <mergeCell ref="B30:D30"/>
    <mergeCell ref="B31:D31"/>
    <mergeCell ref="B24:D24"/>
    <mergeCell ref="B25:D25"/>
    <mergeCell ref="B26:D26"/>
    <mergeCell ref="B27:D27"/>
    <mergeCell ref="B28:D28"/>
    <mergeCell ref="B29:D29"/>
    <mergeCell ref="B1:G1"/>
    <mergeCell ref="B2:E2"/>
    <mergeCell ref="F2:G2"/>
    <mergeCell ref="B3:D3"/>
    <mergeCell ref="B4:B23"/>
    <mergeCell ref="C4:C7"/>
    <mergeCell ref="C8:C10"/>
    <mergeCell ref="C11:C23"/>
  </mergeCells>
  <phoneticPr fontId="1" type="noConversion"/>
  <pageMargins left="0.78740157480314954" right="0" top="0.39370078740157477" bottom="0.39370078740157477" header="0" footer="0"/>
  <pageSetup paperSize="9" scale="7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6"/>
  <sheetViews>
    <sheetView view="pageBreakPreview" zoomScaleNormal="100" zoomScaleSheetLayoutView="100" workbookViewId="0">
      <selection activeCell="B17" sqref="B17"/>
    </sheetView>
  </sheetViews>
  <sheetFormatPr defaultRowHeight="16.5"/>
  <cols>
    <col min="1" max="1" width="40.625" customWidth="1"/>
    <col min="2" max="2" width="20.625" customWidth="1"/>
    <col min="3" max="4" width="4.625" customWidth="1"/>
    <col min="5" max="12" width="13.625" customWidth="1"/>
    <col min="13" max="13" width="12.625" customWidth="1"/>
    <col min="14" max="16" width="2.625" hidden="1" customWidth="1"/>
    <col min="17" max="19" width="1.625" hidden="1" customWidth="1"/>
    <col min="20" max="20" width="18.625" hidden="1" customWidth="1"/>
  </cols>
  <sheetData>
    <row r="1" spans="1:20" ht="30" customHeight="1">
      <c r="A1" s="4" t="s">
        <v>0</v>
      </c>
      <c r="B1" s="5"/>
      <c r="C1" s="5"/>
      <c r="D1" s="5"/>
      <c r="E1" s="5"/>
      <c r="F1" s="5"/>
      <c r="G1" s="5"/>
      <c r="H1" s="5"/>
      <c r="I1" s="5"/>
      <c r="J1" s="5"/>
      <c r="K1" s="5"/>
      <c r="L1" s="5"/>
      <c r="M1" s="5"/>
    </row>
    <row r="2" spans="1:20" ht="30" customHeight="1">
      <c r="A2" s="6" t="s">
        <v>1</v>
      </c>
      <c r="B2" s="7"/>
      <c r="C2" s="7"/>
      <c r="D2" s="7"/>
      <c r="E2" s="7"/>
      <c r="F2" s="7"/>
      <c r="G2" s="7"/>
      <c r="H2" s="7"/>
      <c r="I2" s="7"/>
      <c r="J2" s="7"/>
      <c r="K2" s="7"/>
      <c r="L2" s="7"/>
      <c r="M2" s="8"/>
    </row>
    <row r="3" spans="1:20" ht="30" customHeight="1">
      <c r="A3" s="134" t="s">
        <v>2</v>
      </c>
      <c r="B3" s="134" t="s">
        <v>3</v>
      </c>
      <c r="C3" s="134" t="s">
        <v>4</v>
      </c>
      <c r="D3" s="134" t="s">
        <v>5</v>
      </c>
      <c r="E3" s="134" t="s">
        <v>6</v>
      </c>
      <c r="F3" s="134"/>
      <c r="G3" s="134" t="s">
        <v>9</v>
      </c>
      <c r="H3" s="134"/>
      <c r="I3" s="134" t="s">
        <v>10</v>
      </c>
      <c r="J3" s="134"/>
      <c r="K3" s="134" t="s">
        <v>11</v>
      </c>
      <c r="L3" s="134"/>
      <c r="M3" s="134" t="s">
        <v>12</v>
      </c>
      <c r="N3" s="136" t="s">
        <v>13</v>
      </c>
      <c r="O3" s="136" t="s">
        <v>14</v>
      </c>
      <c r="P3" s="136" t="s">
        <v>15</v>
      </c>
      <c r="Q3" s="136" t="s">
        <v>16</v>
      </c>
      <c r="R3" s="136" t="s">
        <v>17</v>
      </c>
      <c r="S3" s="136" t="s">
        <v>18</v>
      </c>
      <c r="T3" s="136" t="s">
        <v>19</v>
      </c>
    </row>
    <row r="4" spans="1:20" ht="30" customHeight="1">
      <c r="A4" s="135"/>
      <c r="B4" s="135"/>
      <c r="C4" s="135"/>
      <c r="D4" s="135"/>
      <c r="E4" s="12" t="s">
        <v>7</v>
      </c>
      <c r="F4" s="12" t="s">
        <v>8</v>
      </c>
      <c r="G4" s="12" t="s">
        <v>7</v>
      </c>
      <c r="H4" s="12" t="s">
        <v>8</v>
      </c>
      <c r="I4" s="12" t="s">
        <v>7</v>
      </c>
      <c r="J4" s="12" t="s">
        <v>8</v>
      </c>
      <c r="K4" s="12" t="s">
        <v>7</v>
      </c>
      <c r="L4" s="12" t="s">
        <v>8</v>
      </c>
      <c r="M4" s="135"/>
      <c r="N4" s="136"/>
      <c r="O4" s="136"/>
      <c r="P4" s="136"/>
      <c r="Q4" s="136"/>
      <c r="R4" s="136"/>
      <c r="S4" s="136"/>
      <c r="T4" s="136"/>
    </row>
    <row r="5" spans="1:20" ht="30" customHeight="1">
      <c r="A5" s="13" t="s">
        <v>51</v>
      </c>
      <c r="B5" s="13" t="s">
        <v>52</v>
      </c>
      <c r="C5" s="13" t="s">
        <v>52</v>
      </c>
      <c r="D5" s="14">
        <v>1</v>
      </c>
      <c r="E5" s="15">
        <f>F6</f>
        <v>13476993</v>
      </c>
      <c r="F5" s="15">
        <f t="shared" ref="F5:F13" si="0">E5*D5</f>
        <v>13476993</v>
      </c>
      <c r="G5" s="15">
        <f>H6</f>
        <v>33873006</v>
      </c>
      <c r="H5" s="15">
        <f t="shared" ref="H5:H13" si="1">G5*D5</f>
        <v>33873006</v>
      </c>
      <c r="I5" s="15">
        <f>J6</f>
        <v>682994</v>
      </c>
      <c r="J5" s="15">
        <f t="shared" ref="J5:J13" si="2">I5*D5</f>
        <v>682994</v>
      </c>
      <c r="K5" s="15">
        <f t="shared" ref="K5:K13" si="3">E5+G5+I5</f>
        <v>48032993</v>
      </c>
      <c r="L5" s="15">
        <f t="shared" ref="L5:L13" si="4">F5+H5+J5</f>
        <v>48032993</v>
      </c>
      <c r="M5" s="13" t="s">
        <v>52</v>
      </c>
      <c r="N5" s="2" t="s">
        <v>53</v>
      </c>
      <c r="O5" s="2" t="s">
        <v>52</v>
      </c>
      <c r="P5" s="2" t="s">
        <v>52</v>
      </c>
      <c r="Q5" s="2" t="s">
        <v>52</v>
      </c>
      <c r="R5" s="3">
        <v>1</v>
      </c>
      <c r="S5" s="2" t="s">
        <v>52</v>
      </c>
      <c r="T5" s="11"/>
    </row>
    <row r="6" spans="1:20" s="39" customFormat="1" ht="30" customHeight="1">
      <c r="A6" s="33" t="s">
        <v>54</v>
      </c>
      <c r="B6" s="33" t="s">
        <v>52</v>
      </c>
      <c r="C6" s="33" t="s">
        <v>52</v>
      </c>
      <c r="D6" s="34">
        <v>1</v>
      </c>
      <c r="E6" s="35">
        <f>F7+F8+F9+F10+F11+F12</f>
        <v>13476993</v>
      </c>
      <c r="F6" s="35">
        <f t="shared" si="0"/>
        <v>13476993</v>
      </c>
      <c r="G6" s="35">
        <f>H7+H8+H9+H10+H11+H12</f>
        <v>33873006</v>
      </c>
      <c r="H6" s="35">
        <f t="shared" si="1"/>
        <v>33873006</v>
      </c>
      <c r="I6" s="35">
        <f>J7+J8+J9+J10+J11+J12</f>
        <v>682994</v>
      </c>
      <c r="J6" s="35">
        <f t="shared" si="2"/>
        <v>682994</v>
      </c>
      <c r="K6" s="35">
        <f t="shared" si="3"/>
        <v>48032993</v>
      </c>
      <c r="L6" s="35">
        <f t="shared" si="4"/>
        <v>48032993</v>
      </c>
      <c r="M6" s="33" t="s">
        <v>52</v>
      </c>
      <c r="N6" s="36" t="s">
        <v>55</v>
      </c>
      <c r="O6" s="36" t="s">
        <v>52</v>
      </c>
      <c r="P6" s="36" t="s">
        <v>53</v>
      </c>
      <c r="Q6" s="36" t="s">
        <v>52</v>
      </c>
      <c r="R6" s="37">
        <v>2</v>
      </c>
      <c r="S6" s="36" t="s">
        <v>52</v>
      </c>
      <c r="T6" s="38"/>
    </row>
    <row r="7" spans="1:20" ht="30" customHeight="1">
      <c r="A7" s="13" t="s">
        <v>56</v>
      </c>
      <c r="B7" s="13" t="s">
        <v>52</v>
      </c>
      <c r="C7" s="13" t="s">
        <v>52</v>
      </c>
      <c r="D7" s="14">
        <v>1</v>
      </c>
      <c r="E7" s="15">
        <f>공종별내역서!F26</f>
        <v>150042</v>
      </c>
      <c r="F7" s="15">
        <f t="shared" si="0"/>
        <v>150042</v>
      </c>
      <c r="G7" s="15">
        <f>공종별내역서!H26</f>
        <v>1478870</v>
      </c>
      <c r="H7" s="15">
        <f t="shared" si="1"/>
        <v>1478870</v>
      </c>
      <c r="I7" s="15">
        <f>공종별내역서!J26</f>
        <v>500000</v>
      </c>
      <c r="J7" s="15">
        <f t="shared" si="2"/>
        <v>500000</v>
      </c>
      <c r="K7" s="15">
        <f t="shared" si="3"/>
        <v>2128912</v>
      </c>
      <c r="L7" s="15">
        <f t="shared" si="4"/>
        <v>2128912</v>
      </c>
      <c r="M7" s="13" t="s">
        <v>52</v>
      </c>
      <c r="N7" s="2" t="s">
        <v>57</v>
      </c>
      <c r="O7" s="2" t="s">
        <v>52</v>
      </c>
      <c r="P7" s="2" t="s">
        <v>55</v>
      </c>
      <c r="Q7" s="2" t="s">
        <v>52</v>
      </c>
      <c r="R7" s="3">
        <v>3</v>
      </c>
      <c r="S7" s="2" t="s">
        <v>52</v>
      </c>
      <c r="T7" s="11"/>
    </row>
    <row r="8" spans="1:20" ht="30" customHeight="1">
      <c r="A8" s="13" t="s">
        <v>84</v>
      </c>
      <c r="B8" s="13" t="s">
        <v>52</v>
      </c>
      <c r="C8" s="13" t="s">
        <v>52</v>
      </c>
      <c r="D8" s="14">
        <v>1</v>
      </c>
      <c r="E8" s="15">
        <f>공종별내역서!F72</f>
        <v>13298939</v>
      </c>
      <c r="F8" s="15">
        <f t="shared" si="0"/>
        <v>13298939</v>
      </c>
      <c r="G8" s="15">
        <f>공종별내역서!H72</f>
        <v>30279596</v>
      </c>
      <c r="H8" s="15">
        <f t="shared" si="1"/>
        <v>30279596</v>
      </c>
      <c r="I8" s="15">
        <f>공종별내역서!J72</f>
        <v>142844</v>
      </c>
      <c r="J8" s="15">
        <f t="shared" si="2"/>
        <v>142844</v>
      </c>
      <c r="K8" s="15">
        <f t="shared" si="3"/>
        <v>43721379</v>
      </c>
      <c r="L8" s="15">
        <f t="shared" si="4"/>
        <v>43721379</v>
      </c>
      <c r="M8" s="13" t="s">
        <v>52</v>
      </c>
      <c r="N8" s="2" t="s">
        <v>85</v>
      </c>
      <c r="O8" s="2" t="s">
        <v>52</v>
      </c>
      <c r="P8" s="2" t="s">
        <v>55</v>
      </c>
      <c r="Q8" s="2" t="s">
        <v>52</v>
      </c>
      <c r="R8" s="3">
        <v>3</v>
      </c>
      <c r="S8" s="2" t="s">
        <v>52</v>
      </c>
      <c r="T8" s="11"/>
    </row>
    <row r="9" spans="1:20" ht="30" customHeight="1">
      <c r="A9" s="13" t="s">
        <v>224</v>
      </c>
      <c r="B9" s="13" t="s">
        <v>52</v>
      </c>
      <c r="C9" s="13" t="s">
        <v>52</v>
      </c>
      <c r="D9" s="14">
        <v>1</v>
      </c>
      <c r="E9" s="15">
        <f>공종별내역서!F95</f>
        <v>25836</v>
      </c>
      <c r="F9" s="15">
        <f t="shared" si="0"/>
        <v>25836</v>
      </c>
      <c r="G9" s="15">
        <f>공종별내역서!H95</f>
        <v>21012</v>
      </c>
      <c r="H9" s="15">
        <f t="shared" si="1"/>
        <v>21012</v>
      </c>
      <c r="I9" s="15">
        <f>공종별내역서!J95</f>
        <v>1032</v>
      </c>
      <c r="J9" s="15">
        <f t="shared" si="2"/>
        <v>1032</v>
      </c>
      <c r="K9" s="15">
        <f t="shared" si="3"/>
        <v>47880</v>
      </c>
      <c r="L9" s="15">
        <f t="shared" si="4"/>
        <v>47880</v>
      </c>
      <c r="M9" s="13" t="s">
        <v>52</v>
      </c>
      <c r="N9" s="2" t="s">
        <v>225</v>
      </c>
      <c r="O9" s="2" t="s">
        <v>52</v>
      </c>
      <c r="P9" s="2" t="s">
        <v>55</v>
      </c>
      <c r="Q9" s="2" t="s">
        <v>52</v>
      </c>
      <c r="R9" s="3">
        <v>3</v>
      </c>
      <c r="S9" s="2" t="s">
        <v>52</v>
      </c>
      <c r="T9" s="11"/>
    </row>
    <row r="10" spans="1:20" ht="30" customHeight="1">
      <c r="A10" s="13" t="s">
        <v>232</v>
      </c>
      <c r="B10" s="13" t="s">
        <v>52</v>
      </c>
      <c r="C10" s="13" t="s">
        <v>52</v>
      </c>
      <c r="D10" s="14">
        <v>1</v>
      </c>
      <c r="E10" s="15">
        <f>공종별내역서!F118</f>
        <v>0</v>
      </c>
      <c r="F10" s="15">
        <f t="shared" si="0"/>
        <v>0</v>
      </c>
      <c r="G10" s="15">
        <f>공종별내역서!H118</f>
        <v>18704</v>
      </c>
      <c r="H10" s="15">
        <f t="shared" si="1"/>
        <v>18704</v>
      </c>
      <c r="I10" s="15">
        <f>공종별내역서!J118</f>
        <v>0</v>
      </c>
      <c r="J10" s="15">
        <f t="shared" si="2"/>
        <v>0</v>
      </c>
      <c r="K10" s="15">
        <f t="shared" si="3"/>
        <v>18704</v>
      </c>
      <c r="L10" s="15">
        <f t="shared" si="4"/>
        <v>18704</v>
      </c>
      <c r="M10" s="13" t="s">
        <v>52</v>
      </c>
      <c r="N10" s="2" t="s">
        <v>233</v>
      </c>
      <c r="O10" s="2" t="s">
        <v>52</v>
      </c>
      <c r="P10" s="2" t="s">
        <v>55</v>
      </c>
      <c r="Q10" s="2" t="s">
        <v>52</v>
      </c>
      <c r="R10" s="3">
        <v>3</v>
      </c>
      <c r="S10" s="2" t="s">
        <v>52</v>
      </c>
      <c r="T10" s="11"/>
    </row>
    <row r="11" spans="1:20" ht="30" customHeight="1">
      <c r="A11" s="13" t="s">
        <v>239</v>
      </c>
      <c r="B11" s="13" t="s">
        <v>52</v>
      </c>
      <c r="C11" s="13" t="s">
        <v>52</v>
      </c>
      <c r="D11" s="14">
        <v>1</v>
      </c>
      <c r="E11" s="15">
        <f>공종별내역서!F141</f>
        <v>2176</v>
      </c>
      <c r="F11" s="15">
        <f t="shared" si="0"/>
        <v>2176</v>
      </c>
      <c r="G11" s="15">
        <f>공종별내역서!H141</f>
        <v>109312</v>
      </c>
      <c r="H11" s="15">
        <f t="shared" si="1"/>
        <v>109312</v>
      </c>
      <c r="I11" s="15">
        <f>공종별내역서!J141</f>
        <v>0</v>
      </c>
      <c r="J11" s="15">
        <f t="shared" si="2"/>
        <v>0</v>
      </c>
      <c r="K11" s="15">
        <f t="shared" si="3"/>
        <v>111488</v>
      </c>
      <c r="L11" s="15">
        <f t="shared" si="4"/>
        <v>111488</v>
      </c>
      <c r="M11" s="13" t="s">
        <v>52</v>
      </c>
      <c r="N11" s="2" t="s">
        <v>240</v>
      </c>
      <c r="O11" s="2" t="s">
        <v>52</v>
      </c>
      <c r="P11" s="2" t="s">
        <v>55</v>
      </c>
      <c r="Q11" s="2" t="s">
        <v>52</v>
      </c>
      <c r="R11" s="3">
        <v>3</v>
      </c>
      <c r="S11" s="2" t="s">
        <v>52</v>
      </c>
      <c r="T11" s="11"/>
    </row>
    <row r="12" spans="1:20" ht="30" customHeight="1">
      <c r="A12" s="13" t="s">
        <v>246</v>
      </c>
      <c r="B12" s="13" t="s">
        <v>52</v>
      </c>
      <c r="C12" s="13" t="s">
        <v>52</v>
      </c>
      <c r="D12" s="14">
        <v>1</v>
      </c>
      <c r="E12" s="15">
        <f>공종별내역서!F164</f>
        <v>0</v>
      </c>
      <c r="F12" s="15">
        <f t="shared" si="0"/>
        <v>0</v>
      </c>
      <c r="G12" s="15">
        <f>공종별내역서!H164</f>
        <v>1965512</v>
      </c>
      <c r="H12" s="15">
        <f t="shared" si="1"/>
        <v>1965512</v>
      </c>
      <c r="I12" s="15">
        <f>공종별내역서!J164</f>
        <v>39118</v>
      </c>
      <c r="J12" s="15">
        <f t="shared" si="2"/>
        <v>39118</v>
      </c>
      <c r="K12" s="15">
        <f t="shared" si="3"/>
        <v>2004630</v>
      </c>
      <c r="L12" s="15">
        <f t="shared" si="4"/>
        <v>2004630</v>
      </c>
      <c r="M12" s="13" t="s">
        <v>52</v>
      </c>
      <c r="N12" s="2" t="s">
        <v>247</v>
      </c>
      <c r="O12" s="2" t="s">
        <v>52</v>
      </c>
      <c r="P12" s="2" t="s">
        <v>55</v>
      </c>
      <c r="Q12" s="2" t="s">
        <v>52</v>
      </c>
      <c r="R12" s="3">
        <v>3</v>
      </c>
      <c r="S12" s="2" t="s">
        <v>52</v>
      </c>
      <c r="T12" s="11"/>
    </row>
    <row r="13" spans="1:20" s="46" customFormat="1" ht="30" customHeight="1">
      <c r="A13" s="40" t="s">
        <v>322</v>
      </c>
      <c r="B13" s="40" t="s">
        <v>52</v>
      </c>
      <c r="C13" s="40" t="s">
        <v>52</v>
      </c>
      <c r="D13" s="41">
        <v>1</v>
      </c>
      <c r="E13" s="42">
        <f>공종별내역서!F187</f>
        <v>0</v>
      </c>
      <c r="F13" s="42">
        <f t="shared" si="0"/>
        <v>0</v>
      </c>
      <c r="G13" s="42">
        <f>공종별내역서!H187</f>
        <v>0</v>
      </c>
      <c r="H13" s="42">
        <f t="shared" si="1"/>
        <v>0</v>
      </c>
      <c r="I13" s="42">
        <f>공종별내역서!J187</f>
        <v>1778233</v>
      </c>
      <c r="J13" s="42">
        <f t="shared" si="2"/>
        <v>1778233</v>
      </c>
      <c r="K13" s="42">
        <f t="shared" si="3"/>
        <v>1778233</v>
      </c>
      <c r="L13" s="42">
        <f t="shared" si="4"/>
        <v>1778233</v>
      </c>
      <c r="M13" s="40" t="s">
        <v>52</v>
      </c>
      <c r="N13" s="43" t="s">
        <v>323</v>
      </c>
      <c r="O13" s="43" t="s">
        <v>52</v>
      </c>
      <c r="P13" s="43" t="s">
        <v>52</v>
      </c>
      <c r="Q13" s="43" t="s">
        <v>324</v>
      </c>
      <c r="R13" s="44">
        <v>3</v>
      </c>
      <c r="S13" s="43" t="s">
        <v>52</v>
      </c>
      <c r="T13" s="45">
        <f>L13*1</f>
        <v>1778233</v>
      </c>
    </row>
    <row r="14" spans="1:20" ht="30" customHeight="1">
      <c r="A14" s="14"/>
      <c r="B14" s="14"/>
      <c r="C14" s="14"/>
      <c r="D14" s="14"/>
      <c r="E14" s="14"/>
      <c r="F14" s="14"/>
      <c r="G14" s="14"/>
      <c r="H14" s="14"/>
      <c r="I14" s="14"/>
      <c r="J14" s="14"/>
      <c r="K14" s="14"/>
      <c r="L14" s="14"/>
      <c r="M14" s="14"/>
      <c r="T14" s="10"/>
    </row>
    <row r="15" spans="1:20" ht="30" customHeight="1">
      <c r="A15" s="14"/>
      <c r="B15" s="14"/>
      <c r="C15" s="14"/>
      <c r="D15" s="14"/>
      <c r="E15" s="14"/>
      <c r="F15" s="14"/>
      <c r="G15" s="14"/>
      <c r="H15" s="14"/>
      <c r="I15" s="14"/>
      <c r="J15" s="14"/>
      <c r="K15" s="14"/>
      <c r="L15" s="14"/>
      <c r="M15" s="14"/>
      <c r="T15" s="10"/>
    </row>
    <row r="16" spans="1:20" ht="30" customHeight="1">
      <c r="A16" s="14"/>
      <c r="B16" s="14"/>
      <c r="C16" s="14"/>
      <c r="D16" s="14"/>
      <c r="E16" s="14"/>
      <c r="F16" s="14"/>
      <c r="G16" s="14"/>
      <c r="H16" s="14"/>
      <c r="I16" s="14"/>
      <c r="J16" s="14"/>
      <c r="K16" s="14"/>
      <c r="L16" s="14"/>
      <c r="M16" s="14"/>
      <c r="T16" s="10"/>
    </row>
    <row r="17" spans="1:20" ht="30" customHeight="1">
      <c r="A17" s="14"/>
      <c r="B17" s="14"/>
      <c r="C17" s="14"/>
      <c r="D17" s="14"/>
      <c r="E17" s="14"/>
      <c r="F17" s="14"/>
      <c r="G17" s="14"/>
      <c r="H17" s="14"/>
      <c r="I17" s="14"/>
      <c r="J17" s="14"/>
      <c r="K17" s="14"/>
      <c r="L17" s="14"/>
      <c r="M17" s="14"/>
      <c r="T17" s="10"/>
    </row>
    <row r="18" spans="1:20" ht="30" customHeight="1">
      <c r="A18" s="14"/>
      <c r="B18" s="14"/>
      <c r="C18" s="14"/>
      <c r="D18" s="14"/>
      <c r="E18" s="14"/>
      <c r="F18" s="14"/>
      <c r="G18" s="14"/>
      <c r="H18" s="14"/>
      <c r="I18" s="14"/>
      <c r="J18" s="14"/>
      <c r="K18" s="14"/>
      <c r="L18" s="14"/>
      <c r="M18" s="14"/>
      <c r="T18" s="10"/>
    </row>
    <row r="19" spans="1:20" ht="30" customHeight="1">
      <c r="A19" s="14"/>
      <c r="B19" s="14"/>
      <c r="C19" s="14"/>
      <c r="D19" s="14"/>
      <c r="E19" s="14"/>
      <c r="F19" s="14"/>
      <c r="G19" s="14"/>
      <c r="H19" s="14"/>
      <c r="I19" s="14"/>
      <c r="J19" s="14"/>
      <c r="K19" s="14"/>
      <c r="L19" s="14"/>
      <c r="M19" s="14"/>
      <c r="T19" s="10"/>
    </row>
    <row r="20" spans="1:20" ht="30" customHeight="1">
      <c r="A20" s="14"/>
      <c r="B20" s="14"/>
      <c r="C20" s="14"/>
      <c r="D20" s="14"/>
      <c r="E20" s="14"/>
      <c r="F20" s="14"/>
      <c r="G20" s="14"/>
      <c r="H20" s="14"/>
      <c r="I20" s="14"/>
      <c r="J20" s="14"/>
      <c r="K20" s="14"/>
      <c r="L20" s="14"/>
      <c r="M20" s="14"/>
      <c r="T20" s="10"/>
    </row>
    <row r="21" spans="1:20" ht="30" customHeight="1">
      <c r="A21" s="14"/>
      <c r="B21" s="14"/>
      <c r="C21" s="14"/>
      <c r="D21" s="14"/>
      <c r="E21" s="14"/>
      <c r="F21" s="14"/>
      <c r="G21" s="14"/>
      <c r="H21" s="14"/>
      <c r="I21" s="14"/>
      <c r="J21" s="14"/>
      <c r="K21" s="14"/>
      <c r="L21" s="14"/>
      <c r="M21" s="14"/>
      <c r="T21" s="10"/>
    </row>
    <row r="22" spans="1:20" ht="30" customHeight="1">
      <c r="A22" s="14"/>
      <c r="B22" s="14"/>
      <c r="C22" s="14"/>
      <c r="D22" s="14"/>
      <c r="E22" s="14"/>
      <c r="F22" s="14"/>
      <c r="G22" s="14"/>
      <c r="H22" s="14"/>
      <c r="I22" s="14"/>
      <c r="J22" s="14"/>
      <c r="K22" s="14"/>
      <c r="L22" s="14"/>
      <c r="M22" s="14"/>
      <c r="T22" s="10"/>
    </row>
    <row r="23" spans="1:20" ht="30" customHeight="1">
      <c r="A23" s="14"/>
      <c r="B23" s="14"/>
      <c r="C23" s="14"/>
      <c r="D23" s="14"/>
      <c r="E23" s="14"/>
      <c r="F23" s="14"/>
      <c r="G23" s="14"/>
      <c r="H23" s="14"/>
      <c r="I23" s="14"/>
      <c r="J23" s="14"/>
      <c r="K23" s="14"/>
      <c r="L23" s="14"/>
      <c r="M23" s="14"/>
      <c r="T23" s="10"/>
    </row>
    <row r="24" spans="1:20" ht="30" customHeight="1">
      <c r="A24" s="14"/>
      <c r="B24" s="14"/>
      <c r="C24" s="14"/>
      <c r="D24" s="14"/>
      <c r="E24" s="14"/>
      <c r="F24" s="14"/>
      <c r="G24" s="14"/>
      <c r="H24" s="14"/>
      <c r="I24" s="14"/>
      <c r="J24" s="14"/>
      <c r="K24" s="14"/>
      <c r="L24" s="14"/>
      <c r="M24" s="14"/>
      <c r="T24" s="10"/>
    </row>
    <row r="25" spans="1:20" ht="30" customHeight="1">
      <c r="A25" s="14"/>
      <c r="B25" s="14"/>
      <c r="C25" s="14"/>
      <c r="D25" s="14"/>
      <c r="E25" s="14"/>
      <c r="F25" s="14"/>
      <c r="G25" s="14"/>
      <c r="H25" s="14"/>
      <c r="I25" s="14"/>
      <c r="J25" s="14"/>
      <c r="K25" s="14"/>
      <c r="L25" s="14"/>
      <c r="M25" s="14"/>
      <c r="T25" s="10"/>
    </row>
    <row r="26" spans="1:20" ht="30" customHeight="1">
      <c r="A26" s="13" t="s">
        <v>82</v>
      </c>
      <c r="B26" s="14"/>
      <c r="C26" s="14"/>
      <c r="D26" s="14"/>
      <c r="E26" s="14"/>
      <c r="F26" s="15">
        <f>F5</f>
        <v>13476993</v>
      </c>
      <c r="G26" s="14"/>
      <c r="H26" s="15">
        <f>H5</f>
        <v>33873006</v>
      </c>
      <c r="I26" s="14"/>
      <c r="J26" s="15">
        <f>J5</f>
        <v>682994</v>
      </c>
      <c r="K26" s="14"/>
      <c r="L26" s="15">
        <f>L5</f>
        <v>48032993</v>
      </c>
      <c r="M26" s="14"/>
      <c r="T26" s="10"/>
    </row>
  </sheetData>
  <mergeCells count="16">
    <mergeCell ref="Q3:Q4"/>
    <mergeCell ref="R3:R4"/>
    <mergeCell ref="S3:S4"/>
    <mergeCell ref="T3:T4"/>
    <mergeCell ref="I3:J3"/>
    <mergeCell ref="K3:L3"/>
    <mergeCell ref="M3:M4"/>
    <mergeCell ref="N3:N4"/>
    <mergeCell ref="O3:O4"/>
    <mergeCell ref="P3:P4"/>
    <mergeCell ref="G3:H3"/>
    <mergeCell ref="A3:A4"/>
    <mergeCell ref="B3:B4"/>
    <mergeCell ref="C3:C4"/>
    <mergeCell ref="D3:D4"/>
    <mergeCell ref="E3:F3"/>
  </mergeCells>
  <phoneticPr fontId="1" type="noConversion"/>
  <pageMargins left="0.78740157480314954" right="0" top="0.39370078740157477" bottom="0.39370078740157477" header="0" footer="0"/>
  <pageSetup paperSize="9" scale="6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87"/>
  <sheetViews>
    <sheetView view="pageBreakPreview" zoomScaleNormal="100" zoomScaleSheetLayoutView="100" workbookViewId="0">
      <selection sqref="A1:X1"/>
    </sheetView>
  </sheetViews>
  <sheetFormatPr defaultRowHeight="16.5"/>
  <cols>
    <col min="1" max="2" width="30.625" customWidth="1"/>
    <col min="3" max="3" width="4.625" customWidth="1"/>
    <col min="4" max="4" width="8.625" customWidth="1"/>
    <col min="5" max="12" width="13.625" customWidth="1"/>
    <col min="13" max="13" width="12.625" customWidth="1"/>
    <col min="14" max="43" width="2.625" hidden="1" customWidth="1"/>
    <col min="44" max="44" width="10.625" hidden="1" customWidth="1"/>
    <col min="45" max="46" width="1.625" hidden="1" customWidth="1"/>
    <col min="47" max="47" width="24.625" hidden="1" customWidth="1"/>
    <col min="48" max="48" width="10.625" hidden="1" customWidth="1"/>
  </cols>
  <sheetData>
    <row r="1" spans="1:48" ht="30" customHeight="1">
      <c r="A1" s="6" t="s">
        <v>1</v>
      </c>
      <c r="B1" s="7"/>
      <c r="C1" s="7"/>
      <c r="D1" s="7"/>
      <c r="E1" s="7"/>
      <c r="F1" s="7"/>
      <c r="G1" s="7"/>
      <c r="H1" s="7"/>
      <c r="I1" s="7"/>
      <c r="J1" s="7"/>
      <c r="K1" s="7"/>
      <c r="L1" s="7"/>
      <c r="M1" s="8"/>
    </row>
    <row r="2" spans="1:48" ht="30" customHeight="1">
      <c r="A2" s="134" t="s">
        <v>2</v>
      </c>
      <c r="B2" s="134" t="s">
        <v>3</v>
      </c>
      <c r="C2" s="134" t="s">
        <v>4</v>
      </c>
      <c r="D2" s="134" t="s">
        <v>5</v>
      </c>
      <c r="E2" s="134" t="s">
        <v>6</v>
      </c>
      <c r="F2" s="134"/>
      <c r="G2" s="134" t="s">
        <v>9</v>
      </c>
      <c r="H2" s="134"/>
      <c r="I2" s="134" t="s">
        <v>10</v>
      </c>
      <c r="J2" s="134"/>
      <c r="K2" s="134" t="s">
        <v>11</v>
      </c>
      <c r="L2" s="134"/>
      <c r="M2" s="134" t="s">
        <v>12</v>
      </c>
      <c r="N2" s="136" t="s">
        <v>20</v>
      </c>
      <c r="O2" s="136" t="s">
        <v>14</v>
      </c>
      <c r="P2" s="136" t="s">
        <v>21</v>
      </c>
      <c r="Q2" s="136" t="s">
        <v>13</v>
      </c>
      <c r="R2" s="136" t="s">
        <v>22</v>
      </c>
      <c r="S2" s="136" t="s">
        <v>23</v>
      </c>
      <c r="T2" s="136" t="s">
        <v>24</v>
      </c>
      <c r="U2" s="136" t="s">
        <v>25</v>
      </c>
      <c r="V2" s="136" t="s">
        <v>26</v>
      </c>
      <c r="W2" s="136" t="s">
        <v>27</v>
      </c>
      <c r="X2" s="136" t="s">
        <v>28</v>
      </c>
      <c r="Y2" s="136" t="s">
        <v>29</v>
      </c>
      <c r="Z2" s="136" t="s">
        <v>30</v>
      </c>
      <c r="AA2" s="136" t="s">
        <v>31</v>
      </c>
      <c r="AB2" s="136" t="s">
        <v>32</v>
      </c>
      <c r="AC2" s="136" t="s">
        <v>33</v>
      </c>
      <c r="AD2" s="136" t="s">
        <v>34</v>
      </c>
      <c r="AE2" s="136" t="s">
        <v>35</v>
      </c>
      <c r="AF2" s="136" t="s">
        <v>36</v>
      </c>
      <c r="AG2" s="136" t="s">
        <v>37</v>
      </c>
      <c r="AH2" s="136" t="s">
        <v>38</v>
      </c>
      <c r="AI2" s="136" t="s">
        <v>39</v>
      </c>
      <c r="AJ2" s="136" t="s">
        <v>40</v>
      </c>
      <c r="AK2" s="136" t="s">
        <v>41</v>
      </c>
      <c r="AL2" s="136" t="s">
        <v>42</v>
      </c>
      <c r="AM2" s="136" t="s">
        <v>43</v>
      </c>
      <c r="AN2" s="136" t="s">
        <v>44</v>
      </c>
      <c r="AO2" s="136" t="s">
        <v>45</v>
      </c>
      <c r="AP2" s="136" t="s">
        <v>46</v>
      </c>
      <c r="AQ2" s="136" t="s">
        <v>47</v>
      </c>
      <c r="AR2" s="136" t="s">
        <v>48</v>
      </c>
      <c r="AS2" s="136" t="s">
        <v>16</v>
      </c>
      <c r="AT2" s="136" t="s">
        <v>17</v>
      </c>
      <c r="AU2" s="136" t="s">
        <v>49</v>
      </c>
      <c r="AV2" s="136" t="s">
        <v>50</v>
      </c>
    </row>
    <row r="3" spans="1:48" ht="30" customHeight="1">
      <c r="A3" s="134"/>
      <c r="B3" s="134"/>
      <c r="C3" s="134"/>
      <c r="D3" s="134"/>
      <c r="E3" s="9" t="s">
        <v>7</v>
      </c>
      <c r="F3" s="9" t="s">
        <v>8</v>
      </c>
      <c r="G3" s="9" t="s">
        <v>7</v>
      </c>
      <c r="H3" s="9" t="s">
        <v>8</v>
      </c>
      <c r="I3" s="9" t="s">
        <v>7</v>
      </c>
      <c r="J3" s="9" t="s">
        <v>8</v>
      </c>
      <c r="K3" s="9" t="s">
        <v>7</v>
      </c>
      <c r="L3" s="9" t="s">
        <v>8</v>
      </c>
      <c r="M3" s="134"/>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row>
    <row r="4" spans="1:48" ht="30" customHeight="1">
      <c r="A4" s="16" t="s">
        <v>56</v>
      </c>
      <c r="B4" s="16" t="s">
        <v>52</v>
      </c>
      <c r="C4" s="14"/>
      <c r="D4" s="14"/>
      <c r="E4" s="15"/>
      <c r="F4" s="15"/>
      <c r="G4" s="15"/>
      <c r="H4" s="15"/>
      <c r="I4" s="15"/>
      <c r="J4" s="15"/>
      <c r="K4" s="15"/>
      <c r="L4" s="15"/>
      <c r="M4" s="14"/>
      <c r="N4" s="3"/>
      <c r="O4" s="3"/>
      <c r="P4" s="3"/>
      <c r="Q4" s="2" t="s">
        <v>57</v>
      </c>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row>
    <row r="5" spans="1:48" ht="30" customHeight="1">
      <c r="A5" s="16" t="s">
        <v>58</v>
      </c>
      <c r="B5" s="16" t="s">
        <v>59</v>
      </c>
      <c r="C5" s="16" t="s">
        <v>60</v>
      </c>
      <c r="D5" s="14">
        <v>2</v>
      </c>
      <c r="E5" s="15">
        <f>TRUNC(일위대가목록!E5,0)</f>
        <v>39909</v>
      </c>
      <c r="F5" s="15">
        <f>TRUNC(E5*D5, 0)</f>
        <v>79818</v>
      </c>
      <c r="G5" s="15">
        <f>TRUNC(일위대가목록!F5,0)</f>
        <v>93979</v>
      </c>
      <c r="H5" s="15">
        <f>TRUNC(G5*D5, 0)</f>
        <v>187958</v>
      </c>
      <c r="I5" s="15">
        <f>TRUNC(일위대가목록!G5,0)</f>
        <v>0</v>
      </c>
      <c r="J5" s="15">
        <f>TRUNC(I5*D5, 0)</f>
        <v>0</v>
      </c>
      <c r="K5" s="15">
        <f t="shared" ref="K5:L8" si="0">TRUNC(E5+G5+I5, 0)</f>
        <v>133888</v>
      </c>
      <c r="L5" s="15">
        <f t="shared" si="0"/>
        <v>267776</v>
      </c>
      <c r="M5" s="16" t="s">
        <v>61</v>
      </c>
      <c r="N5" s="2" t="s">
        <v>62</v>
      </c>
      <c r="O5" s="2" t="s">
        <v>52</v>
      </c>
      <c r="P5" s="2" t="s">
        <v>52</v>
      </c>
      <c r="Q5" s="2" t="s">
        <v>57</v>
      </c>
      <c r="R5" s="2" t="s">
        <v>63</v>
      </c>
      <c r="S5" s="2" t="s">
        <v>64</v>
      </c>
      <c r="T5" s="2" t="s">
        <v>64</v>
      </c>
      <c r="U5" s="3"/>
      <c r="V5" s="3"/>
      <c r="W5" s="3"/>
      <c r="X5" s="3"/>
      <c r="Y5" s="3"/>
      <c r="Z5" s="3"/>
      <c r="AA5" s="3"/>
      <c r="AB5" s="3"/>
      <c r="AC5" s="3"/>
      <c r="AD5" s="3"/>
      <c r="AE5" s="3"/>
      <c r="AF5" s="3"/>
      <c r="AG5" s="3"/>
      <c r="AH5" s="3"/>
      <c r="AI5" s="3"/>
      <c r="AJ5" s="3"/>
      <c r="AK5" s="3"/>
      <c r="AL5" s="3"/>
      <c r="AM5" s="3"/>
      <c r="AN5" s="3"/>
      <c r="AO5" s="3"/>
      <c r="AP5" s="3"/>
      <c r="AQ5" s="3"/>
      <c r="AR5" s="2" t="s">
        <v>52</v>
      </c>
      <c r="AS5" s="2" t="s">
        <v>52</v>
      </c>
      <c r="AT5" s="3"/>
      <c r="AU5" s="2" t="s">
        <v>65</v>
      </c>
      <c r="AV5" s="3">
        <v>40</v>
      </c>
    </row>
    <row r="6" spans="1:48" ht="30" customHeight="1">
      <c r="A6" s="16" t="s">
        <v>66</v>
      </c>
      <c r="B6" s="16" t="s">
        <v>67</v>
      </c>
      <c r="C6" s="16" t="s">
        <v>68</v>
      </c>
      <c r="D6" s="14">
        <v>336</v>
      </c>
      <c r="E6" s="15">
        <f>TRUNC(일위대가목록!E6,0)</f>
        <v>0</v>
      </c>
      <c r="F6" s="15">
        <f>TRUNC(E6*D6, 0)</f>
        <v>0</v>
      </c>
      <c r="G6" s="15">
        <f>TRUNC(일위대가목록!F6,0)</f>
        <v>3341</v>
      </c>
      <c r="H6" s="15">
        <f>TRUNC(G6*D6, 0)</f>
        <v>1122576</v>
      </c>
      <c r="I6" s="15">
        <f>TRUNC(일위대가목록!G6,0)</f>
        <v>0</v>
      </c>
      <c r="J6" s="15">
        <f>TRUNC(I6*D6, 0)</f>
        <v>0</v>
      </c>
      <c r="K6" s="15">
        <f t="shared" si="0"/>
        <v>3341</v>
      </c>
      <c r="L6" s="15">
        <f t="shared" si="0"/>
        <v>1122576</v>
      </c>
      <c r="M6" s="16" t="s">
        <v>69</v>
      </c>
      <c r="N6" s="2" t="s">
        <v>70</v>
      </c>
      <c r="O6" s="2" t="s">
        <v>52</v>
      </c>
      <c r="P6" s="2" t="s">
        <v>52</v>
      </c>
      <c r="Q6" s="2" t="s">
        <v>57</v>
      </c>
      <c r="R6" s="2" t="s">
        <v>63</v>
      </c>
      <c r="S6" s="2" t="s">
        <v>64</v>
      </c>
      <c r="T6" s="2" t="s">
        <v>64</v>
      </c>
      <c r="U6" s="3"/>
      <c r="V6" s="3"/>
      <c r="W6" s="3"/>
      <c r="X6" s="3"/>
      <c r="Y6" s="3"/>
      <c r="Z6" s="3"/>
      <c r="AA6" s="3"/>
      <c r="AB6" s="3"/>
      <c r="AC6" s="3"/>
      <c r="AD6" s="3"/>
      <c r="AE6" s="3"/>
      <c r="AF6" s="3"/>
      <c r="AG6" s="3"/>
      <c r="AH6" s="3"/>
      <c r="AI6" s="3"/>
      <c r="AJ6" s="3"/>
      <c r="AK6" s="3"/>
      <c r="AL6" s="3"/>
      <c r="AM6" s="3"/>
      <c r="AN6" s="3"/>
      <c r="AO6" s="3"/>
      <c r="AP6" s="3"/>
      <c r="AQ6" s="3"/>
      <c r="AR6" s="2" t="s">
        <v>52</v>
      </c>
      <c r="AS6" s="2" t="s">
        <v>52</v>
      </c>
      <c r="AT6" s="3"/>
      <c r="AU6" s="2" t="s">
        <v>71</v>
      </c>
      <c r="AV6" s="3">
        <v>39</v>
      </c>
    </row>
    <row r="7" spans="1:48" ht="30" customHeight="1">
      <c r="A7" s="16" t="s">
        <v>72</v>
      </c>
      <c r="B7" s="16" t="s">
        <v>52</v>
      </c>
      <c r="C7" s="16" t="s">
        <v>68</v>
      </c>
      <c r="D7" s="14">
        <v>336</v>
      </c>
      <c r="E7" s="15">
        <f>TRUNC(일위대가목록!E7,0)</f>
        <v>209</v>
      </c>
      <c r="F7" s="15">
        <f>TRUNC(E7*D7, 0)</f>
        <v>70224</v>
      </c>
      <c r="G7" s="15">
        <f>TRUNC(일위대가목록!F7,0)</f>
        <v>501</v>
      </c>
      <c r="H7" s="15">
        <f>TRUNC(G7*D7, 0)</f>
        <v>168336</v>
      </c>
      <c r="I7" s="15">
        <f>TRUNC(일위대가목록!G7,0)</f>
        <v>0</v>
      </c>
      <c r="J7" s="15">
        <f>TRUNC(I7*D7, 0)</f>
        <v>0</v>
      </c>
      <c r="K7" s="15">
        <f t="shared" si="0"/>
        <v>710</v>
      </c>
      <c r="L7" s="15">
        <f t="shared" si="0"/>
        <v>238560</v>
      </c>
      <c r="M7" s="16" t="s">
        <v>73</v>
      </c>
      <c r="N7" s="2" t="s">
        <v>74</v>
      </c>
      <c r="O7" s="2" t="s">
        <v>52</v>
      </c>
      <c r="P7" s="2" t="s">
        <v>52</v>
      </c>
      <c r="Q7" s="2" t="s">
        <v>57</v>
      </c>
      <c r="R7" s="2" t="s">
        <v>63</v>
      </c>
      <c r="S7" s="2" t="s">
        <v>64</v>
      </c>
      <c r="T7" s="2" t="s">
        <v>64</v>
      </c>
      <c r="U7" s="3"/>
      <c r="V7" s="3"/>
      <c r="W7" s="3"/>
      <c r="X7" s="3"/>
      <c r="Y7" s="3"/>
      <c r="Z7" s="3"/>
      <c r="AA7" s="3"/>
      <c r="AB7" s="3"/>
      <c r="AC7" s="3"/>
      <c r="AD7" s="3"/>
      <c r="AE7" s="3"/>
      <c r="AF7" s="3"/>
      <c r="AG7" s="3"/>
      <c r="AH7" s="3"/>
      <c r="AI7" s="3"/>
      <c r="AJ7" s="3"/>
      <c r="AK7" s="3"/>
      <c r="AL7" s="3"/>
      <c r="AM7" s="3"/>
      <c r="AN7" s="3"/>
      <c r="AO7" s="3"/>
      <c r="AP7" s="3"/>
      <c r="AQ7" s="3"/>
      <c r="AR7" s="2" t="s">
        <v>52</v>
      </c>
      <c r="AS7" s="2" t="s">
        <v>52</v>
      </c>
      <c r="AT7" s="3"/>
      <c r="AU7" s="2" t="s">
        <v>75</v>
      </c>
      <c r="AV7" s="3">
        <v>68</v>
      </c>
    </row>
    <row r="8" spans="1:48" ht="30" customHeight="1">
      <c r="A8" s="16" t="s">
        <v>76</v>
      </c>
      <c r="B8" s="16" t="s">
        <v>77</v>
      </c>
      <c r="C8" s="16" t="s">
        <v>78</v>
      </c>
      <c r="D8" s="14">
        <v>1</v>
      </c>
      <c r="E8" s="15">
        <f>TRUNC(단가대비표!O43,0)</f>
        <v>0</v>
      </c>
      <c r="F8" s="15">
        <f>TRUNC(E8*D8, 0)</f>
        <v>0</v>
      </c>
      <c r="G8" s="15">
        <f>TRUNC(단가대비표!P43,0)</f>
        <v>0</v>
      </c>
      <c r="H8" s="15">
        <f>TRUNC(G8*D8, 0)</f>
        <v>0</v>
      </c>
      <c r="I8" s="15">
        <f>TRUNC(단가대비표!V43,0)</f>
        <v>500000</v>
      </c>
      <c r="J8" s="15">
        <f>TRUNC(I8*D8, 0)</f>
        <v>500000</v>
      </c>
      <c r="K8" s="15">
        <f t="shared" si="0"/>
        <v>500000</v>
      </c>
      <c r="L8" s="15">
        <f t="shared" si="0"/>
        <v>500000</v>
      </c>
      <c r="M8" s="16" t="s">
        <v>79</v>
      </c>
      <c r="N8" s="2" t="s">
        <v>80</v>
      </c>
      <c r="O8" s="2" t="s">
        <v>52</v>
      </c>
      <c r="P8" s="2" t="s">
        <v>52</v>
      </c>
      <c r="Q8" s="2" t="s">
        <v>57</v>
      </c>
      <c r="R8" s="2" t="s">
        <v>64</v>
      </c>
      <c r="S8" s="2" t="s">
        <v>64</v>
      </c>
      <c r="T8" s="2" t="s">
        <v>63</v>
      </c>
      <c r="U8" s="3"/>
      <c r="V8" s="3"/>
      <c r="W8" s="3"/>
      <c r="X8" s="3"/>
      <c r="Y8" s="3"/>
      <c r="Z8" s="3"/>
      <c r="AA8" s="3"/>
      <c r="AB8" s="3"/>
      <c r="AC8" s="3"/>
      <c r="AD8" s="3"/>
      <c r="AE8" s="3"/>
      <c r="AF8" s="3"/>
      <c r="AG8" s="3"/>
      <c r="AH8" s="3"/>
      <c r="AI8" s="3"/>
      <c r="AJ8" s="3"/>
      <c r="AK8" s="3"/>
      <c r="AL8" s="3"/>
      <c r="AM8" s="3"/>
      <c r="AN8" s="3"/>
      <c r="AO8" s="3"/>
      <c r="AP8" s="3"/>
      <c r="AQ8" s="3"/>
      <c r="AR8" s="2" t="s">
        <v>52</v>
      </c>
      <c r="AS8" s="2" t="s">
        <v>52</v>
      </c>
      <c r="AT8" s="3"/>
      <c r="AU8" s="2" t="s">
        <v>81</v>
      </c>
      <c r="AV8" s="3">
        <v>67</v>
      </c>
    </row>
    <row r="9" spans="1:48" ht="30" customHeight="1">
      <c r="A9" s="14"/>
      <c r="B9" s="14"/>
      <c r="C9" s="14"/>
      <c r="D9" s="14"/>
      <c r="E9" s="15"/>
      <c r="F9" s="15"/>
      <c r="G9" s="15"/>
      <c r="H9" s="15"/>
      <c r="I9" s="15"/>
      <c r="J9" s="15"/>
      <c r="K9" s="15"/>
      <c r="L9" s="15"/>
      <c r="M9" s="14"/>
      <c r="Q9" s="1" t="s">
        <v>57</v>
      </c>
    </row>
    <row r="10" spans="1:48" ht="30" customHeight="1">
      <c r="A10" s="14"/>
      <c r="B10" s="14"/>
      <c r="C10" s="14"/>
      <c r="D10" s="14"/>
      <c r="E10" s="15"/>
      <c r="F10" s="15"/>
      <c r="G10" s="15"/>
      <c r="H10" s="15"/>
      <c r="I10" s="15"/>
      <c r="J10" s="15"/>
      <c r="K10" s="15"/>
      <c r="L10" s="15"/>
      <c r="M10" s="14"/>
      <c r="Q10" s="1" t="s">
        <v>57</v>
      </c>
    </row>
    <row r="11" spans="1:48" ht="30" customHeight="1">
      <c r="A11" s="14"/>
      <c r="B11" s="14"/>
      <c r="C11" s="14"/>
      <c r="D11" s="14"/>
      <c r="E11" s="15"/>
      <c r="F11" s="15"/>
      <c r="G11" s="15"/>
      <c r="H11" s="15"/>
      <c r="I11" s="15"/>
      <c r="J11" s="15"/>
      <c r="K11" s="15"/>
      <c r="L11" s="15"/>
      <c r="M11" s="14"/>
      <c r="Q11" s="1" t="s">
        <v>57</v>
      </c>
    </row>
    <row r="12" spans="1:48" ht="30" customHeight="1">
      <c r="A12" s="14"/>
      <c r="B12" s="14"/>
      <c r="C12" s="14"/>
      <c r="D12" s="14"/>
      <c r="E12" s="15"/>
      <c r="F12" s="15"/>
      <c r="G12" s="15"/>
      <c r="H12" s="15"/>
      <c r="I12" s="15"/>
      <c r="J12" s="15"/>
      <c r="K12" s="15"/>
      <c r="L12" s="15"/>
      <c r="M12" s="14"/>
      <c r="Q12" s="1" t="s">
        <v>57</v>
      </c>
    </row>
    <row r="13" spans="1:48" ht="30" customHeight="1">
      <c r="A13" s="14"/>
      <c r="B13" s="14"/>
      <c r="C13" s="14"/>
      <c r="D13" s="14"/>
      <c r="E13" s="15"/>
      <c r="F13" s="15"/>
      <c r="G13" s="15"/>
      <c r="H13" s="15"/>
      <c r="I13" s="15"/>
      <c r="J13" s="15"/>
      <c r="K13" s="15"/>
      <c r="L13" s="15"/>
      <c r="M13" s="14"/>
      <c r="Q13" s="1" t="s">
        <v>57</v>
      </c>
    </row>
    <row r="14" spans="1:48" ht="30" customHeight="1">
      <c r="A14" s="14"/>
      <c r="B14" s="14"/>
      <c r="C14" s="14"/>
      <c r="D14" s="14"/>
      <c r="E14" s="15"/>
      <c r="F14" s="15"/>
      <c r="G14" s="15"/>
      <c r="H14" s="15"/>
      <c r="I14" s="15"/>
      <c r="J14" s="15"/>
      <c r="K14" s="15"/>
      <c r="L14" s="15"/>
      <c r="M14" s="14"/>
      <c r="Q14" s="1" t="s">
        <v>57</v>
      </c>
    </row>
    <row r="15" spans="1:48" ht="30" customHeight="1">
      <c r="A15" s="14"/>
      <c r="B15" s="14"/>
      <c r="C15" s="14"/>
      <c r="D15" s="14"/>
      <c r="E15" s="15"/>
      <c r="F15" s="15"/>
      <c r="G15" s="15"/>
      <c r="H15" s="15"/>
      <c r="I15" s="15"/>
      <c r="J15" s="15"/>
      <c r="K15" s="15"/>
      <c r="L15" s="15"/>
      <c r="M15" s="14"/>
      <c r="Q15" s="1" t="s">
        <v>57</v>
      </c>
    </row>
    <row r="16" spans="1:48" ht="30" customHeight="1">
      <c r="A16" s="14"/>
      <c r="B16" s="14"/>
      <c r="C16" s="14"/>
      <c r="D16" s="14"/>
      <c r="E16" s="15"/>
      <c r="F16" s="15"/>
      <c r="G16" s="15"/>
      <c r="H16" s="15"/>
      <c r="I16" s="15"/>
      <c r="J16" s="15"/>
      <c r="K16" s="15"/>
      <c r="L16" s="15"/>
      <c r="M16" s="14"/>
      <c r="Q16" s="1" t="s">
        <v>57</v>
      </c>
    </row>
    <row r="17" spans="1:48" ht="30" customHeight="1">
      <c r="A17" s="14"/>
      <c r="B17" s="14"/>
      <c r="C17" s="14"/>
      <c r="D17" s="14"/>
      <c r="E17" s="15"/>
      <c r="F17" s="15"/>
      <c r="G17" s="15"/>
      <c r="H17" s="15"/>
      <c r="I17" s="15"/>
      <c r="J17" s="15"/>
      <c r="K17" s="15"/>
      <c r="L17" s="15"/>
      <c r="M17" s="14"/>
      <c r="Q17" s="1" t="s">
        <v>57</v>
      </c>
    </row>
    <row r="18" spans="1:48" ht="30" customHeight="1">
      <c r="A18" s="14"/>
      <c r="B18" s="14"/>
      <c r="C18" s="14"/>
      <c r="D18" s="14"/>
      <c r="E18" s="15"/>
      <c r="F18" s="15"/>
      <c r="G18" s="15"/>
      <c r="H18" s="15"/>
      <c r="I18" s="15"/>
      <c r="J18" s="15"/>
      <c r="K18" s="15"/>
      <c r="L18" s="15"/>
      <c r="M18" s="14"/>
      <c r="Q18" s="1" t="s">
        <v>57</v>
      </c>
    </row>
    <row r="19" spans="1:48" ht="30" customHeight="1">
      <c r="A19" s="14"/>
      <c r="B19" s="14"/>
      <c r="C19" s="14"/>
      <c r="D19" s="14"/>
      <c r="E19" s="15"/>
      <c r="F19" s="15"/>
      <c r="G19" s="15"/>
      <c r="H19" s="15"/>
      <c r="I19" s="15"/>
      <c r="J19" s="15"/>
      <c r="K19" s="15"/>
      <c r="L19" s="15"/>
      <c r="M19" s="14"/>
      <c r="Q19" s="1" t="s">
        <v>57</v>
      </c>
    </row>
    <row r="20" spans="1:48" ht="30" customHeight="1">
      <c r="A20" s="14"/>
      <c r="B20" s="14"/>
      <c r="C20" s="14"/>
      <c r="D20" s="14"/>
      <c r="E20" s="15"/>
      <c r="F20" s="15"/>
      <c r="G20" s="15"/>
      <c r="H20" s="15"/>
      <c r="I20" s="15"/>
      <c r="J20" s="15"/>
      <c r="K20" s="15"/>
      <c r="L20" s="15"/>
      <c r="M20" s="14"/>
      <c r="Q20" s="1" t="s">
        <v>57</v>
      </c>
    </row>
    <row r="21" spans="1:48" ht="30" customHeight="1">
      <c r="A21" s="14"/>
      <c r="B21" s="14"/>
      <c r="C21" s="14"/>
      <c r="D21" s="14"/>
      <c r="E21" s="15"/>
      <c r="F21" s="15"/>
      <c r="G21" s="15"/>
      <c r="H21" s="15"/>
      <c r="I21" s="15"/>
      <c r="J21" s="15"/>
      <c r="K21" s="15"/>
      <c r="L21" s="15"/>
      <c r="M21" s="14"/>
      <c r="Q21" s="1" t="s">
        <v>57</v>
      </c>
    </row>
    <row r="22" spans="1:48" ht="30" customHeight="1">
      <c r="A22" s="14"/>
      <c r="B22" s="14"/>
      <c r="C22" s="14"/>
      <c r="D22" s="14"/>
      <c r="E22" s="15"/>
      <c r="F22" s="15"/>
      <c r="G22" s="15"/>
      <c r="H22" s="15"/>
      <c r="I22" s="15"/>
      <c r="J22" s="15"/>
      <c r="K22" s="15"/>
      <c r="L22" s="15"/>
      <c r="M22" s="14"/>
      <c r="Q22" s="1" t="s">
        <v>57</v>
      </c>
    </row>
    <row r="23" spans="1:48" ht="30" customHeight="1">
      <c r="A23" s="14"/>
      <c r="B23" s="14"/>
      <c r="C23" s="14"/>
      <c r="D23" s="14"/>
      <c r="E23" s="15"/>
      <c r="F23" s="15"/>
      <c r="G23" s="15"/>
      <c r="H23" s="15"/>
      <c r="I23" s="15"/>
      <c r="J23" s="15"/>
      <c r="K23" s="15"/>
      <c r="L23" s="15"/>
      <c r="M23" s="14"/>
      <c r="Q23" s="1" t="s">
        <v>57</v>
      </c>
    </row>
    <row r="24" spans="1:48" ht="30" customHeight="1">
      <c r="A24" s="14"/>
      <c r="B24" s="14"/>
      <c r="C24" s="14"/>
      <c r="D24" s="14"/>
      <c r="E24" s="15"/>
      <c r="F24" s="15"/>
      <c r="G24" s="15"/>
      <c r="H24" s="15"/>
      <c r="I24" s="15"/>
      <c r="J24" s="15"/>
      <c r="K24" s="15"/>
      <c r="L24" s="15"/>
      <c r="M24" s="14"/>
      <c r="Q24" s="1" t="s">
        <v>57</v>
      </c>
    </row>
    <row r="25" spans="1:48" ht="30" customHeight="1">
      <c r="A25" s="14"/>
      <c r="B25" s="14"/>
      <c r="C25" s="14"/>
      <c r="D25" s="14"/>
      <c r="E25" s="15"/>
      <c r="F25" s="15"/>
      <c r="G25" s="15"/>
      <c r="H25" s="15"/>
      <c r="I25" s="15"/>
      <c r="J25" s="15"/>
      <c r="K25" s="15"/>
      <c r="L25" s="15"/>
      <c r="M25" s="14"/>
      <c r="Q25" s="1" t="s">
        <v>57</v>
      </c>
    </row>
    <row r="26" spans="1:48" ht="30" customHeight="1">
      <c r="A26" s="16" t="s">
        <v>82</v>
      </c>
      <c r="B26" s="14"/>
      <c r="C26" s="14"/>
      <c r="D26" s="14"/>
      <c r="E26" s="15"/>
      <c r="F26" s="15">
        <f>SUMIF(Q5:Q25,"010101",F5:F25)</f>
        <v>150042</v>
      </c>
      <c r="G26" s="15"/>
      <c r="H26" s="15">
        <f>SUMIF(Q5:Q25,"010101",H5:H25)</f>
        <v>1478870</v>
      </c>
      <c r="I26" s="15"/>
      <c r="J26" s="15">
        <f>SUMIF(Q5:Q25,"010101",J5:J25)</f>
        <v>500000</v>
      </c>
      <c r="K26" s="15"/>
      <c r="L26" s="15">
        <f>SUMIF(Q5:Q25,"010101",L5:L25)</f>
        <v>2128912</v>
      </c>
      <c r="M26" s="14"/>
      <c r="N26" t="s">
        <v>83</v>
      </c>
    </row>
    <row r="27" spans="1:48" ht="30" customHeight="1">
      <c r="A27" s="16" t="s">
        <v>84</v>
      </c>
      <c r="B27" s="16" t="s">
        <v>52</v>
      </c>
      <c r="C27" s="14"/>
      <c r="D27" s="14"/>
      <c r="E27" s="15"/>
      <c r="F27" s="15"/>
      <c r="G27" s="15"/>
      <c r="H27" s="15"/>
      <c r="I27" s="15"/>
      <c r="J27" s="15"/>
      <c r="K27" s="15"/>
      <c r="L27" s="15"/>
      <c r="M27" s="14"/>
      <c r="N27" s="3"/>
      <c r="O27" s="3"/>
      <c r="P27" s="3"/>
      <c r="Q27" s="2" t="s">
        <v>85</v>
      </c>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row>
    <row r="28" spans="1:48" ht="30" customHeight="1">
      <c r="A28" s="16" t="s">
        <v>86</v>
      </c>
      <c r="B28" s="16" t="s">
        <v>87</v>
      </c>
      <c r="C28" s="16" t="s">
        <v>88</v>
      </c>
      <c r="D28" s="14">
        <v>1</v>
      </c>
      <c r="E28" s="15">
        <f>TRUNC(일위대가목록!E26,0)</f>
        <v>154351</v>
      </c>
      <c r="F28" s="15">
        <f t="shared" ref="F28:F55" si="1">TRUNC(E28*D28, 0)</f>
        <v>154351</v>
      </c>
      <c r="G28" s="15">
        <f>TRUNC(일위대가목록!F26,0)</f>
        <v>496756</v>
      </c>
      <c r="H28" s="15">
        <f t="shared" ref="H28:H55" si="2">TRUNC(G28*D28, 0)</f>
        <v>496756</v>
      </c>
      <c r="I28" s="15">
        <f>TRUNC(일위대가목록!G26,0)</f>
        <v>0</v>
      </c>
      <c r="J28" s="15">
        <f t="shared" ref="J28:J55" si="3">TRUNC(I28*D28, 0)</f>
        <v>0</v>
      </c>
      <c r="K28" s="15">
        <f t="shared" ref="K28:K55" si="4">TRUNC(E28+G28+I28, 0)</f>
        <v>651107</v>
      </c>
      <c r="L28" s="15">
        <f t="shared" ref="L28:L55" si="5">TRUNC(F28+H28+J28, 0)</f>
        <v>651107</v>
      </c>
      <c r="M28" s="16" t="s">
        <v>89</v>
      </c>
      <c r="N28" s="2" t="s">
        <v>90</v>
      </c>
      <c r="O28" s="2" t="s">
        <v>52</v>
      </c>
      <c r="P28" s="2" t="s">
        <v>52</v>
      </c>
      <c r="Q28" s="2" t="s">
        <v>85</v>
      </c>
      <c r="R28" s="2" t="s">
        <v>63</v>
      </c>
      <c r="S28" s="2" t="s">
        <v>64</v>
      </c>
      <c r="T28" s="2" t="s">
        <v>64</v>
      </c>
      <c r="U28" s="3"/>
      <c r="V28" s="3"/>
      <c r="W28" s="3"/>
      <c r="X28" s="3"/>
      <c r="Y28" s="3"/>
      <c r="Z28" s="3"/>
      <c r="AA28" s="3"/>
      <c r="AB28" s="3"/>
      <c r="AC28" s="3"/>
      <c r="AD28" s="3"/>
      <c r="AE28" s="3"/>
      <c r="AF28" s="3"/>
      <c r="AG28" s="3"/>
      <c r="AH28" s="3"/>
      <c r="AI28" s="3"/>
      <c r="AJ28" s="3"/>
      <c r="AK28" s="3"/>
      <c r="AL28" s="3"/>
      <c r="AM28" s="3"/>
      <c r="AN28" s="3"/>
      <c r="AO28" s="3"/>
      <c r="AP28" s="3"/>
      <c r="AQ28" s="3"/>
      <c r="AR28" s="2" t="s">
        <v>52</v>
      </c>
      <c r="AS28" s="2" t="s">
        <v>52</v>
      </c>
      <c r="AT28" s="3"/>
      <c r="AU28" s="2" t="s">
        <v>91</v>
      </c>
      <c r="AV28" s="3">
        <v>4</v>
      </c>
    </row>
    <row r="29" spans="1:48" ht="30" customHeight="1">
      <c r="A29" s="16" t="s">
        <v>92</v>
      </c>
      <c r="B29" s="16" t="s">
        <v>93</v>
      </c>
      <c r="C29" s="16" t="s">
        <v>88</v>
      </c>
      <c r="D29" s="14">
        <v>1</v>
      </c>
      <c r="E29" s="15">
        <f>TRUNC(일위대가목록!E27,0)</f>
        <v>675594</v>
      </c>
      <c r="F29" s="15">
        <f t="shared" si="1"/>
        <v>675594</v>
      </c>
      <c r="G29" s="15">
        <f>TRUNC(일위대가목록!F27,0)</f>
        <v>2136508</v>
      </c>
      <c r="H29" s="15">
        <f t="shared" si="2"/>
        <v>2136508</v>
      </c>
      <c r="I29" s="15">
        <f>TRUNC(일위대가목록!G27,0)</f>
        <v>11641</v>
      </c>
      <c r="J29" s="15">
        <f t="shared" si="3"/>
        <v>11641</v>
      </c>
      <c r="K29" s="15">
        <f t="shared" si="4"/>
        <v>2823743</v>
      </c>
      <c r="L29" s="15">
        <f t="shared" si="5"/>
        <v>2823743</v>
      </c>
      <c r="M29" s="16" t="s">
        <v>94</v>
      </c>
      <c r="N29" s="2" t="s">
        <v>95</v>
      </c>
      <c r="O29" s="2" t="s">
        <v>52</v>
      </c>
      <c r="P29" s="2" t="s">
        <v>52</v>
      </c>
      <c r="Q29" s="2" t="s">
        <v>85</v>
      </c>
      <c r="R29" s="2" t="s">
        <v>63</v>
      </c>
      <c r="S29" s="2" t="s">
        <v>64</v>
      </c>
      <c r="T29" s="2" t="s">
        <v>64</v>
      </c>
      <c r="U29" s="3"/>
      <c r="V29" s="3"/>
      <c r="W29" s="3"/>
      <c r="X29" s="3"/>
      <c r="Y29" s="3"/>
      <c r="Z29" s="3"/>
      <c r="AA29" s="3"/>
      <c r="AB29" s="3"/>
      <c r="AC29" s="3"/>
      <c r="AD29" s="3"/>
      <c r="AE29" s="3"/>
      <c r="AF29" s="3"/>
      <c r="AG29" s="3"/>
      <c r="AH29" s="3"/>
      <c r="AI29" s="3"/>
      <c r="AJ29" s="3"/>
      <c r="AK29" s="3"/>
      <c r="AL29" s="3"/>
      <c r="AM29" s="3"/>
      <c r="AN29" s="3"/>
      <c r="AO29" s="3"/>
      <c r="AP29" s="3"/>
      <c r="AQ29" s="3"/>
      <c r="AR29" s="2" t="s">
        <v>52</v>
      </c>
      <c r="AS29" s="2" t="s">
        <v>52</v>
      </c>
      <c r="AT29" s="3"/>
      <c r="AU29" s="2" t="s">
        <v>96</v>
      </c>
      <c r="AV29" s="3">
        <v>5</v>
      </c>
    </row>
    <row r="30" spans="1:48" ht="30" customHeight="1">
      <c r="A30" s="16" t="s">
        <v>97</v>
      </c>
      <c r="B30" s="16" t="s">
        <v>98</v>
      </c>
      <c r="C30" s="16" t="s">
        <v>88</v>
      </c>
      <c r="D30" s="14">
        <v>1</v>
      </c>
      <c r="E30" s="15">
        <f>TRUNC(일위대가목록!E28,0)</f>
        <v>231432</v>
      </c>
      <c r="F30" s="15">
        <f t="shared" si="1"/>
        <v>231432</v>
      </c>
      <c r="G30" s="15">
        <f>TRUNC(일위대가목록!F28,0)</f>
        <v>826352</v>
      </c>
      <c r="H30" s="15">
        <f t="shared" si="2"/>
        <v>826352</v>
      </c>
      <c r="I30" s="15">
        <f>TRUNC(일위대가목록!G28,0)</f>
        <v>4561</v>
      </c>
      <c r="J30" s="15">
        <f t="shared" si="3"/>
        <v>4561</v>
      </c>
      <c r="K30" s="15">
        <f t="shared" si="4"/>
        <v>1062345</v>
      </c>
      <c r="L30" s="15">
        <f t="shared" si="5"/>
        <v>1062345</v>
      </c>
      <c r="M30" s="16" t="s">
        <v>99</v>
      </c>
      <c r="N30" s="2" t="s">
        <v>100</v>
      </c>
      <c r="O30" s="2" t="s">
        <v>52</v>
      </c>
      <c r="P30" s="2" t="s">
        <v>52</v>
      </c>
      <c r="Q30" s="2" t="s">
        <v>85</v>
      </c>
      <c r="R30" s="2" t="s">
        <v>63</v>
      </c>
      <c r="S30" s="2" t="s">
        <v>64</v>
      </c>
      <c r="T30" s="2" t="s">
        <v>64</v>
      </c>
      <c r="U30" s="3"/>
      <c r="V30" s="3"/>
      <c r="W30" s="3"/>
      <c r="X30" s="3"/>
      <c r="Y30" s="3"/>
      <c r="Z30" s="3"/>
      <c r="AA30" s="3"/>
      <c r="AB30" s="3"/>
      <c r="AC30" s="3"/>
      <c r="AD30" s="3"/>
      <c r="AE30" s="3"/>
      <c r="AF30" s="3"/>
      <c r="AG30" s="3"/>
      <c r="AH30" s="3"/>
      <c r="AI30" s="3"/>
      <c r="AJ30" s="3"/>
      <c r="AK30" s="3"/>
      <c r="AL30" s="3"/>
      <c r="AM30" s="3"/>
      <c r="AN30" s="3"/>
      <c r="AO30" s="3"/>
      <c r="AP30" s="3"/>
      <c r="AQ30" s="3"/>
      <c r="AR30" s="2" t="s">
        <v>52</v>
      </c>
      <c r="AS30" s="2" t="s">
        <v>52</v>
      </c>
      <c r="AT30" s="3"/>
      <c r="AU30" s="2" t="s">
        <v>101</v>
      </c>
      <c r="AV30" s="3">
        <v>6</v>
      </c>
    </row>
    <row r="31" spans="1:48" ht="30" customHeight="1">
      <c r="A31" s="16" t="s">
        <v>102</v>
      </c>
      <c r="B31" s="16" t="s">
        <v>103</v>
      </c>
      <c r="C31" s="16" t="s">
        <v>88</v>
      </c>
      <c r="D31" s="14">
        <v>2</v>
      </c>
      <c r="E31" s="15">
        <f>TRUNC(일위대가목록!E29,0)</f>
        <v>423894</v>
      </c>
      <c r="F31" s="15">
        <f t="shared" si="1"/>
        <v>847788</v>
      </c>
      <c r="G31" s="15">
        <f>TRUNC(일위대가목록!F29,0)</f>
        <v>302076</v>
      </c>
      <c r="H31" s="15">
        <f t="shared" si="2"/>
        <v>604152</v>
      </c>
      <c r="I31" s="15">
        <f>TRUNC(일위대가목록!G29,0)</f>
        <v>0</v>
      </c>
      <c r="J31" s="15">
        <f t="shared" si="3"/>
        <v>0</v>
      </c>
      <c r="K31" s="15">
        <f t="shared" si="4"/>
        <v>725970</v>
      </c>
      <c r="L31" s="15">
        <f t="shared" si="5"/>
        <v>1451940</v>
      </c>
      <c r="M31" s="16" t="s">
        <v>104</v>
      </c>
      <c r="N31" s="2" t="s">
        <v>105</v>
      </c>
      <c r="O31" s="2" t="s">
        <v>52</v>
      </c>
      <c r="P31" s="2" t="s">
        <v>52</v>
      </c>
      <c r="Q31" s="2" t="s">
        <v>85</v>
      </c>
      <c r="R31" s="2" t="s">
        <v>63</v>
      </c>
      <c r="S31" s="2" t="s">
        <v>64</v>
      </c>
      <c r="T31" s="2" t="s">
        <v>64</v>
      </c>
      <c r="U31" s="3"/>
      <c r="V31" s="3"/>
      <c r="W31" s="3"/>
      <c r="X31" s="3"/>
      <c r="Y31" s="3"/>
      <c r="Z31" s="3"/>
      <c r="AA31" s="3"/>
      <c r="AB31" s="3"/>
      <c r="AC31" s="3"/>
      <c r="AD31" s="3"/>
      <c r="AE31" s="3"/>
      <c r="AF31" s="3"/>
      <c r="AG31" s="3"/>
      <c r="AH31" s="3"/>
      <c r="AI31" s="3"/>
      <c r="AJ31" s="3"/>
      <c r="AK31" s="3"/>
      <c r="AL31" s="3"/>
      <c r="AM31" s="3"/>
      <c r="AN31" s="3"/>
      <c r="AO31" s="3"/>
      <c r="AP31" s="3"/>
      <c r="AQ31" s="3"/>
      <c r="AR31" s="2" t="s">
        <v>52</v>
      </c>
      <c r="AS31" s="2" t="s">
        <v>52</v>
      </c>
      <c r="AT31" s="3"/>
      <c r="AU31" s="2" t="s">
        <v>106</v>
      </c>
      <c r="AV31" s="3">
        <v>7</v>
      </c>
    </row>
    <row r="32" spans="1:48" ht="30" customHeight="1">
      <c r="A32" s="16" t="s">
        <v>107</v>
      </c>
      <c r="B32" s="16" t="s">
        <v>108</v>
      </c>
      <c r="C32" s="16" t="s">
        <v>88</v>
      </c>
      <c r="D32" s="14">
        <v>1</v>
      </c>
      <c r="E32" s="15">
        <f>TRUNC(일위대가목록!E30,0)</f>
        <v>959632</v>
      </c>
      <c r="F32" s="15">
        <f t="shared" si="1"/>
        <v>959632</v>
      </c>
      <c r="G32" s="15">
        <f>TRUNC(일위대가목록!F30,0)</f>
        <v>2948993</v>
      </c>
      <c r="H32" s="15">
        <f t="shared" si="2"/>
        <v>2948993</v>
      </c>
      <c r="I32" s="15">
        <f>TRUNC(일위대가목록!G30,0)</f>
        <v>10016</v>
      </c>
      <c r="J32" s="15">
        <f t="shared" si="3"/>
        <v>10016</v>
      </c>
      <c r="K32" s="15">
        <f t="shared" si="4"/>
        <v>3918641</v>
      </c>
      <c r="L32" s="15">
        <f t="shared" si="5"/>
        <v>3918641</v>
      </c>
      <c r="M32" s="16" t="s">
        <v>109</v>
      </c>
      <c r="N32" s="2" t="s">
        <v>110</v>
      </c>
      <c r="O32" s="2" t="s">
        <v>52</v>
      </c>
      <c r="P32" s="2" t="s">
        <v>52</v>
      </c>
      <c r="Q32" s="2" t="s">
        <v>85</v>
      </c>
      <c r="R32" s="2" t="s">
        <v>63</v>
      </c>
      <c r="S32" s="2" t="s">
        <v>64</v>
      </c>
      <c r="T32" s="2" t="s">
        <v>64</v>
      </c>
      <c r="U32" s="3"/>
      <c r="V32" s="3"/>
      <c r="W32" s="3"/>
      <c r="X32" s="3"/>
      <c r="Y32" s="3"/>
      <c r="Z32" s="3"/>
      <c r="AA32" s="3"/>
      <c r="AB32" s="3"/>
      <c r="AC32" s="3"/>
      <c r="AD32" s="3"/>
      <c r="AE32" s="3"/>
      <c r="AF32" s="3"/>
      <c r="AG32" s="3"/>
      <c r="AH32" s="3"/>
      <c r="AI32" s="3"/>
      <c r="AJ32" s="3"/>
      <c r="AK32" s="3"/>
      <c r="AL32" s="3"/>
      <c r="AM32" s="3"/>
      <c r="AN32" s="3"/>
      <c r="AO32" s="3"/>
      <c r="AP32" s="3"/>
      <c r="AQ32" s="3"/>
      <c r="AR32" s="2" t="s">
        <v>52</v>
      </c>
      <c r="AS32" s="2" t="s">
        <v>52</v>
      </c>
      <c r="AT32" s="3"/>
      <c r="AU32" s="2" t="s">
        <v>111</v>
      </c>
      <c r="AV32" s="3">
        <v>10</v>
      </c>
    </row>
    <row r="33" spans="1:48" ht="30" customHeight="1">
      <c r="A33" s="16" t="s">
        <v>112</v>
      </c>
      <c r="B33" s="16" t="s">
        <v>113</v>
      </c>
      <c r="C33" s="16" t="s">
        <v>88</v>
      </c>
      <c r="D33" s="14">
        <v>1</v>
      </c>
      <c r="E33" s="15">
        <f>TRUNC(일위대가목록!E31,0)</f>
        <v>66281</v>
      </c>
      <c r="F33" s="15">
        <f t="shared" si="1"/>
        <v>66281</v>
      </c>
      <c r="G33" s="15">
        <f>TRUNC(일위대가목록!F31,0)</f>
        <v>275207</v>
      </c>
      <c r="H33" s="15">
        <f t="shared" si="2"/>
        <v>275207</v>
      </c>
      <c r="I33" s="15">
        <f>TRUNC(일위대가목록!G31,0)</f>
        <v>2840</v>
      </c>
      <c r="J33" s="15">
        <f t="shared" si="3"/>
        <v>2840</v>
      </c>
      <c r="K33" s="15">
        <f t="shared" si="4"/>
        <v>344328</v>
      </c>
      <c r="L33" s="15">
        <f t="shared" si="5"/>
        <v>344328</v>
      </c>
      <c r="M33" s="16" t="s">
        <v>114</v>
      </c>
      <c r="N33" s="2" t="s">
        <v>115</v>
      </c>
      <c r="O33" s="2" t="s">
        <v>52</v>
      </c>
      <c r="P33" s="2" t="s">
        <v>52</v>
      </c>
      <c r="Q33" s="2" t="s">
        <v>85</v>
      </c>
      <c r="R33" s="2" t="s">
        <v>63</v>
      </c>
      <c r="S33" s="2" t="s">
        <v>64</v>
      </c>
      <c r="T33" s="2" t="s">
        <v>64</v>
      </c>
      <c r="U33" s="3"/>
      <c r="V33" s="3"/>
      <c r="W33" s="3"/>
      <c r="X33" s="3"/>
      <c r="Y33" s="3"/>
      <c r="Z33" s="3"/>
      <c r="AA33" s="3"/>
      <c r="AB33" s="3"/>
      <c r="AC33" s="3"/>
      <c r="AD33" s="3"/>
      <c r="AE33" s="3"/>
      <c r="AF33" s="3"/>
      <c r="AG33" s="3"/>
      <c r="AH33" s="3"/>
      <c r="AI33" s="3"/>
      <c r="AJ33" s="3"/>
      <c r="AK33" s="3"/>
      <c r="AL33" s="3"/>
      <c r="AM33" s="3"/>
      <c r="AN33" s="3"/>
      <c r="AO33" s="3"/>
      <c r="AP33" s="3"/>
      <c r="AQ33" s="3"/>
      <c r="AR33" s="2" t="s">
        <v>52</v>
      </c>
      <c r="AS33" s="2" t="s">
        <v>52</v>
      </c>
      <c r="AT33" s="3"/>
      <c r="AU33" s="2" t="s">
        <v>116</v>
      </c>
      <c r="AV33" s="3">
        <v>13</v>
      </c>
    </row>
    <row r="34" spans="1:48" ht="30" customHeight="1">
      <c r="A34" s="16" t="s">
        <v>117</v>
      </c>
      <c r="B34" s="16" t="s">
        <v>118</v>
      </c>
      <c r="C34" s="16" t="s">
        <v>88</v>
      </c>
      <c r="D34" s="14">
        <v>1</v>
      </c>
      <c r="E34" s="15">
        <f>TRUNC(일위대가목록!E32,0)</f>
        <v>583841</v>
      </c>
      <c r="F34" s="15">
        <f t="shared" si="1"/>
        <v>583841</v>
      </c>
      <c r="G34" s="15">
        <f>TRUNC(일위대가목록!F32,0)</f>
        <v>1967626</v>
      </c>
      <c r="H34" s="15">
        <f t="shared" si="2"/>
        <v>1967626</v>
      </c>
      <c r="I34" s="15">
        <f>TRUNC(일위대가목록!G32,0)</f>
        <v>7051</v>
      </c>
      <c r="J34" s="15">
        <f t="shared" si="3"/>
        <v>7051</v>
      </c>
      <c r="K34" s="15">
        <f t="shared" si="4"/>
        <v>2558518</v>
      </c>
      <c r="L34" s="15">
        <f t="shared" si="5"/>
        <v>2558518</v>
      </c>
      <c r="M34" s="16" t="s">
        <v>119</v>
      </c>
      <c r="N34" s="2" t="s">
        <v>120</v>
      </c>
      <c r="O34" s="2" t="s">
        <v>52</v>
      </c>
      <c r="P34" s="2" t="s">
        <v>52</v>
      </c>
      <c r="Q34" s="2" t="s">
        <v>85</v>
      </c>
      <c r="R34" s="2" t="s">
        <v>63</v>
      </c>
      <c r="S34" s="2" t="s">
        <v>64</v>
      </c>
      <c r="T34" s="2" t="s">
        <v>64</v>
      </c>
      <c r="U34" s="3"/>
      <c r="V34" s="3"/>
      <c r="W34" s="3"/>
      <c r="X34" s="3"/>
      <c r="Y34" s="3"/>
      <c r="Z34" s="3"/>
      <c r="AA34" s="3"/>
      <c r="AB34" s="3"/>
      <c r="AC34" s="3"/>
      <c r="AD34" s="3"/>
      <c r="AE34" s="3"/>
      <c r="AF34" s="3"/>
      <c r="AG34" s="3"/>
      <c r="AH34" s="3"/>
      <c r="AI34" s="3"/>
      <c r="AJ34" s="3"/>
      <c r="AK34" s="3"/>
      <c r="AL34" s="3"/>
      <c r="AM34" s="3"/>
      <c r="AN34" s="3"/>
      <c r="AO34" s="3"/>
      <c r="AP34" s="3"/>
      <c r="AQ34" s="3"/>
      <c r="AR34" s="2" t="s">
        <v>52</v>
      </c>
      <c r="AS34" s="2" t="s">
        <v>52</v>
      </c>
      <c r="AT34" s="3"/>
      <c r="AU34" s="2" t="s">
        <v>121</v>
      </c>
      <c r="AV34" s="3">
        <v>14</v>
      </c>
    </row>
    <row r="35" spans="1:48" ht="30" customHeight="1">
      <c r="A35" s="16" t="s">
        <v>122</v>
      </c>
      <c r="B35" s="16" t="s">
        <v>123</v>
      </c>
      <c r="C35" s="16" t="s">
        <v>88</v>
      </c>
      <c r="D35" s="14">
        <v>1</v>
      </c>
      <c r="E35" s="15">
        <f>TRUNC(일위대가목록!E33,0)</f>
        <v>1181711</v>
      </c>
      <c r="F35" s="15">
        <f t="shared" si="1"/>
        <v>1181711</v>
      </c>
      <c r="G35" s="15">
        <f>TRUNC(일위대가목록!F33,0)</f>
        <v>837757</v>
      </c>
      <c r="H35" s="15">
        <f t="shared" si="2"/>
        <v>837757</v>
      </c>
      <c r="I35" s="15">
        <f>TRUNC(일위대가목록!G33,0)</f>
        <v>0</v>
      </c>
      <c r="J35" s="15">
        <f t="shared" si="3"/>
        <v>0</v>
      </c>
      <c r="K35" s="15">
        <f t="shared" si="4"/>
        <v>2019468</v>
      </c>
      <c r="L35" s="15">
        <f t="shared" si="5"/>
        <v>2019468</v>
      </c>
      <c r="M35" s="16" t="s">
        <v>124</v>
      </c>
      <c r="N35" s="2" t="s">
        <v>125</v>
      </c>
      <c r="O35" s="2" t="s">
        <v>52</v>
      </c>
      <c r="P35" s="2" t="s">
        <v>52</v>
      </c>
      <c r="Q35" s="2" t="s">
        <v>85</v>
      </c>
      <c r="R35" s="2" t="s">
        <v>63</v>
      </c>
      <c r="S35" s="2" t="s">
        <v>64</v>
      </c>
      <c r="T35" s="2" t="s">
        <v>64</v>
      </c>
      <c r="U35" s="3"/>
      <c r="V35" s="3"/>
      <c r="W35" s="3"/>
      <c r="X35" s="3"/>
      <c r="Y35" s="3"/>
      <c r="Z35" s="3"/>
      <c r="AA35" s="3"/>
      <c r="AB35" s="3"/>
      <c r="AC35" s="3"/>
      <c r="AD35" s="3"/>
      <c r="AE35" s="3"/>
      <c r="AF35" s="3"/>
      <c r="AG35" s="3"/>
      <c r="AH35" s="3"/>
      <c r="AI35" s="3"/>
      <c r="AJ35" s="3"/>
      <c r="AK35" s="3"/>
      <c r="AL35" s="3"/>
      <c r="AM35" s="3"/>
      <c r="AN35" s="3"/>
      <c r="AO35" s="3"/>
      <c r="AP35" s="3"/>
      <c r="AQ35" s="3"/>
      <c r="AR35" s="2" t="s">
        <v>52</v>
      </c>
      <c r="AS35" s="2" t="s">
        <v>52</v>
      </c>
      <c r="AT35" s="3"/>
      <c r="AU35" s="2" t="s">
        <v>126</v>
      </c>
      <c r="AV35" s="3">
        <v>15</v>
      </c>
    </row>
    <row r="36" spans="1:48" ht="30" customHeight="1">
      <c r="A36" s="16" t="s">
        <v>127</v>
      </c>
      <c r="B36" s="16" t="s">
        <v>118</v>
      </c>
      <c r="C36" s="16" t="s">
        <v>88</v>
      </c>
      <c r="D36" s="14">
        <v>1</v>
      </c>
      <c r="E36" s="15">
        <f>TRUNC(일위대가목록!E34,0)</f>
        <v>583841</v>
      </c>
      <c r="F36" s="15">
        <f t="shared" si="1"/>
        <v>583841</v>
      </c>
      <c r="G36" s="15">
        <f>TRUNC(일위대가목록!F34,0)</f>
        <v>1967626</v>
      </c>
      <c r="H36" s="15">
        <f t="shared" si="2"/>
        <v>1967626</v>
      </c>
      <c r="I36" s="15">
        <f>TRUNC(일위대가목록!G34,0)</f>
        <v>7051</v>
      </c>
      <c r="J36" s="15">
        <f t="shared" si="3"/>
        <v>7051</v>
      </c>
      <c r="K36" s="15">
        <f t="shared" si="4"/>
        <v>2558518</v>
      </c>
      <c r="L36" s="15">
        <f t="shared" si="5"/>
        <v>2558518</v>
      </c>
      <c r="M36" s="16" t="s">
        <v>128</v>
      </c>
      <c r="N36" s="2" t="s">
        <v>129</v>
      </c>
      <c r="O36" s="2" t="s">
        <v>52</v>
      </c>
      <c r="P36" s="2" t="s">
        <v>52</v>
      </c>
      <c r="Q36" s="2" t="s">
        <v>85</v>
      </c>
      <c r="R36" s="2" t="s">
        <v>63</v>
      </c>
      <c r="S36" s="2" t="s">
        <v>64</v>
      </c>
      <c r="T36" s="2" t="s">
        <v>64</v>
      </c>
      <c r="U36" s="3"/>
      <c r="V36" s="3"/>
      <c r="W36" s="3"/>
      <c r="X36" s="3"/>
      <c r="Y36" s="3"/>
      <c r="Z36" s="3"/>
      <c r="AA36" s="3"/>
      <c r="AB36" s="3"/>
      <c r="AC36" s="3"/>
      <c r="AD36" s="3"/>
      <c r="AE36" s="3"/>
      <c r="AF36" s="3"/>
      <c r="AG36" s="3"/>
      <c r="AH36" s="3"/>
      <c r="AI36" s="3"/>
      <c r="AJ36" s="3"/>
      <c r="AK36" s="3"/>
      <c r="AL36" s="3"/>
      <c r="AM36" s="3"/>
      <c r="AN36" s="3"/>
      <c r="AO36" s="3"/>
      <c r="AP36" s="3"/>
      <c r="AQ36" s="3"/>
      <c r="AR36" s="2" t="s">
        <v>52</v>
      </c>
      <c r="AS36" s="2" t="s">
        <v>52</v>
      </c>
      <c r="AT36" s="3"/>
      <c r="AU36" s="2" t="s">
        <v>130</v>
      </c>
      <c r="AV36" s="3">
        <v>17</v>
      </c>
    </row>
    <row r="37" spans="1:48" ht="30" customHeight="1">
      <c r="A37" s="16" t="s">
        <v>131</v>
      </c>
      <c r="B37" s="16" t="s">
        <v>123</v>
      </c>
      <c r="C37" s="16" t="s">
        <v>88</v>
      </c>
      <c r="D37" s="14">
        <v>1</v>
      </c>
      <c r="E37" s="15">
        <f>TRUNC(일위대가목록!E35,0)</f>
        <v>1181711</v>
      </c>
      <c r="F37" s="15">
        <f t="shared" si="1"/>
        <v>1181711</v>
      </c>
      <c r="G37" s="15">
        <f>TRUNC(일위대가목록!F35,0)</f>
        <v>837757</v>
      </c>
      <c r="H37" s="15">
        <f t="shared" si="2"/>
        <v>837757</v>
      </c>
      <c r="I37" s="15">
        <f>TRUNC(일위대가목록!G35,0)</f>
        <v>0</v>
      </c>
      <c r="J37" s="15">
        <f t="shared" si="3"/>
        <v>0</v>
      </c>
      <c r="K37" s="15">
        <f t="shared" si="4"/>
        <v>2019468</v>
      </c>
      <c r="L37" s="15">
        <f t="shared" si="5"/>
        <v>2019468</v>
      </c>
      <c r="M37" s="16" t="s">
        <v>132</v>
      </c>
      <c r="N37" s="2" t="s">
        <v>133</v>
      </c>
      <c r="O37" s="2" t="s">
        <v>52</v>
      </c>
      <c r="P37" s="2" t="s">
        <v>52</v>
      </c>
      <c r="Q37" s="2" t="s">
        <v>85</v>
      </c>
      <c r="R37" s="2" t="s">
        <v>63</v>
      </c>
      <c r="S37" s="2" t="s">
        <v>64</v>
      </c>
      <c r="T37" s="2" t="s">
        <v>64</v>
      </c>
      <c r="U37" s="3"/>
      <c r="V37" s="3"/>
      <c r="W37" s="3"/>
      <c r="X37" s="3"/>
      <c r="Y37" s="3"/>
      <c r="Z37" s="3"/>
      <c r="AA37" s="3"/>
      <c r="AB37" s="3"/>
      <c r="AC37" s="3"/>
      <c r="AD37" s="3"/>
      <c r="AE37" s="3"/>
      <c r="AF37" s="3"/>
      <c r="AG37" s="3"/>
      <c r="AH37" s="3"/>
      <c r="AI37" s="3"/>
      <c r="AJ37" s="3"/>
      <c r="AK37" s="3"/>
      <c r="AL37" s="3"/>
      <c r="AM37" s="3"/>
      <c r="AN37" s="3"/>
      <c r="AO37" s="3"/>
      <c r="AP37" s="3"/>
      <c r="AQ37" s="3"/>
      <c r="AR37" s="2" t="s">
        <v>52</v>
      </c>
      <c r="AS37" s="2" t="s">
        <v>52</v>
      </c>
      <c r="AT37" s="3"/>
      <c r="AU37" s="2" t="s">
        <v>134</v>
      </c>
      <c r="AV37" s="3">
        <v>18</v>
      </c>
    </row>
    <row r="38" spans="1:48" ht="30" customHeight="1">
      <c r="A38" s="16" t="s">
        <v>135</v>
      </c>
      <c r="B38" s="16" t="s">
        <v>136</v>
      </c>
      <c r="C38" s="16" t="s">
        <v>88</v>
      </c>
      <c r="D38" s="14">
        <v>1</v>
      </c>
      <c r="E38" s="15">
        <f>TRUNC(일위대가목록!E36,0)</f>
        <v>699755</v>
      </c>
      <c r="F38" s="15">
        <f t="shared" si="1"/>
        <v>699755</v>
      </c>
      <c r="G38" s="15">
        <f>TRUNC(일위대가목록!F36,0)</f>
        <v>2212997</v>
      </c>
      <c r="H38" s="15">
        <f t="shared" si="2"/>
        <v>2212997</v>
      </c>
      <c r="I38" s="15">
        <f>TRUNC(일위대가목록!G36,0)</f>
        <v>12127</v>
      </c>
      <c r="J38" s="15">
        <f t="shared" si="3"/>
        <v>12127</v>
      </c>
      <c r="K38" s="15">
        <f t="shared" si="4"/>
        <v>2924879</v>
      </c>
      <c r="L38" s="15">
        <f t="shared" si="5"/>
        <v>2924879</v>
      </c>
      <c r="M38" s="16" t="s">
        <v>137</v>
      </c>
      <c r="N38" s="2" t="s">
        <v>138</v>
      </c>
      <c r="O38" s="2" t="s">
        <v>52</v>
      </c>
      <c r="P38" s="2" t="s">
        <v>52</v>
      </c>
      <c r="Q38" s="2" t="s">
        <v>85</v>
      </c>
      <c r="R38" s="2" t="s">
        <v>63</v>
      </c>
      <c r="S38" s="2" t="s">
        <v>64</v>
      </c>
      <c r="T38" s="2" t="s">
        <v>64</v>
      </c>
      <c r="U38" s="3"/>
      <c r="V38" s="3"/>
      <c r="W38" s="3"/>
      <c r="X38" s="3"/>
      <c r="Y38" s="3"/>
      <c r="Z38" s="3"/>
      <c r="AA38" s="3"/>
      <c r="AB38" s="3"/>
      <c r="AC38" s="3"/>
      <c r="AD38" s="3"/>
      <c r="AE38" s="3"/>
      <c r="AF38" s="3"/>
      <c r="AG38" s="3"/>
      <c r="AH38" s="3"/>
      <c r="AI38" s="3"/>
      <c r="AJ38" s="3"/>
      <c r="AK38" s="3"/>
      <c r="AL38" s="3"/>
      <c r="AM38" s="3"/>
      <c r="AN38" s="3"/>
      <c r="AO38" s="3"/>
      <c r="AP38" s="3"/>
      <c r="AQ38" s="3"/>
      <c r="AR38" s="2" t="s">
        <v>52</v>
      </c>
      <c r="AS38" s="2" t="s">
        <v>52</v>
      </c>
      <c r="AT38" s="3"/>
      <c r="AU38" s="2" t="s">
        <v>139</v>
      </c>
      <c r="AV38" s="3">
        <v>21</v>
      </c>
    </row>
    <row r="39" spans="1:48" ht="30" customHeight="1">
      <c r="A39" s="16" t="s">
        <v>140</v>
      </c>
      <c r="B39" s="16" t="s">
        <v>141</v>
      </c>
      <c r="C39" s="16" t="s">
        <v>88</v>
      </c>
      <c r="D39" s="14">
        <v>1</v>
      </c>
      <c r="E39" s="15">
        <f>TRUNC(일위대가목록!E37,0)</f>
        <v>12516</v>
      </c>
      <c r="F39" s="15">
        <f t="shared" si="1"/>
        <v>12516</v>
      </c>
      <c r="G39" s="15">
        <f>TRUNC(일위대가목록!F37,0)</f>
        <v>39956</v>
      </c>
      <c r="H39" s="15">
        <f t="shared" si="2"/>
        <v>39956</v>
      </c>
      <c r="I39" s="15">
        <f>TRUNC(일위대가목록!G37,0)</f>
        <v>0</v>
      </c>
      <c r="J39" s="15">
        <f t="shared" si="3"/>
        <v>0</v>
      </c>
      <c r="K39" s="15">
        <f t="shared" si="4"/>
        <v>52472</v>
      </c>
      <c r="L39" s="15">
        <f t="shared" si="5"/>
        <v>52472</v>
      </c>
      <c r="M39" s="16" t="s">
        <v>142</v>
      </c>
      <c r="N39" s="2" t="s">
        <v>143</v>
      </c>
      <c r="O39" s="2" t="s">
        <v>52</v>
      </c>
      <c r="P39" s="2" t="s">
        <v>52</v>
      </c>
      <c r="Q39" s="2" t="s">
        <v>85</v>
      </c>
      <c r="R39" s="2" t="s">
        <v>63</v>
      </c>
      <c r="S39" s="2" t="s">
        <v>64</v>
      </c>
      <c r="T39" s="2" t="s">
        <v>64</v>
      </c>
      <c r="U39" s="3"/>
      <c r="V39" s="3"/>
      <c r="W39" s="3"/>
      <c r="X39" s="3"/>
      <c r="Y39" s="3"/>
      <c r="Z39" s="3"/>
      <c r="AA39" s="3"/>
      <c r="AB39" s="3"/>
      <c r="AC39" s="3"/>
      <c r="AD39" s="3"/>
      <c r="AE39" s="3"/>
      <c r="AF39" s="3"/>
      <c r="AG39" s="3"/>
      <c r="AH39" s="3"/>
      <c r="AI39" s="3"/>
      <c r="AJ39" s="3"/>
      <c r="AK39" s="3"/>
      <c r="AL39" s="3"/>
      <c r="AM39" s="3"/>
      <c r="AN39" s="3"/>
      <c r="AO39" s="3"/>
      <c r="AP39" s="3"/>
      <c r="AQ39" s="3"/>
      <c r="AR39" s="2" t="s">
        <v>52</v>
      </c>
      <c r="AS39" s="2" t="s">
        <v>52</v>
      </c>
      <c r="AT39" s="3"/>
      <c r="AU39" s="2" t="s">
        <v>144</v>
      </c>
      <c r="AV39" s="3">
        <v>22</v>
      </c>
    </row>
    <row r="40" spans="1:48" ht="30" customHeight="1">
      <c r="A40" s="16" t="s">
        <v>145</v>
      </c>
      <c r="B40" s="16" t="s">
        <v>146</v>
      </c>
      <c r="C40" s="16" t="s">
        <v>88</v>
      </c>
      <c r="D40" s="14">
        <v>1</v>
      </c>
      <c r="E40" s="15">
        <f>TRUNC(일위대가목록!E38,0)</f>
        <v>157954</v>
      </c>
      <c r="F40" s="15">
        <f t="shared" si="1"/>
        <v>157954</v>
      </c>
      <c r="G40" s="15">
        <f>TRUNC(일위대가목록!F38,0)</f>
        <v>442996</v>
      </c>
      <c r="H40" s="15">
        <f t="shared" si="2"/>
        <v>442996</v>
      </c>
      <c r="I40" s="15">
        <f>TRUNC(일위대가목록!G38,0)</f>
        <v>0</v>
      </c>
      <c r="J40" s="15">
        <f t="shared" si="3"/>
        <v>0</v>
      </c>
      <c r="K40" s="15">
        <f t="shared" si="4"/>
        <v>600950</v>
      </c>
      <c r="L40" s="15">
        <f t="shared" si="5"/>
        <v>600950</v>
      </c>
      <c r="M40" s="16" t="s">
        <v>147</v>
      </c>
      <c r="N40" s="2" t="s">
        <v>148</v>
      </c>
      <c r="O40" s="2" t="s">
        <v>52</v>
      </c>
      <c r="P40" s="2" t="s">
        <v>52</v>
      </c>
      <c r="Q40" s="2" t="s">
        <v>85</v>
      </c>
      <c r="R40" s="2" t="s">
        <v>63</v>
      </c>
      <c r="S40" s="2" t="s">
        <v>64</v>
      </c>
      <c r="T40" s="2" t="s">
        <v>64</v>
      </c>
      <c r="U40" s="3"/>
      <c r="V40" s="3"/>
      <c r="W40" s="3"/>
      <c r="X40" s="3"/>
      <c r="Y40" s="3"/>
      <c r="Z40" s="3"/>
      <c r="AA40" s="3"/>
      <c r="AB40" s="3"/>
      <c r="AC40" s="3"/>
      <c r="AD40" s="3"/>
      <c r="AE40" s="3"/>
      <c r="AF40" s="3"/>
      <c r="AG40" s="3"/>
      <c r="AH40" s="3"/>
      <c r="AI40" s="3"/>
      <c r="AJ40" s="3"/>
      <c r="AK40" s="3"/>
      <c r="AL40" s="3"/>
      <c r="AM40" s="3"/>
      <c r="AN40" s="3"/>
      <c r="AO40" s="3"/>
      <c r="AP40" s="3"/>
      <c r="AQ40" s="3"/>
      <c r="AR40" s="2" t="s">
        <v>52</v>
      </c>
      <c r="AS40" s="2" t="s">
        <v>52</v>
      </c>
      <c r="AT40" s="3"/>
      <c r="AU40" s="2" t="s">
        <v>149</v>
      </c>
      <c r="AV40" s="3">
        <v>23</v>
      </c>
    </row>
    <row r="41" spans="1:48" ht="30" customHeight="1">
      <c r="A41" s="16" t="s">
        <v>150</v>
      </c>
      <c r="B41" s="16" t="s">
        <v>151</v>
      </c>
      <c r="C41" s="16" t="s">
        <v>88</v>
      </c>
      <c r="D41" s="14">
        <v>1</v>
      </c>
      <c r="E41" s="15">
        <f>TRUNC(일위대가목록!E39,0)</f>
        <v>1514581</v>
      </c>
      <c r="F41" s="15">
        <f t="shared" si="1"/>
        <v>1514581</v>
      </c>
      <c r="G41" s="15">
        <f>TRUNC(일위대가목록!F39,0)</f>
        <v>4708633</v>
      </c>
      <c r="H41" s="15">
        <f t="shared" si="2"/>
        <v>4708633</v>
      </c>
      <c r="I41" s="15">
        <f>TRUNC(일위대가목록!G39,0)</f>
        <v>27133</v>
      </c>
      <c r="J41" s="15">
        <f t="shared" si="3"/>
        <v>27133</v>
      </c>
      <c r="K41" s="15">
        <f t="shared" si="4"/>
        <v>6250347</v>
      </c>
      <c r="L41" s="15">
        <f t="shared" si="5"/>
        <v>6250347</v>
      </c>
      <c r="M41" s="16" t="s">
        <v>152</v>
      </c>
      <c r="N41" s="2" t="s">
        <v>153</v>
      </c>
      <c r="O41" s="2" t="s">
        <v>52</v>
      </c>
      <c r="P41" s="2" t="s">
        <v>52</v>
      </c>
      <c r="Q41" s="2" t="s">
        <v>85</v>
      </c>
      <c r="R41" s="2" t="s">
        <v>63</v>
      </c>
      <c r="S41" s="2" t="s">
        <v>64</v>
      </c>
      <c r="T41" s="2" t="s">
        <v>64</v>
      </c>
      <c r="U41" s="3"/>
      <c r="V41" s="3"/>
      <c r="W41" s="3"/>
      <c r="X41" s="3"/>
      <c r="Y41" s="3"/>
      <c r="Z41" s="3"/>
      <c r="AA41" s="3"/>
      <c r="AB41" s="3"/>
      <c r="AC41" s="3"/>
      <c r="AD41" s="3"/>
      <c r="AE41" s="3"/>
      <c r="AF41" s="3"/>
      <c r="AG41" s="3"/>
      <c r="AH41" s="3"/>
      <c r="AI41" s="3"/>
      <c r="AJ41" s="3"/>
      <c r="AK41" s="3"/>
      <c r="AL41" s="3"/>
      <c r="AM41" s="3"/>
      <c r="AN41" s="3"/>
      <c r="AO41" s="3"/>
      <c r="AP41" s="3"/>
      <c r="AQ41" s="3"/>
      <c r="AR41" s="2" t="s">
        <v>52</v>
      </c>
      <c r="AS41" s="2" t="s">
        <v>52</v>
      </c>
      <c r="AT41" s="3"/>
      <c r="AU41" s="2" t="s">
        <v>154</v>
      </c>
      <c r="AV41" s="3">
        <v>24</v>
      </c>
    </row>
    <row r="42" spans="1:48" ht="30" customHeight="1">
      <c r="A42" s="16" t="s">
        <v>155</v>
      </c>
      <c r="B42" s="16" t="s">
        <v>156</v>
      </c>
      <c r="C42" s="16" t="s">
        <v>88</v>
      </c>
      <c r="D42" s="14">
        <v>1</v>
      </c>
      <c r="E42" s="15">
        <f>TRUNC(일위대가목록!E40,0)</f>
        <v>1410741</v>
      </c>
      <c r="F42" s="15">
        <f t="shared" si="1"/>
        <v>1410741</v>
      </c>
      <c r="G42" s="15">
        <f>TRUNC(일위대가목록!F40,0)</f>
        <v>998864</v>
      </c>
      <c r="H42" s="15">
        <f t="shared" si="2"/>
        <v>998864</v>
      </c>
      <c r="I42" s="15">
        <f>TRUNC(일위대가목록!G40,0)</f>
        <v>0</v>
      </c>
      <c r="J42" s="15">
        <f t="shared" si="3"/>
        <v>0</v>
      </c>
      <c r="K42" s="15">
        <f t="shared" si="4"/>
        <v>2409605</v>
      </c>
      <c r="L42" s="15">
        <f t="shared" si="5"/>
        <v>2409605</v>
      </c>
      <c r="M42" s="16" t="s">
        <v>157</v>
      </c>
      <c r="N42" s="2" t="s">
        <v>158</v>
      </c>
      <c r="O42" s="2" t="s">
        <v>52</v>
      </c>
      <c r="P42" s="2" t="s">
        <v>52</v>
      </c>
      <c r="Q42" s="2" t="s">
        <v>85</v>
      </c>
      <c r="R42" s="2" t="s">
        <v>63</v>
      </c>
      <c r="S42" s="2" t="s">
        <v>64</v>
      </c>
      <c r="T42" s="2" t="s">
        <v>64</v>
      </c>
      <c r="U42" s="3"/>
      <c r="V42" s="3"/>
      <c r="W42" s="3"/>
      <c r="X42" s="3"/>
      <c r="Y42" s="3"/>
      <c r="Z42" s="3"/>
      <c r="AA42" s="3"/>
      <c r="AB42" s="3"/>
      <c r="AC42" s="3"/>
      <c r="AD42" s="3"/>
      <c r="AE42" s="3"/>
      <c r="AF42" s="3"/>
      <c r="AG42" s="3"/>
      <c r="AH42" s="3"/>
      <c r="AI42" s="3"/>
      <c r="AJ42" s="3"/>
      <c r="AK42" s="3"/>
      <c r="AL42" s="3"/>
      <c r="AM42" s="3"/>
      <c r="AN42" s="3"/>
      <c r="AO42" s="3"/>
      <c r="AP42" s="3"/>
      <c r="AQ42" s="3"/>
      <c r="AR42" s="2" t="s">
        <v>52</v>
      </c>
      <c r="AS42" s="2" t="s">
        <v>52</v>
      </c>
      <c r="AT42" s="3"/>
      <c r="AU42" s="2" t="s">
        <v>159</v>
      </c>
      <c r="AV42" s="3">
        <v>65</v>
      </c>
    </row>
    <row r="43" spans="1:48" ht="30" customHeight="1">
      <c r="A43" s="16" t="s">
        <v>160</v>
      </c>
      <c r="B43" s="16" t="s">
        <v>161</v>
      </c>
      <c r="C43" s="16" t="s">
        <v>88</v>
      </c>
      <c r="D43" s="14">
        <v>1</v>
      </c>
      <c r="E43" s="15">
        <f>TRUNC(일위대가목록!E41,0)</f>
        <v>150832</v>
      </c>
      <c r="F43" s="15">
        <f t="shared" si="1"/>
        <v>150832</v>
      </c>
      <c r="G43" s="15">
        <f>TRUNC(일위대가목록!F41,0)</f>
        <v>517297</v>
      </c>
      <c r="H43" s="15">
        <f t="shared" si="2"/>
        <v>517297</v>
      </c>
      <c r="I43" s="15">
        <f>TRUNC(일위대가목록!G41,0)</f>
        <v>4359</v>
      </c>
      <c r="J43" s="15">
        <f t="shared" si="3"/>
        <v>4359</v>
      </c>
      <c r="K43" s="15">
        <f t="shared" si="4"/>
        <v>672488</v>
      </c>
      <c r="L43" s="15">
        <f t="shared" si="5"/>
        <v>672488</v>
      </c>
      <c r="M43" s="16" t="s">
        <v>162</v>
      </c>
      <c r="N43" s="2" t="s">
        <v>163</v>
      </c>
      <c r="O43" s="2" t="s">
        <v>52</v>
      </c>
      <c r="P43" s="2" t="s">
        <v>52</v>
      </c>
      <c r="Q43" s="2" t="s">
        <v>85</v>
      </c>
      <c r="R43" s="2" t="s">
        <v>63</v>
      </c>
      <c r="S43" s="2" t="s">
        <v>64</v>
      </c>
      <c r="T43" s="2" t="s">
        <v>64</v>
      </c>
      <c r="U43" s="3"/>
      <c r="V43" s="3"/>
      <c r="W43" s="3"/>
      <c r="X43" s="3"/>
      <c r="Y43" s="3"/>
      <c r="Z43" s="3"/>
      <c r="AA43" s="3"/>
      <c r="AB43" s="3"/>
      <c r="AC43" s="3"/>
      <c r="AD43" s="3"/>
      <c r="AE43" s="3"/>
      <c r="AF43" s="3"/>
      <c r="AG43" s="3"/>
      <c r="AH43" s="3"/>
      <c r="AI43" s="3"/>
      <c r="AJ43" s="3"/>
      <c r="AK43" s="3"/>
      <c r="AL43" s="3"/>
      <c r="AM43" s="3"/>
      <c r="AN43" s="3"/>
      <c r="AO43" s="3"/>
      <c r="AP43" s="3"/>
      <c r="AQ43" s="3"/>
      <c r="AR43" s="2" t="s">
        <v>52</v>
      </c>
      <c r="AS43" s="2" t="s">
        <v>52</v>
      </c>
      <c r="AT43" s="3"/>
      <c r="AU43" s="2" t="s">
        <v>164</v>
      </c>
      <c r="AV43" s="3">
        <v>72</v>
      </c>
    </row>
    <row r="44" spans="1:48" ht="30" customHeight="1">
      <c r="A44" s="16" t="s">
        <v>165</v>
      </c>
      <c r="B44" s="16" t="s">
        <v>166</v>
      </c>
      <c r="C44" s="16" t="s">
        <v>88</v>
      </c>
      <c r="D44" s="14">
        <v>1</v>
      </c>
      <c r="E44" s="15">
        <f>TRUNC(일위대가목록!E42,0)</f>
        <v>508699</v>
      </c>
      <c r="F44" s="15">
        <f t="shared" si="1"/>
        <v>508699</v>
      </c>
      <c r="G44" s="15">
        <f>TRUNC(일위대가목록!F42,0)</f>
        <v>1566539</v>
      </c>
      <c r="H44" s="15">
        <f t="shared" si="2"/>
        <v>1566539</v>
      </c>
      <c r="I44" s="15">
        <f>TRUNC(일위대가목록!G42,0)</f>
        <v>4887</v>
      </c>
      <c r="J44" s="15">
        <f t="shared" si="3"/>
        <v>4887</v>
      </c>
      <c r="K44" s="15">
        <f t="shared" si="4"/>
        <v>2080125</v>
      </c>
      <c r="L44" s="15">
        <f t="shared" si="5"/>
        <v>2080125</v>
      </c>
      <c r="M44" s="16" t="s">
        <v>167</v>
      </c>
      <c r="N44" s="2" t="s">
        <v>168</v>
      </c>
      <c r="O44" s="2" t="s">
        <v>52</v>
      </c>
      <c r="P44" s="2" t="s">
        <v>52</v>
      </c>
      <c r="Q44" s="2" t="s">
        <v>85</v>
      </c>
      <c r="R44" s="2" t="s">
        <v>63</v>
      </c>
      <c r="S44" s="2" t="s">
        <v>64</v>
      </c>
      <c r="T44" s="2" t="s">
        <v>64</v>
      </c>
      <c r="U44" s="3"/>
      <c r="V44" s="3"/>
      <c r="W44" s="3"/>
      <c r="X44" s="3"/>
      <c r="Y44" s="3"/>
      <c r="Z44" s="3"/>
      <c r="AA44" s="3"/>
      <c r="AB44" s="3"/>
      <c r="AC44" s="3"/>
      <c r="AD44" s="3"/>
      <c r="AE44" s="3"/>
      <c r="AF44" s="3"/>
      <c r="AG44" s="3"/>
      <c r="AH44" s="3"/>
      <c r="AI44" s="3"/>
      <c r="AJ44" s="3"/>
      <c r="AK44" s="3"/>
      <c r="AL44" s="3"/>
      <c r="AM44" s="3"/>
      <c r="AN44" s="3"/>
      <c r="AO44" s="3"/>
      <c r="AP44" s="3"/>
      <c r="AQ44" s="3"/>
      <c r="AR44" s="2" t="s">
        <v>52</v>
      </c>
      <c r="AS44" s="2" t="s">
        <v>52</v>
      </c>
      <c r="AT44" s="3"/>
      <c r="AU44" s="2" t="s">
        <v>169</v>
      </c>
      <c r="AV44" s="3">
        <v>25</v>
      </c>
    </row>
    <row r="45" spans="1:48" ht="30" customHeight="1">
      <c r="A45" s="16" t="s">
        <v>170</v>
      </c>
      <c r="B45" s="16" t="s">
        <v>171</v>
      </c>
      <c r="C45" s="16" t="s">
        <v>88</v>
      </c>
      <c r="D45" s="14">
        <v>1</v>
      </c>
      <c r="E45" s="15">
        <f>TRUNC(일위대가목록!E43,0)</f>
        <v>240194</v>
      </c>
      <c r="F45" s="15">
        <f t="shared" si="1"/>
        <v>240194</v>
      </c>
      <c r="G45" s="15">
        <f>TRUNC(일위대가목록!F43,0)</f>
        <v>822268</v>
      </c>
      <c r="H45" s="15">
        <f t="shared" si="2"/>
        <v>822268</v>
      </c>
      <c r="I45" s="15">
        <f>TRUNC(일위대가목록!G43,0)</f>
        <v>6921</v>
      </c>
      <c r="J45" s="15">
        <f t="shared" si="3"/>
        <v>6921</v>
      </c>
      <c r="K45" s="15">
        <f t="shared" si="4"/>
        <v>1069383</v>
      </c>
      <c r="L45" s="15">
        <f t="shared" si="5"/>
        <v>1069383</v>
      </c>
      <c r="M45" s="16" t="s">
        <v>172</v>
      </c>
      <c r="N45" s="2" t="s">
        <v>173</v>
      </c>
      <c r="O45" s="2" t="s">
        <v>52</v>
      </c>
      <c r="P45" s="2" t="s">
        <v>52</v>
      </c>
      <c r="Q45" s="2" t="s">
        <v>85</v>
      </c>
      <c r="R45" s="2" t="s">
        <v>63</v>
      </c>
      <c r="S45" s="2" t="s">
        <v>64</v>
      </c>
      <c r="T45" s="2" t="s">
        <v>64</v>
      </c>
      <c r="U45" s="3"/>
      <c r="V45" s="3"/>
      <c r="W45" s="3"/>
      <c r="X45" s="3"/>
      <c r="Y45" s="3"/>
      <c r="Z45" s="3"/>
      <c r="AA45" s="3"/>
      <c r="AB45" s="3"/>
      <c r="AC45" s="3"/>
      <c r="AD45" s="3"/>
      <c r="AE45" s="3"/>
      <c r="AF45" s="3"/>
      <c r="AG45" s="3"/>
      <c r="AH45" s="3"/>
      <c r="AI45" s="3"/>
      <c r="AJ45" s="3"/>
      <c r="AK45" s="3"/>
      <c r="AL45" s="3"/>
      <c r="AM45" s="3"/>
      <c r="AN45" s="3"/>
      <c r="AO45" s="3"/>
      <c r="AP45" s="3"/>
      <c r="AQ45" s="3"/>
      <c r="AR45" s="2" t="s">
        <v>52</v>
      </c>
      <c r="AS45" s="2" t="s">
        <v>52</v>
      </c>
      <c r="AT45" s="3"/>
      <c r="AU45" s="2" t="s">
        <v>174</v>
      </c>
      <c r="AV45" s="3">
        <v>26</v>
      </c>
    </row>
    <row r="46" spans="1:48" ht="30" customHeight="1">
      <c r="A46" s="16" t="s">
        <v>175</v>
      </c>
      <c r="B46" s="16" t="s">
        <v>176</v>
      </c>
      <c r="C46" s="16" t="s">
        <v>88</v>
      </c>
      <c r="D46" s="14">
        <v>1</v>
      </c>
      <c r="E46" s="15">
        <f>TRUNC(일위대가목록!E44,0)</f>
        <v>77449</v>
      </c>
      <c r="F46" s="15">
        <f t="shared" si="1"/>
        <v>77449</v>
      </c>
      <c r="G46" s="15">
        <f>TRUNC(일위대가목록!F44,0)</f>
        <v>265782</v>
      </c>
      <c r="H46" s="15">
        <f t="shared" si="2"/>
        <v>265782</v>
      </c>
      <c r="I46" s="15">
        <f>TRUNC(일위대가목록!G44,0)</f>
        <v>2240</v>
      </c>
      <c r="J46" s="15">
        <f t="shared" si="3"/>
        <v>2240</v>
      </c>
      <c r="K46" s="15">
        <f t="shared" si="4"/>
        <v>345471</v>
      </c>
      <c r="L46" s="15">
        <f t="shared" si="5"/>
        <v>345471</v>
      </c>
      <c r="M46" s="16" t="s">
        <v>177</v>
      </c>
      <c r="N46" s="2" t="s">
        <v>178</v>
      </c>
      <c r="O46" s="2" t="s">
        <v>52</v>
      </c>
      <c r="P46" s="2" t="s">
        <v>52</v>
      </c>
      <c r="Q46" s="2" t="s">
        <v>85</v>
      </c>
      <c r="R46" s="2" t="s">
        <v>63</v>
      </c>
      <c r="S46" s="2" t="s">
        <v>64</v>
      </c>
      <c r="T46" s="2" t="s">
        <v>64</v>
      </c>
      <c r="U46" s="3"/>
      <c r="V46" s="3"/>
      <c r="W46" s="3"/>
      <c r="X46" s="3"/>
      <c r="Y46" s="3"/>
      <c r="Z46" s="3"/>
      <c r="AA46" s="3"/>
      <c r="AB46" s="3"/>
      <c r="AC46" s="3"/>
      <c r="AD46" s="3"/>
      <c r="AE46" s="3"/>
      <c r="AF46" s="3"/>
      <c r="AG46" s="3"/>
      <c r="AH46" s="3"/>
      <c r="AI46" s="3"/>
      <c r="AJ46" s="3"/>
      <c r="AK46" s="3"/>
      <c r="AL46" s="3"/>
      <c r="AM46" s="3"/>
      <c r="AN46" s="3"/>
      <c r="AO46" s="3"/>
      <c r="AP46" s="3"/>
      <c r="AQ46" s="3"/>
      <c r="AR46" s="2" t="s">
        <v>52</v>
      </c>
      <c r="AS46" s="2" t="s">
        <v>52</v>
      </c>
      <c r="AT46" s="3"/>
      <c r="AU46" s="2" t="s">
        <v>179</v>
      </c>
      <c r="AV46" s="3">
        <v>27</v>
      </c>
    </row>
    <row r="47" spans="1:48" ht="30" customHeight="1">
      <c r="A47" s="16" t="s">
        <v>180</v>
      </c>
      <c r="B47" s="16" t="s">
        <v>181</v>
      </c>
      <c r="C47" s="16" t="s">
        <v>88</v>
      </c>
      <c r="D47" s="14">
        <v>1</v>
      </c>
      <c r="E47" s="15">
        <f>TRUNC(일위대가목록!E45,0)</f>
        <v>74594</v>
      </c>
      <c r="F47" s="15">
        <f t="shared" si="1"/>
        <v>74594</v>
      </c>
      <c r="G47" s="15">
        <f>TRUNC(일위대가목록!F45,0)</f>
        <v>298050</v>
      </c>
      <c r="H47" s="15">
        <f t="shared" si="2"/>
        <v>298050</v>
      </c>
      <c r="I47" s="15">
        <f>TRUNC(일위대가목록!G45,0)</f>
        <v>3070</v>
      </c>
      <c r="J47" s="15">
        <f t="shared" si="3"/>
        <v>3070</v>
      </c>
      <c r="K47" s="15">
        <f t="shared" si="4"/>
        <v>375714</v>
      </c>
      <c r="L47" s="15">
        <f t="shared" si="5"/>
        <v>375714</v>
      </c>
      <c r="M47" s="16" t="s">
        <v>182</v>
      </c>
      <c r="N47" s="2" t="s">
        <v>183</v>
      </c>
      <c r="O47" s="2" t="s">
        <v>52</v>
      </c>
      <c r="P47" s="2" t="s">
        <v>52</v>
      </c>
      <c r="Q47" s="2" t="s">
        <v>85</v>
      </c>
      <c r="R47" s="2" t="s">
        <v>63</v>
      </c>
      <c r="S47" s="2" t="s">
        <v>64</v>
      </c>
      <c r="T47" s="2" t="s">
        <v>64</v>
      </c>
      <c r="U47" s="3"/>
      <c r="V47" s="3"/>
      <c r="W47" s="3"/>
      <c r="X47" s="3"/>
      <c r="Y47" s="3"/>
      <c r="Z47" s="3"/>
      <c r="AA47" s="3"/>
      <c r="AB47" s="3"/>
      <c r="AC47" s="3"/>
      <c r="AD47" s="3"/>
      <c r="AE47" s="3"/>
      <c r="AF47" s="3"/>
      <c r="AG47" s="3"/>
      <c r="AH47" s="3"/>
      <c r="AI47" s="3"/>
      <c r="AJ47" s="3"/>
      <c r="AK47" s="3"/>
      <c r="AL47" s="3"/>
      <c r="AM47" s="3"/>
      <c r="AN47" s="3"/>
      <c r="AO47" s="3"/>
      <c r="AP47" s="3"/>
      <c r="AQ47" s="3"/>
      <c r="AR47" s="2" t="s">
        <v>52</v>
      </c>
      <c r="AS47" s="2" t="s">
        <v>52</v>
      </c>
      <c r="AT47" s="3"/>
      <c r="AU47" s="2" t="s">
        <v>184</v>
      </c>
      <c r="AV47" s="3">
        <v>28</v>
      </c>
    </row>
    <row r="48" spans="1:48" ht="30" customHeight="1">
      <c r="A48" s="16" t="s">
        <v>185</v>
      </c>
      <c r="B48" s="16" t="s">
        <v>186</v>
      </c>
      <c r="C48" s="16" t="s">
        <v>88</v>
      </c>
      <c r="D48" s="14">
        <v>1</v>
      </c>
      <c r="E48" s="15">
        <f>TRUNC(일위대가목록!E46,0)</f>
        <v>100169</v>
      </c>
      <c r="F48" s="15">
        <f t="shared" si="1"/>
        <v>100169</v>
      </c>
      <c r="G48" s="15">
        <f>TRUNC(일위대가목록!F46,0)</f>
        <v>372007</v>
      </c>
      <c r="H48" s="15">
        <f t="shared" si="2"/>
        <v>372007</v>
      </c>
      <c r="I48" s="15">
        <f>TRUNC(일위대가목록!G46,0)</f>
        <v>3684</v>
      </c>
      <c r="J48" s="15">
        <f t="shared" si="3"/>
        <v>3684</v>
      </c>
      <c r="K48" s="15">
        <f t="shared" si="4"/>
        <v>475860</v>
      </c>
      <c r="L48" s="15">
        <f t="shared" si="5"/>
        <v>475860</v>
      </c>
      <c r="M48" s="16" t="s">
        <v>187</v>
      </c>
      <c r="N48" s="2" t="s">
        <v>188</v>
      </c>
      <c r="O48" s="2" t="s">
        <v>52</v>
      </c>
      <c r="P48" s="2" t="s">
        <v>52</v>
      </c>
      <c r="Q48" s="2" t="s">
        <v>85</v>
      </c>
      <c r="R48" s="2" t="s">
        <v>63</v>
      </c>
      <c r="S48" s="2" t="s">
        <v>64</v>
      </c>
      <c r="T48" s="2" t="s">
        <v>64</v>
      </c>
      <c r="U48" s="3"/>
      <c r="V48" s="3"/>
      <c r="W48" s="3"/>
      <c r="X48" s="3"/>
      <c r="Y48" s="3"/>
      <c r="Z48" s="3"/>
      <c r="AA48" s="3"/>
      <c r="AB48" s="3"/>
      <c r="AC48" s="3"/>
      <c r="AD48" s="3"/>
      <c r="AE48" s="3"/>
      <c r="AF48" s="3"/>
      <c r="AG48" s="3"/>
      <c r="AH48" s="3"/>
      <c r="AI48" s="3"/>
      <c r="AJ48" s="3"/>
      <c r="AK48" s="3"/>
      <c r="AL48" s="3"/>
      <c r="AM48" s="3"/>
      <c r="AN48" s="3"/>
      <c r="AO48" s="3"/>
      <c r="AP48" s="3"/>
      <c r="AQ48" s="3"/>
      <c r="AR48" s="2" t="s">
        <v>52</v>
      </c>
      <c r="AS48" s="2" t="s">
        <v>52</v>
      </c>
      <c r="AT48" s="3"/>
      <c r="AU48" s="2" t="s">
        <v>189</v>
      </c>
      <c r="AV48" s="3">
        <v>29</v>
      </c>
    </row>
    <row r="49" spans="1:48" ht="30" customHeight="1">
      <c r="A49" s="16" t="s">
        <v>190</v>
      </c>
      <c r="B49" s="16" t="s">
        <v>191</v>
      </c>
      <c r="C49" s="16" t="s">
        <v>88</v>
      </c>
      <c r="D49" s="14">
        <v>1</v>
      </c>
      <c r="E49" s="15">
        <f>TRUNC(일위대가목록!E47,0)</f>
        <v>34286</v>
      </c>
      <c r="F49" s="15">
        <f t="shared" si="1"/>
        <v>34286</v>
      </c>
      <c r="G49" s="15">
        <f>TRUNC(일위대가목록!F47,0)</f>
        <v>130414</v>
      </c>
      <c r="H49" s="15">
        <f t="shared" si="2"/>
        <v>130414</v>
      </c>
      <c r="I49" s="15">
        <f>TRUNC(일위대가목록!G47,0)</f>
        <v>1308</v>
      </c>
      <c r="J49" s="15">
        <f t="shared" si="3"/>
        <v>1308</v>
      </c>
      <c r="K49" s="15">
        <f t="shared" si="4"/>
        <v>166008</v>
      </c>
      <c r="L49" s="15">
        <f t="shared" si="5"/>
        <v>166008</v>
      </c>
      <c r="M49" s="16" t="s">
        <v>192</v>
      </c>
      <c r="N49" s="2" t="s">
        <v>193</v>
      </c>
      <c r="O49" s="2" t="s">
        <v>52</v>
      </c>
      <c r="P49" s="2" t="s">
        <v>52</v>
      </c>
      <c r="Q49" s="2" t="s">
        <v>85</v>
      </c>
      <c r="R49" s="2" t="s">
        <v>63</v>
      </c>
      <c r="S49" s="2" t="s">
        <v>64</v>
      </c>
      <c r="T49" s="2" t="s">
        <v>64</v>
      </c>
      <c r="U49" s="3"/>
      <c r="V49" s="3"/>
      <c r="W49" s="3"/>
      <c r="X49" s="3"/>
      <c r="Y49" s="3"/>
      <c r="Z49" s="3"/>
      <c r="AA49" s="3"/>
      <c r="AB49" s="3"/>
      <c r="AC49" s="3"/>
      <c r="AD49" s="3"/>
      <c r="AE49" s="3"/>
      <c r="AF49" s="3"/>
      <c r="AG49" s="3"/>
      <c r="AH49" s="3"/>
      <c r="AI49" s="3"/>
      <c r="AJ49" s="3"/>
      <c r="AK49" s="3"/>
      <c r="AL49" s="3"/>
      <c r="AM49" s="3"/>
      <c r="AN49" s="3"/>
      <c r="AO49" s="3"/>
      <c r="AP49" s="3"/>
      <c r="AQ49" s="3"/>
      <c r="AR49" s="2" t="s">
        <v>52</v>
      </c>
      <c r="AS49" s="2" t="s">
        <v>52</v>
      </c>
      <c r="AT49" s="3"/>
      <c r="AU49" s="2" t="s">
        <v>194</v>
      </c>
      <c r="AV49" s="3">
        <v>30</v>
      </c>
    </row>
    <row r="50" spans="1:48" ht="30" customHeight="1">
      <c r="A50" s="16" t="s">
        <v>195</v>
      </c>
      <c r="B50" s="16" t="s">
        <v>196</v>
      </c>
      <c r="C50" s="16" t="s">
        <v>88</v>
      </c>
      <c r="D50" s="14">
        <v>1</v>
      </c>
      <c r="E50" s="15">
        <f>TRUNC(일위대가목록!E49,0)</f>
        <v>815427</v>
      </c>
      <c r="F50" s="15">
        <f t="shared" si="1"/>
        <v>815427</v>
      </c>
      <c r="G50" s="15">
        <f>TRUNC(일위대가목록!F49,0)</f>
        <v>2903688</v>
      </c>
      <c r="H50" s="15">
        <f t="shared" si="2"/>
        <v>2903688</v>
      </c>
      <c r="I50" s="15">
        <f>TRUNC(일위대가목록!G49,0)</f>
        <v>25058</v>
      </c>
      <c r="J50" s="15">
        <f t="shared" si="3"/>
        <v>25058</v>
      </c>
      <c r="K50" s="15">
        <f t="shared" si="4"/>
        <v>3744173</v>
      </c>
      <c r="L50" s="15">
        <f t="shared" si="5"/>
        <v>3744173</v>
      </c>
      <c r="M50" s="16" t="s">
        <v>197</v>
      </c>
      <c r="N50" s="2" t="s">
        <v>198</v>
      </c>
      <c r="O50" s="2" t="s">
        <v>52</v>
      </c>
      <c r="P50" s="2" t="s">
        <v>52</v>
      </c>
      <c r="Q50" s="2" t="s">
        <v>85</v>
      </c>
      <c r="R50" s="2" t="s">
        <v>63</v>
      </c>
      <c r="S50" s="2" t="s">
        <v>64</v>
      </c>
      <c r="T50" s="2" t="s">
        <v>64</v>
      </c>
      <c r="U50" s="3"/>
      <c r="V50" s="3"/>
      <c r="W50" s="3"/>
      <c r="X50" s="3"/>
      <c r="Y50" s="3"/>
      <c r="Z50" s="3"/>
      <c r="AA50" s="3"/>
      <c r="AB50" s="3"/>
      <c r="AC50" s="3"/>
      <c r="AD50" s="3"/>
      <c r="AE50" s="3"/>
      <c r="AF50" s="3"/>
      <c r="AG50" s="3"/>
      <c r="AH50" s="3"/>
      <c r="AI50" s="3"/>
      <c r="AJ50" s="3"/>
      <c r="AK50" s="3"/>
      <c r="AL50" s="3"/>
      <c r="AM50" s="3"/>
      <c r="AN50" s="3"/>
      <c r="AO50" s="3"/>
      <c r="AP50" s="3"/>
      <c r="AQ50" s="3"/>
      <c r="AR50" s="2" t="s">
        <v>52</v>
      </c>
      <c r="AS50" s="2" t="s">
        <v>52</v>
      </c>
      <c r="AT50" s="3"/>
      <c r="AU50" s="2" t="s">
        <v>199</v>
      </c>
      <c r="AV50" s="3">
        <v>31</v>
      </c>
    </row>
    <row r="51" spans="1:48" ht="30" customHeight="1">
      <c r="A51" s="16" t="s">
        <v>200</v>
      </c>
      <c r="B51" s="16" t="s">
        <v>201</v>
      </c>
      <c r="C51" s="16" t="s">
        <v>88</v>
      </c>
      <c r="D51" s="14">
        <v>1</v>
      </c>
      <c r="E51" s="15">
        <f>TRUNC(일위대가목록!E50,0)</f>
        <v>177680</v>
      </c>
      <c r="F51" s="15">
        <f t="shared" si="1"/>
        <v>177680</v>
      </c>
      <c r="G51" s="15">
        <f>TRUNC(일위대가목록!F50,0)</f>
        <v>364900</v>
      </c>
      <c r="H51" s="15">
        <f t="shared" si="2"/>
        <v>364900</v>
      </c>
      <c r="I51" s="15">
        <f>TRUNC(일위대가목록!G50,0)</f>
        <v>2888</v>
      </c>
      <c r="J51" s="15">
        <f t="shared" si="3"/>
        <v>2888</v>
      </c>
      <c r="K51" s="15">
        <f t="shared" si="4"/>
        <v>545468</v>
      </c>
      <c r="L51" s="15">
        <f t="shared" si="5"/>
        <v>545468</v>
      </c>
      <c r="M51" s="16" t="s">
        <v>202</v>
      </c>
      <c r="N51" s="2" t="s">
        <v>203</v>
      </c>
      <c r="O51" s="2" t="s">
        <v>52</v>
      </c>
      <c r="P51" s="2" t="s">
        <v>52</v>
      </c>
      <c r="Q51" s="2" t="s">
        <v>85</v>
      </c>
      <c r="R51" s="2" t="s">
        <v>63</v>
      </c>
      <c r="S51" s="2" t="s">
        <v>64</v>
      </c>
      <c r="T51" s="2" t="s">
        <v>64</v>
      </c>
      <c r="U51" s="3"/>
      <c r="V51" s="3"/>
      <c r="W51" s="3"/>
      <c r="X51" s="3"/>
      <c r="Y51" s="3"/>
      <c r="Z51" s="3"/>
      <c r="AA51" s="3"/>
      <c r="AB51" s="3"/>
      <c r="AC51" s="3"/>
      <c r="AD51" s="3"/>
      <c r="AE51" s="3"/>
      <c r="AF51" s="3"/>
      <c r="AG51" s="3"/>
      <c r="AH51" s="3"/>
      <c r="AI51" s="3"/>
      <c r="AJ51" s="3"/>
      <c r="AK51" s="3"/>
      <c r="AL51" s="3"/>
      <c r="AM51" s="3"/>
      <c r="AN51" s="3"/>
      <c r="AO51" s="3"/>
      <c r="AP51" s="3"/>
      <c r="AQ51" s="3"/>
      <c r="AR51" s="2" t="s">
        <v>52</v>
      </c>
      <c r="AS51" s="2" t="s">
        <v>52</v>
      </c>
      <c r="AT51" s="3"/>
      <c r="AU51" s="2" t="s">
        <v>204</v>
      </c>
      <c r="AV51" s="3">
        <v>32</v>
      </c>
    </row>
    <row r="52" spans="1:48" ht="30" customHeight="1">
      <c r="A52" s="16" t="s">
        <v>205</v>
      </c>
      <c r="B52" s="16" t="s">
        <v>206</v>
      </c>
      <c r="C52" s="16" t="s">
        <v>88</v>
      </c>
      <c r="D52" s="14">
        <v>8</v>
      </c>
      <c r="E52" s="15">
        <f>TRUNC(일위대가목록!E51,0)</f>
        <v>39000</v>
      </c>
      <c r="F52" s="15">
        <f t="shared" si="1"/>
        <v>312000</v>
      </c>
      <c r="G52" s="15">
        <f>TRUNC(일위대가목록!F51,0)</f>
        <v>0</v>
      </c>
      <c r="H52" s="15">
        <f t="shared" si="2"/>
        <v>0</v>
      </c>
      <c r="I52" s="15">
        <f>TRUNC(일위대가목록!G51,0)</f>
        <v>0</v>
      </c>
      <c r="J52" s="15">
        <f t="shared" si="3"/>
        <v>0</v>
      </c>
      <c r="K52" s="15">
        <f t="shared" si="4"/>
        <v>39000</v>
      </c>
      <c r="L52" s="15">
        <f t="shared" si="5"/>
        <v>312000</v>
      </c>
      <c r="M52" s="16" t="s">
        <v>207</v>
      </c>
      <c r="N52" s="2" t="s">
        <v>208</v>
      </c>
      <c r="O52" s="2" t="s">
        <v>52</v>
      </c>
      <c r="P52" s="2" t="s">
        <v>52</v>
      </c>
      <c r="Q52" s="2" t="s">
        <v>85</v>
      </c>
      <c r="R52" s="2" t="s">
        <v>63</v>
      </c>
      <c r="S52" s="2" t="s">
        <v>64</v>
      </c>
      <c r="T52" s="2" t="s">
        <v>64</v>
      </c>
      <c r="U52" s="3"/>
      <c r="V52" s="3"/>
      <c r="W52" s="3"/>
      <c r="X52" s="3"/>
      <c r="Y52" s="3"/>
      <c r="Z52" s="3"/>
      <c r="AA52" s="3"/>
      <c r="AB52" s="3"/>
      <c r="AC52" s="3"/>
      <c r="AD52" s="3"/>
      <c r="AE52" s="3"/>
      <c r="AF52" s="3"/>
      <c r="AG52" s="3"/>
      <c r="AH52" s="3"/>
      <c r="AI52" s="3"/>
      <c r="AJ52" s="3"/>
      <c r="AK52" s="3"/>
      <c r="AL52" s="3"/>
      <c r="AM52" s="3"/>
      <c r="AN52" s="3"/>
      <c r="AO52" s="3"/>
      <c r="AP52" s="3"/>
      <c r="AQ52" s="3"/>
      <c r="AR52" s="2" t="s">
        <v>52</v>
      </c>
      <c r="AS52" s="2" t="s">
        <v>52</v>
      </c>
      <c r="AT52" s="3"/>
      <c r="AU52" s="2" t="s">
        <v>209</v>
      </c>
      <c r="AV52" s="3">
        <v>33</v>
      </c>
    </row>
    <row r="53" spans="1:48" ht="30" customHeight="1">
      <c r="A53" s="16" t="s">
        <v>210</v>
      </c>
      <c r="B53" s="16" t="s">
        <v>211</v>
      </c>
      <c r="C53" s="16" t="s">
        <v>88</v>
      </c>
      <c r="D53" s="14">
        <v>1</v>
      </c>
      <c r="E53" s="15">
        <f>TRUNC(일위대가목록!E52,0)</f>
        <v>388133</v>
      </c>
      <c r="F53" s="15">
        <f t="shared" si="1"/>
        <v>388133</v>
      </c>
      <c r="G53" s="15">
        <f>TRUNC(일위대가목록!F52,0)</f>
        <v>1227940</v>
      </c>
      <c r="H53" s="15">
        <f t="shared" si="2"/>
        <v>1227940</v>
      </c>
      <c r="I53" s="15">
        <f>TRUNC(일위대가목록!G52,0)</f>
        <v>6009</v>
      </c>
      <c r="J53" s="15">
        <f t="shared" si="3"/>
        <v>6009</v>
      </c>
      <c r="K53" s="15">
        <f t="shared" si="4"/>
        <v>1622082</v>
      </c>
      <c r="L53" s="15">
        <f t="shared" si="5"/>
        <v>1622082</v>
      </c>
      <c r="M53" s="16" t="s">
        <v>212</v>
      </c>
      <c r="N53" s="2" t="s">
        <v>213</v>
      </c>
      <c r="O53" s="2" t="s">
        <v>52</v>
      </c>
      <c r="P53" s="2" t="s">
        <v>52</v>
      </c>
      <c r="Q53" s="2" t="s">
        <v>85</v>
      </c>
      <c r="R53" s="2" t="s">
        <v>63</v>
      </c>
      <c r="S53" s="2" t="s">
        <v>64</v>
      </c>
      <c r="T53" s="2" t="s">
        <v>64</v>
      </c>
      <c r="U53" s="3"/>
      <c r="V53" s="3"/>
      <c r="W53" s="3"/>
      <c r="X53" s="3"/>
      <c r="Y53" s="3"/>
      <c r="Z53" s="3"/>
      <c r="AA53" s="3"/>
      <c r="AB53" s="3"/>
      <c r="AC53" s="3"/>
      <c r="AD53" s="3"/>
      <c r="AE53" s="3"/>
      <c r="AF53" s="3"/>
      <c r="AG53" s="3"/>
      <c r="AH53" s="3"/>
      <c r="AI53" s="3"/>
      <c r="AJ53" s="3"/>
      <c r="AK53" s="3"/>
      <c r="AL53" s="3"/>
      <c r="AM53" s="3"/>
      <c r="AN53" s="3"/>
      <c r="AO53" s="3"/>
      <c r="AP53" s="3"/>
      <c r="AQ53" s="3"/>
      <c r="AR53" s="2" t="s">
        <v>52</v>
      </c>
      <c r="AS53" s="2" t="s">
        <v>52</v>
      </c>
      <c r="AT53" s="3"/>
      <c r="AU53" s="2" t="s">
        <v>214</v>
      </c>
      <c r="AV53" s="3">
        <v>35</v>
      </c>
    </row>
    <row r="54" spans="1:48" ht="30" customHeight="1">
      <c r="A54" s="16" t="s">
        <v>215</v>
      </c>
      <c r="B54" s="16" t="s">
        <v>216</v>
      </c>
      <c r="C54" s="16" t="s">
        <v>88</v>
      </c>
      <c r="D54" s="14">
        <v>2</v>
      </c>
      <c r="E54" s="15">
        <f>TRUNC(일위대가목록!E53,0)</f>
        <v>59027</v>
      </c>
      <c r="F54" s="15">
        <f t="shared" si="1"/>
        <v>118054</v>
      </c>
      <c r="G54" s="15">
        <f>TRUNC(일위대가목록!F53,0)</f>
        <v>190225</v>
      </c>
      <c r="H54" s="15">
        <f t="shared" si="2"/>
        <v>380450</v>
      </c>
      <c r="I54" s="15">
        <f>TRUNC(일위대가목록!G53,0)</f>
        <v>0</v>
      </c>
      <c r="J54" s="15">
        <f t="shared" si="3"/>
        <v>0</v>
      </c>
      <c r="K54" s="15">
        <f t="shared" si="4"/>
        <v>249252</v>
      </c>
      <c r="L54" s="15">
        <f t="shared" si="5"/>
        <v>498504</v>
      </c>
      <c r="M54" s="16" t="s">
        <v>217</v>
      </c>
      <c r="N54" s="2" t="s">
        <v>218</v>
      </c>
      <c r="O54" s="2" t="s">
        <v>52</v>
      </c>
      <c r="P54" s="2" t="s">
        <v>52</v>
      </c>
      <c r="Q54" s="2" t="s">
        <v>85</v>
      </c>
      <c r="R54" s="2" t="s">
        <v>63</v>
      </c>
      <c r="S54" s="2" t="s">
        <v>64</v>
      </c>
      <c r="T54" s="2" t="s">
        <v>64</v>
      </c>
      <c r="U54" s="3"/>
      <c r="V54" s="3"/>
      <c r="W54" s="3"/>
      <c r="X54" s="3"/>
      <c r="Y54" s="3"/>
      <c r="Z54" s="3"/>
      <c r="AA54" s="3"/>
      <c r="AB54" s="3"/>
      <c r="AC54" s="3"/>
      <c r="AD54" s="3"/>
      <c r="AE54" s="3"/>
      <c r="AF54" s="3"/>
      <c r="AG54" s="3"/>
      <c r="AH54" s="3"/>
      <c r="AI54" s="3"/>
      <c r="AJ54" s="3"/>
      <c r="AK54" s="3"/>
      <c r="AL54" s="3"/>
      <c r="AM54" s="3"/>
      <c r="AN54" s="3"/>
      <c r="AO54" s="3"/>
      <c r="AP54" s="3"/>
      <c r="AQ54" s="3"/>
      <c r="AR54" s="2" t="s">
        <v>52</v>
      </c>
      <c r="AS54" s="2" t="s">
        <v>52</v>
      </c>
      <c r="AT54" s="3"/>
      <c r="AU54" s="2" t="s">
        <v>219</v>
      </c>
      <c r="AV54" s="3">
        <v>49</v>
      </c>
    </row>
    <row r="55" spans="1:48" ht="30" customHeight="1">
      <c r="A55" s="16" t="s">
        <v>215</v>
      </c>
      <c r="B55" s="16" t="s">
        <v>220</v>
      </c>
      <c r="C55" s="16" t="s">
        <v>88</v>
      </c>
      <c r="D55" s="14">
        <v>1</v>
      </c>
      <c r="E55" s="15">
        <f>TRUNC(일위대가목록!E54,0)</f>
        <v>39693</v>
      </c>
      <c r="F55" s="15">
        <f t="shared" si="1"/>
        <v>39693</v>
      </c>
      <c r="G55" s="15">
        <f>TRUNC(일위대가목록!F54,0)</f>
        <v>128081</v>
      </c>
      <c r="H55" s="15">
        <f t="shared" si="2"/>
        <v>128081</v>
      </c>
      <c r="I55" s="15">
        <f>TRUNC(일위대가목록!G54,0)</f>
        <v>0</v>
      </c>
      <c r="J55" s="15">
        <f t="shared" si="3"/>
        <v>0</v>
      </c>
      <c r="K55" s="15">
        <f t="shared" si="4"/>
        <v>167774</v>
      </c>
      <c r="L55" s="15">
        <f t="shared" si="5"/>
        <v>167774</v>
      </c>
      <c r="M55" s="16" t="s">
        <v>221</v>
      </c>
      <c r="N55" s="2" t="s">
        <v>222</v>
      </c>
      <c r="O55" s="2" t="s">
        <v>52</v>
      </c>
      <c r="P55" s="2" t="s">
        <v>52</v>
      </c>
      <c r="Q55" s="2" t="s">
        <v>85</v>
      </c>
      <c r="R55" s="2" t="s">
        <v>63</v>
      </c>
      <c r="S55" s="2" t="s">
        <v>64</v>
      </c>
      <c r="T55" s="2" t="s">
        <v>64</v>
      </c>
      <c r="U55" s="3"/>
      <c r="V55" s="3"/>
      <c r="W55" s="3"/>
      <c r="X55" s="3"/>
      <c r="Y55" s="3"/>
      <c r="Z55" s="3"/>
      <c r="AA55" s="3"/>
      <c r="AB55" s="3"/>
      <c r="AC55" s="3"/>
      <c r="AD55" s="3"/>
      <c r="AE55" s="3"/>
      <c r="AF55" s="3"/>
      <c r="AG55" s="3"/>
      <c r="AH55" s="3"/>
      <c r="AI55" s="3"/>
      <c r="AJ55" s="3"/>
      <c r="AK55" s="3"/>
      <c r="AL55" s="3"/>
      <c r="AM55" s="3"/>
      <c r="AN55" s="3"/>
      <c r="AO55" s="3"/>
      <c r="AP55" s="3"/>
      <c r="AQ55" s="3"/>
      <c r="AR55" s="2" t="s">
        <v>52</v>
      </c>
      <c r="AS55" s="2" t="s">
        <v>52</v>
      </c>
      <c r="AT55" s="3"/>
      <c r="AU55" s="2" t="s">
        <v>223</v>
      </c>
      <c r="AV55" s="3">
        <v>50</v>
      </c>
    </row>
    <row r="56" spans="1:48" ht="30" customHeight="1">
      <c r="A56" s="14"/>
      <c r="B56" s="14"/>
      <c r="C56" s="14"/>
      <c r="D56" s="14"/>
      <c r="E56" s="15"/>
      <c r="F56" s="15"/>
      <c r="G56" s="15"/>
      <c r="H56" s="15"/>
      <c r="I56" s="15"/>
      <c r="J56" s="15"/>
      <c r="K56" s="15"/>
      <c r="L56" s="15"/>
      <c r="M56" s="14"/>
      <c r="Q56" s="1" t="s">
        <v>85</v>
      </c>
    </row>
    <row r="57" spans="1:48" ht="30" customHeight="1">
      <c r="A57" s="14"/>
      <c r="B57" s="14"/>
      <c r="C57" s="14"/>
      <c r="D57" s="14"/>
      <c r="E57" s="15"/>
      <c r="F57" s="15"/>
      <c r="G57" s="15"/>
      <c r="H57" s="15"/>
      <c r="I57" s="15"/>
      <c r="J57" s="15"/>
      <c r="K57" s="15"/>
      <c r="L57" s="15"/>
      <c r="M57" s="14"/>
      <c r="Q57" s="1" t="s">
        <v>85</v>
      </c>
    </row>
    <row r="58" spans="1:48" ht="30" customHeight="1">
      <c r="A58" s="14"/>
      <c r="B58" s="14"/>
      <c r="C58" s="14"/>
      <c r="D58" s="14"/>
      <c r="E58" s="15"/>
      <c r="F58" s="15"/>
      <c r="G58" s="15"/>
      <c r="H58" s="15"/>
      <c r="I58" s="15"/>
      <c r="J58" s="15"/>
      <c r="K58" s="15"/>
      <c r="L58" s="15"/>
      <c r="M58" s="14"/>
      <c r="Q58" s="1" t="s">
        <v>85</v>
      </c>
    </row>
    <row r="59" spans="1:48" ht="30" customHeight="1">
      <c r="A59" s="14"/>
      <c r="B59" s="14"/>
      <c r="C59" s="14"/>
      <c r="D59" s="14"/>
      <c r="E59" s="15"/>
      <c r="F59" s="15"/>
      <c r="G59" s="15"/>
      <c r="H59" s="15"/>
      <c r="I59" s="15"/>
      <c r="J59" s="15"/>
      <c r="K59" s="15"/>
      <c r="L59" s="15"/>
      <c r="M59" s="14"/>
      <c r="Q59" s="1" t="s">
        <v>85</v>
      </c>
    </row>
    <row r="60" spans="1:48" ht="30" customHeight="1">
      <c r="A60" s="14"/>
      <c r="B60" s="14"/>
      <c r="C60" s="14"/>
      <c r="D60" s="14"/>
      <c r="E60" s="15"/>
      <c r="F60" s="15"/>
      <c r="G60" s="15"/>
      <c r="H60" s="15"/>
      <c r="I60" s="15"/>
      <c r="J60" s="15"/>
      <c r="K60" s="15"/>
      <c r="L60" s="15"/>
      <c r="M60" s="14"/>
      <c r="Q60" s="1" t="s">
        <v>85</v>
      </c>
    </row>
    <row r="61" spans="1:48" ht="30" customHeight="1">
      <c r="A61" s="14"/>
      <c r="B61" s="14"/>
      <c r="C61" s="14"/>
      <c r="D61" s="14"/>
      <c r="E61" s="15"/>
      <c r="F61" s="15"/>
      <c r="G61" s="15"/>
      <c r="H61" s="15"/>
      <c r="I61" s="15"/>
      <c r="J61" s="15"/>
      <c r="K61" s="15"/>
      <c r="L61" s="15"/>
      <c r="M61" s="14"/>
      <c r="Q61" s="1" t="s">
        <v>85</v>
      </c>
    </row>
    <row r="62" spans="1:48" ht="30" customHeight="1">
      <c r="A62" s="14"/>
      <c r="B62" s="14"/>
      <c r="C62" s="14"/>
      <c r="D62" s="14"/>
      <c r="E62" s="15"/>
      <c r="F62" s="15"/>
      <c r="G62" s="15"/>
      <c r="H62" s="15"/>
      <c r="I62" s="15"/>
      <c r="J62" s="15"/>
      <c r="K62" s="15"/>
      <c r="L62" s="15"/>
      <c r="M62" s="14"/>
      <c r="Q62" s="1" t="s">
        <v>85</v>
      </c>
    </row>
    <row r="63" spans="1:48" ht="30" customHeight="1">
      <c r="A63" s="14"/>
      <c r="B63" s="14"/>
      <c r="C63" s="14"/>
      <c r="D63" s="14"/>
      <c r="E63" s="15"/>
      <c r="F63" s="15"/>
      <c r="G63" s="15"/>
      <c r="H63" s="15"/>
      <c r="I63" s="15"/>
      <c r="J63" s="15"/>
      <c r="K63" s="15"/>
      <c r="L63" s="15"/>
      <c r="M63" s="14"/>
      <c r="Q63" s="1" t="s">
        <v>85</v>
      </c>
    </row>
    <row r="64" spans="1:48" ht="30" customHeight="1">
      <c r="A64" s="14"/>
      <c r="B64" s="14"/>
      <c r="C64" s="14"/>
      <c r="D64" s="14"/>
      <c r="E64" s="15"/>
      <c r="F64" s="15"/>
      <c r="G64" s="15"/>
      <c r="H64" s="15"/>
      <c r="I64" s="15"/>
      <c r="J64" s="15"/>
      <c r="K64" s="15"/>
      <c r="L64" s="15"/>
      <c r="M64" s="14"/>
      <c r="Q64" s="1" t="s">
        <v>85</v>
      </c>
    </row>
    <row r="65" spans="1:48" ht="30" customHeight="1">
      <c r="A65" s="14"/>
      <c r="B65" s="14"/>
      <c r="C65" s="14"/>
      <c r="D65" s="14"/>
      <c r="E65" s="15"/>
      <c r="F65" s="15"/>
      <c r="G65" s="15"/>
      <c r="H65" s="15"/>
      <c r="I65" s="15"/>
      <c r="J65" s="15"/>
      <c r="K65" s="15"/>
      <c r="L65" s="15"/>
      <c r="M65" s="14"/>
      <c r="Q65" s="1" t="s">
        <v>85</v>
      </c>
    </row>
    <row r="66" spans="1:48" ht="30" customHeight="1">
      <c r="A66" s="14"/>
      <c r="B66" s="14"/>
      <c r="C66" s="14"/>
      <c r="D66" s="14"/>
      <c r="E66" s="15"/>
      <c r="F66" s="15"/>
      <c r="G66" s="15"/>
      <c r="H66" s="15"/>
      <c r="I66" s="15"/>
      <c r="J66" s="15"/>
      <c r="K66" s="15"/>
      <c r="L66" s="15"/>
      <c r="M66" s="14"/>
      <c r="Q66" s="1" t="s">
        <v>85</v>
      </c>
    </row>
    <row r="67" spans="1:48" ht="30" customHeight="1">
      <c r="A67" s="14"/>
      <c r="B67" s="14"/>
      <c r="C67" s="14"/>
      <c r="D67" s="14"/>
      <c r="E67" s="15"/>
      <c r="F67" s="15"/>
      <c r="G67" s="15"/>
      <c r="H67" s="15"/>
      <c r="I67" s="15"/>
      <c r="J67" s="15"/>
      <c r="K67" s="15"/>
      <c r="L67" s="15"/>
      <c r="M67" s="14"/>
      <c r="Q67" s="1" t="s">
        <v>85</v>
      </c>
    </row>
    <row r="68" spans="1:48" ht="30" customHeight="1">
      <c r="A68" s="14"/>
      <c r="B68" s="14"/>
      <c r="C68" s="14"/>
      <c r="D68" s="14"/>
      <c r="E68" s="15"/>
      <c r="F68" s="15"/>
      <c r="G68" s="15"/>
      <c r="H68" s="15"/>
      <c r="I68" s="15"/>
      <c r="J68" s="15"/>
      <c r="K68" s="15"/>
      <c r="L68" s="15"/>
      <c r="M68" s="14"/>
      <c r="Q68" s="1" t="s">
        <v>85</v>
      </c>
    </row>
    <row r="69" spans="1:48" ht="30" customHeight="1">
      <c r="A69" s="14"/>
      <c r="B69" s="14"/>
      <c r="C69" s="14"/>
      <c r="D69" s="14"/>
      <c r="E69" s="15"/>
      <c r="F69" s="15"/>
      <c r="G69" s="15"/>
      <c r="H69" s="15"/>
      <c r="I69" s="15"/>
      <c r="J69" s="15"/>
      <c r="K69" s="15"/>
      <c r="L69" s="15"/>
      <c r="M69" s="14"/>
      <c r="Q69" s="1" t="s">
        <v>85</v>
      </c>
    </row>
    <row r="70" spans="1:48" ht="30" customHeight="1">
      <c r="A70" s="14"/>
      <c r="B70" s="14"/>
      <c r="C70" s="14"/>
      <c r="D70" s="14"/>
      <c r="E70" s="15"/>
      <c r="F70" s="15"/>
      <c r="G70" s="15"/>
      <c r="H70" s="15"/>
      <c r="I70" s="15"/>
      <c r="J70" s="15"/>
      <c r="K70" s="15"/>
      <c r="L70" s="15"/>
      <c r="M70" s="14"/>
      <c r="Q70" s="1" t="s">
        <v>85</v>
      </c>
    </row>
    <row r="71" spans="1:48" ht="30" customHeight="1">
      <c r="A71" s="14"/>
      <c r="B71" s="14"/>
      <c r="C71" s="14"/>
      <c r="D71" s="14"/>
      <c r="E71" s="15"/>
      <c r="F71" s="15"/>
      <c r="G71" s="15"/>
      <c r="H71" s="15"/>
      <c r="I71" s="15"/>
      <c r="J71" s="15"/>
      <c r="K71" s="15"/>
      <c r="L71" s="15"/>
      <c r="M71" s="14"/>
      <c r="Q71" s="1" t="s">
        <v>85</v>
      </c>
    </row>
    <row r="72" spans="1:48" ht="30" customHeight="1">
      <c r="A72" s="16" t="s">
        <v>82</v>
      </c>
      <c r="B72" s="14"/>
      <c r="C72" s="14"/>
      <c r="D72" s="14"/>
      <c r="E72" s="15"/>
      <c r="F72" s="15">
        <f>SUMIF(Q28:Q71,"010102",F28:F71)</f>
        <v>13298939</v>
      </c>
      <c r="G72" s="15"/>
      <c r="H72" s="15">
        <f>SUMIF(Q28:Q71,"010102",H28:H71)</f>
        <v>30279596</v>
      </c>
      <c r="I72" s="15"/>
      <c r="J72" s="15">
        <f>SUMIF(Q28:Q71,"010102",J28:J71)</f>
        <v>142844</v>
      </c>
      <c r="K72" s="15"/>
      <c r="L72" s="15">
        <f>SUMIF(Q28:Q71,"010102",L28:L71)</f>
        <v>43721379</v>
      </c>
      <c r="M72" s="14"/>
      <c r="N72" t="s">
        <v>83</v>
      </c>
    </row>
    <row r="73" spans="1:48" ht="30" customHeight="1">
      <c r="A73" s="16" t="s">
        <v>224</v>
      </c>
      <c r="B73" s="16" t="s">
        <v>52</v>
      </c>
      <c r="C73" s="14"/>
      <c r="D73" s="14"/>
      <c r="E73" s="15"/>
      <c r="F73" s="15"/>
      <c r="G73" s="15"/>
      <c r="H73" s="15"/>
      <c r="I73" s="15"/>
      <c r="J73" s="15"/>
      <c r="K73" s="15"/>
      <c r="L73" s="15"/>
      <c r="M73" s="14"/>
      <c r="N73" s="3"/>
      <c r="O73" s="3"/>
      <c r="P73" s="3"/>
      <c r="Q73" s="2" t="s">
        <v>225</v>
      </c>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row>
    <row r="74" spans="1:48" ht="30" customHeight="1">
      <c r="A74" s="16" t="s">
        <v>226</v>
      </c>
      <c r="B74" s="16" t="s">
        <v>227</v>
      </c>
      <c r="C74" s="16" t="s">
        <v>228</v>
      </c>
      <c r="D74" s="14">
        <v>6</v>
      </c>
      <c r="E74" s="15">
        <f>TRUNC(일위대가목록!E70,0)</f>
        <v>4306</v>
      </c>
      <c r="F74" s="15">
        <f>TRUNC(E74*D74, 0)</f>
        <v>25836</v>
      </c>
      <c r="G74" s="15">
        <f>TRUNC(일위대가목록!F70,0)</f>
        <v>3502</v>
      </c>
      <c r="H74" s="15">
        <f>TRUNC(G74*D74, 0)</f>
        <v>21012</v>
      </c>
      <c r="I74" s="15">
        <f>TRUNC(일위대가목록!G70,0)</f>
        <v>172</v>
      </c>
      <c r="J74" s="15">
        <f>TRUNC(I74*D74, 0)</f>
        <v>1032</v>
      </c>
      <c r="K74" s="15">
        <f>TRUNC(E74+G74+I74, 0)</f>
        <v>7980</v>
      </c>
      <c r="L74" s="15">
        <f>TRUNC(F74+H74+J74, 0)</f>
        <v>47880</v>
      </c>
      <c r="M74" s="16" t="s">
        <v>229</v>
      </c>
      <c r="N74" s="2" t="s">
        <v>230</v>
      </c>
      <c r="O74" s="2" t="s">
        <v>52</v>
      </c>
      <c r="P74" s="2" t="s">
        <v>52</v>
      </c>
      <c r="Q74" s="2" t="s">
        <v>225</v>
      </c>
      <c r="R74" s="2" t="s">
        <v>63</v>
      </c>
      <c r="S74" s="2" t="s">
        <v>64</v>
      </c>
      <c r="T74" s="2" t="s">
        <v>64</v>
      </c>
      <c r="U74" s="3"/>
      <c r="V74" s="3"/>
      <c r="W74" s="3"/>
      <c r="X74" s="3"/>
      <c r="Y74" s="3"/>
      <c r="Z74" s="3"/>
      <c r="AA74" s="3"/>
      <c r="AB74" s="3"/>
      <c r="AC74" s="3"/>
      <c r="AD74" s="3"/>
      <c r="AE74" s="3"/>
      <c r="AF74" s="3"/>
      <c r="AG74" s="3"/>
      <c r="AH74" s="3"/>
      <c r="AI74" s="3"/>
      <c r="AJ74" s="3"/>
      <c r="AK74" s="3"/>
      <c r="AL74" s="3"/>
      <c r="AM74" s="3"/>
      <c r="AN74" s="3"/>
      <c r="AO74" s="3"/>
      <c r="AP74" s="3"/>
      <c r="AQ74" s="3"/>
      <c r="AR74" s="2" t="s">
        <v>52</v>
      </c>
      <c r="AS74" s="2" t="s">
        <v>52</v>
      </c>
      <c r="AT74" s="3"/>
      <c r="AU74" s="2" t="s">
        <v>231</v>
      </c>
      <c r="AV74" s="3">
        <v>70</v>
      </c>
    </row>
    <row r="75" spans="1:48" ht="30" customHeight="1">
      <c r="A75" s="14"/>
      <c r="B75" s="14"/>
      <c r="C75" s="14"/>
      <c r="D75" s="14"/>
      <c r="E75" s="15"/>
      <c r="F75" s="15"/>
      <c r="G75" s="15"/>
      <c r="H75" s="15"/>
      <c r="I75" s="15"/>
      <c r="J75" s="15"/>
      <c r="K75" s="15"/>
      <c r="L75" s="15"/>
      <c r="M75" s="14"/>
      <c r="Q75" s="1" t="s">
        <v>225</v>
      </c>
    </row>
    <row r="76" spans="1:48" ht="30" customHeight="1">
      <c r="A76" s="14"/>
      <c r="B76" s="14"/>
      <c r="C76" s="14"/>
      <c r="D76" s="14"/>
      <c r="E76" s="15"/>
      <c r="F76" s="15"/>
      <c r="G76" s="15"/>
      <c r="H76" s="15"/>
      <c r="I76" s="15"/>
      <c r="J76" s="15"/>
      <c r="K76" s="15"/>
      <c r="L76" s="15"/>
      <c r="M76" s="14"/>
      <c r="Q76" s="1" t="s">
        <v>225</v>
      </c>
    </row>
    <row r="77" spans="1:48" ht="30" customHeight="1">
      <c r="A77" s="14"/>
      <c r="B77" s="14"/>
      <c r="C77" s="14"/>
      <c r="D77" s="14"/>
      <c r="E77" s="15"/>
      <c r="F77" s="15"/>
      <c r="G77" s="15"/>
      <c r="H77" s="15"/>
      <c r="I77" s="15"/>
      <c r="J77" s="15"/>
      <c r="K77" s="15"/>
      <c r="L77" s="15"/>
      <c r="M77" s="14"/>
      <c r="Q77" s="1" t="s">
        <v>225</v>
      </c>
    </row>
    <row r="78" spans="1:48" ht="30" customHeight="1">
      <c r="A78" s="14"/>
      <c r="B78" s="14"/>
      <c r="C78" s="14"/>
      <c r="D78" s="14"/>
      <c r="E78" s="15"/>
      <c r="F78" s="15"/>
      <c r="G78" s="15"/>
      <c r="H78" s="15"/>
      <c r="I78" s="15"/>
      <c r="J78" s="15"/>
      <c r="K78" s="15"/>
      <c r="L78" s="15"/>
      <c r="M78" s="14"/>
      <c r="Q78" s="1" t="s">
        <v>225</v>
      </c>
    </row>
    <row r="79" spans="1:48" ht="30" customHeight="1">
      <c r="A79" s="14"/>
      <c r="B79" s="14"/>
      <c r="C79" s="14"/>
      <c r="D79" s="14"/>
      <c r="E79" s="15"/>
      <c r="F79" s="15"/>
      <c r="G79" s="15"/>
      <c r="H79" s="15"/>
      <c r="I79" s="15"/>
      <c r="J79" s="15"/>
      <c r="K79" s="15"/>
      <c r="L79" s="15"/>
      <c r="M79" s="14"/>
      <c r="Q79" s="1" t="s">
        <v>225</v>
      </c>
    </row>
    <row r="80" spans="1:48" ht="30" customHeight="1">
      <c r="A80" s="14"/>
      <c r="B80" s="14"/>
      <c r="C80" s="14"/>
      <c r="D80" s="14"/>
      <c r="E80" s="15"/>
      <c r="F80" s="15"/>
      <c r="G80" s="15"/>
      <c r="H80" s="15"/>
      <c r="I80" s="15"/>
      <c r="J80" s="15"/>
      <c r="K80" s="15"/>
      <c r="L80" s="15"/>
      <c r="M80" s="14"/>
      <c r="Q80" s="1" t="s">
        <v>225</v>
      </c>
    </row>
    <row r="81" spans="1:48" ht="30" customHeight="1">
      <c r="A81" s="14"/>
      <c r="B81" s="14"/>
      <c r="C81" s="14"/>
      <c r="D81" s="14"/>
      <c r="E81" s="15"/>
      <c r="F81" s="15"/>
      <c r="G81" s="15"/>
      <c r="H81" s="15"/>
      <c r="I81" s="15"/>
      <c r="J81" s="15"/>
      <c r="K81" s="15"/>
      <c r="L81" s="15"/>
      <c r="M81" s="14"/>
      <c r="Q81" s="1" t="s">
        <v>225</v>
      </c>
    </row>
    <row r="82" spans="1:48" ht="30" customHeight="1">
      <c r="A82" s="14"/>
      <c r="B82" s="14"/>
      <c r="C82" s="14"/>
      <c r="D82" s="14"/>
      <c r="E82" s="15"/>
      <c r="F82" s="15"/>
      <c r="G82" s="15"/>
      <c r="H82" s="15"/>
      <c r="I82" s="15"/>
      <c r="J82" s="15"/>
      <c r="K82" s="15"/>
      <c r="L82" s="15"/>
      <c r="M82" s="14"/>
      <c r="Q82" s="1" t="s">
        <v>225</v>
      </c>
    </row>
    <row r="83" spans="1:48" ht="30" customHeight="1">
      <c r="A83" s="14"/>
      <c r="B83" s="14"/>
      <c r="C83" s="14"/>
      <c r="D83" s="14"/>
      <c r="E83" s="15"/>
      <c r="F83" s="15"/>
      <c r="G83" s="15"/>
      <c r="H83" s="15"/>
      <c r="I83" s="15"/>
      <c r="J83" s="15"/>
      <c r="K83" s="15"/>
      <c r="L83" s="15"/>
      <c r="M83" s="14"/>
      <c r="Q83" s="1" t="s">
        <v>225</v>
      </c>
    </row>
    <row r="84" spans="1:48" ht="30" customHeight="1">
      <c r="A84" s="14"/>
      <c r="B84" s="14"/>
      <c r="C84" s="14"/>
      <c r="D84" s="14"/>
      <c r="E84" s="15"/>
      <c r="F84" s="15"/>
      <c r="G84" s="15"/>
      <c r="H84" s="15"/>
      <c r="I84" s="15"/>
      <c r="J84" s="15"/>
      <c r="K84" s="15"/>
      <c r="L84" s="15"/>
      <c r="M84" s="14"/>
      <c r="Q84" s="1" t="s">
        <v>225</v>
      </c>
    </row>
    <row r="85" spans="1:48" ht="30" customHeight="1">
      <c r="A85" s="14"/>
      <c r="B85" s="14"/>
      <c r="C85" s="14"/>
      <c r="D85" s="14"/>
      <c r="E85" s="15"/>
      <c r="F85" s="15"/>
      <c r="G85" s="15"/>
      <c r="H85" s="15"/>
      <c r="I85" s="15"/>
      <c r="J85" s="15"/>
      <c r="K85" s="15"/>
      <c r="L85" s="15"/>
      <c r="M85" s="14"/>
      <c r="Q85" s="1" t="s">
        <v>225</v>
      </c>
    </row>
    <row r="86" spans="1:48" ht="30" customHeight="1">
      <c r="A86" s="14"/>
      <c r="B86" s="14"/>
      <c r="C86" s="14"/>
      <c r="D86" s="14"/>
      <c r="E86" s="15"/>
      <c r="F86" s="15"/>
      <c r="G86" s="15"/>
      <c r="H86" s="15"/>
      <c r="I86" s="15"/>
      <c r="J86" s="15"/>
      <c r="K86" s="15"/>
      <c r="L86" s="15"/>
      <c r="M86" s="14"/>
      <c r="Q86" s="1" t="s">
        <v>225</v>
      </c>
    </row>
    <row r="87" spans="1:48" ht="30" customHeight="1">
      <c r="A87" s="14"/>
      <c r="B87" s="14"/>
      <c r="C87" s="14"/>
      <c r="D87" s="14"/>
      <c r="E87" s="15"/>
      <c r="F87" s="15"/>
      <c r="G87" s="15"/>
      <c r="H87" s="15"/>
      <c r="I87" s="15"/>
      <c r="J87" s="15"/>
      <c r="K87" s="15"/>
      <c r="L87" s="15"/>
      <c r="M87" s="14"/>
      <c r="Q87" s="1" t="s">
        <v>225</v>
      </c>
    </row>
    <row r="88" spans="1:48" ht="30" customHeight="1">
      <c r="A88" s="14"/>
      <c r="B88" s="14"/>
      <c r="C88" s="14"/>
      <c r="D88" s="14"/>
      <c r="E88" s="15"/>
      <c r="F88" s="15"/>
      <c r="G88" s="15"/>
      <c r="H88" s="15"/>
      <c r="I88" s="15"/>
      <c r="J88" s="15"/>
      <c r="K88" s="15"/>
      <c r="L88" s="15"/>
      <c r="M88" s="14"/>
      <c r="Q88" s="1" t="s">
        <v>225</v>
      </c>
    </row>
    <row r="89" spans="1:48" ht="30" customHeight="1">
      <c r="A89" s="14"/>
      <c r="B89" s="14"/>
      <c r="C89" s="14"/>
      <c r="D89" s="14"/>
      <c r="E89" s="15"/>
      <c r="F89" s="15"/>
      <c r="G89" s="15"/>
      <c r="H89" s="15"/>
      <c r="I89" s="15"/>
      <c r="J89" s="15"/>
      <c r="K89" s="15"/>
      <c r="L89" s="15"/>
      <c r="M89" s="14"/>
      <c r="Q89" s="1" t="s">
        <v>225</v>
      </c>
    </row>
    <row r="90" spans="1:48" ht="30" customHeight="1">
      <c r="A90" s="14"/>
      <c r="B90" s="14"/>
      <c r="C90" s="14"/>
      <c r="D90" s="14"/>
      <c r="E90" s="15"/>
      <c r="F90" s="15"/>
      <c r="G90" s="15"/>
      <c r="H90" s="15"/>
      <c r="I90" s="15"/>
      <c r="J90" s="15"/>
      <c r="K90" s="15"/>
      <c r="L90" s="15"/>
      <c r="M90" s="14"/>
      <c r="Q90" s="1" t="s">
        <v>225</v>
      </c>
    </row>
    <row r="91" spans="1:48" ht="30" customHeight="1">
      <c r="A91" s="14"/>
      <c r="B91" s="14"/>
      <c r="C91" s="14"/>
      <c r="D91" s="14"/>
      <c r="E91" s="15"/>
      <c r="F91" s="15"/>
      <c r="G91" s="15"/>
      <c r="H91" s="15"/>
      <c r="I91" s="15"/>
      <c r="J91" s="15"/>
      <c r="K91" s="15"/>
      <c r="L91" s="15"/>
      <c r="M91" s="14"/>
      <c r="Q91" s="1" t="s">
        <v>225</v>
      </c>
    </row>
    <row r="92" spans="1:48" ht="30" customHeight="1">
      <c r="A92" s="14"/>
      <c r="B92" s="14"/>
      <c r="C92" s="14"/>
      <c r="D92" s="14"/>
      <c r="E92" s="15"/>
      <c r="F92" s="15"/>
      <c r="G92" s="15"/>
      <c r="H92" s="15"/>
      <c r="I92" s="15"/>
      <c r="J92" s="15"/>
      <c r="K92" s="15"/>
      <c r="L92" s="15"/>
      <c r="M92" s="14"/>
      <c r="Q92" s="1" t="s">
        <v>225</v>
      </c>
    </row>
    <row r="93" spans="1:48" ht="30" customHeight="1">
      <c r="A93" s="14"/>
      <c r="B93" s="14"/>
      <c r="C93" s="14"/>
      <c r="D93" s="14"/>
      <c r="E93" s="15"/>
      <c r="F93" s="15"/>
      <c r="G93" s="15"/>
      <c r="H93" s="15"/>
      <c r="I93" s="15"/>
      <c r="J93" s="15"/>
      <c r="K93" s="15"/>
      <c r="L93" s="15"/>
      <c r="M93" s="14"/>
      <c r="Q93" s="1" t="s">
        <v>225</v>
      </c>
    </row>
    <row r="94" spans="1:48" ht="30" customHeight="1">
      <c r="A94" s="14"/>
      <c r="B94" s="14"/>
      <c r="C94" s="14"/>
      <c r="D94" s="14"/>
      <c r="E94" s="15"/>
      <c r="F94" s="15"/>
      <c r="G94" s="15"/>
      <c r="H94" s="15"/>
      <c r="I94" s="15"/>
      <c r="J94" s="15"/>
      <c r="K94" s="15"/>
      <c r="L94" s="15"/>
      <c r="M94" s="14"/>
      <c r="Q94" s="1" t="s">
        <v>225</v>
      </c>
    </row>
    <row r="95" spans="1:48" ht="30" customHeight="1">
      <c r="A95" s="16" t="s">
        <v>82</v>
      </c>
      <c r="B95" s="14"/>
      <c r="C95" s="14"/>
      <c r="D95" s="14"/>
      <c r="E95" s="15"/>
      <c r="F95" s="15">
        <f>SUMIF(Q74:Q94,"010103",F74:F94)</f>
        <v>25836</v>
      </c>
      <c r="G95" s="15"/>
      <c r="H95" s="15">
        <f>SUMIF(Q74:Q94,"010103",H74:H94)</f>
        <v>21012</v>
      </c>
      <c r="I95" s="15"/>
      <c r="J95" s="15">
        <f>SUMIF(Q74:Q94,"010103",J74:J94)</f>
        <v>1032</v>
      </c>
      <c r="K95" s="15"/>
      <c r="L95" s="15">
        <f>SUMIF(Q74:Q94,"010103",L74:L94)</f>
        <v>47880</v>
      </c>
      <c r="M95" s="14"/>
      <c r="N95" t="s">
        <v>83</v>
      </c>
    </row>
    <row r="96" spans="1:48" ht="30" customHeight="1">
      <c r="A96" s="16" t="s">
        <v>232</v>
      </c>
      <c r="B96" s="16" t="s">
        <v>52</v>
      </c>
      <c r="C96" s="14"/>
      <c r="D96" s="14"/>
      <c r="E96" s="15"/>
      <c r="F96" s="15"/>
      <c r="G96" s="15"/>
      <c r="H96" s="15"/>
      <c r="I96" s="15"/>
      <c r="J96" s="15"/>
      <c r="K96" s="15"/>
      <c r="L96" s="15"/>
      <c r="M96" s="14"/>
      <c r="N96" s="3"/>
      <c r="O96" s="3"/>
      <c r="P96" s="3"/>
      <c r="Q96" s="2" t="s">
        <v>233</v>
      </c>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row>
    <row r="97" spans="1:48" ht="30" customHeight="1">
      <c r="A97" s="16" t="s">
        <v>234</v>
      </c>
      <c r="B97" s="16" t="s">
        <v>235</v>
      </c>
      <c r="C97" s="16" t="s">
        <v>68</v>
      </c>
      <c r="D97" s="14">
        <v>16</v>
      </c>
      <c r="E97" s="15">
        <f>TRUNC(일위대가목록!E8,0)</f>
        <v>0</v>
      </c>
      <c r="F97" s="15">
        <f>TRUNC(E97*D97, 0)</f>
        <v>0</v>
      </c>
      <c r="G97" s="15">
        <f>TRUNC(일위대가목록!F8,0)</f>
        <v>1169</v>
      </c>
      <c r="H97" s="15">
        <f>TRUNC(G97*D97, 0)</f>
        <v>18704</v>
      </c>
      <c r="I97" s="15">
        <f>TRUNC(일위대가목록!G8,0)</f>
        <v>0</v>
      </c>
      <c r="J97" s="15">
        <f>TRUNC(I97*D97, 0)</f>
        <v>0</v>
      </c>
      <c r="K97" s="15">
        <f>TRUNC(E97+G97+I97, 0)</f>
        <v>1169</v>
      </c>
      <c r="L97" s="15">
        <f>TRUNC(F97+H97+J97, 0)</f>
        <v>18704</v>
      </c>
      <c r="M97" s="16" t="s">
        <v>236</v>
      </c>
      <c r="N97" s="2" t="s">
        <v>237</v>
      </c>
      <c r="O97" s="2" t="s">
        <v>52</v>
      </c>
      <c r="P97" s="2" t="s">
        <v>52</v>
      </c>
      <c r="Q97" s="2" t="s">
        <v>233</v>
      </c>
      <c r="R97" s="2" t="s">
        <v>63</v>
      </c>
      <c r="S97" s="2" t="s">
        <v>64</v>
      </c>
      <c r="T97" s="2" t="s">
        <v>64</v>
      </c>
      <c r="U97" s="3"/>
      <c r="V97" s="3"/>
      <c r="W97" s="3"/>
      <c r="X97" s="3"/>
      <c r="Y97" s="3"/>
      <c r="Z97" s="3"/>
      <c r="AA97" s="3"/>
      <c r="AB97" s="3"/>
      <c r="AC97" s="3"/>
      <c r="AD97" s="3"/>
      <c r="AE97" s="3"/>
      <c r="AF97" s="3"/>
      <c r="AG97" s="3"/>
      <c r="AH97" s="3"/>
      <c r="AI97" s="3"/>
      <c r="AJ97" s="3"/>
      <c r="AK97" s="3"/>
      <c r="AL97" s="3"/>
      <c r="AM97" s="3"/>
      <c r="AN97" s="3"/>
      <c r="AO97" s="3"/>
      <c r="AP97" s="3"/>
      <c r="AQ97" s="3"/>
      <c r="AR97" s="2" t="s">
        <v>52</v>
      </c>
      <c r="AS97" s="2" t="s">
        <v>52</v>
      </c>
      <c r="AT97" s="3"/>
      <c r="AU97" s="2" t="s">
        <v>238</v>
      </c>
      <c r="AV97" s="3">
        <v>42</v>
      </c>
    </row>
    <row r="98" spans="1:48" ht="30" customHeight="1">
      <c r="A98" s="14"/>
      <c r="B98" s="14"/>
      <c r="C98" s="14"/>
      <c r="D98" s="14"/>
      <c r="E98" s="15"/>
      <c r="F98" s="15"/>
      <c r="G98" s="15"/>
      <c r="H98" s="15"/>
      <c r="I98" s="15"/>
      <c r="J98" s="15"/>
      <c r="K98" s="15"/>
      <c r="L98" s="15"/>
      <c r="M98" s="14"/>
      <c r="Q98" s="1" t="s">
        <v>233</v>
      </c>
    </row>
    <row r="99" spans="1:48" ht="30" customHeight="1">
      <c r="A99" s="14"/>
      <c r="B99" s="14"/>
      <c r="C99" s="14"/>
      <c r="D99" s="14"/>
      <c r="E99" s="15"/>
      <c r="F99" s="15"/>
      <c r="G99" s="15"/>
      <c r="H99" s="15"/>
      <c r="I99" s="15"/>
      <c r="J99" s="15"/>
      <c r="K99" s="15"/>
      <c r="L99" s="15"/>
      <c r="M99" s="14"/>
      <c r="Q99" s="1" t="s">
        <v>233</v>
      </c>
    </row>
    <row r="100" spans="1:48" ht="30" customHeight="1">
      <c r="A100" s="14"/>
      <c r="B100" s="14"/>
      <c r="C100" s="14"/>
      <c r="D100" s="14"/>
      <c r="E100" s="15"/>
      <c r="F100" s="15"/>
      <c r="G100" s="15"/>
      <c r="H100" s="15"/>
      <c r="I100" s="15"/>
      <c r="J100" s="15"/>
      <c r="K100" s="15"/>
      <c r="L100" s="15"/>
      <c r="M100" s="14"/>
      <c r="Q100" s="1" t="s">
        <v>233</v>
      </c>
    </row>
    <row r="101" spans="1:48" ht="30" customHeight="1">
      <c r="A101" s="14"/>
      <c r="B101" s="14"/>
      <c r="C101" s="14"/>
      <c r="D101" s="14"/>
      <c r="E101" s="15"/>
      <c r="F101" s="15"/>
      <c r="G101" s="15"/>
      <c r="H101" s="15"/>
      <c r="I101" s="15"/>
      <c r="J101" s="15"/>
      <c r="K101" s="15"/>
      <c r="L101" s="15"/>
      <c r="M101" s="14"/>
      <c r="Q101" s="1" t="s">
        <v>233</v>
      </c>
    </row>
    <row r="102" spans="1:48" ht="30" customHeight="1">
      <c r="A102" s="14"/>
      <c r="B102" s="14"/>
      <c r="C102" s="14"/>
      <c r="D102" s="14"/>
      <c r="E102" s="15"/>
      <c r="F102" s="15"/>
      <c r="G102" s="15"/>
      <c r="H102" s="15"/>
      <c r="I102" s="15"/>
      <c r="J102" s="15"/>
      <c r="K102" s="15"/>
      <c r="L102" s="15"/>
      <c r="M102" s="14"/>
      <c r="Q102" s="1" t="s">
        <v>233</v>
      </c>
    </row>
    <row r="103" spans="1:48" ht="30" customHeight="1">
      <c r="A103" s="14"/>
      <c r="B103" s="14"/>
      <c r="C103" s="14"/>
      <c r="D103" s="14"/>
      <c r="E103" s="15"/>
      <c r="F103" s="15"/>
      <c r="G103" s="15"/>
      <c r="H103" s="15"/>
      <c r="I103" s="15"/>
      <c r="J103" s="15"/>
      <c r="K103" s="15"/>
      <c r="L103" s="15"/>
      <c r="M103" s="14"/>
      <c r="Q103" s="1" t="s">
        <v>233</v>
      </c>
    </row>
    <row r="104" spans="1:48" ht="30" customHeight="1">
      <c r="A104" s="14"/>
      <c r="B104" s="14"/>
      <c r="C104" s="14"/>
      <c r="D104" s="14"/>
      <c r="E104" s="15"/>
      <c r="F104" s="15"/>
      <c r="G104" s="15"/>
      <c r="H104" s="15"/>
      <c r="I104" s="15"/>
      <c r="J104" s="15"/>
      <c r="K104" s="15"/>
      <c r="L104" s="15"/>
      <c r="M104" s="14"/>
      <c r="Q104" s="1" t="s">
        <v>233</v>
      </c>
    </row>
    <row r="105" spans="1:48" ht="30" customHeight="1">
      <c r="A105" s="14"/>
      <c r="B105" s="14"/>
      <c r="C105" s="14"/>
      <c r="D105" s="14"/>
      <c r="E105" s="15"/>
      <c r="F105" s="15"/>
      <c r="G105" s="15"/>
      <c r="H105" s="15"/>
      <c r="I105" s="15"/>
      <c r="J105" s="15"/>
      <c r="K105" s="15"/>
      <c r="L105" s="15"/>
      <c r="M105" s="14"/>
      <c r="Q105" s="1" t="s">
        <v>233</v>
      </c>
    </row>
    <row r="106" spans="1:48" ht="30" customHeight="1">
      <c r="A106" s="14"/>
      <c r="B106" s="14"/>
      <c r="C106" s="14"/>
      <c r="D106" s="14"/>
      <c r="E106" s="15"/>
      <c r="F106" s="15"/>
      <c r="G106" s="15"/>
      <c r="H106" s="15"/>
      <c r="I106" s="15"/>
      <c r="J106" s="15"/>
      <c r="K106" s="15"/>
      <c r="L106" s="15"/>
      <c r="M106" s="14"/>
      <c r="Q106" s="1" t="s">
        <v>233</v>
      </c>
    </row>
    <row r="107" spans="1:48" ht="30" customHeight="1">
      <c r="A107" s="14"/>
      <c r="B107" s="14"/>
      <c r="C107" s="14"/>
      <c r="D107" s="14"/>
      <c r="E107" s="15"/>
      <c r="F107" s="15"/>
      <c r="G107" s="15"/>
      <c r="H107" s="15"/>
      <c r="I107" s="15"/>
      <c r="J107" s="15"/>
      <c r="K107" s="15"/>
      <c r="L107" s="15"/>
      <c r="M107" s="14"/>
      <c r="Q107" s="1" t="s">
        <v>233</v>
      </c>
    </row>
    <row r="108" spans="1:48" ht="30" customHeight="1">
      <c r="A108" s="14"/>
      <c r="B108" s="14"/>
      <c r="C108" s="14"/>
      <c r="D108" s="14"/>
      <c r="E108" s="15"/>
      <c r="F108" s="15"/>
      <c r="G108" s="15"/>
      <c r="H108" s="15"/>
      <c r="I108" s="15"/>
      <c r="J108" s="15"/>
      <c r="K108" s="15"/>
      <c r="L108" s="15"/>
      <c r="M108" s="14"/>
      <c r="Q108" s="1" t="s">
        <v>233</v>
      </c>
    </row>
    <row r="109" spans="1:48" ht="30" customHeight="1">
      <c r="A109" s="14"/>
      <c r="B109" s="14"/>
      <c r="C109" s="14"/>
      <c r="D109" s="14"/>
      <c r="E109" s="15"/>
      <c r="F109" s="15"/>
      <c r="G109" s="15"/>
      <c r="H109" s="15"/>
      <c r="I109" s="15"/>
      <c r="J109" s="15"/>
      <c r="K109" s="15"/>
      <c r="L109" s="15"/>
      <c r="M109" s="14"/>
      <c r="Q109" s="1" t="s">
        <v>233</v>
      </c>
    </row>
    <row r="110" spans="1:48" ht="30" customHeight="1">
      <c r="A110" s="14"/>
      <c r="B110" s="14"/>
      <c r="C110" s="14"/>
      <c r="D110" s="14"/>
      <c r="E110" s="15"/>
      <c r="F110" s="15"/>
      <c r="G110" s="15"/>
      <c r="H110" s="15"/>
      <c r="I110" s="15"/>
      <c r="J110" s="15"/>
      <c r="K110" s="15"/>
      <c r="L110" s="15"/>
      <c r="M110" s="14"/>
      <c r="Q110" s="1" t="s">
        <v>233</v>
      </c>
    </row>
    <row r="111" spans="1:48" ht="30" customHeight="1">
      <c r="A111" s="14"/>
      <c r="B111" s="14"/>
      <c r="C111" s="14"/>
      <c r="D111" s="14"/>
      <c r="E111" s="15"/>
      <c r="F111" s="15"/>
      <c r="G111" s="15"/>
      <c r="H111" s="15"/>
      <c r="I111" s="15"/>
      <c r="J111" s="15"/>
      <c r="K111" s="15"/>
      <c r="L111" s="15"/>
      <c r="M111" s="14"/>
      <c r="Q111" s="1" t="s">
        <v>233</v>
      </c>
    </row>
    <row r="112" spans="1:48" ht="30" customHeight="1">
      <c r="A112" s="14"/>
      <c r="B112" s="14"/>
      <c r="C112" s="14"/>
      <c r="D112" s="14"/>
      <c r="E112" s="15"/>
      <c r="F112" s="15"/>
      <c r="G112" s="15"/>
      <c r="H112" s="15"/>
      <c r="I112" s="15"/>
      <c r="J112" s="15"/>
      <c r="K112" s="15"/>
      <c r="L112" s="15"/>
      <c r="M112" s="14"/>
      <c r="Q112" s="1" t="s">
        <v>233</v>
      </c>
    </row>
    <row r="113" spans="1:48" ht="30" customHeight="1">
      <c r="A113" s="14"/>
      <c r="B113" s="14"/>
      <c r="C113" s="14"/>
      <c r="D113" s="14"/>
      <c r="E113" s="15"/>
      <c r="F113" s="15"/>
      <c r="G113" s="15"/>
      <c r="H113" s="15"/>
      <c r="I113" s="15"/>
      <c r="J113" s="15"/>
      <c r="K113" s="15"/>
      <c r="L113" s="15"/>
      <c r="M113" s="14"/>
      <c r="Q113" s="1" t="s">
        <v>233</v>
      </c>
    </row>
    <row r="114" spans="1:48" ht="30" customHeight="1">
      <c r="A114" s="14"/>
      <c r="B114" s="14"/>
      <c r="C114" s="14"/>
      <c r="D114" s="14"/>
      <c r="E114" s="15"/>
      <c r="F114" s="15"/>
      <c r="G114" s="15"/>
      <c r="H114" s="15"/>
      <c r="I114" s="15"/>
      <c r="J114" s="15"/>
      <c r="K114" s="15"/>
      <c r="L114" s="15"/>
      <c r="M114" s="14"/>
      <c r="Q114" s="1" t="s">
        <v>233</v>
      </c>
    </row>
    <row r="115" spans="1:48" ht="30" customHeight="1">
      <c r="A115" s="14"/>
      <c r="B115" s="14"/>
      <c r="C115" s="14"/>
      <c r="D115" s="14"/>
      <c r="E115" s="15"/>
      <c r="F115" s="15"/>
      <c r="G115" s="15"/>
      <c r="H115" s="15"/>
      <c r="I115" s="15"/>
      <c r="J115" s="15"/>
      <c r="K115" s="15"/>
      <c r="L115" s="15"/>
      <c r="M115" s="14"/>
      <c r="Q115" s="1" t="s">
        <v>233</v>
      </c>
    </row>
    <row r="116" spans="1:48" ht="30" customHeight="1">
      <c r="A116" s="14"/>
      <c r="B116" s="14"/>
      <c r="C116" s="14"/>
      <c r="D116" s="14"/>
      <c r="E116" s="15"/>
      <c r="F116" s="15"/>
      <c r="G116" s="15"/>
      <c r="H116" s="15"/>
      <c r="I116" s="15"/>
      <c r="J116" s="15"/>
      <c r="K116" s="15"/>
      <c r="L116" s="15"/>
      <c r="M116" s="14"/>
      <c r="Q116" s="1" t="s">
        <v>233</v>
      </c>
    </row>
    <row r="117" spans="1:48" ht="30" customHeight="1">
      <c r="A117" s="14"/>
      <c r="B117" s="14"/>
      <c r="C117" s="14"/>
      <c r="D117" s="14"/>
      <c r="E117" s="15"/>
      <c r="F117" s="15"/>
      <c r="G117" s="15"/>
      <c r="H117" s="15"/>
      <c r="I117" s="15"/>
      <c r="J117" s="15"/>
      <c r="K117" s="15"/>
      <c r="L117" s="15"/>
      <c r="M117" s="14"/>
      <c r="Q117" s="1" t="s">
        <v>233</v>
      </c>
    </row>
    <row r="118" spans="1:48" ht="30" customHeight="1">
      <c r="A118" s="16" t="s">
        <v>82</v>
      </c>
      <c r="B118" s="14"/>
      <c r="C118" s="14"/>
      <c r="D118" s="14"/>
      <c r="E118" s="15"/>
      <c r="F118" s="15">
        <f>SUMIF(Q97:Q117,"010104",F97:F117)</f>
        <v>0</v>
      </c>
      <c r="G118" s="15"/>
      <c r="H118" s="15">
        <f>SUMIF(Q97:Q117,"010104",H97:H117)</f>
        <v>18704</v>
      </c>
      <c r="I118" s="15"/>
      <c r="J118" s="15">
        <f>SUMIF(Q97:Q117,"010104",J97:J117)</f>
        <v>0</v>
      </c>
      <c r="K118" s="15"/>
      <c r="L118" s="15">
        <f>SUMIF(Q97:Q117,"010104",L97:L117)</f>
        <v>18704</v>
      </c>
      <c r="M118" s="14"/>
      <c r="N118" t="s">
        <v>83</v>
      </c>
    </row>
    <row r="119" spans="1:48" ht="30" customHeight="1">
      <c r="A119" s="16" t="s">
        <v>239</v>
      </c>
      <c r="B119" s="16" t="s">
        <v>52</v>
      </c>
      <c r="C119" s="14"/>
      <c r="D119" s="14"/>
      <c r="E119" s="15"/>
      <c r="F119" s="15"/>
      <c r="G119" s="15"/>
      <c r="H119" s="15"/>
      <c r="I119" s="15"/>
      <c r="J119" s="15"/>
      <c r="K119" s="15"/>
      <c r="L119" s="15"/>
      <c r="M119" s="14"/>
      <c r="N119" s="3"/>
      <c r="O119" s="3"/>
      <c r="P119" s="3"/>
      <c r="Q119" s="2" t="s">
        <v>240</v>
      </c>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row>
    <row r="120" spans="1:48" ht="30" customHeight="1">
      <c r="A120" s="16" t="s">
        <v>241</v>
      </c>
      <c r="B120" s="16" t="s">
        <v>242</v>
      </c>
      <c r="C120" s="16" t="s">
        <v>68</v>
      </c>
      <c r="D120" s="14">
        <v>16</v>
      </c>
      <c r="E120" s="15">
        <f>TRUNC(일위대가목록!E18,0)</f>
        <v>136</v>
      </c>
      <c r="F120" s="15">
        <f>TRUNC(E120*D120, 0)</f>
        <v>2176</v>
      </c>
      <c r="G120" s="15">
        <f>TRUNC(일위대가목록!F18,0)</f>
        <v>6832</v>
      </c>
      <c r="H120" s="15">
        <f>TRUNC(G120*D120, 0)</f>
        <v>109312</v>
      </c>
      <c r="I120" s="15">
        <f>TRUNC(일위대가목록!G18,0)</f>
        <v>0</v>
      </c>
      <c r="J120" s="15">
        <f>TRUNC(I120*D120, 0)</f>
        <v>0</v>
      </c>
      <c r="K120" s="15">
        <f>TRUNC(E120+G120+I120, 0)</f>
        <v>6968</v>
      </c>
      <c r="L120" s="15">
        <f>TRUNC(F120+H120+J120, 0)</f>
        <v>111488</v>
      </c>
      <c r="M120" s="16" t="s">
        <v>243</v>
      </c>
      <c r="N120" s="2" t="s">
        <v>244</v>
      </c>
      <c r="O120" s="2" t="s">
        <v>52</v>
      </c>
      <c r="P120" s="2" t="s">
        <v>52</v>
      </c>
      <c r="Q120" s="2" t="s">
        <v>240</v>
      </c>
      <c r="R120" s="2" t="s">
        <v>63</v>
      </c>
      <c r="S120" s="2" t="s">
        <v>64</v>
      </c>
      <c r="T120" s="2" t="s">
        <v>64</v>
      </c>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2" t="s">
        <v>52</v>
      </c>
      <c r="AS120" s="2" t="s">
        <v>52</v>
      </c>
      <c r="AT120" s="3"/>
      <c r="AU120" s="2" t="s">
        <v>245</v>
      </c>
      <c r="AV120" s="3">
        <v>43</v>
      </c>
    </row>
    <row r="121" spans="1:48" ht="30" customHeight="1">
      <c r="A121" s="14"/>
      <c r="B121" s="14"/>
      <c r="C121" s="14"/>
      <c r="D121" s="14"/>
      <c r="E121" s="15"/>
      <c r="F121" s="15"/>
      <c r="G121" s="15"/>
      <c r="H121" s="15"/>
      <c r="I121" s="15"/>
      <c r="J121" s="15"/>
      <c r="K121" s="15"/>
      <c r="L121" s="15"/>
      <c r="M121" s="14"/>
      <c r="Q121" s="1" t="s">
        <v>240</v>
      </c>
    </row>
    <row r="122" spans="1:48" ht="30" customHeight="1">
      <c r="A122" s="14"/>
      <c r="B122" s="14"/>
      <c r="C122" s="14"/>
      <c r="D122" s="14"/>
      <c r="E122" s="15"/>
      <c r="F122" s="15"/>
      <c r="G122" s="15"/>
      <c r="H122" s="15"/>
      <c r="I122" s="15"/>
      <c r="J122" s="15"/>
      <c r="K122" s="15"/>
      <c r="L122" s="15"/>
      <c r="M122" s="14"/>
      <c r="Q122" s="1" t="s">
        <v>240</v>
      </c>
    </row>
    <row r="123" spans="1:48" ht="30" customHeight="1">
      <c r="A123" s="14"/>
      <c r="B123" s="14"/>
      <c r="C123" s="14"/>
      <c r="D123" s="14"/>
      <c r="E123" s="15"/>
      <c r="F123" s="15"/>
      <c r="G123" s="15"/>
      <c r="H123" s="15"/>
      <c r="I123" s="15"/>
      <c r="J123" s="15"/>
      <c r="K123" s="15"/>
      <c r="L123" s="15"/>
      <c r="M123" s="14"/>
      <c r="Q123" s="1" t="s">
        <v>240</v>
      </c>
    </row>
    <row r="124" spans="1:48" ht="30" customHeight="1">
      <c r="A124" s="14"/>
      <c r="B124" s="14"/>
      <c r="C124" s="14"/>
      <c r="D124" s="14"/>
      <c r="E124" s="15"/>
      <c r="F124" s="15"/>
      <c r="G124" s="15"/>
      <c r="H124" s="15"/>
      <c r="I124" s="15"/>
      <c r="J124" s="15"/>
      <c r="K124" s="15"/>
      <c r="L124" s="15"/>
      <c r="M124" s="14"/>
      <c r="Q124" s="1" t="s">
        <v>240</v>
      </c>
    </row>
    <row r="125" spans="1:48" ht="30" customHeight="1">
      <c r="A125" s="14"/>
      <c r="B125" s="14"/>
      <c r="C125" s="14"/>
      <c r="D125" s="14"/>
      <c r="E125" s="15"/>
      <c r="F125" s="15"/>
      <c r="G125" s="15"/>
      <c r="H125" s="15"/>
      <c r="I125" s="15"/>
      <c r="J125" s="15"/>
      <c r="K125" s="15"/>
      <c r="L125" s="15"/>
      <c r="M125" s="14"/>
      <c r="Q125" s="1" t="s">
        <v>240</v>
      </c>
    </row>
    <row r="126" spans="1:48" ht="30" customHeight="1">
      <c r="A126" s="14"/>
      <c r="B126" s="14"/>
      <c r="C126" s="14"/>
      <c r="D126" s="14"/>
      <c r="E126" s="15"/>
      <c r="F126" s="15"/>
      <c r="G126" s="15"/>
      <c r="H126" s="15"/>
      <c r="I126" s="15"/>
      <c r="J126" s="15"/>
      <c r="K126" s="15"/>
      <c r="L126" s="15"/>
      <c r="M126" s="14"/>
      <c r="Q126" s="1" t="s">
        <v>240</v>
      </c>
    </row>
    <row r="127" spans="1:48" ht="30" customHeight="1">
      <c r="A127" s="14"/>
      <c r="B127" s="14"/>
      <c r="C127" s="14"/>
      <c r="D127" s="14"/>
      <c r="E127" s="15"/>
      <c r="F127" s="15"/>
      <c r="G127" s="15"/>
      <c r="H127" s="15"/>
      <c r="I127" s="15"/>
      <c r="J127" s="15"/>
      <c r="K127" s="15"/>
      <c r="L127" s="15"/>
      <c r="M127" s="14"/>
      <c r="Q127" s="1" t="s">
        <v>240</v>
      </c>
    </row>
    <row r="128" spans="1:48" ht="30" customHeight="1">
      <c r="A128" s="14"/>
      <c r="B128" s="14"/>
      <c r="C128" s="14"/>
      <c r="D128" s="14"/>
      <c r="E128" s="15"/>
      <c r="F128" s="15"/>
      <c r="G128" s="15"/>
      <c r="H128" s="15"/>
      <c r="I128" s="15"/>
      <c r="J128" s="15"/>
      <c r="K128" s="15"/>
      <c r="L128" s="15"/>
      <c r="M128" s="14"/>
      <c r="Q128" s="1" t="s">
        <v>240</v>
      </c>
    </row>
    <row r="129" spans="1:48" ht="30" customHeight="1">
      <c r="A129" s="14"/>
      <c r="B129" s="14"/>
      <c r="C129" s="14"/>
      <c r="D129" s="14"/>
      <c r="E129" s="15"/>
      <c r="F129" s="15"/>
      <c r="G129" s="15"/>
      <c r="H129" s="15"/>
      <c r="I129" s="15"/>
      <c r="J129" s="15"/>
      <c r="K129" s="15"/>
      <c r="L129" s="15"/>
      <c r="M129" s="14"/>
      <c r="Q129" s="1" t="s">
        <v>240</v>
      </c>
    </row>
    <row r="130" spans="1:48" ht="30" customHeight="1">
      <c r="A130" s="14"/>
      <c r="B130" s="14"/>
      <c r="C130" s="14"/>
      <c r="D130" s="14"/>
      <c r="E130" s="15"/>
      <c r="F130" s="15"/>
      <c r="G130" s="15"/>
      <c r="H130" s="15"/>
      <c r="I130" s="15"/>
      <c r="J130" s="15"/>
      <c r="K130" s="15"/>
      <c r="L130" s="15"/>
      <c r="M130" s="14"/>
      <c r="Q130" s="1" t="s">
        <v>240</v>
      </c>
    </row>
    <row r="131" spans="1:48" ht="30" customHeight="1">
      <c r="A131" s="14"/>
      <c r="B131" s="14"/>
      <c r="C131" s="14"/>
      <c r="D131" s="14"/>
      <c r="E131" s="15"/>
      <c r="F131" s="15"/>
      <c r="G131" s="15"/>
      <c r="H131" s="15"/>
      <c r="I131" s="15"/>
      <c r="J131" s="15"/>
      <c r="K131" s="15"/>
      <c r="L131" s="15"/>
      <c r="M131" s="14"/>
      <c r="Q131" s="1" t="s">
        <v>240</v>
      </c>
    </row>
    <row r="132" spans="1:48" ht="30" customHeight="1">
      <c r="A132" s="14"/>
      <c r="B132" s="14"/>
      <c r="C132" s="14"/>
      <c r="D132" s="14"/>
      <c r="E132" s="15"/>
      <c r="F132" s="15"/>
      <c r="G132" s="15"/>
      <c r="H132" s="15"/>
      <c r="I132" s="15"/>
      <c r="J132" s="15"/>
      <c r="K132" s="15"/>
      <c r="L132" s="15"/>
      <c r="M132" s="14"/>
      <c r="Q132" s="1" t="s">
        <v>240</v>
      </c>
    </row>
    <row r="133" spans="1:48" ht="30" customHeight="1">
      <c r="A133" s="14"/>
      <c r="B133" s="14"/>
      <c r="C133" s="14"/>
      <c r="D133" s="14"/>
      <c r="E133" s="15"/>
      <c r="F133" s="15"/>
      <c r="G133" s="15"/>
      <c r="H133" s="15"/>
      <c r="I133" s="15"/>
      <c r="J133" s="15"/>
      <c r="K133" s="15"/>
      <c r="L133" s="15"/>
      <c r="M133" s="14"/>
      <c r="Q133" s="1" t="s">
        <v>240</v>
      </c>
    </row>
    <row r="134" spans="1:48" ht="30" customHeight="1">
      <c r="A134" s="14"/>
      <c r="B134" s="14"/>
      <c r="C134" s="14"/>
      <c r="D134" s="14"/>
      <c r="E134" s="15"/>
      <c r="F134" s="15"/>
      <c r="G134" s="15"/>
      <c r="H134" s="15"/>
      <c r="I134" s="15"/>
      <c r="J134" s="15"/>
      <c r="K134" s="15"/>
      <c r="L134" s="15"/>
      <c r="M134" s="14"/>
      <c r="Q134" s="1" t="s">
        <v>240</v>
      </c>
    </row>
    <row r="135" spans="1:48" ht="30" customHeight="1">
      <c r="A135" s="14"/>
      <c r="B135" s="14"/>
      <c r="C135" s="14"/>
      <c r="D135" s="14"/>
      <c r="E135" s="15"/>
      <c r="F135" s="15"/>
      <c r="G135" s="15"/>
      <c r="H135" s="15"/>
      <c r="I135" s="15"/>
      <c r="J135" s="15"/>
      <c r="K135" s="15"/>
      <c r="L135" s="15"/>
      <c r="M135" s="14"/>
      <c r="Q135" s="1" t="s">
        <v>240</v>
      </c>
    </row>
    <row r="136" spans="1:48" ht="30" customHeight="1">
      <c r="A136" s="14"/>
      <c r="B136" s="14"/>
      <c r="C136" s="14"/>
      <c r="D136" s="14"/>
      <c r="E136" s="15"/>
      <c r="F136" s="15"/>
      <c r="G136" s="15"/>
      <c r="H136" s="15"/>
      <c r="I136" s="15"/>
      <c r="J136" s="15"/>
      <c r="K136" s="15"/>
      <c r="L136" s="15"/>
      <c r="M136" s="14"/>
      <c r="Q136" s="1" t="s">
        <v>240</v>
      </c>
    </row>
    <row r="137" spans="1:48" ht="30" customHeight="1">
      <c r="A137" s="14"/>
      <c r="B137" s="14"/>
      <c r="C137" s="14"/>
      <c r="D137" s="14"/>
      <c r="E137" s="15"/>
      <c r="F137" s="15"/>
      <c r="G137" s="15"/>
      <c r="H137" s="15"/>
      <c r="I137" s="15"/>
      <c r="J137" s="15"/>
      <c r="K137" s="15"/>
      <c r="L137" s="15"/>
      <c r="M137" s="14"/>
      <c r="Q137" s="1" t="s">
        <v>240</v>
      </c>
    </row>
    <row r="138" spans="1:48" ht="30" customHeight="1">
      <c r="A138" s="14"/>
      <c r="B138" s="14"/>
      <c r="C138" s="14"/>
      <c r="D138" s="14"/>
      <c r="E138" s="15"/>
      <c r="F138" s="15"/>
      <c r="G138" s="15"/>
      <c r="H138" s="15"/>
      <c r="I138" s="15"/>
      <c r="J138" s="15"/>
      <c r="K138" s="15"/>
      <c r="L138" s="15"/>
      <c r="M138" s="14"/>
      <c r="Q138" s="1" t="s">
        <v>240</v>
      </c>
    </row>
    <row r="139" spans="1:48" ht="30" customHeight="1">
      <c r="A139" s="14"/>
      <c r="B139" s="14"/>
      <c r="C139" s="14"/>
      <c r="D139" s="14"/>
      <c r="E139" s="15"/>
      <c r="F139" s="15"/>
      <c r="G139" s="15"/>
      <c r="H139" s="15"/>
      <c r="I139" s="15"/>
      <c r="J139" s="15"/>
      <c r="K139" s="15"/>
      <c r="L139" s="15"/>
      <c r="M139" s="14"/>
      <c r="Q139" s="1" t="s">
        <v>240</v>
      </c>
    </row>
    <row r="140" spans="1:48" ht="30" customHeight="1">
      <c r="A140" s="14"/>
      <c r="B140" s="14"/>
      <c r="C140" s="14"/>
      <c r="D140" s="14"/>
      <c r="E140" s="15"/>
      <c r="F140" s="15"/>
      <c r="G140" s="15"/>
      <c r="H140" s="15"/>
      <c r="I140" s="15"/>
      <c r="J140" s="15"/>
      <c r="K140" s="15"/>
      <c r="L140" s="15"/>
      <c r="M140" s="14"/>
      <c r="Q140" s="1" t="s">
        <v>240</v>
      </c>
    </row>
    <row r="141" spans="1:48" ht="30" customHeight="1">
      <c r="A141" s="16" t="s">
        <v>82</v>
      </c>
      <c r="B141" s="14"/>
      <c r="C141" s="14"/>
      <c r="D141" s="14"/>
      <c r="E141" s="15"/>
      <c r="F141" s="15">
        <f>SUMIF(Q120:Q140,"010105",F120:F140)</f>
        <v>2176</v>
      </c>
      <c r="G141" s="15"/>
      <c r="H141" s="15">
        <f>SUMIF(Q120:Q140,"010105",H120:H140)</f>
        <v>109312</v>
      </c>
      <c r="I141" s="15"/>
      <c r="J141" s="15">
        <f>SUMIF(Q120:Q140,"010105",J120:J140)</f>
        <v>0</v>
      </c>
      <c r="K141" s="15"/>
      <c r="L141" s="15">
        <f>SUMIF(Q120:Q140,"010105",L120:L140)</f>
        <v>111488</v>
      </c>
      <c r="M141" s="14"/>
      <c r="N141" t="s">
        <v>83</v>
      </c>
    </row>
    <row r="142" spans="1:48" ht="30" customHeight="1">
      <c r="A142" s="16" t="s">
        <v>246</v>
      </c>
      <c r="B142" s="16" t="s">
        <v>52</v>
      </c>
      <c r="C142" s="14"/>
      <c r="D142" s="14"/>
      <c r="E142" s="15"/>
      <c r="F142" s="15"/>
      <c r="G142" s="15"/>
      <c r="H142" s="15"/>
      <c r="I142" s="15"/>
      <c r="J142" s="15"/>
      <c r="K142" s="15"/>
      <c r="L142" s="15"/>
      <c r="M142" s="14"/>
      <c r="N142" s="3"/>
      <c r="O142" s="3"/>
      <c r="P142" s="3"/>
      <c r="Q142" s="2" t="s">
        <v>247</v>
      </c>
      <c r="R142" s="3"/>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row>
    <row r="143" spans="1:48" ht="30" customHeight="1">
      <c r="A143" s="16" t="s">
        <v>248</v>
      </c>
      <c r="B143" s="16" t="s">
        <v>249</v>
      </c>
      <c r="C143" s="16" t="s">
        <v>88</v>
      </c>
      <c r="D143" s="14">
        <v>1</v>
      </c>
      <c r="E143" s="15">
        <f>TRUNC(일위대가목록!E48,0)</f>
        <v>0</v>
      </c>
      <c r="F143" s="15">
        <f t="shared" ref="F143:F157" si="6">TRUNC(E143*D143, 0)</f>
        <v>0</v>
      </c>
      <c r="G143" s="15">
        <f>TRUNC(일위대가목록!F48,0)</f>
        <v>11981</v>
      </c>
      <c r="H143" s="15">
        <f t="shared" ref="H143:H157" si="7">TRUNC(G143*D143, 0)</f>
        <v>11981</v>
      </c>
      <c r="I143" s="15">
        <f>TRUNC(일위대가목록!G48,0)</f>
        <v>238</v>
      </c>
      <c r="J143" s="15">
        <f t="shared" ref="J143:J157" si="8">TRUNC(I143*D143, 0)</f>
        <v>238</v>
      </c>
      <c r="K143" s="15">
        <f t="shared" ref="K143:K157" si="9">TRUNC(E143+G143+I143, 0)</f>
        <v>12219</v>
      </c>
      <c r="L143" s="15">
        <f t="shared" ref="L143:L157" si="10">TRUNC(F143+H143+J143, 0)</f>
        <v>12219</v>
      </c>
      <c r="M143" s="16" t="s">
        <v>250</v>
      </c>
      <c r="N143" s="2" t="s">
        <v>251</v>
      </c>
      <c r="O143" s="2" t="s">
        <v>52</v>
      </c>
      <c r="P143" s="2" t="s">
        <v>52</v>
      </c>
      <c r="Q143" s="2" t="s">
        <v>247</v>
      </c>
      <c r="R143" s="2" t="s">
        <v>63</v>
      </c>
      <c r="S143" s="2" t="s">
        <v>64</v>
      </c>
      <c r="T143" s="2" t="s">
        <v>64</v>
      </c>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2" t="s">
        <v>52</v>
      </c>
      <c r="AS143" s="2" t="s">
        <v>52</v>
      </c>
      <c r="AT143" s="3"/>
      <c r="AU143" s="2" t="s">
        <v>252</v>
      </c>
      <c r="AV143" s="3">
        <v>37</v>
      </c>
    </row>
    <row r="144" spans="1:48" ht="30" customHeight="1">
      <c r="A144" s="16" t="s">
        <v>253</v>
      </c>
      <c r="B144" s="16" t="s">
        <v>254</v>
      </c>
      <c r="C144" s="16" t="s">
        <v>88</v>
      </c>
      <c r="D144" s="14">
        <v>1</v>
      </c>
      <c r="E144" s="15">
        <f>TRUNC(일위대가목록!E55,0)</f>
        <v>0</v>
      </c>
      <c r="F144" s="15">
        <f t="shared" si="6"/>
        <v>0</v>
      </c>
      <c r="G144" s="15">
        <f>TRUNC(일위대가목록!F55,0)</f>
        <v>208890</v>
      </c>
      <c r="H144" s="15">
        <f t="shared" si="7"/>
        <v>208890</v>
      </c>
      <c r="I144" s="15">
        <f>TRUNC(일위대가목록!G55,0)</f>
        <v>4158</v>
      </c>
      <c r="J144" s="15">
        <f t="shared" si="8"/>
        <v>4158</v>
      </c>
      <c r="K144" s="15">
        <f t="shared" si="9"/>
        <v>213048</v>
      </c>
      <c r="L144" s="15">
        <f t="shared" si="10"/>
        <v>213048</v>
      </c>
      <c r="M144" s="16" t="s">
        <v>255</v>
      </c>
      <c r="N144" s="2" t="s">
        <v>256</v>
      </c>
      <c r="O144" s="2" t="s">
        <v>52</v>
      </c>
      <c r="P144" s="2" t="s">
        <v>52</v>
      </c>
      <c r="Q144" s="2" t="s">
        <v>247</v>
      </c>
      <c r="R144" s="2" t="s">
        <v>63</v>
      </c>
      <c r="S144" s="2" t="s">
        <v>64</v>
      </c>
      <c r="T144" s="2" t="s">
        <v>64</v>
      </c>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2" t="s">
        <v>52</v>
      </c>
      <c r="AS144" s="2" t="s">
        <v>52</v>
      </c>
      <c r="AT144" s="3"/>
      <c r="AU144" s="2" t="s">
        <v>257</v>
      </c>
      <c r="AV144" s="3">
        <v>51</v>
      </c>
    </row>
    <row r="145" spans="1:48" ht="30" customHeight="1">
      <c r="A145" s="16" t="s">
        <v>258</v>
      </c>
      <c r="B145" s="16" t="s">
        <v>259</v>
      </c>
      <c r="C145" s="16" t="s">
        <v>88</v>
      </c>
      <c r="D145" s="14">
        <v>1</v>
      </c>
      <c r="E145" s="15">
        <f>TRUNC(일위대가목록!E56,0)</f>
        <v>0</v>
      </c>
      <c r="F145" s="15">
        <f t="shared" si="6"/>
        <v>0</v>
      </c>
      <c r="G145" s="15">
        <f>TRUNC(일위대가목록!F56,0)</f>
        <v>186102</v>
      </c>
      <c r="H145" s="15">
        <f t="shared" si="7"/>
        <v>186102</v>
      </c>
      <c r="I145" s="15">
        <f>TRUNC(일위대가목록!G56,0)</f>
        <v>3704</v>
      </c>
      <c r="J145" s="15">
        <f t="shared" si="8"/>
        <v>3704</v>
      </c>
      <c r="K145" s="15">
        <f t="shared" si="9"/>
        <v>189806</v>
      </c>
      <c r="L145" s="15">
        <f t="shared" si="10"/>
        <v>189806</v>
      </c>
      <c r="M145" s="16" t="s">
        <v>260</v>
      </c>
      <c r="N145" s="2" t="s">
        <v>261</v>
      </c>
      <c r="O145" s="2" t="s">
        <v>52</v>
      </c>
      <c r="P145" s="2" t="s">
        <v>52</v>
      </c>
      <c r="Q145" s="2" t="s">
        <v>247</v>
      </c>
      <c r="R145" s="2" t="s">
        <v>63</v>
      </c>
      <c r="S145" s="2" t="s">
        <v>64</v>
      </c>
      <c r="T145" s="2" t="s">
        <v>64</v>
      </c>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2" t="s">
        <v>52</v>
      </c>
      <c r="AS145" s="2" t="s">
        <v>52</v>
      </c>
      <c r="AT145" s="3"/>
      <c r="AU145" s="2" t="s">
        <v>262</v>
      </c>
      <c r="AV145" s="3">
        <v>52</v>
      </c>
    </row>
    <row r="146" spans="1:48" ht="30" customHeight="1">
      <c r="A146" s="16" t="s">
        <v>263</v>
      </c>
      <c r="B146" s="16" t="s">
        <v>264</v>
      </c>
      <c r="C146" s="16" t="s">
        <v>88</v>
      </c>
      <c r="D146" s="14">
        <v>1</v>
      </c>
      <c r="E146" s="15">
        <f>TRUNC(일위대가목록!E57,0)</f>
        <v>0</v>
      </c>
      <c r="F146" s="15">
        <f t="shared" si="6"/>
        <v>0</v>
      </c>
      <c r="G146" s="15">
        <f>TRUNC(일위대가목록!F57,0)</f>
        <v>307041</v>
      </c>
      <c r="H146" s="15">
        <f t="shared" si="7"/>
        <v>307041</v>
      </c>
      <c r="I146" s="15">
        <f>TRUNC(일위대가목록!G57,0)</f>
        <v>6111</v>
      </c>
      <c r="J146" s="15">
        <f t="shared" si="8"/>
        <v>6111</v>
      </c>
      <c r="K146" s="15">
        <f t="shared" si="9"/>
        <v>313152</v>
      </c>
      <c r="L146" s="15">
        <f t="shared" si="10"/>
        <v>313152</v>
      </c>
      <c r="M146" s="16" t="s">
        <v>265</v>
      </c>
      <c r="N146" s="2" t="s">
        <v>266</v>
      </c>
      <c r="O146" s="2" t="s">
        <v>52</v>
      </c>
      <c r="P146" s="2" t="s">
        <v>52</v>
      </c>
      <c r="Q146" s="2" t="s">
        <v>247</v>
      </c>
      <c r="R146" s="2" t="s">
        <v>63</v>
      </c>
      <c r="S146" s="2" t="s">
        <v>64</v>
      </c>
      <c r="T146" s="2" t="s">
        <v>64</v>
      </c>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2" t="s">
        <v>52</v>
      </c>
      <c r="AS146" s="2" t="s">
        <v>52</v>
      </c>
      <c r="AT146" s="3"/>
      <c r="AU146" s="2" t="s">
        <v>267</v>
      </c>
      <c r="AV146" s="3">
        <v>53</v>
      </c>
    </row>
    <row r="147" spans="1:48" ht="30" customHeight="1">
      <c r="A147" s="16" t="s">
        <v>268</v>
      </c>
      <c r="B147" s="16" t="s">
        <v>269</v>
      </c>
      <c r="C147" s="16" t="s">
        <v>88</v>
      </c>
      <c r="D147" s="14">
        <v>1</v>
      </c>
      <c r="E147" s="15">
        <f>TRUNC(일위대가목록!E58,0)</f>
        <v>0</v>
      </c>
      <c r="F147" s="15">
        <f t="shared" si="6"/>
        <v>0</v>
      </c>
      <c r="G147" s="15">
        <f>TRUNC(일위대가목록!F58,0)</f>
        <v>169195</v>
      </c>
      <c r="H147" s="15">
        <f t="shared" si="7"/>
        <v>169195</v>
      </c>
      <c r="I147" s="15">
        <f>TRUNC(일위대가목록!G58,0)</f>
        <v>3367</v>
      </c>
      <c r="J147" s="15">
        <f t="shared" si="8"/>
        <v>3367</v>
      </c>
      <c r="K147" s="15">
        <f t="shared" si="9"/>
        <v>172562</v>
      </c>
      <c r="L147" s="15">
        <f t="shared" si="10"/>
        <v>172562</v>
      </c>
      <c r="M147" s="16" t="s">
        <v>270</v>
      </c>
      <c r="N147" s="2" t="s">
        <v>271</v>
      </c>
      <c r="O147" s="2" t="s">
        <v>52</v>
      </c>
      <c r="P147" s="2" t="s">
        <v>52</v>
      </c>
      <c r="Q147" s="2" t="s">
        <v>247</v>
      </c>
      <c r="R147" s="2" t="s">
        <v>63</v>
      </c>
      <c r="S147" s="2" t="s">
        <v>64</v>
      </c>
      <c r="T147" s="2" t="s">
        <v>64</v>
      </c>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2" t="s">
        <v>52</v>
      </c>
      <c r="AS147" s="2" t="s">
        <v>52</v>
      </c>
      <c r="AT147" s="3"/>
      <c r="AU147" s="2" t="s">
        <v>272</v>
      </c>
      <c r="AV147" s="3">
        <v>54</v>
      </c>
    </row>
    <row r="148" spans="1:48" ht="30" customHeight="1">
      <c r="A148" s="16" t="s">
        <v>273</v>
      </c>
      <c r="B148" s="16" t="s">
        <v>274</v>
      </c>
      <c r="C148" s="16" t="s">
        <v>88</v>
      </c>
      <c r="D148" s="14">
        <v>1</v>
      </c>
      <c r="E148" s="15">
        <f>TRUNC(일위대가목록!E59,0)</f>
        <v>0</v>
      </c>
      <c r="F148" s="15">
        <f t="shared" si="6"/>
        <v>0</v>
      </c>
      <c r="G148" s="15">
        <f>TRUNC(일위대가목록!F59,0)</f>
        <v>114050</v>
      </c>
      <c r="H148" s="15">
        <f t="shared" si="7"/>
        <v>114050</v>
      </c>
      <c r="I148" s="15">
        <f>TRUNC(일위대가목록!G59,0)</f>
        <v>2270</v>
      </c>
      <c r="J148" s="15">
        <f t="shared" si="8"/>
        <v>2270</v>
      </c>
      <c r="K148" s="15">
        <f t="shared" si="9"/>
        <v>116320</v>
      </c>
      <c r="L148" s="15">
        <f t="shared" si="10"/>
        <v>116320</v>
      </c>
      <c r="M148" s="16" t="s">
        <v>275</v>
      </c>
      <c r="N148" s="2" t="s">
        <v>276</v>
      </c>
      <c r="O148" s="2" t="s">
        <v>52</v>
      </c>
      <c r="P148" s="2" t="s">
        <v>52</v>
      </c>
      <c r="Q148" s="2" t="s">
        <v>247</v>
      </c>
      <c r="R148" s="2" t="s">
        <v>63</v>
      </c>
      <c r="S148" s="2" t="s">
        <v>64</v>
      </c>
      <c r="T148" s="2" t="s">
        <v>64</v>
      </c>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2" t="s">
        <v>52</v>
      </c>
      <c r="AS148" s="2" t="s">
        <v>52</v>
      </c>
      <c r="AT148" s="3"/>
      <c r="AU148" s="2" t="s">
        <v>277</v>
      </c>
      <c r="AV148" s="3">
        <v>55</v>
      </c>
    </row>
    <row r="149" spans="1:48" ht="30" customHeight="1">
      <c r="A149" s="16" t="s">
        <v>278</v>
      </c>
      <c r="B149" s="16" t="s">
        <v>279</v>
      </c>
      <c r="C149" s="16" t="s">
        <v>88</v>
      </c>
      <c r="D149" s="14">
        <v>1</v>
      </c>
      <c r="E149" s="15">
        <f>TRUNC(일위대가목록!E60,0)</f>
        <v>0</v>
      </c>
      <c r="F149" s="15">
        <f t="shared" si="6"/>
        <v>0</v>
      </c>
      <c r="G149" s="15">
        <f>TRUNC(일위대가목록!F60,0)</f>
        <v>175467</v>
      </c>
      <c r="H149" s="15">
        <f t="shared" si="7"/>
        <v>175467</v>
      </c>
      <c r="I149" s="15">
        <f>TRUNC(일위대가목록!G60,0)</f>
        <v>3492</v>
      </c>
      <c r="J149" s="15">
        <f t="shared" si="8"/>
        <v>3492</v>
      </c>
      <c r="K149" s="15">
        <f t="shared" si="9"/>
        <v>178959</v>
      </c>
      <c r="L149" s="15">
        <f t="shared" si="10"/>
        <v>178959</v>
      </c>
      <c r="M149" s="16" t="s">
        <v>280</v>
      </c>
      <c r="N149" s="2" t="s">
        <v>281</v>
      </c>
      <c r="O149" s="2" t="s">
        <v>52</v>
      </c>
      <c r="P149" s="2" t="s">
        <v>52</v>
      </c>
      <c r="Q149" s="2" t="s">
        <v>247</v>
      </c>
      <c r="R149" s="2" t="s">
        <v>63</v>
      </c>
      <c r="S149" s="2" t="s">
        <v>64</v>
      </c>
      <c r="T149" s="2" t="s">
        <v>64</v>
      </c>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2" t="s">
        <v>52</v>
      </c>
      <c r="AS149" s="2" t="s">
        <v>52</v>
      </c>
      <c r="AT149" s="3"/>
      <c r="AU149" s="2" t="s">
        <v>282</v>
      </c>
      <c r="AV149" s="3">
        <v>56</v>
      </c>
    </row>
    <row r="150" spans="1:48" ht="30" customHeight="1">
      <c r="A150" s="16" t="s">
        <v>283</v>
      </c>
      <c r="B150" s="16" t="s">
        <v>269</v>
      </c>
      <c r="C150" s="16" t="s">
        <v>88</v>
      </c>
      <c r="D150" s="14">
        <v>1</v>
      </c>
      <c r="E150" s="15">
        <f>TRUNC(일위대가목록!E61,0)</f>
        <v>0</v>
      </c>
      <c r="F150" s="15">
        <f t="shared" si="6"/>
        <v>0</v>
      </c>
      <c r="G150" s="15">
        <f>TRUNC(일위대가목록!F61,0)</f>
        <v>169195</v>
      </c>
      <c r="H150" s="15">
        <f t="shared" si="7"/>
        <v>169195</v>
      </c>
      <c r="I150" s="15">
        <f>TRUNC(일위대가목록!G61,0)</f>
        <v>3367</v>
      </c>
      <c r="J150" s="15">
        <f t="shared" si="8"/>
        <v>3367</v>
      </c>
      <c r="K150" s="15">
        <f t="shared" si="9"/>
        <v>172562</v>
      </c>
      <c r="L150" s="15">
        <f t="shared" si="10"/>
        <v>172562</v>
      </c>
      <c r="M150" s="16" t="s">
        <v>284</v>
      </c>
      <c r="N150" s="2" t="s">
        <v>285</v>
      </c>
      <c r="O150" s="2" t="s">
        <v>52</v>
      </c>
      <c r="P150" s="2" t="s">
        <v>52</v>
      </c>
      <c r="Q150" s="2" t="s">
        <v>247</v>
      </c>
      <c r="R150" s="2" t="s">
        <v>63</v>
      </c>
      <c r="S150" s="2" t="s">
        <v>64</v>
      </c>
      <c r="T150" s="2" t="s">
        <v>64</v>
      </c>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2" t="s">
        <v>52</v>
      </c>
      <c r="AS150" s="2" t="s">
        <v>52</v>
      </c>
      <c r="AT150" s="3"/>
      <c r="AU150" s="2" t="s">
        <v>286</v>
      </c>
      <c r="AV150" s="3">
        <v>57</v>
      </c>
    </row>
    <row r="151" spans="1:48" ht="30" customHeight="1">
      <c r="A151" s="16" t="s">
        <v>287</v>
      </c>
      <c r="B151" s="16" t="s">
        <v>288</v>
      </c>
      <c r="C151" s="16" t="s">
        <v>88</v>
      </c>
      <c r="D151" s="14">
        <v>1</v>
      </c>
      <c r="E151" s="15">
        <f>TRUNC(일위대가목록!E62,0)</f>
        <v>0</v>
      </c>
      <c r="F151" s="15">
        <f t="shared" si="6"/>
        <v>0</v>
      </c>
      <c r="G151" s="15">
        <f>TRUNC(일위대가목록!F62,0)</f>
        <v>74166</v>
      </c>
      <c r="H151" s="15">
        <f t="shared" si="7"/>
        <v>74166</v>
      </c>
      <c r="I151" s="15">
        <f>TRUNC(일위대가목록!G62,0)</f>
        <v>1476</v>
      </c>
      <c r="J151" s="15">
        <f t="shared" si="8"/>
        <v>1476</v>
      </c>
      <c r="K151" s="15">
        <f t="shared" si="9"/>
        <v>75642</v>
      </c>
      <c r="L151" s="15">
        <f t="shared" si="10"/>
        <v>75642</v>
      </c>
      <c r="M151" s="16" t="s">
        <v>289</v>
      </c>
      <c r="N151" s="2" t="s">
        <v>290</v>
      </c>
      <c r="O151" s="2" t="s">
        <v>52</v>
      </c>
      <c r="P151" s="2" t="s">
        <v>52</v>
      </c>
      <c r="Q151" s="2" t="s">
        <v>247</v>
      </c>
      <c r="R151" s="2" t="s">
        <v>63</v>
      </c>
      <c r="S151" s="2" t="s">
        <v>64</v>
      </c>
      <c r="T151" s="2" t="s">
        <v>64</v>
      </c>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2" t="s">
        <v>52</v>
      </c>
      <c r="AS151" s="2" t="s">
        <v>52</v>
      </c>
      <c r="AT151" s="3"/>
      <c r="AU151" s="2" t="s">
        <v>291</v>
      </c>
      <c r="AV151" s="3">
        <v>58</v>
      </c>
    </row>
    <row r="152" spans="1:48" ht="30" customHeight="1">
      <c r="A152" s="16" t="s">
        <v>292</v>
      </c>
      <c r="B152" s="16" t="s">
        <v>293</v>
      </c>
      <c r="C152" s="16" t="s">
        <v>88</v>
      </c>
      <c r="D152" s="14">
        <v>1</v>
      </c>
      <c r="E152" s="15">
        <f>TRUNC(일위대가목록!E63,0)</f>
        <v>0</v>
      </c>
      <c r="F152" s="15">
        <f t="shared" si="6"/>
        <v>0</v>
      </c>
      <c r="G152" s="15">
        <f>TRUNC(일위대가목록!F63,0)</f>
        <v>73064</v>
      </c>
      <c r="H152" s="15">
        <f t="shared" si="7"/>
        <v>73064</v>
      </c>
      <c r="I152" s="15">
        <f>TRUNC(일위대가목록!G63,0)</f>
        <v>1454</v>
      </c>
      <c r="J152" s="15">
        <f t="shared" si="8"/>
        <v>1454</v>
      </c>
      <c r="K152" s="15">
        <f t="shared" si="9"/>
        <v>74518</v>
      </c>
      <c r="L152" s="15">
        <f t="shared" si="10"/>
        <v>74518</v>
      </c>
      <c r="M152" s="16" t="s">
        <v>294</v>
      </c>
      <c r="N152" s="2" t="s">
        <v>295</v>
      </c>
      <c r="O152" s="2" t="s">
        <v>52</v>
      </c>
      <c r="P152" s="2" t="s">
        <v>52</v>
      </c>
      <c r="Q152" s="2" t="s">
        <v>247</v>
      </c>
      <c r="R152" s="2" t="s">
        <v>63</v>
      </c>
      <c r="S152" s="2" t="s">
        <v>64</v>
      </c>
      <c r="T152" s="2" t="s">
        <v>64</v>
      </c>
      <c r="U152" s="3"/>
      <c r="V152" s="3"/>
      <c r="W152" s="3"/>
      <c r="X152" s="3"/>
      <c r="Y152" s="3"/>
      <c r="Z152" s="3"/>
      <c r="AA152" s="3"/>
      <c r="AB152" s="3"/>
      <c r="AC152" s="3"/>
      <c r="AD152" s="3"/>
      <c r="AE152" s="3"/>
      <c r="AF152" s="3"/>
      <c r="AG152" s="3"/>
      <c r="AH152" s="3"/>
      <c r="AI152" s="3"/>
      <c r="AJ152" s="3"/>
      <c r="AK152" s="3"/>
      <c r="AL152" s="3"/>
      <c r="AM152" s="3"/>
      <c r="AN152" s="3"/>
      <c r="AO152" s="3"/>
      <c r="AP152" s="3"/>
      <c r="AQ152" s="3"/>
      <c r="AR152" s="2" t="s">
        <v>52</v>
      </c>
      <c r="AS152" s="2" t="s">
        <v>52</v>
      </c>
      <c r="AT152" s="3"/>
      <c r="AU152" s="2" t="s">
        <v>296</v>
      </c>
      <c r="AV152" s="3">
        <v>59</v>
      </c>
    </row>
    <row r="153" spans="1:48" ht="30" customHeight="1">
      <c r="A153" s="16" t="s">
        <v>297</v>
      </c>
      <c r="B153" s="16" t="s">
        <v>298</v>
      </c>
      <c r="C153" s="16" t="s">
        <v>88</v>
      </c>
      <c r="D153" s="14">
        <v>1</v>
      </c>
      <c r="E153" s="15">
        <f>TRUNC(일위대가목록!E64,0)</f>
        <v>0</v>
      </c>
      <c r="F153" s="15">
        <f t="shared" si="6"/>
        <v>0</v>
      </c>
      <c r="G153" s="15">
        <f>TRUNC(일위대가목록!F64,0)</f>
        <v>123587</v>
      </c>
      <c r="H153" s="15">
        <f t="shared" si="7"/>
        <v>123587</v>
      </c>
      <c r="I153" s="15">
        <f>TRUNC(일위대가목록!G64,0)</f>
        <v>2460</v>
      </c>
      <c r="J153" s="15">
        <f t="shared" si="8"/>
        <v>2460</v>
      </c>
      <c r="K153" s="15">
        <f t="shared" si="9"/>
        <v>126047</v>
      </c>
      <c r="L153" s="15">
        <f t="shared" si="10"/>
        <v>126047</v>
      </c>
      <c r="M153" s="16" t="s">
        <v>299</v>
      </c>
      <c r="N153" s="2" t="s">
        <v>300</v>
      </c>
      <c r="O153" s="2" t="s">
        <v>52</v>
      </c>
      <c r="P153" s="2" t="s">
        <v>52</v>
      </c>
      <c r="Q153" s="2" t="s">
        <v>247</v>
      </c>
      <c r="R153" s="2" t="s">
        <v>63</v>
      </c>
      <c r="S153" s="2" t="s">
        <v>64</v>
      </c>
      <c r="T153" s="2" t="s">
        <v>64</v>
      </c>
      <c r="U153" s="3"/>
      <c r="V153" s="3"/>
      <c r="W153" s="3"/>
      <c r="X153" s="3"/>
      <c r="Y153" s="3"/>
      <c r="Z153" s="3"/>
      <c r="AA153" s="3"/>
      <c r="AB153" s="3"/>
      <c r="AC153" s="3"/>
      <c r="AD153" s="3"/>
      <c r="AE153" s="3"/>
      <c r="AF153" s="3"/>
      <c r="AG153" s="3"/>
      <c r="AH153" s="3"/>
      <c r="AI153" s="3"/>
      <c r="AJ153" s="3"/>
      <c r="AK153" s="3"/>
      <c r="AL153" s="3"/>
      <c r="AM153" s="3"/>
      <c r="AN153" s="3"/>
      <c r="AO153" s="3"/>
      <c r="AP153" s="3"/>
      <c r="AQ153" s="3"/>
      <c r="AR153" s="2" t="s">
        <v>52</v>
      </c>
      <c r="AS153" s="2" t="s">
        <v>52</v>
      </c>
      <c r="AT153" s="3"/>
      <c r="AU153" s="2" t="s">
        <v>301</v>
      </c>
      <c r="AV153" s="3">
        <v>60</v>
      </c>
    </row>
    <row r="154" spans="1:48" ht="30" customHeight="1">
      <c r="A154" s="16" t="s">
        <v>302</v>
      </c>
      <c r="B154" s="16" t="s">
        <v>303</v>
      </c>
      <c r="C154" s="16" t="s">
        <v>88</v>
      </c>
      <c r="D154" s="14">
        <v>1</v>
      </c>
      <c r="E154" s="15">
        <f>TRUNC(일위대가목록!E65,0)</f>
        <v>0</v>
      </c>
      <c r="F154" s="15">
        <f t="shared" si="6"/>
        <v>0</v>
      </c>
      <c r="G154" s="15">
        <f>TRUNC(일위대가목록!F65,0)</f>
        <v>42421</v>
      </c>
      <c r="H154" s="15">
        <f t="shared" si="7"/>
        <v>42421</v>
      </c>
      <c r="I154" s="15">
        <f>TRUNC(일위대가목록!G65,0)</f>
        <v>844</v>
      </c>
      <c r="J154" s="15">
        <f t="shared" si="8"/>
        <v>844</v>
      </c>
      <c r="K154" s="15">
        <f t="shared" si="9"/>
        <v>43265</v>
      </c>
      <c r="L154" s="15">
        <f t="shared" si="10"/>
        <v>43265</v>
      </c>
      <c r="M154" s="16" t="s">
        <v>304</v>
      </c>
      <c r="N154" s="2" t="s">
        <v>305</v>
      </c>
      <c r="O154" s="2" t="s">
        <v>52</v>
      </c>
      <c r="P154" s="2" t="s">
        <v>52</v>
      </c>
      <c r="Q154" s="2" t="s">
        <v>247</v>
      </c>
      <c r="R154" s="2" t="s">
        <v>63</v>
      </c>
      <c r="S154" s="2" t="s">
        <v>64</v>
      </c>
      <c r="T154" s="2" t="s">
        <v>64</v>
      </c>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2" t="s">
        <v>52</v>
      </c>
      <c r="AS154" s="2" t="s">
        <v>52</v>
      </c>
      <c r="AT154" s="3"/>
      <c r="AU154" s="2" t="s">
        <v>306</v>
      </c>
      <c r="AV154" s="3">
        <v>61</v>
      </c>
    </row>
    <row r="155" spans="1:48" ht="30" customHeight="1">
      <c r="A155" s="16" t="s">
        <v>307</v>
      </c>
      <c r="B155" s="16" t="s">
        <v>308</v>
      </c>
      <c r="C155" s="16" t="s">
        <v>88</v>
      </c>
      <c r="D155" s="14">
        <v>1</v>
      </c>
      <c r="E155" s="15">
        <f>TRUNC(일위대가목록!E66,0)</f>
        <v>0</v>
      </c>
      <c r="F155" s="15">
        <f t="shared" si="6"/>
        <v>0</v>
      </c>
      <c r="G155" s="15">
        <f>TRUNC(일위대가목록!F66,0)</f>
        <v>159779</v>
      </c>
      <c r="H155" s="15">
        <f t="shared" si="7"/>
        <v>159779</v>
      </c>
      <c r="I155" s="15">
        <f>TRUNC(일위대가목록!G66,0)</f>
        <v>3180</v>
      </c>
      <c r="J155" s="15">
        <f t="shared" si="8"/>
        <v>3180</v>
      </c>
      <c r="K155" s="15">
        <f t="shared" si="9"/>
        <v>162959</v>
      </c>
      <c r="L155" s="15">
        <f t="shared" si="10"/>
        <v>162959</v>
      </c>
      <c r="M155" s="16" t="s">
        <v>309</v>
      </c>
      <c r="N155" s="2" t="s">
        <v>310</v>
      </c>
      <c r="O155" s="2" t="s">
        <v>52</v>
      </c>
      <c r="P155" s="2" t="s">
        <v>52</v>
      </c>
      <c r="Q155" s="2" t="s">
        <v>247</v>
      </c>
      <c r="R155" s="2" t="s">
        <v>63</v>
      </c>
      <c r="S155" s="2" t="s">
        <v>64</v>
      </c>
      <c r="T155" s="2" t="s">
        <v>64</v>
      </c>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2" t="s">
        <v>52</v>
      </c>
      <c r="AS155" s="2" t="s">
        <v>52</v>
      </c>
      <c r="AT155" s="3"/>
      <c r="AU155" s="2" t="s">
        <v>311</v>
      </c>
      <c r="AV155" s="3">
        <v>62</v>
      </c>
    </row>
    <row r="156" spans="1:48" ht="30" customHeight="1">
      <c r="A156" s="16" t="s">
        <v>312</v>
      </c>
      <c r="B156" s="16" t="s">
        <v>313</v>
      </c>
      <c r="C156" s="16" t="s">
        <v>88</v>
      </c>
      <c r="D156" s="14">
        <v>1</v>
      </c>
      <c r="E156" s="15">
        <f>TRUNC(일위대가목록!E67,0)</f>
        <v>0</v>
      </c>
      <c r="F156" s="15">
        <f t="shared" si="6"/>
        <v>0</v>
      </c>
      <c r="G156" s="15">
        <f>TRUNC(일위대가목록!F67,0)</f>
        <v>49294</v>
      </c>
      <c r="H156" s="15">
        <f t="shared" si="7"/>
        <v>49294</v>
      </c>
      <c r="I156" s="15">
        <f>TRUNC(일위대가목록!G67,0)</f>
        <v>981</v>
      </c>
      <c r="J156" s="15">
        <f t="shared" si="8"/>
        <v>981</v>
      </c>
      <c r="K156" s="15">
        <f t="shared" si="9"/>
        <v>50275</v>
      </c>
      <c r="L156" s="15">
        <f t="shared" si="10"/>
        <v>50275</v>
      </c>
      <c r="M156" s="16" t="s">
        <v>314</v>
      </c>
      <c r="N156" s="2" t="s">
        <v>315</v>
      </c>
      <c r="O156" s="2" t="s">
        <v>52</v>
      </c>
      <c r="P156" s="2" t="s">
        <v>52</v>
      </c>
      <c r="Q156" s="2" t="s">
        <v>247</v>
      </c>
      <c r="R156" s="2" t="s">
        <v>63</v>
      </c>
      <c r="S156" s="2" t="s">
        <v>64</v>
      </c>
      <c r="T156" s="2" t="s">
        <v>64</v>
      </c>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2" t="s">
        <v>52</v>
      </c>
      <c r="AS156" s="2" t="s">
        <v>52</v>
      </c>
      <c r="AT156" s="3"/>
      <c r="AU156" s="2" t="s">
        <v>316</v>
      </c>
      <c r="AV156" s="3">
        <v>63</v>
      </c>
    </row>
    <row r="157" spans="1:48" ht="30" customHeight="1">
      <c r="A157" s="16" t="s">
        <v>317</v>
      </c>
      <c r="B157" s="16" t="s">
        <v>318</v>
      </c>
      <c r="C157" s="16" t="s">
        <v>88</v>
      </c>
      <c r="D157" s="14">
        <v>1</v>
      </c>
      <c r="E157" s="15">
        <f>TRUNC(일위대가목록!E68,0)</f>
        <v>0</v>
      </c>
      <c r="F157" s="15">
        <f t="shared" si="6"/>
        <v>0</v>
      </c>
      <c r="G157" s="15">
        <f>TRUNC(일위대가목록!F68,0)</f>
        <v>101280</v>
      </c>
      <c r="H157" s="15">
        <f t="shared" si="7"/>
        <v>101280</v>
      </c>
      <c r="I157" s="15">
        <f>TRUNC(일위대가목록!G68,0)</f>
        <v>2016</v>
      </c>
      <c r="J157" s="15">
        <f t="shared" si="8"/>
        <v>2016</v>
      </c>
      <c r="K157" s="15">
        <f t="shared" si="9"/>
        <v>103296</v>
      </c>
      <c r="L157" s="15">
        <f t="shared" si="10"/>
        <v>103296</v>
      </c>
      <c r="M157" s="16" t="s">
        <v>319</v>
      </c>
      <c r="N157" s="2" t="s">
        <v>320</v>
      </c>
      <c r="O157" s="2" t="s">
        <v>52</v>
      </c>
      <c r="P157" s="2" t="s">
        <v>52</v>
      </c>
      <c r="Q157" s="2" t="s">
        <v>247</v>
      </c>
      <c r="R157" s="2" t="s">
        <v>63</v>
      </c>
      <c r="S157" s="2" t="s">
        <v>64</v>
      </c>
      <c r="T157" s="2" t="s">
        <v>64</v>
      </c>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2" t="s">
        <v>52</v>
      </c>
      <c r="AS157" s="2" t="s">
        <v>52</v>
      </c>
      <c r="AT157" s="3"/>
      <c r="AU157" s="2" t="s">
        <v>321</v>
      </c>
      <c r="AV157" s="3">
        <v>64</v>
      </c>
    </row>
    <row r="158" spans="1:48" ht="30" customHeight="1">
      <c r="A158" s="14"/>
      <c r="B158" s="14"/>
      <c r="C158" s="14"/>
      <c r="D158" s="14"/>
      <c r="E158" s="15"/>
      <c r="F158" s="15"/>
      <c r="G158" s="15"/>
      <c r="H158" s="15"/>
      <c r="I158" s="15"/>
      <c r="J158" s="15"/>
      <c r="K158" s="15"/>
      <c r="L158" s="15"/>
      <c r="M158" s="14"/>
      <c r="Q158" s="1" t="s">
        <v>247</v>
      </c>
    </row>
    <row r="159" spans="1:48" ht="30" customHeight="1">
      <c r="A159" s="14"/>
      <c r="B159" s="14"/>
      <c r="C159" s="14"/>
      <c r="D159" s="14"/>
      <c r="E159" s="15"/>
      <c r="F159" s="15"/>
      <c r="G159" s="15"/>
      <c r="H159" s="15"/>
      <c r="I159" s="15"/>
      <c r="J159" s="15"/>
      <c r="K159" s="15"/>
      <c r="L159" s="15"/>
      <c r="M159" s="14"/>
      <c r="Q159" s="1" t="s">
        <v>247</v>
      </c>
    </row>
    <row r="160" spans="1:48" ht="30" customHeight="1">
      <c r="A160" s="14"/>
      <c r="B160" s="14"/>
      <c r="C160" s="14"/>
      <c r="D160" s="14"/>
      <c r="E160" s="15"/>
      <c r="F160" s="15"/>
      <c r="G160" s="15"/>
      <c r="H160" s="15"/>
      <c r="I160" s="15"/>
      <c r="J160" s="15"/>
      <c r="K160" s="15"/>
      <c r="L160" s="15"/>
      <c r="M160" s="14"/>
      <c r="Q160" s="1" t="s">
        <v>247</v>
      </c>
    </row>
    <row r="161" spans="1:48" ht="30" customHeight="1">
      <c r="A161" s="14"/>
      <c r="B161" s="14"/>
      <c r="C161" s="14"/>
      <c r="D161" s="14"/>
      <c r="E161" s="15"/>
      <c r="F161" s="15"/>
      <c r="G161" s="15"/>
      <c r="H161" s="15"/>
      <c r="I161" s="15"/>
      <c r="J161" s="15"/>
      <c r="K161" s="15"/>
      <c r="L161" s="15"/>
      <c r="M161" s="14"/>
      <c r="Q161" s="1" t="s">
        <v>247</v>
      </c>
    </row>
    <row r="162" spans="1:48" ht="30" customHeight="1">
      <c r="A162" s="14"/>
      <c r="B162" s="14"/>
      <c r="C162" s="14"/>
      <c r="D162" s="14"/>
      <c r="E162" s="15"/>
      <c r="F162" s="15"/>
      <c r="G162" s="15"/>
      <c r="H162" s="15"/>
      <c r="I162" s="15"/>
      <c r="J162" s="15"/>
      <c r="K162" s="15"/>
      <c r="L162" s="15"/>
      <c r="M162" s="14"/>
      <c r="Q162" s="1" t="s">
        <v>247</v>
      </c>
    </row>
    <row r="163" spans="1:48" ht="30" customHeight="1">
      <c r="A163" s="14"/>
      <c r="B163" s="14"/>
      <c r="C163" s="14"/>
      <c r="D163" s="14"/>
      <c r="E163" s="15"/>
      <c r="F163" s="15"/>
      <c r="G163" s="15"/>
      <c r="H163" s="15"/>
      <c r="I163" s="15"/>
      <c r="J163" s="15"/>
      <c r="K163" s="15"/>
      <c r="L163" s="15"/>
      <c r="M163" s="14"/>
      <c r="Q163" s="1" t="s">
        <v>247</v>
      </c>
    </row>
    <row r="164" spans="1:48" ht="30" customHeight="1">
      <c r="A164" s="16" t="s">
        <v>82</v>
      </c>
      <c r="B164" s="14"/>
      <c r="C164" s="14"/>
      <c r="D164" s="14"/>
      <c r="E164" s="15"/>
      <c r="F164" s="15">
        <f>SUMIF(Q143:Q163,"010106",F143:F163)</f>
        <v>0</v>
      </c>
      <c r="G164" s="15"/>
      <c r="H164" s="15">
        <f>SUMIF(Q143:Q163,"010106",H143:H163)</f>
        <v>1965512</v>
      </c>
      <c r="I164" s="15"/>
      <c r="J164" s="15">
        <f>SUMIF(Q143:Q163,"010106",J143:J163)</f>
        <v>39118</v>
      </c>
      <c r="K164" s="15"/>
      <c r="L164" s="15">
        <f>SUMIF(Q143:Q163,"010106",L143:L163)</f>
        <v>2004630</v>
      </c>
      <c r="M164" s="14"/>
      <c r="N164" t="s">
        <v>83</v>
      </c>
    </row>
    <row r="165" spans="1:48" ht="30" customHeight="1">
      <c r="A165" s="16" t="s">
        <v>322</v>
      </c>
      <c r="B165" s="16" t="s">
        <v>52</v>
      </c>
      <c r="C165" s="14"/>
      <c r="D165" s="14"/>
      <c r="E165" s="15"/>
      <c r="F165" s="15"/>
      <c r="G165" s="15"/>
      <c r="H165" s="15"/>
      <c r="I165" s="15"/>
      <c r="J165" s="15"/>
      <c r="K165" s="15"/>
      <c r="L165" s="15"/>
      <c r="M165" s="14"/>
      <c r="N165" s="3"/>
      <c r="O165" s="3"/>
      <c r="P165" s="3"/>
      <c r="Q165" s="2" t="s">
        <v>323</v>
      </c>
      <c r="R165" s="3"/>
      <c r="S165" s="3"/>
      <c r="T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row>
    <row r="166" spans="1:48" ht="30" customHeight="1">
      <c r="A166" s="16" t="s">
        <v>325</v>
      </c>
      <c r="B166" s="16" t="s">
        <v>326</v>
      </c>
      <c r="C166" s="16" t="s">
        <v>327</v>
      </c>
      <c r="D166" s="14">
        <v>7.6319999999999997</v>
      </c>
      <c r="E166" s="15">
        <f>TRUNC(단가대비표!O29,0)</f>
        <v>0</v>
      </c>
      <c r="F166" s="15">
        <f>TRUNC(E166*D166, 0)</f>
        <v>0</v>
      </c>
      <c r="G166" s="15">
        <f>TRUNC(단가대비표!P29,0)</f>
        <v>0</v>
      </c>
      <c r="H166" s="15">
        <f>TRUNC(G166*D166, 0)</f>
        <v>0</v>
      </c>
      <c r="I166" s="15">
        <f>TRUNC(단가대비표!V29,0)</f>
        <v>170497</v>
      </c>
      <c r="J166" s="15">
        <f>TRUNC(I166*D166, 0)</f>
        <v>1301233</v>
      </c>
      <c r="K166" s="15">
        <f>TRUNC(E166+G166+I166, 0)</f>
        <v>170497</v>
      </c>
      <c r="L166" s="15">
        <f>TRUNC(F166+H166+J166, 0)</f>
        <v>1301233</v>
      </c>
      <c r="M166" s="16" t="s">
        <v>328</v>
      </c>
      <c r="N166" s="2" t="s">
        <v>329</v>
      </c>
      <c r="O166" s="2" t="s">
        <v>52</v>
      </c>
      <c r="P166" s="2" t="s">
        <v>52</v>
      </c>
      <c r="Q166" s="2" t="s">
        <v>323</v>
      </c>
      <c r="R166" s="2" t="s">
        <v>64</v>
      </c>
      <c r="S166" s="2" t="s">
        <v>64</v>
      </c>
      <c r="T166" s="2" t="s">
        <v>63</v>
      </c>
      <c r="U166" s="3"/>
      <c r="V166" s="3"/>
      <c r="W166" s="3"/>
      <c r="X166" s="3"/>
      <c r="Y166" s="3"/>
      <c r="Z166" s="3"/>
      <c r="AA166" s="3"/>
      <c r="AB166" s="3"/>
      <c r="AC166" s="3"/>
      <c r="AD166" s="3"/>
      <c r="AE166" s="3"/>
      <c r="AF166" s="3"/>
      <c r="AG166" s="3"/>
      <c r="AH166" s="3"/>
      <c r="AI166" s="3"/>
      <c r="AJ166" s="3"/>
      <c r="AK166" s="3"/>
      <c r="AL166" s="3"/>
      <c r="AM166" s="3"/>
      <c r="AN166" s="3"/>
      <c r="AO166" s="3"/>
      <c r="AP166" s="3"/>
      <c r="AQ166" s="3"/>
      <c r="AR166" s="2" t="s">
        <v>52</v>
      </c>
      <c r="AS166" s="2" t="s">
        <v>52</v>
      </c>
      <c r="AT166" s="3"/>
      <c r="AU166" s="2" t="s">
        <v>330</v>
      </c>
      <c r="AV166" s="3">
        <v>47</v>
      </c>
    </row>
    <row r="167" spans="1:48" ht="30" customHeight="1">
      <c r="A167" s="16" t="s">
        <v>331</v>
      </c>
      <c r="B167" s="16" t="s">
        <v>332</v>
      </c>
      <c r="C167" s="16" t="s">
        <v>327</v>
      </c>
      <c r="D167" s="14">
        <v>7.6319999999999997</v>
      </c>
      <c r="E167" s="15">
        <f>TRUNC(단가대비표!O30,0)</f>
        <v>0</v>
      </c>
      <c r="F167" s="15">
        <f>TRUNC(E167*D167, 0)</f>
        <v>0</v>
      </c>
      <c r="G167" s="15">
        <f>TRUNC(단가대비표!P30,0)</f>
        <v>0</v>
      </c>
      <c r="H167" s="15">
        <f>TRUNC(G167*D167, 0)</f>
        <v>0</v>
      </c>
      <c r="I167" s="15">
        <f>TRUNC(단가대비표!V30,0)</f>
        <v>62500</v>
      </c>
      <c r="J167" s="15">
        <f>TRUNC(I167*D167, 0)</f>
        <v>477000</v>
      </c>
      <c r="K167" s="15">
        <f>TRUNC(E167+G167+I167, 0)</f>
        <v>62500</v>
      </c>
      <c r="L167" s="15">
        <f>TRUNC(F167+H167+J167, 0)</f>
        <v>477000</v>
      </c>
      <c r="M167" s="16" t="s">
        <v>333</v>
      </c>
      <c r="N167" s="2" t="s">
        <v>334</v>
      </c>
      <c r="O167" s="2" t="s">
        <v>52</v>
      </c>
      <c r="P167" s="2" t="s">
        <v>52</v>
      </c>
      <c r="Q167" s="2" t="s">
        <v>323</v>
      </c>
      <c r="R167" s="2" t="s">
        <v>64</v>
      </c>
      <c r="S167" s="2" t="s">
        <v>64</v>
      </c>
      <c r="T167" s="2" t="s">
        <v>63</v>
      </c>
      <c r="U167" s="3"/>
      <c r="V167" s="3"/>
      <c r="W167" s="3"/>
      <c r="X167" s="3"/>
      <c r="Y167" s="3"/>
      <c r="Z167" s="3"/>
      <c r="AA167" s="3"/>
      <c r="AB167" s="3"/>
      <c r="AC167" s="3"/>
      <c r="AD167" s="3"/>
      <c r="AE167" s="3"/>
      <c r="AF167" s="3"/>
      <c r="AG167" s="3"/>
      <c r="AH167" s="3"/>
      <c r="AI167" s="3"/>
      <c r="AJ167" s="3"/>
      <c r="AK167" s="3"/>
      <c r="AL167" s="3"/>
      <c r="AM167" s="3"/>
      <c r="AN167" s="3"/>
      <c r="AO167" s="3"/>
      <c r="AP167" s="3"/>
      <c r="AQ167" s="3"/>
      <c r="AR167" s="2" t="s">
        <v>52</v>
      </c>
      <c r="AS167" s="2" t="s">
        <v>52</v>
      </c>
      <c r="AT167" s="3"/>
      <c r="AU167" s="2" t="s">
        <v>335</v>
      </c>
      <c r="AV167" s="3">
        <v>48</v>
      </c>
    </row>
    <row r="168" spans="1:48" ht="30" customHeight="1">
      <c r="A168" s="14"/>
      <c r="B168" s="14"/>
      <c r="C168" s="14"/>
      <c r="D168" s="14"/>
      <c r="E168" s="15"/>
      <c r="F168" s="15"/>
      <c r="G168" s="15"/>
      <c r="H168" s="15"/>
      <c r="I168" s="15"/>
      <c r="J168" s="15"/>
      <c r="K168" s="15"/>
      <c r="L168" s="15"/>
      <c r="M168" s="14"/>
      <c r="Q168" s="1" t="s">
        <v>323</v>
      </c>
    </row>
    <row r="169" spans="1:48" ht="30" customHeight="1">
      <c r="A169" s="14"/>
      <c r="B169" s="14"/>
      <c r="C169" s="14"/>
      <c r="D169" s="14"/>
      <c r="E169" s="15"/>
      <c r="F169" s="15"/>
      <c r="G169" s="15"/>
      <c r="H169" s="15"/>
      <c r="I169" s="15"/>
      <c r="J169" s="15"/>
      <c r="K169" s="15"/>
      <c r="L169" s="15"/>
      <c r="M169" s="14"/>
      <c r="Q169" s="1" t="s">
        <v>323</v>
      </c>
    </row>
    <row r="170" spans="1:48" ht="30" customHeight="1">
      <c r="A170" s="14"/>
      <c r="B170" s="14"/>
      <c r="C170" s="14"/>
      <c r="D170" s="14"/>
      <c r="E170" s="15"/>
      <c r="F170" s="15"/>
      <c r="G170" s="15"/>
      <c r="H170" s="15"/>
      <c r="I170" s="15"/>
      <c r="J170" s="15"/>
      <c r="K170" s="15"/>
      <c r="L170" s="15"/>
      <c r="M170" s="14"/>
      <c r="Q170" s="1" t="s">
        <v>323</v>
      </c>
    </row>
    <row r="171" spans="1:48" ht="30" customHeight="1">
      <c r="A171" s="14"/>
      <c r="B171" s="14"/>
      <c r="C171" s="14"/>
      <c r="D171" s="14"/>
      <c r="E171" s="15"/>
      <c r="F171" s="15"/>
      <c r="G171" s="15"/>
      <c r="H171" s="15"/>
      <c r="I171" s="15"/>
      <c r="J171" s="15"/>
      <c r="K171" s="15"/>
      <c r="L171" s="15"/>
      <c r="M171" s="14"/>
      <c r="Q171" s="1" t="s">
        <v>323</v>
      </c>
    </row>
    <row r="172" spans="1:48" ht="30" customHeight="1">
      <c r="A172" s="14"/>
      <c r="B172" s="14"/>
      <c r="C172" s="14"/>
      <c r="D172" s="14"/>
      <c r="E172" s="15"/>
      <c r="F172" s="15"/>
      <c r="G172" s="15"/>
      <c r="H172" s="15"/>
      <c r="I172" s="15"/>
      <c r="J172" s="15"/>
      <c r="K172" s="15"/>
      <c r="L172" s="15"/>
      <c r="M172" s="14"/>
      <c r="Q172" s="1" t="s">
        <v>323</v>
      </c>
    </row>
    <row r="173" spans="1:48" ht="30" customHeight="1">
      <c r="A173" s="14"/>
      <c r="B173" s="14"/>
      <c r="C173" s="14"/>
      <c r="D173" s="14"/>
      <c r="E173" s="15"/>
      <c r="F173" s="15"/>
      <c r="G173" s="15"/>
      <c r="H173" s="15"/>
      <c r="I173" s="15"/>
      <c r="J173" s="15"/>
      <c r="K173" s="15"/>
      <c r="L173" s="15"/>
      <c r="M173" s="14"/>
      <c r="Q173" s="1" t="s">
        <v>323</v>
      </c>
    </row>
    <row r="174" spans="1:48" ht="30" customHeight="1">
      <c r="A174" s="14"/>
      <c r="B174" s="14"/>
      <c r="C174" s="14"/>
      <c r="D174" s="14"/>
      <c r="E174" s="15"/>
      <c r="F174" s="15"/>
      <c r="G174" s="15"/>
      <c r="H174" s="15"/>
      <c r="I174" s="15"/>
      <c r="J174" s="15"/>
      <c r="K174" s="15"/>
      <c r="L174" s="15"/>
      <c r="M174" s="14"/>
      <c r="Q174" s="1" t="s">
        <v>323</v>
      </c>
    </row>
    <row r="175" spans="1:48" ht="30" customHeight="1">
      <c r="A175" s="14"/>
      <c r="B175" s="14"/>
      <c r="C175" s="14"/>
      <c r="D175" s="14"/>
      <c r="E175" s="15"/>
      <c r="F175" s="15"/>
      <c r="G175" s="15"/>
      <c r="H175" s="15"/>
      <c r="I175" s="15"/>
      <c r="J175" s="15"/>
      <c r="K175" s="15"/>
      <c r="L175" s="15"/>
      <c r="M175" s="14"/>
      <c r="Q175" s="1" t="s">
        <v>323</v>
      </c>
    </row>
    <row r="176" spans="1:48" ht="30" customHeight="1">
      <c r="A176" s="14"/>
      <c r="B176" s="14"/>
      <c r="C176" s="14"/>
      <c r="D176" s="14"/>
      <c r="E176" s="15"/>
      <c r="F176" s="15"/>
      <c r="G176" s="15"/>
      <c r="H176" s="15"/>
      <c r="I176" s="15"/>
      <c r="J176" s="15"/>
      <c r="K176" s="15"/>
      <c r="L176" s="15"/>
      <c r="M176" s="14"/>
      <c r="Q176" s="1" t="s">
        <v>323</v>
      </c>
    </row>
    <row r="177" spans="1:17" ht="30" customHeight="1">
      <c r="A177" s="14"/>
      <c r="B177" s="14"/>
      <c r="C177" s="14"/>
      <c r="D177" s="14"/>
      <c r="E177" s="15"/>
      <c r="F177" s="15"/>
      <c r="G177" s="15"/>
      <c r="H177" s="15"/>
      <c r="I177" s="15"/>
      <c r="J177" s="15"/>
      <c r="K177" s="15"/>
      <c r="L177" s="15"/>
      <c r="M177" s="14"/>
      <c r="Q177" s="1" t="s">
        <v>323</v>
      </c>
    </row>
    <row r="178" spans="1:17" ht="30" customHeight="1">
      <c r="A178" s="14"/>
      <c r="B178" s="14"/>
      <c r="C178" s="14"/>
      <c r="D178" s="14"/>
      <c r="E178" s="15"/>
      <c r="F178" s="15"/>
      <c r="G178" s="15"/>
      <c r="H178" s="15"/>
      <c r="I178" s="15"/>
      <c r="J178" s="15"/>
      <c r="K178" s="15"/>
      <c r="L178" s="15"/>
      <c r="M178" s="14"/>
      <c r="Q178" s="1" t="s">
        <v>323</v>
      </c>
    </row>
    <row r="179" spans="1:17" ht="30" customHeight="1">
      <c r="A179" s="14"/>
      <c r="B179" s="14"/>
      <c r="C179" s="14"/>
      <c r="D179" s="14"/>
      <c r="E179" s="15"/>
      <c r="F179" s="15"/>
      <c r="G179" s="15"/>
      <c r="H179" s="15"/>
      <c r="I179" s="15"/>
      <c r="J179" s="15"/>
      <c r="K179" s="15"/>
      <c r="L179" s="15"/>
      <c r="M179" s="14"/>
      <c r="Q179" s="1" t="s">
        <v>323</v>
      </c>
    </row>
    <row r="180" spans="1:17" ht="30" customHeight="1">
      <c r="A180" s="14"/>
      <c r="B180" s="14"/>
      <c r="C180" s="14"/>
      <c r="D180" s="14"/>
      <c r="E180" s="15"/>
      <c r="F180" s="15"/>
      <c r="G180" s="15"/>
      <c r="H180" s="15"/>
      <c r="I180" s="15"/>
      <c r="J180" s="15"/>
      <c r="K180" s="15"/>
      <c r="L180" s="15"/>
      <c r="M180" s="14"/>
      <c r="Q180" s="1" t="s">
        <v>323</v>
      </c>
    </row>
    <row r="181" spans="1:17" ht="30" customHeight="1">
      <c r="A181" s="14"/>
      <c r="B181" s="14"/>
      <c r="C181" s="14"/>
      <c r="D181" s="14"/>
      <c r="E181" s="15"/>
      <c r="F181" s="15"/>
      <c r="G181" s="15"/>
      <c r="H181" s="15"/>
      <c r="I181" s="15"/>
      <c r="J181" s="15"/>
      <c r="K181" s="15"/>
      <c r="L181" s="15"/>
      <c r="M181" s="14"/>
      <c r="Q181" s="1" t="s">
        <v>323</v>
      </c>
    </row>
    <row r="182" spans="1:17" ht="30" customHeight="1">
      <c r="A182" s="14"/>
      <c r="B182" s="14"/>
      <c r="C182" s="14"/>
      <c r="D182" s="14"/>
      <c r="E182" s="15"/>
      <c r="F182" s="15"/>
      <c r="G182" s="15"/>
      <c r="H182" s="15"/>
      <c r="I182" s="15"/>
      <c r="J182" s="15"/>
      <c r="K182" s="15"/>
      <c r="L182" s="15"/>
      <c r="M182" s="14"/>
      <c r="Q182" s="1" t="s">
        <v>323</v>
      </c>
    </row>
    <row r="183" spans="1:17" ht="30" customHeight="1">
      <c r="A183" s="14"/>
      <c r="B183" s="14"/>
      <c r="C183" s="14"/>
      <c r="D183" s="14"/>
      <c r="E183" s="15"/>
      <c r="F183" s="15"/>
      <c r="G183" s="15"/>
      <c r="H183" s="15"/>
      <c r="I183" s="15"/>
      <c r="J183" s="15"/>
      <c r="K183" s="15"/>
      <c r="L183" s="15"/>
      <c r="M183" s="14"/>
      <c r="Q183" s="1" t="s">
        <v>323</v>
      </c>
    </row>
    <row r="184" spans="1:17" ht="30" customHeight="1">
      <c r="A184" s="14"/>
      <c r="B184" s="14"/>
      <c r="C184" s="14"/>
      <c r="D184" s="14"/>
      <c r="E184" s="15"/>
      <c r="F184" s="15"/>
      <c r="G184" s="15"/>
      <c r="H184" s="15"/>
      <c r="I184" s="15"/>
      <c r="J184" s="15"/>
      <c r="K184" s="15"/>
      <c r="L184" s="15"/>
      <c r="M184" s="14"/>
      <c r="Q184" s="1" t="s">
        <v>323</v>
      </c>
    </row>
    <row r="185" spans="1:17" ht="30" customHeight="1">
      <c r="A185" s="14"/>
      <c r="B185" s="14"/>
      <c r="C185" s="14"/>
      <c r="D185" s="14"/>
      <c r="E185" s="15"/>
      <c r="F185" s="15"/>
      <c r="G185" s="15"/>
      <c r="H185" s="15"/>
      <c r="I185" s="15"/>
      <c r="J185" s="15"/>
      <c r="K185" s="15"/>
      <c r="L185" s="15"/>
      <c r="M185" s="14"/>
      <c r="Q185" s="1" t="s">
        <v>323</v>
      </c>
    </row>
    <row r="186" spans="1:17" ht="30" customHeight="1">
      <c r="A186" s="14"/>
      <c r="B186" s="14"/>
      <c r="C186" s="14"/>
      <c r="D186" s="14"/>
      <c r="E186" s="15"/>
      <c r="F186" s="15"/>
      <c r="G186" s="15"/>
      <c r="H186" s="15"/>
      <c r="I186" s="15"/>
      <c r="J186" s="15"/>
      <c r="K186" s="15"/>
      <c r="L186" s="15"/>
      <c r="M186" s="14"/>
      <c r="Q186" s="1" t="s">
        <v>323</v>
      </c>
    </row>
    <row r="187" spans="1:17" ht="30" customHeight="1">
      <c r="A187" s="16" t="s">
        <v>82</v>
      </c>
      <c r="B187" s="14"/>
      <c r="C187" s="14"/>
      <c r="D187" s="14"/>
      <c r="E187" s="15"/>
      <c r="F187" s="15">
        <f>SUMIF(Q166:Q186,"010107",F166:F186)</f>
        <v>0</v>
      </c>
      <c r="G187" s="15"/>
      <c r="H187" s="15">
        <f>SUMIF(Q166:Q186,"010107",H166:H186)</f>
        <v>0</v>
      </c>
      <c r="I187" s="15"/>
      <c r="J187" s="15">
        <f>SUMIF(Q166:Q186,"010107",J166:J186)</f>
        <v>1778233</v>
      </c>
      <c r="K187" s="15"/>
      <c r="L187" s="15">
        <f>SUMIF(Q166:Q186,"010107",L166:L186)</f>
        <v>1778233</v>
      </c>
      <c r="M187" s="14"/>
      <c r="N187" t="s">
        <v>83</v>
      </c>
    </row>
  </sheetData>
  <mergeCells count="44">
    <mergeCell ref="AU2:AU3"/>
    <mergeCell ref="AV2:AV3"/>
    <mergeCell ref="AO2:AO3"/>
    <mergeCell ref="AP2:AP3"/>
    <mergeCell ref="AQ2:AQ3"/>
    <mergeCell ref="AR2:AR3"/>
    <mergeCell ref="AS2:AS3"/>
    <mergeCell ref="AT2:AT3"/>
    <mergeCell ref="AN2:AN3"/>
    <mergeCell ref="AC2:AC3"/>
    <mergeCell ref="AD2:AD3"/>
    <mergeCell ref="AE2:AE3"/>
    <mergeCell ref="AF2:AF3"/>
    <mergeCell ref="AG2:AG3"/>
    <mergeCell ref="AH2:AH3"/>
    <mergeCell ref="AI2:AI3"/>
    <mergeCell ref="AJ2:AJ3"/>
    <mergeCell ref="AK2:AK3"/>
    <mergeCell ref="AL2:AL3"/>
    <mergeCell ref="AM2:AM3"/>
    <mergeCell ref="AB2:AB3"/>
    <mergeCell ref="Q2:Q3"/>
    <mergeCell ref="R2:R3"/>
    <mergeCell ref="S2:S3"/>
    <mergeCell ref="T2:T3"/>
    <mergeCell ref="U2:U3"/>
    <mergeCell ref="V2:V3"/>
    <mergeCell ref="W2:W3"/>
    <mergeCell ref="X2:X3"/>
    <mergeCell ref="Y2:Y3"/>
    <mergeCell ref="Z2:Z3"/>
    <mergeCell ref="AA2:AA3"/>
    <mergeCell ref="P2:P3"/>
    <mergeCell ref="A2:A3"/>
    <mergeCell ref="B2:B3"/>
    <mergeCell ref="C2:C3"/>
    <mergeCell ref="D2:D3"/>
    <mergeCell ref="E2:F2"/>
    <mergeCell ref="G2:H2"/>
    <mergeCell ref="I2:J2"/>
    <mergeCell ref="K2:L2"/>
    <mergeCell ref="M2:M3"/>
    <mergeCell ref="N2:N3"/>
    <mergeCell ref="O2:O3"/>
  </mergeCells>
  <phoneticPr fontId="1" type="noConversion"/>
  <pageMargins left="0.78740157480314954" right="0" top="0.39370078740157477" bottom="0.39370078740157477" header="0" footer="0"/>
  <pageSetup paperSize="9" scale="65" fitToHeight="0" orientation="landscape" r:id="rId1"/>
  <rowBreaks count="7" manualBreakCount="7">
    <brk id="26" max="16383" man="1"/>
    <brk id="72" max="16383" man="1"/>
    <brk id="95" max="16383" man="1"/>
    <brk id="118" max="16383" man="1"/>
    <brk id="141" max="16383" man="1"/>
    <brk id="164" max="16383" man="1"/>
    <brk id="18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2"/>
  <sheetViews>
    <sheetView view="pageBreakPreview" topLeftCell="B1" zoomScaleNormal="100" zoomScaleSheetLayoutView="100" workbookViewId="0">
      <selection sqref="A1:X1"/>
    </sheetView>
  </sheetViews>
  <sheetFormatPr defaultRowHeight="16.5"/>
  <cols>
    <col min="1" max="1" width="11.625" hidden="1" customWidth="1"/>
    <col min="2" max="3" width="30.625" customWidth="1"/>
    <col min="4" max="4" width="4.625" customWidth="1"/>
    <col min="5" max="8" width="13.625" customWidth="1"/>
    <col min="9" max="9" width="8.625" customWidth="1"/>
    <col min="10" max="10" width="12.625" customWidth="1"/>
    <col min="11" max="12" width="2.625" hidden="1" customWidth="1"/>
    <col min="13" max="13" width="20.625" customWidth="1"/>
    <col min="14" max="14" width="2.625" hidden="1" customWidth="1"/>
  </cols>
  <sheetData>
    <row r="1" spans="1:14" ht="30" customHeight="1">
      <c r="A1" s="5"/>
      <c r="B1" s="4" t="s">
        <v>336</v>
      </c>
      <c r="C1" s="5"/>
      <c r="D1" s="5"/>
      <c r="E1" s="5"/>
      <c r="F1" s="5"/>
      <c r="G1" s="5"/>
      <c r="H1" s="5"/>
      <c r="I1" s="5"/>
      <c r="J1" s="5"/>
      <c r="K1" s="5"/>
      <c r="L1" s="5"/>
      <c r="M1" s="5"/>
    </row>
    <row r="2" spans="1:14" ht="30" customHeight="1">
      <c r="A2" s="17"/>
      <c r="B2" s="18" t="s">
        <v>1</v>
      </c>
      <c r="C2" s="7"/>
      <c r="D2" s="7"/>
      <c r="E2" s="7"/>
      <c r="F2" s="7"/>
      <c r="G2" s="7"/>
      <c r="H2" s="7"/>
      <c r="I2" s="7"/>
      <c r="J2" s="7"/>
      <c r="K2" s="7"/>
      <c r="L2" s="7"/>
      <c r="M2" s="8"/>
    </row>
    <row r="3" spans="1:14" ht="30" customHeight="1">
      <c r="A3" s="9" t="s">
        <v>337</v>
      </c>
      <c r="B3" s="9" t="s">
        <v>2</v>
      </c>
      <c r="C3" s="9" t="s">
        <v>3</v>
      </c>
      <c r="D3" s="9" t="s">
        <v>4</v>
      </c>
      <c r="E3" s="9" t="s">
        <v>338</v>
      </c>
      <c r="F3" s="9" t="s">
        <v>339</v>
      </c>
      <c r="G3" s="9" t="s">
        <v>340</v>
      </c>
      <c r="H3" s="9" t="s">
        <v>341</v>
      </c>
      <c r="I3" s="9" t="s">
        <v>342</v>
      </c>
      <c r="J3" s="9" t="s">
        <v>343</v>
      </c>
      <c r="K3" s="9" t="s">
        <v>344</v>
      </c>
      <c r="L3" s="9" t="s">
        <v>345</v>
      </c>
      <c r="M3" s="9" t="s">
        <v>346</v>
      </c>
      <c r="N3" s="1" t="s">
        <v>347</v>
      </c>
    </row>
    <row r="4" spans="1:14" ht="30" customHeight="1">
      <c r="A4" s="16" t="s">
        <v>358</v>
      </c>
      <c r="B4" s="16" t="s">
        <v>58</v>
      </c>
      <c r="C4" s="16" t="s">
        <v>359</v>
      </c>
      <c r="D4" s="16" t="s">
        <v>60</v>
      </c>
      <c r="E4" s="26">
        <f>일위대가!F7</f>
        <v>0</v>
      </c>
      <c r="F4" s="26">
        <f>일위대가!H7</f>
        <v>93979</v>
      </c>
      <c r="G4" s="26">
        <f>일위대가!J7</f>
        <v>0</v>
      </c>
      <c r="H4" s="26">
        <f t="shared" ref="H4:H35" si="0">E4+F4+G4</f>
        <v>93979</v>
      </c>
      <c r="I4" s="16" t="s">
        <v>360</v>
      </c>
      <c r="J4" s="16" t="s">
        <v>52</v>
      </c>
      <c r="K4" s="16" t="s">
        <v>52</v>
      </c>
      <c r="L4" s="16" t="s">
        <v>52</v>
      </c>
      <c r="M4" s="16" t="s">
        <v>361</v>
      </c>
      <c r="N4" s="2" t="s">
        <v>52</v>
      </c>
    </row>
    <row r="5" spans="1:14" ht="30" customHeight="1">
      <c r="A5" s="16" t="s">
        <v>62</v>
      </c>
      <c r="B5" s="16" t="s">
        <v>58</v>
      </c>
      <c r="C5" s="16" t="s">
        <v>59</v>
      </c>
      <c r="D5" s="16" t="s">
        <v>60</v>
      </c>
      <c r="E5" s="26">
        <f>일위대가!F20</f>
        <v>39909</v>
      </c>
      <c r="F5" s="26">
        <f>일위대가!H20</f>
        <v>93979</v>
      </c>
      <c r="G5" s="26">
        <f>일위대가!J20</f>
        <v>0</v>
      </c>
      <c r="H5" s="26">
        <f t="shared" si="0"/>
        <v>133888</v>
      </c>
      <c r="I5" s="16" t="s">
        <v>61</v>
      </c>
      <c r="J5" s="16" t="s">
        <v>52</v>
      </c>
      <c r="K5" s="16" t="s">
        <v>52</v>
      </c>
      <c r="L5" s="16" t="s">
        <v>52</v>
      </c>
      <c r="M5" s="16" t="s">
        <v>374</v>
      </c>
      <c r="N5" s="2" t="s">
        <v>52</v>
      </c>
    </row>
    <row r="6" spans="1:14" ht="30" customHeight="1">
      <c r="A6" s="16" t="s">
        <v>70</v>
      </c>
      <c r="B6" s="16" t="s">
        <v>66</v>
      </c>
      <c r="C6" s="16" t="s">
        <v>67</v>
      </c>
      <c r="D6" s="16" t="s">
        <v>68</v>
      </c>
      <c r="E6" s="26">
        <f>일위대가!F24</f>
        <v>0</v>
      </c>
      <c r="F6" s="26">
        <f>일위대가!H24</f>
        <v>3341</v>
      </c>
      <c r="G6" s="26">
        <f>일위대가!J24</f>
        <v>0</v>
      </c>
      <c r="H6" s="26">
        <f t="shared" si="0"/>
        <v>3341</v>
      </c>
      <c r="I6" s="16" t="s">
        <v>69</v>
      </c>
      <c r="J6" s="16" t="s">
        <v>52</v>
      </c>
      <c r="K6" s="16" t="s">
        <v>52</v>
      </c>
      <c r="L6" s="16" t="s">
        <v>52</v>
      </c>
      <c r="M6" s="16" t="s">
        <v>416</v>
      </c>
      <c r="N6" s="2" t="s">
        <v>52</v>
      </c>
    </row>
    <row r="7" spans="1:14" ht="30" customHeight="1">
      <c r="A7" s="16" t="s">
        <v>74</v>
      </c>
      <c r="B7" s="16" t="s">
        <v>72</v>
      </c>
      <c r="C7" s="16" t="s">
        <v>52</v>
      </c>
      <c r="D7" s="16" t="s">
        <v>68</v>
      </c>
      <c r="E7" s="26">
        <f>일위대가!F29</f>
        <v>209</v>
      </c>
      <c r="F7" s="26">
        <f>일위대가!H29</f>
        <v>501</v>
      </c>
      <c r="G7" s="26">
        <f>일위대가!J29</f>
        <v>0</v>
      </c>
      <c r="H7" s="26">
        <f t="shared" si="0"/>
        <v>710</v>
      </c>
      <c r="I7" s="16" t="s">
        <v>73</v>
      </c>
      <c r="J7" s="16" t="s">
        <v>52</v>
      </c>
      <c r="K7" s="16" t="s">
        <v>52</v>
      </c>
      <c r="L7" s="16" t="s">
        <v>52</v>
      </c>
      <c r="M7" s="16" t="s">
        <v>52</v>
      </c>
      <c r="N7" s="2" t="s">
        <v>52</v>
      </c>
    </row>
    <row r="8" spans="1:14" ht="30" customHeight="1">
      <c r="A8" s="16" t="s">
        <v>237</v>
      </c>
      <c r="B8" s="16" t="s">
        <v>234</v>
      </c>
      <c r="C8" s="16" t="s">
        <v>235</v>
      </c>
      <c r="D8" s="16" t="s">
        <v>68</v>
      </c>
      <c r="E8" s="26">
        <f>일위대가!F33</f>
        <v>0</v>
      </c>
      <c r="F8" s="26">
        <f>일위대가!H33</f>
        <v>1169</v>
      </c>
      <c r="G8" s="26">
        <f>일위대가!J33</f>
        <v>0</v>
      </c>
      <c r="H8" s="26">
        <f t="shared" si="0"/>
        <v>1169</v>
      </c>
      <c r="I8" s="16" t="s">
        <v>236</v>
      </c>
      <c r="J8" s="16" t="s">
        <v>52</v>
      </c>
      <c r="K8" s="16" t="s">
        <v>52</v>
      </c>
      <c r="L8" s="16" t="s">
        <v>52</v>
      </c>
      <c r="M8" s="16" t="s">
        <v>52</v>
      </c>
      <c r="N8" s="2" t="s">
        <v>52</v>
      </c>
    </row>
    <row r="9" spans="1:14" ht="30" customHeight="1">
      <c r="A9" s="16" t="s">
        <v>428</v>
      </c>
      <c r="B9" s="16" t="s">
        <v>429</v>
      </c>
      <c r="C9" s="16" t="s">
        <v>430</v>
      </c>
      <c r="D9" s="16" t="s">
        <v>228</v>
      </c>
      <c r="E9" s="26">
        <f>일위대가!F37</f>
        <v>376</v>
      </c>
      <c r="F9" s="26">
        <f>일위대가!H37</f>
        <v>0</v>
      </c>
      <c r="G9" s="26">
        <f>일위대가!J37</f>
        <v>0</v>
      </c>
      <c r="H9" s="26">
        <f t="shared" si="0"/>
        <v>376</v>
      </c>
      <c r="I9" s="16" t="s">
        <v>431</v>
      </c>
      <c r="J9" s="16" t="s">
        <v>52</v>
      </c>
      <c r="K9" s="16" t="s">
        <v>52</v>
      </c>
      <c r="L9" s="16" t="s">
        <v>52</v>
      </c>
      <c r="M9" s="16" t="s">
        <v>432</v>
      </c>
      <c r="N9" s="2" t="s">
        <v>52</v>
      </c>
    </row>
    <row r="10" spans="1:14" ht="30" customHeight="1">
      <c r="A10" s="16" t="s">
        <v>440</v>
      </c>
      <c r="B10" s="16" t="s">
        <v>441</v>
      </c>
      <c r="C10" s="16" t="s">
        <v>442</v>
      </c>
      <c r="D10" s="16" t="s">
        <v>228</v>
      </c>
      <c r="E10" s="26">
        <f>일위대가!F41</f>
        <v>5184</v>
      </c>
      <c r="F10" s="26">
        <f>일위대가!H41</f>
        <v>0</v>
      </c>
      <c r="G10" s="26">
        <f>일위대가!J41</f>
        <v>0</v>
      </c>
      <c r="H10" s="26">
        <f t="shared" si="0"/>
        <v>5184</v>
      </c>
      <c r="I10" s="16" t="s">
        <v>443</v>
      </c>
      <c r="J10" s="16" t="s">
        <v>52</v>
      </c>
      <c r="K10" s="16" t="s">
        <v>52</v>
      </c>
      <c r="L10" s="16" t="s">
        <v>52</v>
      </c>
      <c r="M10" s="16" t="s">
        <v>432</v>
      </c>
      <c r="N10" s="2" t="s">
        <v>52</v>
      </c>
    </row>
    <row r="11" spans="1:14" ht="30" customHeight="1">
      <c r="A11" s="16" t="s">
        <v>449</v>
      </c>
      <c r="B11" s="16" t="s">
        <v>450</v>
      </c>
      <c r="C11" s="16" t="s">
        <v>451</v>
      </c>
      <c r="D11" s="16" t="s">
        <v>68</v>
      </c>
      <c r="E11" s="26">
        <f>일위대가!F47</f>
        <v>1109</v>
      </c>
      <c r="F11" s="26">
        <f>일위대가!H47</f>
        <v>2231</v>
      </c>
      <c r="G11" s="26">
        <f>일위대가!J47</f>
        <v>0</v>
      </c>
      <c r="H11" s="26">
        <f t="shared" si="0"/>
        <v>3340</v>
      </c>
      <c r="I11" s="16" t="s">
        <v>452</v>
      </c>
      <c r="J11" s="16" t="s">
        <v>52</v>
      </c>
      <c r="K11" s="16" t="s">
        <v>52</v>
      </c>
      <c r="L11" s="16" t="s">
        <v>52</v>
      </c>
      <c r="M11" s="16" t="s">
        <v>52</v>
      </c>
      <c r="N11" s="2" t="s">
        <v>52</v>
      </c>
    </row>
    <row r="12" spans="1:14" ht="30" customHeight="1">
      <c r="A12" s="16" t="s">
        <v>465</v>
      </c>
      <c r="B12" s="16" t="s">
        <v>466</v>
      </c>
      <c r="C12" s="16" t="s">
        <v>451</v>
      </c>
      <c r="D12" s="16" t="s">
        <v>68</v>
      </c>
      <c r="E12" s="26">
        <f>일위대가!F53</f>
        <v>1650</v>
      </c>
      <c r="F12" s="26">
        <f>일위대가!H53</f>
        <v>2231</v>
      </c>
      <c r="G12" s="26">
        <f>일위대가!J53</f>
        <v>0</v>
      </c>
      <c r="H12" s="26">
        <f t="shared" si="0"/>
        <v>3881</v>
      </c>
      <c r="I12" s="16" t="s">
        <v>467</v>
      </c>
      <c r="J12" s="16" t="s">
        <v>52</v>
      </c>
      <c r="K12" s="16" t="s">
        <v>52</v>
      </c>
      <c r="L12" s="16" t="s">
        <v>52</v>
      </c>
      <c r="M12" s="16" t="s">
        <v>52</v>
      </c>
      <c r="N12" s="2" t="s">
        <v>52</v>
      </c>
    </row>
    <row r="13" spans="1:14" ht="30" customHeight="1">
      <c r="A13" s="16" t="s">
        <v>475</v>
      </c>
      <c r="B13" s="16" t="s">
        <v>476</v>
      </c>
      <c r="C13" s="16" t="s">
        <v>477</v>
      </c>
      <c r="D13" s="16" t="s">
        <v>478</v>
      </c>
      <c r="E13" s="26">
        <f>일위대가!F62</f>
        <v>36</v>
      </c>
      <c r="F13" s="26">
        <f>일위대가!H62</f>
        <v>1216</v>
      </c>
      <c r="G13" s="26">
        <f>일위대가!J62</f>
        <v>60</v>
      </c>
      <c r="H13" s="26">
        <f t="shared" si="0"/>
        <v>1312</v>
      </c>
      <c r="I13" s="16" t="s">
        <v>479</v>
      </c>
      <c r="J13" s="16" t="s">
        <v>52</v>
      </c>
      <c r="K13" s="16" t="s">
        <v>52</v>
      </c>
      <c r="L13" s="16" t="s">
        <v>52</v>
      </c>
      <c r="M13" s="16" t="s">
        <v>480</v>
      </c>
      <c r="N13" s="2" t="s">
        <v>52</v>
      </c>
    </row>
    <row r="14" spans="1:14" ht="30" customHeight="1">
      <c r="A14" s="16" t="s">
        <v>504</v>
      </c>
      <c r="B14" s="16" t="s">
        <v>505</v>
      </c>
      <c r="C14" s="16" t="s">
        <v>506</v>
      </c>
      <c r="D14" s="16" t="s">
        <v>68</v>
      </c>
      <c r="E14" s="26">
        <f>일위대가!F67</f>
        <v>0</v>
      </c>
      <c r="F14" s="26">
        <f>일위대가!H67</f>
        <v>33564</v>
      </c>
      <c r="G14" s="26">
        <f>일위대가!J67</f>
        <v>0</v>
      </c>
      <c r="H14" s="26">
        <f t="shared" si="0"/>
        <v>33564</v>
      </c>
      <c r="I14" s="16" t="s">
        <v>507</v>
      </c>
      <c r="J14" s="16" t="s">
        <v>52</v>
      </c>
      <c r="K14" s="16" t="s">
        <v>52</v>
      </c>
      <c r="L14" s="16" t="s">
        <v>52</v>
      </c>
      <c r="M14" s="16" t="s">
        <v>508</v>
      </c>
      <c r="N14" s="2" t="s">
        <v>52</v>
      </c>
    </row>
    <row r="15" spans="1:14" ht="30" customHeight="1">
      <c r="A15" s="16" t="s">
        <v>515</v>
      </c>
      <c r="B15" s="16" t="s">
        <v>516</v>
      </c>
      <c r="C15" s="16" t="s">
        <v>517</v>
      </c>
      <c r="D15" s="16" t="s">
        <v>68</v>
      </c>
      <c r="E15" s="26">
        <f>일위대가!F76</f>
        <v>11031</v>
      </c>
      <c r="F15" s="26">
        <f>일위대가!H76</f>
        <v>7871</v>
      </c>
      <c r="G15" s="26">
        <f>일위대가!J76</f>
        <v>0</v>
      </c>
      <c r="H15" s="26">
        <f t="shared" si="0"/>
        <v>18902</v>
      </c>
      <c r="I15" s="16" t="s">
        <v>518</v>
      </c>
      <c r="J15" s="16" t="s">
        <v>52</v>
      </c>
      <c r="K15" s="16" t="s">
        <v>52</v>
      </c>
      <c r="L15" s="16" t="s">
        <v>52</v>
      </c>
      <c r="M15" s="16" t="s">
        <v>52</v>
      </c>
      <c r="N15" s="2" t="s">
        <v>52</v>
      </c>
    </row>
    <row r="16" spans="1:14" ht="30" customHeight="1">
      <c r="A16" s="16" t="s">
        <v>543</v>
      </c>
      <c r="B16" s="16" t="s">
        <v>544</v>
      </c>
      <c r="C16" s="16" t="s">
        <v>545</v>
      </c>
      <c r="D16" s="16" t="s">
        <v>68</v>
      </c>
      <c r="E16" s="26">
        <f>일위대가!F84</f>
        <v>136</v>
      </c>
      <c r="F16" s="26">
        <f>일위대가!H84</f>
        <v>6832</v>
      </c>
      <c r="G16" s="26">
        <f>일위대가!J84</f>
        <v>0</v>
      </c>
      <c r="H16" s="26">
        <f t="shared" si="0"/>
        <v>6968</v>
      </c>
      <c r="I16" s="16" t="s">
        <v>546</v>
      </c>
      <c r="J16" s="16" t="s">
        <v>52</v>
      </c>
      <c r="K16" s="16" t="s">
        <v>52</v>
      </c>
      <c r="L16" s="16" t="s">
        <v>52</v>
      </c>
      <c r="M16" s="16" t="s">
        <v>547</v>
      </c>
      <c r="N16" s="2" t="s">
        <v>52</v>
      </c>
    </row>
    <row r="17" spans="1:14" ht="30" customHeight="1">
      <c r="A17" s="16" t="s">
        <v>553</v>
      </c>
      <c r="B17" s="16" t="s">
        <v>554</v>
      </c>
      <c r="C17" s="16" t="s">
        <v>555</v>
      </c>
      <c r="D17" s="16" t="s">
        <v>68</v>
      </c>
      <c r="E17" s="26">
        <f>일위대가!F89</f>
        <v>2011</v>
      </c>
      <c r="F17" s="26">
        <f>일위대가!H89</f>
        <v>0</v>
      </c>
      <c r="G17" s="26">
        <f>일위대가!J89</f>
        <v>0</v>
      </c>
      <c r="H17" s="26">
        <f t="shared" si="0"/>
        <v>2011</v>
      </c>
      <c r="I17" s="16" t="s">
        <v>556</v>
      </c>
      <c r="J17" s="16" t="s">
        <v>52</v>
      </c>
      <c r="K17" s="16" t="s">
        <v>52</v>
      </c>
      <c r="L17" s="16" t="s">
        <v>52</v>
      </c>
      <c r="M17" s="16" t="s">
        <v>52</v>
      </c>
      <c r="N17" s="2" t="s">
        <v>52</v>
      </c>
    </row>
    <row r="18" spans="1:14" ht="30" customHeight="1">
      <c r="A18" s="16" t="s">
        <v>244</v>
      </c>
      <c r="B18" s="16" t="s">
        <v>241</v>
      </c>
      <c r="C18" s="16" t="s">
        <v>242</v>
      </c>
      <c r="D18" s="16" t="s">
        <v>68</v>
      </c>
      <c r="E18" s="26">
        <f>일위대가!F94</f>
        <v>136</v>
      </c>
      <c r="F18" s="26">
        <f>일위대가!H94</f>
        <v>6832</v>
      </c>
      <c r="G18" s="26">
        <f>일위대가!J94</f>
        <v>0</v>
      </c>
      <c r="H18" s="26">
        <f t="shared" si="0"/>
        <v>6968</v>
      </c>
      <c r="I18" s="16" t="s">
        <v>243</v>
      </c>
      <c r="J18" s="16" t="s">
        <v>52</v>
      </c>
      <c r="K18" s="16" t="s">
        <v>52</v>
      </c>
      <c r="L18" s="16" t="s">
        <v>52</v>
      </c>
      <c r="M18" s="16" t="s">
        <v>52</v>
      </c>
      <c r="N18" s="2" t="s">
        <v>52</v>
      </c>
    </row>
    <row r="19" spans="1:14" ht="30" customHeight="1">
      <c r="A19" s="16" t="s">
        <v>570</v>
      </c>
      <c r="B19" s="16" t="s">
        <v>571</v>
      </c>
      <c r="C19" s="16" t="s">
        <v>572</v>
      </c>
      <c r="D19" s="16" t="s">
        <v>68</v>
      </c>
      <c r="E19" s="26">
        <f>일위대가!F100</f>
        <v>1994</v>
      </c>
      <c r="F19" s="26">
        <f>일위대가!H100</f>
        <v>15695</v>
      </c>
      <c r="G19" s="26">
        <f>일위대가!J100</f>
        <v>0</v>
      </c>
      <c r="H19" s="26">
        <f t="shared" si="0"/>
        <v>17689</v>
      </c>
      <c r="I19" s="16" t="s">
        <v>573</v>
      </c>
      <c r="J19" s="16" t="s">
        <v>52</v>
      </c>
      <c r="K19" s="16" t="s">
        <v>52</v>
      </c>
      <c r="L19" s="16" t="s">
        <v>52</v>
      </c>
      <c r="M19" s="16" t="s">
        <v>574</v>
      </c>
      <c r="N19" s="2" t="s">
        <v>52</v>
      </c>
    </row>
    <row r="20" spans="1:14" ht="30" customHeight="1">
      <c r="A20" s="16" t="s">
        <v>578</v>
      </c>
      <c r="B20" s="16" t="s">
        <v>575</v>
      </c>
      <c r="C20" s="16" t="s">
        <v>576</v>
      </c>
      <c r="D20" s="16" t="s">
        <v>68</v>
      </c>
      <c r="E20" s="26">
        <f>일위대가!F104</f>
        <v>1858</v>
      </c>
      <c r="F20" s="26">
        <f>일위대가!H104</f>
        <v>8863</v>
      </c>
      <c r="G20" s="26">
        <f>일위대가!J104</f>
        <v>0</v>
      </c>
      <c r="H20" s="26">
        <f t="shared" si="0"/>
        <v>10721</v>
      </c>
      <c r="I20" s="16" t="s">
        <v>577</v>
      </c>
      <c r="J20" s="16" t="s">
        <v>52</v>
      </c>
      <c r="K20" s="16" t="s">
        <v>52</v>
      </c>
      <c r="L20" s="16" t="s">
        <v>52</v>
      </c>
      <c r="M20" s="16" t="s">
        <v>583</v>
      </c>
      <c r="N20" s="2" t="s">
        <v>52</v>
      </c>
    </row>
    <row r="21" spans="1:14" ht="30" customHeight="1">
      <c r="A21" s="16" t="s">
        <v>522</v>
      </c>
      <c r="B21" s="16" t="s">
        <v>519</v>
      </c>
      <c r="C21" s="16" t="s">
        <v>520</v>
      </c>
      <c r="D21" s="16" t="s">
        <v>68</v>
      </c>
      <c r="E21" s="26">
        <f>일위대가!F110</f>
        <v>74</v>
      </c>
      <c r="F21" s="26">
        <f>일위대가!H110</f>
        <v>2478</v>
      </c>
      <c r="G21" s="26">
        <f>일위대가!J110</f>
        <v>0</v>
      </c>
      <c r="H21" s="26">
        <f t="shared" si="0"/>
        <v>2552</v>
      </c>
      <c r="I21" s="16" t="s">
        <v>521</v>
      </c>
      <c r="J21" s="16" t="s">
        <v>52</v>
      </c>
      <c r="K21" s="16" t="s">
        <v>52</v>
      </c>
      <c r="L21" s="16" t="s">
        <v>52</v>
      </c>
      <c r="M21" s="16" t="s">
        <v>591</v>
      </c>
      <c r="N21" s="2" t="s">
        <v>52</v>
      </c>
    </row>
    <row r="22" spans="1:14" ht="30" customHeight="1">
      <c r="A22" s="16" t="s">
        <v>596</v>
      </c>
      <c r="B22" s="16" t="s">
        <v>597</v>
      </c>
      <c r="C22" s="16" t="s">
        <v>598</v>
      </c>
      <c r="D22" s="16" t="s">
        <v>68</v>
      </c>
      <c r="E22" s="26">
        <f>일위대가!F115</f>
        <v>4819</v>
      </c>
      <c r="F22" s="26">
        <f>일위대가!H115</f>
        <v>18140</v>
      </c>
      <c r="G22" s="26">
        <f>일위대가!J115</f>
        <v>362</v>
      </c>
      <c r="H22" s="26">
        <f t="shared" si="0"/>
        <v>23321</v>
      </c>
      <c r="I22" s="16" t="s">
        <v>599</v>
      </c>
      <c r="J22" s="16" t="s">
        <v>52</v>
      </c>
      <c r="K22" s="16" t="s">
        <v>52</v>
      </c>
      <c r="L22" s="16" t="s">
        <v>52</v>
      </c>
      <c r="M22" s="16" t="s">
        <v>600</v>
      </c>
      <c r="N22" s="2" t="s">
        <v>52</v>
      </c>
    </row>
    <row r="23" spans="1:14" ht="30" customHeight="1">
      <c r="A23" s="16" t="s">
        <v>612</v>
      </c>
      <c r="B23" s="16" t="s">
        <v>597</v>
      </c>
      <c r="C23" s="16" t="s">
        <v>613</v>
      </c>
      <c r="D23" s="16" t="s">
        <v>68</v>
      </c>
      <c r="E23" s="26">
        <f>일위대가!F120</f>
        <v>5838</v>
      </c>
      <c r="F23" s="26">
        <f>일위대가!H120</f>
        <v>18140</v>
      </c>
      <c r="G23" s="26">
        <f>일위대가!J120</f>
        <v>362</v>
      </c>
      <c r="H23" s="26">
        <f t="shared" si="0"/>
        <v>24340</v>
      </c>
      <c r="I23" s="16" t="s">
        <v>614</v>
      </c>
      <c r="J23" s="16" t="s">
        <v>52</v>
      </c>
      <c r="K23" s="16" t="s">
        <v>52</v>
      </c>
      <c r="L23" s="16" t="s">
        <v>52</v>
      </c>
      <c r="M23" s="16" t="s">
        <v>600</v>
      </c>
      <c r="N23" s="2" t="s">
        <v>52</v>
      </c>
    </row>
    <row r="24" spans="1:14" ht="30" customHeight="1">
      <c r="A24" s="16" t="s">
        <v>621</v>
      </c>
      <c r="B24" s="16" t="s">
        <v>622</v>
      </c>
      <c r="C24" s="16" t="s">
        <v>623</v>
      </c>
      <c r="D24" s="16" t="s">
        <v>68</v>
      </c>
      <c r="E24" s="26">
        <f>일위대가!F125</f>
        <v>4153</v>
      </c>
      <c r="F24" s="26">
        <f>일위대가!H125</f>
        <v>7012</v>
      </c>
      <c r="G24" s="26">
        <f>일위대가!J125</f>
        <v>0</v>
      </c>
      <c r="H24" s="26">
        <f t="shared" si="0"/>
        <v>11165</v>
      </c>
      <c r="I24" s="16" t="s">
        <v>624</v>
      </c>
      <c r="J24" s="16" t="s">
        <v>52</v>
      </c>
      <c r="K24" s="16" t="s">
        <v>52</v>
      </c>
      <c r="L24" s="16" t="s">
        <v>52</v>
      </c>
      <c r="M24" s="16" t="s">
        <v>625</v>
      </c>
      <c r="N24" s="2" t="s">
        <v>52</v>
      </c>
    </row>
    <row r="25" spans="1:14" ht="30" customHeight="1">
      <c r="A25" s="16" t="s">
        <v>637</v>
      </c>
      <c r="B25" s="16" t="s">
        <v>622</v>
      </c>
      <c r="C25" s="16" t="s">
        <v>638</v>
      </c>
      <c r="D25" s="16" t="s">
        <v>68</v>
      </c>
      <c r="E25" s="26">
        <f>일위대가!F130</f>
        <v>11282</v>
      </c>
      <c r="F25" s="26">
        <f>일위대가!H130</f>
        <v>7012</v>
      </c>
      <c r="G25" s="26">
        <f>일위대가!J130</f>
        <v>0</v>
      </c>
      <c r="H25" s="26">
        <f t="shared" si="0"/>
        <v>18294</v>
      </c>
      <c r="I25" s="16" t="s">
        <v>639</v>
      </c>
      <c r="J25" s="16" t="s">
        <v>52</v>
      </c>
      <c r="K25" s="16" t="s">
        <v>52</v>
      </c>
      <c r="L25" s="16" t="s">
        <v>52</v>
      </c>
      <c r="M25" s="16" t="s">
        <v>625</v>
      </c>
      <c r="N25" s="2" t="s">
        <v>52</v>
      </c>
    </row>
    <row r="26" spans="1:14" ht="30" customHeight="1">
      <c r="A26" s="16" t="s">
        <v>90</v>
      </c>
      <c r="B26" s="16" t="s">
        <v>86</v>
      </c>
      <c r="C26" s="16" t="s">
        <v>87</v>
      </c>
      <c r="D26" s="16" t="s">
        <v>88</v>
      </c>
      <c r="E26" s="26">
        <f>일위대가!F136</f>
        <v>154351</v>
      </c>
      <c r="F26" s="26">
        <f>일위대가!H136</f>
        <v>496756</v>
      </c>
      <c r="G26" s="26">
        <f>일위대가!J136</f>
        <v>0</v>
      </c>
      <c r="H26" s="26">
        <f t="shared" si="0"/>
        <v>651107</v>
      </c>
      <c r="I26" s="16" t="s">
        <v>89</v>
      </c>
      <c r="J26" s="16" t="s">
        <v>52</v>
      </c>
      <c r="K26" s="16" t="s">
        <v>52</v>
      </c>
      <c r="L26" s="16" t="s">
        <v>52</v>
      </c>
      <c r="M26" s="16" t="s">
        <v>52</v>
      </c>
      <c r="N26" s="2" t="s">
        <v>52</v>
      </c>
    </row>
    <row r="27" spans="1:14" ht="30" customHeight="1">
      <c r="A27" s="16" t="s">
        <v>95</v>
      </c>
      <c r="B27" s="16" t="s">
        <v>92</v>
      </c>
      <c r="C27" s="16" t="s">
        <v>93</v>
      </c>
      <c r="D27" s="16" t="s">
        <v>88</v>
      </c>
      <c r="E27" s="26">
        <f>일위대가!F143</f>
        <v>675594</v>
      </c>
      <c r="F27" s="26">
        <f>일위대가!H143</f>
        <v>2136508</v>
      </c>
      <c r="G27" s="26">
        <f>일위대가!J143</f>
        <v>11641</v>
      </c>
      <c r="H27" s="26">
        <f t="shared" si="0"/>
        <v>2823743</v>
      </c>
      <c r="I27" s="16" t="s">
        <v>94</v>
      </c>
      <c r="J27" s="16" t="s">
        <v>52</v>
      </c>
      <c r="K27" s="16" t="s">
        <v>52</v>
      </c>
      <c r="L27" s="16" t="s">
        <v>52</v>
      </c>
      <c r="M27" s="16" t="s">
        <v>52</v>
      </c>
      <c r="N27" s="2" t="s">
        <v>52</v>
      </c>
    </row>
    <row r="28" spans="1:14" ht="30" customHeight="1">
      <c r="A28" s="16" t="s">
        <v>100</v>
      </c>
      <c r="B28" s="16" t="s">
        <v>97</v>
      </c>
      <c r="C28" s="16" t="s">
        <v>98</v>
      </c>
      <c r="D28" s="16" t="s">
        <v>88</v>
      </c>
      <c r="E28" s="26">
        <f>일위대가!F151</f>
        <v>231432</v>
      </c>
      <c r="F28" s="26">
        <f>일위대가!H151</f>
        <v>826352</v>
      </c>
      <c r="G28" s="26">
        <f>일위대가!J151</f>
        <v>4561</v>
      </c>
      <c r="H28" s="26">
        <f t="shared" si="0"/>
        <v>1062345</v>
      </c>
      <c r="I28" s="16" t="s">
        <v>99</v>
      </c>
      <c r="J28" s="16" t="s">
        <v>52</v>
      </c>
      <c r="K28" s="16" t="s">
        <v>52</v>
      </c>
      <c r="L28" s="16" t="s">
        <v>52</v>
      </c>
      <c r="M28" s="16" t="s">
        <v>52</v>
      </c>
      <c r="N28" s="2" t="s">
        <v>52</v>
      </c>
    </row>
    <row r="29" spans="1:14" ht="30" customHeight="1">
      <c r="A29" s="16" t="s">
        <v>105</v>
      </c>
      <c r="B29" s="16" t="s">
        <v>102</v>
      </c>
      <c r="C29" s="16" t="s">
        <v>103</v>
      </c>
      <c r="D29" s="16" t="s">
        <v>88</v>
      </c>
      <c r="E29" s="26">
        <f>일위대가!F158</f>
        <v>423894</v>
      </c>
      <c r="F29" s="26">
        <f>일위대가!H158</f>
        <v>302076</v>
      </c>
      <c r="G29" s="26">
        <f>일위대가!J158</f>
        <v>0</v>
      </c>
      <c r="H29" s="26">
        <f t="shared" si="0"/>
        <v>725970</v>
      </c>
      <c r="I29" s="16" t="s">
        <v>104</v>
      </c>
      <c r="J29" s="16" t="s">
        <v>52</v>
      </c>
      <c r="K29" s="16" t="s">
        <v>52</v>
      </c>
      <c r="L29" s="16" t="s">
        <v>52</v>
      </c>
      <c r="M29" s="16" t="s">
        <v>52</v>
      </c>
      <c r="N29" s="2" t="s">
        <v>52</v>
      </c>
    </row>
    <row r="30" spans="1:14" ht="30" customHeight="1">
      <c r="A30" s="16" t="s">
        <v>110</v>
      </c>
      <c r="B30" s="16" t="s">
        <v>107</v>
      </c>
      <c r="C30" s="16" t="s">
        <v>108</v>
      </c>
      <c r="D30" s="16" t="s">
        <v>88</v>
      </c>
      <c r="E30" s="26">
        <f>일위대가!F165</f>
        <v>959632</v>
      </c>
      <c r="F30" s="26">
        <f>일위대가!H165</f>
        <v>2948993</v>
      </c>
      <c r="G30" s="26">
        <f>일위대가!J165</f>
        <v>10016</v>
      </c>
      <c r="H30" s="26">
        <f t="shared" si="0"/>
        <v>3918641</v>
      </c>
      <c r="I30" s="16" t="s">
        <v>109</v>
      </c>
      <c r="J30" s="16" t="s">
        <v>52</v>
      </c>
      <c r="K30" s="16" t="s">
        <v>52</v>
      </c>
      <c r="L30" s="16" t="s">
        <v>52</v>
      </c>
      <c r="M30" s="16" t="s">
        <v>52</v>
      </c>
      <c r="N30" s="2" t="s">
        <v>52</v>
      </c>
    </row>
    <row r="31" spans="1:14" ht="30" customHeight="1">
      <c r="A31" s="16" t="s">
        <v>115</v>
      </c>
      <c r="B31" s="16" t="s">
        <v>112</v>
      </c>
      <c r="C31" s="16" t="s">
        <v>113</v>
      </c>
      <c r="D31" s="16" t="s">
        <v>88</v>
      </c>
      <c r="E31" s="26">
        <f>일위대가!F171</f>
        <v>66281</v>
      </c>
      <c r="F31" s="26">
        <f>일위대가!H171</f>
        <v>275207</v>
      </c>
      <c r="G31" s="26">
        <f>일위대가!J171</f>
        <v>2840</v>
      </c>
      <c r="H31" s="26">
        <f t="shared" si="0"/>
        <v>344328</v>
      </c>
      <c r="I31" s="16" t="s">
        <v>114</v>
      </c>
      <c r="J31" s="16" t="s">
        <v>52</v>
      </c>
      <c r="K31" s="16" t="s">
        <v>52</v>
      </c>
      <c r="L31" s="16" t="s">
        <v>52</v>
      </c>
      <c r="M31" s="16" t="s">
        <v>52</v>
      </c>
      <c r="N31" s="2" t="s">
        <v>52</v>
      </c>
    </row>
    <row r="32" spans="1:14" ht="30" customHeight="1">
      <c r="A32" s="16" t="s">
        <v>120</v>
      </c>
      <c r="B32" s="16" t="s">
        <v>117</v>
      </c>
      <c r="C32" s="16" t="s">
        <v>118</v>
      </c>
      <c r="D32" s="16" t="s">
        <v>88</v>
      </c>
      <c r="E32" s="26">
        <f>일위대가!F182</f>
        <v>583841</v>
      </c>
      <c r="F32" s="26">
        <f>일위대가!H182</f>
        <v>1967626</v>
      </c>
      <c r="G32" s="26">
        <f>일위대가!J182</f>
        <v>7051</v>
      </c>
      <c r="H32" s="26">
        <f t="shared" si="0"/>
        <v>2558518</v>
      </c>
      <c r="I32" s="16" t="s">
        <v>119</v>
      </c>
      <c r="J32" s="16" t="s">
        <v>52</v>
      </c>
      <c r="K32" s="16" t="s">
        <v>52</v>
      </c>
      <c r="L32" s="16" t="s">
        <v>52</v>
      </c>
      <c r="M32" s="16" t="s">
        <v>52</v>
      </c>
      <c r="N32" s="2" t="s">
        <v>52</v>
      </c>
    </row>
    <row r="33" spans="1:14" ht="30" customHeight="1">
      <c r="A33" s="16" t="s">
        <v>125</v>
      </c>
      <c r="B33" s="16" t="s">
        <v>122</v>
      </c>
      <c r="C33" s="16" t="s">
        <v>123</v>
      </c>
      <c r="D33" s="16" t="s">
        <v>88</v>
      </c>
      <c r="E33" s="26">
        <f>일위대가!F189</f>
        <v>1181711</v>
      </c>
      <c r="F33" s="26">
        <f>일위대가!H189</f>
        <v>837757</v>
      </c>
      <c r="G33" s="26">
        <f>일위대가!J189</f>
        <v>0</v>
      </c>
      <c r="H33" s="26">
        <f t="shared" si="0"/>
        <v>2019468</v>
      </c>
      <c r="I33" s="16" t="s">
        <v>124</v>
      </c>
      <c r="J33" s="16" t="s">
        <v>52</v>
      </c>
      <c r="K33" s="16" t="s">
        <v>52</v>
      </c>
      <c r="L33" s="16" t="s">
        <v>52</v>
      </c>
      <c r="M33" s="16" t="s">
        <v>52</v>
      </c>
      <c r="N33" s="2" t="s">
        <v>52</v>
      </c>
    </row>
    <row r="34" spans="1:14" ht="30" customHeight="1">
      <c r="A34" s="16" t="s">
        <v>129</v>
      </c>
      <c r="B34" s="16" t="s">
        <v>127</v>
      </c>
      <c r="C34" s="16" t="s">
        <v>118</v>
      </c>
      <c r="D34" s="16" t="s">
        <v>88</v>
      </c>
      <c r="E34" s="26">
        <f>일위대가!F200</f>
        <v>583841</v>
      </c>
      <c r="F34" s="26">
        <f>일위대가!H200</f>
        <v>1967626</v>
      </c>
      <c r="G34" s="26">
        <f>일위대가!J200</f>
        <v>7051</v>
      </c>
      <c r="H34" s="26">
        <f t="shared" si="0"/>
        <v>2558518</v>
      </c>
      <c r="I34" s="16" t="s">
        <v>128</v>
      </c>
      <c r="J34" s="16" t="s">
        <v>52</v>
      </c>
      <c r="K34" s="16" t="s">
        <v>52</v>
      </c>
      <c r="L34" s="16" t="s">
        <v>52</v>
      </c>
      <c r="M34" s="16" t="s">
        <v>52</v>
      </c>
      <c r="N34" s="2" t="s">
        <v>52</v>
      </c>
    </row>
    <row r="35" spans="1:14" ht="30" customHeight="1">
      <c r="A35" s="16" t="s">
        <v>133</v>
      </c>
      <c r="B35" s="16" t="s">
        <v>131</v>
      </c>
      <c r="C35" s="16" t="s">
        <v>123</v>
      </c>
      <c r="D35" s="16" t="s">
        <v>88</v>
      </c>
      <c r="E35" s="26">
        <f>일위대가!F207</f>
        <v>1181711</v>
      </c>
      <c r="F35" s="26">
        <f>일위대가!H207</f>
        <v>837757</v>
      </c>
      <c r="G35" s="26">
        <f>일위대가!J207</f>
        <v>0</v>
      </c>
      <c r="H35" s="26">
        <f t="shared" si="0"/>
        <v>2019468</v>
      </c>
      <c r="I35" s="16" t="s">
        <v>132</v>
      </c>
      <c r="J35" s="16" t="s">
        <v>52</v>
      </c>
      <c r="K35" s="16" t="s">
        <v>52</v>
      </c>
      <c r="L35" s="16" t="s">
        <v>52</v>
      </c>
      <c r="M35" s="16" t="s">
        <v>52</v>
      </c>
      <c r="N35" s="2" t="s">
        <v>52</v>
      </c>
    </row>
    <row r="36" spans="1:14" ht="30" customHeight="1">
      <c r="A36" s="16" t="s">
        <v>138</v>
      </c>
      <c r="B36" s="16" t="s">
        <v>135</v>
      </c>
      <c r="C36" s="16" t="s">
        <v>136</v>
      </c>
      <c r="D36" s="16" t="s">
        <v>88</v>
      </c>
      <c r="E36" s="26">
        <f>일위대가!F214</f>
        <v>699755</v>
      </c>
      <c r="F36" s="26">
        <f>일위대가!H214</f>
        <v>2212997</v>
      </c>
      <c r="G36" s="26">
        <f>일위대가!J214</f>
        <v>12127</v>
      </c>
      <c r="H36" s="26">
        <f t="shared" ref="H36:H67" si="1">E36+F36+G36</f>
        <v>2924879</v>
      </c>
      <c r="I36" s="16" t="s">
        <v>137</v>
      </c>
      <c r="J36" s="16" t="s">
        <v>52</v>
      </c>
      <c r="K36" s="16" t="s">
        <v>52</v>
      </c>
      <c r="L36" s="16" t="s">
        <v>52</v>
      </c>
      <c r="M36" s="16" t="s">
        <v>52</v>
      </c>
      <c r="N36" s="2" t="s">
        <v>52</v>
      </c>
    </row>
    <row r="37" spans="1:14" ht="30" customHeight="1">
      <c r="A37" s="16" t="s">
        <v>143</v>
      </c>
      <c r="B37" s="16" t="s">
        <v>140</v>
      </c>
      <c r="C37" s="16" t="s">
        <v>141</v>
      </c>
      <c r="D37" s="16" t="s">
        <v>88</v>
      </c>
      <c r="E37" s="26">
        <f>일위대가!F220</f>
        <v>12516</v>
      </c>
      <c r="F37" s="26">
        <f>일위대가!H220</f>
        <v>39956</v>
      </c>
      <c r="G37" s="26">
        <f>일위대가!J220</f>
        <v>0</v>
      </c>
      <c r="H37" s="26">
        <f t="shared" si="1"/>
        <v>52472</v>
      </c>
      <c r="I37" s="16" t="s">
        <v>142</v>
      </c>
      <c r="J37" s="16" t="s">
        <v>52</v>
      </c>
      <c r="K37" s="16" t="s">
        <v>52</v>
      </c>
      <c r="L37" s="16" t="s">
        <v>52</v>
      </c>
      <c r="M37" s="16" t="s">
        <v>52</v>
      </c>
      <c r="N37" s="2" t="s">
        <v>52</v>
      </c>
    </row>
    <row r="38" spans="1:14" ht="30" customHeight="1">
      <c r="A38" s="16" t="s">
        <v>148</v>
      </c>
      <c r="B38" s="16" t="s">
        <v>145</v>
      </c>
      <c r="C38" s="16" t="s">
        <v>146</v>
      </c>
      <c r="D38" s="16" t="s">
        <v>88</v>
      </c>
      <c r="E38" s="26">
        <f>일위대가!F227</f>
        <v>157954</v>
      </c>
      <c r="F38" s="26">
        <f>일위대가!H227</f>
        <v>442996</v>
      </c>
      <c r="G38" s="26">
        <f>일위대가!J227</f>
        <v>0</v>
      </c>
      <c r="H38" s="26">
        <f t="shared" si="1"/>
        <v>600950</v>
      </c>
      <c r="I38" s="16" t="s">
        <v>147</v>
      </c>
      <c r="J38" s="16" t="s">
        <v>52</v>
      </c>
      <c r="K38" s="16" t="s">
        <v>52</v>
      </c>
      <c r="L38" s="16" t="s">
        <v>52</v>
      </c>
      <c r="M38" s="16" t="s">
        <v>52</v>
      </c>
      <c r="N38" s="2" t="s">
        <v>52</v>
      </c>
    </row>
    <row r="39" spans="1:14" ht="30" customHeight="1">
      <c r="A39" s="16" t="s">
        <v>153</v>
      </c>
      <c r="B39" s="16" t="s">
        <v>150</v>
      </c>
      <c r="C39" s="16" t="s">
        <v>151</v>
      </c>
      <c r="D39" s="16" t="s">
        <v>88</v>
      </c>
      <c r="E39" s="26">
        <f>일위대가!F238</f>
        <v>1514581</v>
      </c>
      <c r="F39" s="26">
        <f>일위대가!H238</f>
        <v>4708633</v>
      </c>
      <c r="G39" s="26">
        <f>일위대가!J238</f>
        <v>27133</v>
      </c>
      <c r="H39" s="26">
        <f t="shared" si="1"/>
        <v>6250347</v>
      </c>
      <c r="I39" s="16" t="s">
        <v>152</v>
      </c>
      <c r="J39" s="16" t="s">
        <v>52</v>
      </c>
      <c r="K39" s="16" t="s">
        <v>52</v>
      </c>
      <c r="L39" s="16" t="s">
        <v>52</v>
      </c>
      <c r="M39" s="16" t="s">
        <v>52</v>
      </c>
      <c r="N39" s="2" t="s">
        <v>52</v>
      </c>
    </row>
    <row r="40" spans="1:14" ht="30" customHeight="1">
      <c r="A40" s="16" t="s">
        <v>158</v>
      </c>
      <c r="B40" s="16" t="s">
        <v>155</v>
      </c>
      <c r="C40" s="16" t="s">
        <v>156</v>
      </c>
      <c r="D40" s="16" t="s">
        <v>88</v>
      </c>
      <c r="E40" s="26">
        <f>일위대가!F245</f>
        <v>1410741</v>
      </c>
      <c r="F40" s="26">
        <f>일위대가!H245</f>
        <v>998864</v>
      </c>
      <c r="G40" s="26">
        <f>일위대가!J245</f>
        <v>0</v>
      </c>
      <c r="H40" s="26">
        <f t="shared" si="1"/>
        <v>2409605</v>
      </c>
      <c r="I40" s="16" t="s">
        <v>157</v>
      </c>
      <c r="J40" s="16" t="s">
        <v>52</v>
      </c>
      <c r="K40" s="16" t="s">
        <v>52</v>
      </c>
      <c r="L40" s="16" t="s">
        <v>52</v>
      </c>
      <c r="M40" s="16" t="s">
        <v>52</v>
      </c>
      <c r="N40" s="2" t="s">
        <v>52</v>
      </c>
    </row>
    <row r="41" spans="1:14" ht="30" customHeight="1">
      <c r="A41" s="16" t="s">
        <v>163</v>
      </c>
      <c r="B41" s="16" t="s">
        <v>160</v>
      </c>
      <c r="C41" s="16" t="s">
        <v>161</v>
      </c>
      <c r="D41" s="16" t="s">
        <v>88</v>
      </c>
      <c r="E41" s="26">
        <f>일위대가!F252</f>
        <v>150832</v>
      </c>
      <c r="F41" s="26">
        <f>일위대가!H252</f>
        <v>517297</v>
      </c>
      <c r="G41" s="26">
        <f>일위대가!J252</f>
        <v>4359</v>
      </c>
      <c r="H41" s="26">
        <f t="shared" si="1"/>
        <v>672488</v>
      </c>
      <c r="I41" s="16" t="s">
        <v>162</v>
      </c>
      <c r="J41" s="16" t="s">
        <v>52</v>
      </c>
      <c r="K41" s="16" t="s">
        <v>52</v>
      </c>
      <c r="L41" s="16" t="s">
        <v>52</v>
      </c>
      <c r="M41" s="16" t="s">
        <v>52</v>
      </c>
      <c r="N41" s="2" t="s">
        <v>52</v>
      </c>
    </row>
    <row r="42" spans="1:14" ht="30" customHeight="1">
      <c r="A42" s="16" t="s">
        <v>168</v>
      </c>
      <c r="B42" s="16" t="s">
        <v>165</v>
      </c>
      <c r="C42" s="16" t="s">
        <v>166</v>
      </c>
      <c r="D42" s="16" t="s">
        <v>88</v>
      </c>
      <c r="E42" s="26">
        <f>일위대가!F259</f>
        <v>508699</v>
      </c>
      <c r="F42" s="26">
        <f>일위대가!H259</f>
        <v>1566539</v>
      </c>
      <c r="G42" s="26">
        <f>일위대가!J259</f>
        <v>4887</v>
      </c>
      <c r="H42" s="26">
        <f t="shared" si="1"/>
        <v>2080125</v>
      </c>
      <c r="I42" s="16" t="s">
        <v>167</v>
      </c>
      <c r="J42" s="16" t="s">
        <v>52</v>
      </c>
      <c r="K42" s="16" t="s">
        <v>52</v>
      </c>
      <c r="L42" s="16" t="s">
        <v>52</v>
      </c>
      <c r="M42" s="16" t="s">
        <v>52</v>
      </c>
      <c r="N42" s="2" t="s">
        <v>52</v>
      </c>
    </row>
    <row r="43" spans="1:14" ht="30" customHeight="1">
      <c r="A43" s="16" t="s">
        <v>173</v>
      </c>
      <c r="B43" s="16" t="s">
        <v>170</v>
      </c>
      <c r="C43" s="16" t="s">
        <v>171</v>
      </c>
      <c r="D43" s="16" t="s">
        <v>88</v>
      </c>
      <c r="E43" s="26">
        <f>일위대가!F266</f>
        <v>240194</v>
      </c>
      <c r="F43" s="26">
        <f>일위대가!H266</f>
        <v>822268</v>
      </c>
      <c r="G43" s="26">
        <f>일위대가!J266</f>
        <v>6921</v>
      </c>
      <c r="H43" s="26">
        <f t="shared" si="1"/>
        <v>1069383</v>
      </c>
      <c r="I43" s="16" t="s">
        <v>172</v>
      </c>
      <c r="J43" s="16" t="s">
        <v>52</v>
      </c>
      <c r="K43" s="16" t="s">
        <v>52</v>
      </c>
      <c r="L43" s="16" t="s">
        <v>52</v>
      </c>
      <c r="M43" s="16" t="s">
        <v>52</v>
      </c>
      <c r="N43" s="2" t="s">
        <v>52</v>
      </c>
    </row>
    <row r="44" spans="1:14" ht="30" customHeight="1">
      <c r="A44" s="16" t="s">
        <v>178</v>
      </c>
      <c r="B44" s="16" t="s">
        <v>175</v>
      </c>
      <c r="C44" s="16" t="s">
        <v>176</v>
      </c>
      <c r="D44" s="16" t="s">
        <v>88</v>
      </c>
      <c r="E44" s="26">
        <f>일위대가!F273</f>
        <v>77449</v>
      </c>
      <c r="F44" s="26">
        <f>일위대가!H273</f>
        <v>265782</v>
      </c>
      <c r="G44" s="26">
        <f>일위대가!J273</f>
        <v>2240</v>
      </c>
      <c r="H44" s="26">
        <f t="shared" si="1"/>
        <v>345471</v>
      </c>
      <c r="I44" s="16" t="s">
        <v>177</v>
      </c>
      <c r="J44" s="16" t="s">
        <v>52</v>
      </c>
      <c r="K44" s="16" t="s">
        <v>52</v>
      </c>
      <c r="L44" s="16" t="s">
        <v>52</v>
      </c>
      <c r="M44" s="16" t="s">
        <v>52</v>
      </c>
      <c r="N44" s="2" t="s">
        <v>52</v>
      </c>
    </row>
    <row r="45" spans="1:14" ht="30" customHeight="1">
      <c r="A45" s="16" t="s">
        <v>183</v>
      </c>
      <c r="B45" s="16" t="s">
        <v>180</v>
      </c>
      <c r="C45" s="16" t="s">
        <v>181</v>
      </c>
      <c r="D45" s="16" t="s">
        <v>88</v>
      </c>
      <c r="E45" s="26">
        <f>일위대가!F279</f>
        <v>74594</v>
      </c>
      <c r="F45" s="26">
        <f>일위대가!H279</f>
        <v>298050</v>
      </c>
      <c r="G45" s="26">
        <f>일위대가!J279</f>
        <v>3070</v>
      </c>
      <c r="H45" s="26">
        <f t="shared" si="1"/>
        <v>375714</v>
      </c>
      <c r="I45" s="16" t="s">
        <v>182</v>
      </c>
      <c r="J45" s="16" t="s">
        <v>52</v>
      </c>
      <c r="K45" s="16" t="s">
        <v>52</v>
      </c>
      <c r="L45" s="16" t="s">
        <v>52</v>
      </c>
      <c r="M45" s="16" t="s">
        <v>52</v>
      </c>
      <c r="N45" s="2" t="s">
        <v>52</v>
      </c>
    </row>
    <row r="46" spans="1:14" ht="30" customHeight="1">
      <c r="A46" s="16" t="s">
        <v>188</v>
      </c>
      <c r="B46" s="16" t="s">
        <v>185</v>
      </c>
      <c r="C46" s="16" t="s">
        <v>186</v>
      </c>
      <c r="D46" s="16" t="s">
        <v>88</v>
      </c>
      <c r="E46" s="26">
        <f>일위대가!F285</f>
        <v>100169</v>
      </c>
      <c r="F46" s="26">
        <f>일위대가!H285</f>
        <v>372007</v>
      </c>
      <c r="G46" s="26">
        <f>일위대가!J285</f>
        <v>3684</v>
      </c>
      <c r="H46" s="26">
        <f t="shared" si="1"/>
        <v>475860</v>
      </c>
      <c r="I46" s="16" t="s">
        <v>187</v>
      </c>
      <c r="J46" s="16" t="s">
        <v>52</v>
      </c>
      <c r="K46" s="16" t="s">
        <v>52</v>
      </c>
      <c r="L46" s="16" t="s">
        <v>52</v>
      </c>
      <c r="M46" s="16" t="s">
        <v>52</v>
      </c>
      <c r="N46" s="2" t="s">
        <v>52</v>
      </c>
    </row>
    <row r="47" spans="1:14" ht="30" customHeight="1">
      <c r="A47" s="16" t="s">
        <v>193</v>
      </c>
      <c r="B47" s="16" t="s">
        <v>190</v>
      </c>
      <c r="C47" s="16" t="s">
        <v>191</v>
      </c>
      <c r="D47" s="16" t="s">
        <v>88</v>
      </c>
      <c r="E47" s="26">
        <f>일위대가!F291</f>
        <v>34286</v>
      </c>
      <c r="F47" s="26">
        <f>일위대가!H291</f>
        <v>130414</v>
      </c>
      <c r="G47" s="26">
        <f>일위대가!J291</f>
        <v>1308</v>
      </c>
      <c r="H47" s="26">
        <f t="shared" si="1"/>
        <v>166008</v>
      </c>
      <c r="I47" s="16" t="s">
        <v>192</v>
      </c>
      <c r="J47" s="16" t="s">
        <v>52</v>
      </c>
      <c r="K47" s="16" t="s">
        <v>52</v>
      </c>
      <c r="L47" s="16" t="s">
        <v>52</v>
      </c>
      <c r="M47" s="16" t="s">
        <v>52</v>
      </c>
      <c r="N47" s="2" t="s">
        <v>52</v>
      </c>
    </row>
    <row r="48" spans="1:14" ht="30" customHeight="1">
      <c r="A48" s="16" t="s">
        <v>251</v>
      </c>
      <c r="B48" s="16" t="s">
        <v>248</v>
      </c>
      <c r="C48" s="16" t="s">
        <v>249</v>
      </c>
      <c r="D48" s="16" t="s">
        <v>88</v>
      </c>
      <c r="E48" s="26">
        <f>일위대가!F296</f>
        <v>0</v>
      </c>
      <c r="F48" s="26">
        <f>일위대가!H296</f>
        <v>11981</v>
      </c>
      <c r="G48" s="26">
        <f>일위대가!J296</f>
        <v>238</v>
      </c>
      <c r="H48" s="26">
        <f t="shared" si="1"/>
        <v>12219</v>
      </c>
      <c r="I48" s="16" t="s">
        <v>250</v>
      </c>
      <c r="J48" s="16" t="s">
        <v>52</v>
      </c>
      <c r="K48" s="16" t="s">
        <v>52</v>
      </c>
      <c r="L48" s="16" t="s">
        <v>52</v>
      </c>
      <c r="M48" s="16" t="s">
        <v>52</v>
      </c>
      <c r="N48" s="2" t="s">
        <v>52</v>
      </c>
    </row>
    <row r="49" spans="1:14" ht="30" customHeight="1">
      <c r="A49" s="16" t="s">
        <v>198</v>
      </c>
      <c r="B49" s="16" t="s">
        <v>195</v>
      </c>
      <c r="C49" s="16" t="s">
        <v>196</v>
      </c>
      <c r="D49" s="16" t="s">
        <v>88</v>
      </c>
      <c r="E49" s="26">
        <f>일위대가!F303</f>
        <v>815427</v>
      </c>
      <c r="F49" s="26">
        <f>일위대가!H303</f>
        <v>2903688</v>
      </c>
      <c r="G49" s="26">
        <f>일위대가!J303</f>
        <v>25058</v>
      </c>
      <c r="H49" s="26">
        <f t="shared" si="1"/>
        <v>3744173</v>
      </c>
      <c r="I49" s="16" t="s">
        <v>197</v>
      </c>
      <c r="J49" s="16" t="s">
        <v>52</v>
      </c>
      <c r="K49" s="16" t="s">
        <v>52</v>
      </c>
      <c r="L49" s="16" t="s">
        <v>52</v>
      </c>
      <c r="M49" s="16" t="s">
        <v>52</v>
      </c>
      <c r="N49" s="2" t="s">
        <v>52</v>
      </c>
    </row>
    <row r="50" spans="1:14" ht="30" customHeight="1">
      <c r="A50" s="16" t="s">
        <v>203</v>
      </c>
      <c r="B50" s="16" t="s">
        <v>200</v>
      </c>
      <c r="C50" s="16" t="s">
        <v>201</v>
      </c>
      <c r="D50" s="16" t="s">
        <v>88</v>
      </c>
      <c r="E50" s="26">
        <f>일위대가!F311</f>
        <v>177680</v>
      </c>
      <c r="F50" s="26">
        <f>일위대가!H311</f>
        <v>364900</v>
      </c>
      <c r="G50" s="26">
        <f>일위대가!J311</f>
        <v>2888</v>
      </c>
      <c r="H50" s="26">
        <f t="shared" si="1"/>
        <v>545468</v>
      </c>
      <c r="I50" s="16" t="s">
        <v>202</v>
      </c>
      <c r="J50" s="16" t="s">
        <v>52</v>
      </c>
      <c r="K50" s="16" t="s">
        <v>52</v>
      </c>
      <c r="L50" s="16" t="s">
        <v>52</v>
      </c>
      <c r="M50" s="16" t="s">
        <v>52</v>
      </c>
      <c r="N50" s="2" t="s">
        <v>52</v>
      </c>
    </row>
    <row r="51" spans="1:14" ht="30" customHeight="1">
      <c r="A51" s="16" t="s">
        <v>208</v>
      </c>
      <c r="B51" s="16" t="s">
        <v>205</v>
      </c>
      <c r="C51" s="16" t="s">
        <v>206</v>
      </c>
      <c r="D51" s="16" t="s">
        <v>88</v>
      </c>
      <c r="E51" s="26">
        <f>일위대가!F315</f>
        <v>39000</v>
      </c>
      <c r="F51" s="26">
        <f>일위대가!H315</f>
        <v>0</v>
      </c>
      <c r="G51" s="26">
        <f>일위대가!J315</f>
        <v>0</v>
      </c>
      <c r="H51" s="26">
        <f t="shared" si="1"/>
        <v>39000</v>
      </c>
      <c r="I51" s="16" t="s">
        <v>207</v>
      </c>
      <c r="J51" s="16" t="s">
        <v>52</v>
      </c>
      <c r="K51" s="16" t="s">
        <v>52</v>
      </c>
      <c r="L51" s="16" t="s">
        <v>52</v>
      </c>
      <c r="M51" s="16" t="s">
        <v>52</v>
      </c>
      <c r="N51" s="2" t="s">
        <v>52</v>
      </c>
    </row>
    <row r="52" spans="1:14" ht="30" customHeight="1">
      <c r="A52" s="16" t="s">
        <v>213</v>
      </c>
      <c r="B52" s="16" t="s">
        <v>210</v>
      </c>
      <c r="C52" s="16" t="s">
        <v>211</v>
      </c>
      <c r="D52" s="16" t="s">
        <v>88</v>
      </c>
      <c r="E52" s="26">
        <f>일위대가!F322</f>
        <v>388133</v>
      </c>
      <c r="F52" s="26">
        <f>일위대가!H322</f>
        <v>1227940</v>
      </c>
      <c r="G52" s="26">
        <f>일위대가!J322</f>
        <v>6009</v>
      </c>
      <c r="H52" s="26">
        <f t="shared" si="1"/>
        <v>1622082</v>
      </c>
      <c r="I52" s="16" t="s">
        <v>212</v>
      </c>
      <c r="J52" s="16" t="s">
        <v>52</v>
      </c>
      <c r="K52" s="16" t="s">
        <v>52</v>
      </c>
      <c r="L52" s="16" t="s">
        <v>52</v>
      </c>
      <c r="M52" s="16" t="s">
        <v>52</v>
      </c>
      <c r="N52" s="2" t="s">
        <v>52</v>
      </c>
    </row>
    <row r="53" spans="1:14" ht="30" customHeight="1">
      <c r="A53" s="16" t="s">
        <v>218</v>
      </c>
      <c r="B53" s="16" t="s">
        <v>215</v>
      </c>
      <c r="C53" s="16" t="s">
        <v>216</v>
      </c>
      <c r="D53" s="16" t="s">
        <v>88</v>
      </c>
      <c r="E53" s="26">
        <f>일위대가!F328</f>
        <v>59027</v>
      </c>
      <c r="F53" s="26">
        <f>일위대가!H328</f>
        <v>190225</v>
      </c>
      <c r="G53" s="26">
        <f>일위대가!J328</f>
        <v>0</v>
      </c>
      <c r="H53" s="26">
        <f t="shared" si="1"/>
        <v>249252</v>
      </c>
      <c r="I53" s="16" t="s">
        <v>217</v>
      </c>
      <c r="J53" s="16" t="s">
        <v>52</v>
      </c>
      <c r="K53" s="16" t="s">
        <v>52</v>
      </c>
      <c r="L53" s="16" t="s">
        <v>52</v>
      </c>
      <c r="M53" s="16" t="s">
        <v>52</v>
      </c>
      <c r="N53" s="2" t="s">
        <v>52</v>
      </c>
    </row>
    <row r="54" spans="1:14" ht="30" customHeight="1">
      <c r="A54" s="16" t="s">
        <v>222</v>
      </c>
      <c r="B54" s="16" t="s">
        <v>215</v>
      </c>
      <c r="C54" s="16" t="s">
        <v>220</v>
      </c>
      <c r="D54" s="16" t="s">
        <v>88</v>
      </c>
      <c r="E54" s="26">
        <f>일위대가!F334</f>
        <v>39693</v>
      </c>
      <c r="F54" s="26">
        <f>일위대가!H334</f>
        <v>128081</v>
      </c>
      <c r="G54" s="26">
        <f>일위대가!J334</f>
        <v>0</v>
      </c>
      <c r="H54" s="26">
        <f t="shared" si="1"/>
        <v>167774</v>
      </c>
      <c r="I54" s="16" t="s">
        <v>221</v>
      </c>
      <c r="J54" s="16" t="s">
        <v>52</v>
      </c>
      <c r="K54" s="16" t="s">
        <v>52</v>
      </c>
      <c r="L54" s="16" t="s">
        <v>52</v>
      </c>
      <c r="M54" s="16" t="s">
        <v>52</v>
      </c>
      <c r="N54" s="2" t="s">
        <v>52</v>
      </c>
    </row>
    <row r="55" spans="1:14" ht="30" customHeight="1">
      <c r="A55" s="16" t="s">
        <v>256</v>
      </c>
      <c r="B55" s="16" t="s">
        <v>253</v>
      </c>
      <c r="C55" s="16" t="s">
        <v>254</v>
      </c>
      <c r="D55" s="16" t="s">
        <v>88</v>
      </c>
      <c r="E55" s="26">
        <f>일위대가!F338</f>
        <v>0</v>
      </c>
      <c r="F55" s="26">
        <f>일위대가!H338</f>
        <v>208890</v>
      </c>
      <c r="G55" s="26">
        <f>일위대가!J338</f>
        <v>4158</v>
      </c>
      <c r="H55" s="26">
        <f t="shared" si="1"/>
        <v>213048</v>
      </c>
      <c r="I55" s="16" t="s">
        <v>255</v>
      </c>
      <c r="J55" s="16" t="s">
        <v>52</v>
      </c>
      <c r="K55" s="16" t="s">
        <v>52</v>
      </c>
      <c r="L55" s="16" t="s">
        <v>52</v>
      </c>
      <c r="M55" s="16" t="s">
        <v>52</v>
      </c>
      <c r="N55" s="2" t="s">
        <v>52</v>
      </c>
    </row>
    <row r="56" spans="1:14" ht="30" customHeight="1">
      <c r="A56" s="16" t="s">
        <v>261</v>
      </c>
      <c r="B56" s="16" t="s">
        <v>258</v>
      </c>
      <c r="C56" s="16" t="s">
        <v>259</v>
      </c>
      <c r="D56" s="16" t="s">
        <v>88</v>
      </c>
      <c r="E56" s="26">
        <f>일위대가!F342</f>
        <v>0</v>
      </c>
      <c r="F56" s="26">
        <f>일위대가!H342</f>
        <v>186102</v>
      </c>
      <c r="G56" s="26">
        <f>일위대가!J342</f>
        <v>3704</v>
      </c>
      <c r="H56" s="26">
        <f t="shared" si="1"/>
        <v>189806</v>
      </c>
      <c r="I56" s="16" t="s">
        <v>260</v>
      </c>
      <c r="J56" s="16" t="s">
        <v>52</v>
      </c>
      <c r="K56" s="16" t="s">
        <v>52</v>
      </c>
      <c r="L56" s="16" t="s">
        <v>52</v>
      </c>
      <c r="M56" s="16" t="s">
        <v>52</v>
      </c>
      <c r="N56" s="2" t="s">
        <v>52</v>
      </c>
    </row>
    <row r="57" spans="1:14" ht="30" customHeight="1">
      <c r="A57" s="16" t="s">
        <v>266</v>
      </c>
      <c r="B57" s="16" t="s">
        <v>263</v>
      </c>
      <c r="C57" s="16" t="s">
        <v>264</v>
      </c>
      <c r="D57" s="16" t="s">
        <v>88</v>
      </c>
      <c r="E57" s="26">
        <f>일위대가!F346</f>
        <v>0</v>
      </c>
      <c r="F57" s="26">
        <f>일위대가!H346</f>
        <v>307041</v>
      </c>
      <c r="G57" s="26">
        <f>일위대가!J346</f>
        <v>6111</v>
      </c>
      <c r="H57" s="26">
        <f t="shared" si="1"/>
        <v>313152</v>
      </c>
      <c r="I57" s="16" t="s">
        <v>265</v>
      </c>
      <c r="J57" s="16" t="s">
        <v>52</v>
      </c>
      <c r="K57" s="16" t="s">
        <v>52</v>
      </c>
      <c r="L57" s="16" t="s">
        <v>52</v>
      </c>
      <c r="M57" s="16" t="s">
        <v>52</v>
      </c>
      <c r="N57" s="2" t="s">
        <v>52</v>
      </c>
    </row>
    <row r="58" spans="1:14" ht="30" customHeight="1">
      <c r="A58" s="16" t="s">
        <v>271</v>
      </c>
      <c r="B58" s="16" t="s">
        <v>268</v>
      </c>
      <c r="C58" s="16" t="s">
        <v>269</v>
      </c>
      <c r="D58" s="16" t="s">
        <v>88</v>
      </c>
      <c r="E58" s="26">
        <f>일위대가!F350</f>
        <v>0</v>
      </c>
      <c r="F58" s="26">
        <f>일위대가!H350</f>
        <v>169195</v>
      </c>
      <c r="G58" s="26">
        <f>일위대가!J350</f>
        <v>3367</v>
      </c>
      <c r="H58" s="26">
        <f t="shared" si="1"/>
        <v>172562</v>
      </c>
      <c r="I58" s="16" t="s">
        <v>270</v>
      </c>
      <c r="J58" s="16" t="s">
        <v>52</v>
      </c>
      <c r="K58" s="16" t="s">
        <v>52</v>
      </c>
      <c r="L58" s="16" t="s">
        <v>52</v>
      </c>
      <c r="M58" s="16" t="s">
        <v>52</v>
      </c>
      <c r="N58" s="2" t="s">
        <v>52</v>
      </c>
    </row>
    <row r="59" spans="1:14" ht="30" customHeight="1">
      <c r="A59" s="16" t="s">
        <v>276</v>
      </c>
      <c r="B59" s="16" t="s">
        <v>273</v>
      </c>
      <c r="C59" s="16" t="s">
        <v>274</v>
      </c>
      <c r="D59" s="16" t="s">
        <v>88</v>
      </c>
      <c r="E59" s="26">
        <f>일위대가!F354</f>
        <v>0</v>
      </c>
      <c r="F59" s="26">
        <f>일위대가!H354</f>
        <v>114050</v>
      </c>
      <c r="G59" s="26">
        <f>일위대가!J354</f>
        <v>2270</v>
      </c>
      <c r="H59" s="26">
        <f t="shared" si="1"/>
        <v>116320</v>
      </c>
      <c r="I59" s="16" t="s">
        <v>275</v>
      </c>
      <c r="J59" s="16" t="s">
        <v>52</v>
      </c>
      <c r="K59" s="16" t="s">
        <v>52</v>
      </c>
      <c r="L59" s="16" t="s">
        <v>52</v>
      </c>
      <c r="M59" s="16" t="s">
        <v>52</v>
      </c>
      <c r="N59" s="2" t="s">
        <v>52</v>
      </c>
    </row>
    <row r="60" spans="1:14" ht="30" customHeight="1">
      <c r="A60" s="16" t="s">
        <v>281</v>
      </c>
      <c r="B60" s="16" t="s">
        <v>278</v>
      </c>
      <c r="C60" s="16" t="s">
        <v>279</v>
      </c>
      <c r="D60" s="16" t="s">
        <v>88</v>
      </c>
      <c r="E60" s="26">
        <f>일위대가!F358</f>
        <v>0</v>
      </c>
      <c r="F60" s="26">
        <f>일위대가!H358</f>
        <v>175467</v>
      </c>
      <c r="G60" s="26">
        <f>일위대가!J358</f>
        <v>3492</v>
      </c>
      <c r="H60" s="26">
        <f t="shared" si="1"/>
        <v>178959</v>
      </c>
      <c r="I60" s="16" t="s">
        <v>280</v>
      </c>
      <c r="J60" s="16" t="s">
        <v>52</v>
      </c>
      <c r="K60" s="16" t="s">
        <v>52</v>
      </c>
      <c r="L60" s="16" t="s">
        <v>52</v>
      </c>
      <c r="M60" s="16" t="s">
        <v>52</v>
      </c>
      <c r="N60" s="2" t="s">
        <v>52</v>
      </c>
    </row>
    <row r="61" spans="1:14" ht="30" customHeight="1">
      <c r="A61" s="16" t="s">
        <v>285</v>
      </c>
      <c r="B61" s="16" t="s">
        <v>283</v>
      </c>
      <c r="C61" s="16" t="s">
        <v>269</v>
      </c>
      <c r="D61" s="16" t="s">
        <v>88</v>
      </c>
      <c r="E61" s="26">
        <f>일위대가!F362</f>
        <v>0</v>
      </c>
      <c r="F61" s="26">
        <f>일위대가!H362</f>
        <v>169195</v>
      </c>
      <c r="G61" s="26">
        <f>일위대가!J362</f>
        <v>3367</v>
      </c>
      <c r="H61" s="26">
        <f t="shared" si="1"/>
        <v>172562</v>
      </c>
      <c r="I61" s="16" t="s">
        <v>284</v>
      </c>
      <c r="J61" s="16" t="s">
        <v>52</v>
      </c>
      <c r="K61" s="16" t="s">
        <v>52</v>
      </c>
      <c r="L61" s="16" t="s">
        <v>52</v>
      </c>
      <c r="M61" s="16" t="s">
        <v>52</v>
      </c>
      <c r="N61" s="2" t="s">
        <v>52</v>
      </c>
    </row>
    <row r="62" spans="1:14" ht="30" customHeight="1">
      <c r="A62" s="16" t="s">
        <v>290</v>
      </c>
      <c r="B62" s="16" t="s">
        <v>287</v>
      </c>
      <c r="C62" s="16" t="s">
        <v>288</v>
      </c>
      <c r="D62" s="16" t="s">
        <v>88</v>
      </c>
      <c r="E62" s="26">
        <f>일위대가!F366</f>
        <v>0</v>
      </c>
      <c r="F62" s="26">
        <f>일위대가!H366</f>
        <v>74166</v>
      </c>
      <c r="G62" s="26">
        <f>일위대가!J366</f>
        <v>1476</v>
      </c>
      <c r="H62" s="26">
        <f t="shared" si="1"/>
        <v>75642</v>
      </c>
      <c r="I62" s="16" t="s">
        <v>289</v>
      </c>
      <c r="J62" s="16" t="s">
        <v>52</v>
      </c>
      <c r="K62" s="16" t="s">
        <v>52</v>
      </c>
      <c r="L62" s="16" t="s">
        <v>52</v>
      </c>
      <c r="M62" s="16" t="s">
        <v>52</v>
      </c>
      <c r="N62" s="2" t="s">
        <v>52</v>
      </c>
    </row>
    <row r="63" spans="1:14" ht="30" customHeight="1">
      <c r="A63" s="16" t="s">
        <v>295</v>
      </c>
      <c r="B63" s="16" t="s">
        <v>292</v>
      </c>
      <c r="C63" s="16" t="s">
        <v>293</v>
      </c>
      <c r="D63" s="16" t="s">
        <v>88</v>
      </c>
      <c r="E63" s="26">
        <f>일위대가!F370</f>
        <v>0</v>
      </c>
      <c r="F63" s="26">
        <f>일위대가!H370</f>
        <v>73064</v>
      </c>
      <c r="G63" s="26">
        <f>일위대가!J370</f>
        <v>1454</v>
      </c>
      <c r="H63" s="26">
        <f t="shared" si="1"/>
        <v>74518</v>
      </c>
      <c r="I63" s="16" t="s">
        <v>294</v>
      </c>
      <c r="J63" s="16" t="s">
        <v>52</v>
      </c>
      <c r="K63" s="16" t="s">
        <v>52</v>
      </c>
      <c r="L63" s="16" t="s">
        <v>52</v>
      </c>
      <c r="M63" s="16" t="s">
        <v>52</v>
      </c>
      <c r="N63" s="2" t="s">
        <v>52</v>
      </c>
    </row>
    <row r="64" spans="1:14" ht="30" customHeight="1">
      <c r="A64" s="16" t="s">
        <v>300</v>
      </c>
      <c r="B64" s="16" t="s">
        <v>297</v>
      </c>
      <c r="C64" s="16" t="s">
        <v>298</v>
      </c>
      <c r="D64" s="16" t="s">
        <v>88</v>
      </c>
      <c r="E64" s="26">
        <f>일위대가!F374</f>
        <v>0</v>
      </c>
      <c r="F64" s="26">
        <f>일위대가!H374</f>
        <v>123587</v>
      </c>
      <c r="G64" s="26">
        <f>일위대가!J374</f>
        <v>2460</v>
      </c>
      <c r="H64" s="26">
        <f t="shared" si="1"/>
        <v>126047</v>
      </c>
      <c r="I64" s="16" t="s">
        <v>299</v>
      </c>
      <c r="J64" s="16" t="s">
        <v>52</v>
      </c>
      <c r="K64" s="16" t="s">
        <v>52</v>
      </c>
      <c r="L64" s="16" t="s">
        <v>52</v>
      </c>
      <c r="M64" s="16" t="s">
        <v>52</v>
      </c>
      <c r="N64" s="2" t="s">
        <v>52</v>
      </c>
    </row>
    <row r="65" spans="1:14" ht="30" customHeight="1">
      <c r="A65" s="16" t="s">
        <v>305</v>
      </c>
      <c r="B65" s="16" t="s">
        <v>302</v>
      </c>
      <c r="C65" s="16" t="s">
        <v>303</v>
      </c>
      <c r="D65" s="16" t="s">
        <v>88</v>
      </c>
      <c r="E65" s="26">
        <f>일위대가!F378</f>
        <v>0</v>
      </c>
      <c r="F65" s="26">
        <f>일위대가!H378</f>
        <v>42421</v>
      </c>
      <c r="G65" s="26">
        <f>일위대가!J378</f>
        <v>844</v>
      </c>
      <c r="H65" s="26">
        <f t="shared" si="1"/>
        <v>43265</v>
      </c>
      <c r="I65" s="16" t="s">
        <v>304</v>
      </c>
      <c r="J65" s="16" t="s">
        <v>52</v>
      </c>
      <c r="K65" s="16" t="s">
        <v>52</v>
      </c>
      <c r="L65" s="16" t="s">
        <v>52</v>
      </c>
      <c r="M65" s="16" t="s">
        <v>52</v>
      </c>
      <c r="N65" s="2" t="s">
        <v>52</v>
      </c>
    </row>
    <row r="66" spans="1:14" ht="30" customHeight="1">
      <c r="A66" s="16" t="s">
        <v>310</v>
      </c>
      <c r="B66" s="16" t="s">
        <v>307</v>
      </c>
      <c r="C66" s="16" t="s">
        <v>308</v>
      </c>
      <c r="D66" s="16" t="s">
        <v>88</v>
      </c>
      <c r="E66" s="26">
        <f>일위대가!F382</f>
        <v>0</v>
      </c>
      <c r="F66" s="26">
        <f>일위대가!H382</f>
        <v>159779</v>
      </c>
      <c r="G66" s="26">
        <f>일위대가!J382</f>
        <v>3180</v>
      </c>
      <c r="H66" s="26">
        <f t="shared" si="1"/>
        <v>162959</v>
      </c>
      <c r="I66" s="16" t="s">
        <v>309</v>
      </c>
      <c r="J66" s="16" t="s">
        <v>52</v>
      </c>
      <c r="K66" s="16" t="s">
        <v>52</v>
      </c>
      <c r="L66" s="16" t="s">
        <v>52</v>
      </c>
      <c r="M66" s="16" t="s">
        <v>52</v>
      </c>
      <c r="N66" s="2" t="s">
        <v>52</v>
      </c>
    </row>
    <row r="67" spans="1:14" ht="30" customHeight="1">
      <c r="A67" s="16" t="s">
        <v>315</v>
      </c>
      <c r="B67" s="16" t="s">
        <v>312</v>
      </c>
      <c r="C67" s="16" t="s">
        <v>313</v>
      </c>
      <c r="D67" s="16" t="s">
        <v>88</v>
      </c>
      <c r="E67" s="26">
        <f>일위대가!F386</f>
        <v>0</v>
      </c>
      <c r="F67" s="26">
        <f>일위대가!H386</f>
        <v>49294</v>
      </c>
      <c r="G67" s="26">
        <f>일위대가!J386</f>
        <v>981</v>
      </c>
      <c r="H67" s="26">
        <f t="shared" si="1"/>
        <v>50275</v>
      </c>
      <c r="I67" s="16" t="s">
        <v>314</v>
      </c>
      <c r="J67" s="16" t="s">
        <v>52</v>
      </c>
      <c r="K67" s="16" t="s">
        <v>52</v>
      </c>
      <c r="L67" s="16" t="s">
        <v>52</v>
      </c>
      <c r="M67" s="16" t="s">
        <v>52</v>
      </c>
      <c r="N67" s="2" t="s">
        <v>52</v>
      </c>
    </row>
    <row r="68" spans="1:14" ht="30" customHeight="1">
      <c r="A68" s="16" t="s">
        <v>320</v>
      </c>
      <c r="B68" s="16" t="s">
        <v>317</v>
      </c>
      <c r="C68" s="16" t="s">
        <v>318</v>
      </c>
      <c r="D68" s="16" t="s">
        <v>88</v>
      </c>
      <c r="E68" s="26">
        <f>일위대가!F390</f>
        <v>0</v>
      </c>
      <c r="F68" s="26">
        <f>일위대가!H390</f>
        <v>101280</v>
      </c>
      <c r="G68" s="26">
        <f>일위대가!J390</f>
        <v>2016</v>
      </c>
      <c r="H68" s="26">
        <f t="shared" ref="H68:H72" si="2">E68+F68+G68</f>
        <v>103296</v>
      </c>
      <c r="I68" s="16" t="s">
        <v>319</v>
      </c>
      <c r="J68" s="16" t="s">
        <v>52</v>
      </c>
      <c r="K68" s="16" t="s">
        <v>52</v>
      </c>
      <c r="L68" s="16" t="s">
        <v>52</v>
      </c>
      <c r="M68" s="16" t="s">
        <v>52</v>
      </c>
      <c r="N68" s="2" t="s">
        <v>52</v>
      </c>
    </row>
    <row r="69" spans="1:14" ht="30" customHeight="1">
      <c r="A69" s="16" t="s">
        <v>609</v>
      </c>
      <c r="B69" s="16" t="s">
        <v>606</v>
      </c>
      <c r="C69" s="16" t="s">
        <v>607</v>
      </c>
      <c r="D69" s="16" t="s">
        <v>68</v>
      </c>
      <c r="E69" s="26">
        <f>일위대가!F396</f>
        <v>0</v>
      </c>
      <c r="F69" s="26">
        <f>일위대가!H396</f>
        <v>18140</v>
      </c>
      <c r="G69" s="26">
        <f>일위대가!J396</f>
        <v>362</v>
      </c>
      <c r="H69" s="26">
        <f t="shared" si="2"/>
        <v>18502</v>
      </c>
      <c r="I69" s="16" t="s">
        <v>608</v>
      </c>
      <c r="J69" s="16" t="s">
        <v>52</v>
      </c>
      <c r="K69" s="16" t="s">
        <v>52</v>
      </c>
      <c r="L69" s="16" t="s">
        <v>52</v>
      </c>
      <c r="M69" s="16" t="s">
        <v>600</v>
      </c>
      <c r="N69" s="2" t="s">
        <v>52</v>
      </c>
    </row>
    <row r="70" spans="1:14" ht="30" customHeight="1">
      <c r="A70" s="16" t="s">
        <v>230</v>
      </c>
      <c r="B70" s="16" t="s">
        <v>226</v>
      </c>
      <c r="C70" s="16" t="s">
        <v>227</v>
      </c>
      <c r="D70" s="16" t="s">
        <v>228</v>
      </c>
      <c r="E70" s="26">
        <f>일위대가!F402</f>
        <v>4306</v>
      </c>
      <c r="F70" s="26">
        <f>일위대가!H402</f>
        <v>3502</v>
      </c>
      <c r="G70" s="26">
        <f>일위대가!J402</f>
        <v>172</v>
      </c>
      <c r="H70" s="26">
        <f t="shared" si="2"/>
        <v>7980</v>
      </c>
      <c r="I70" s="16" t="s">
        <v>229</v>
      </c>
      <c r="J70" s="16" t="s">
        <v>52</v>
      </c>
      <c r="K70" s="16" t="s">
        <v>52</v>
      </c>
      <c r="L70" s="16" t="s">
        <v>52</v>
      </c>
      <c r="M70" s="16" t="s">
        <v>52</v>
      </c>
      <c r="N70" s="2" t="s">
        <v>52</v>
      </c>
    </row>
    <row r="71" spans="1:14" ht="30" customHeight="1">
      <c r="A71" s="16" t="s">
        <v>768</v>
      </c>
      <c r="B71" s="16" t="s">
        <v>766</v>
      </c>
      <c r="C71" s="16" t="s">
        <v>52</v>
      </c>
      <c r="D71" s="16" t="s">
        <v>68</v>
      </c>
      <c r="E71" s="26">
        <f>일위대가!F408</f>
        <v>0</v>
      </c>
      <c r="F71" s="26">
        <f>일위대가!H408</f>
        <v>5275</v>
      </c>
      <c r="G71" s="26">
        <f>일위대가!J408</f>
        <v>105</v>
      </c>
      <c r="H71" s="26">
        <f t="shared" si="2"/>
        <v>5380</v>
      </c>
      <c r="I71" s="16" t="s">
        <v>767</v>
      </c>
      <c r="J71" s="16" t="s">
        <v>52</v>
      </c>
      <c r="K71" s="16" t="s">
        <v>52</v>
      </c>
      <c r="L71" s="16" t="s">
        <v>52</v>
      </c>
      <c r="M71" s="16" t="s">
        <v>52</v>
      </c>
      <c r="N71" s="2" t="s">
        <v>52</v>
      </c>
    </row>
    <row r="72" spans="1:14" ht="30" customHeight="1">
      <c r="A72" s="16" t="s">
        <v>764</v>
      </c>
      <c r="B72" s="16" t="s">
        <v>761</v>
      </c>
      <c r="C72" s="16" t="s">
        <v>762</v>
      </c>
      <c r="D72" s="16" t="s">
        <v>68</v>
      </c>
      <c r="E72" s="26">
        <f>일위대가!F414</f>
        <v>0</v>
      </c>
      <c r="F72" s="26">
        <f>일위대가!H414</f>
        <v>5108</v>
      </c>
      <c r="G72" s="26">
        <f>일위대가!J414</f>
        <v>102</v>
      </c>
      <c r="H72" s="26">
        <f t="shared" si="2"/>
        <v>5210</v>
      </c>
      <c r="I72" s="16" t="s">
        <v>763</v>
      </c>
      <c r="J72" s="16" t="s">
        <v>52</v>
      </c>
      <c r="K72" s="16" t="s">
        <v>52</v>
      </c>
      <c r="L72" s="16" t="s">
        <v>52</v>
      </c>
      <c r="M72" s="16" t="s">
        <v>851</v>
      </c>
      <c r="N72" s="2" t="s">
        <v>52</v>
      </c>
    </row>
  </sheetData>
  <phoneticPr fontId="1" type="noConversion"/>
  <pageMargins left="0.78740157480314954" right="0" top="0.39370078740157477" bottom="0.39370078740157477" header="0" footer="0"/>
  <pageSetup paperSize="9" scale="7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414"/>
  <sheetViews>
    <sheetView view="pageBreakPreview" zoomScaleNormal="100" zoomScaleSheetLayoutView="100" workbookViewId="0">
      <selection sqref="A1:X1"/>
    </sheetView>
  </sheetViews>
  <sheetFormatPr defaultRowHeight="16.5"/>
  <cols>
    <col min="1" max="2" width="30.625" customWidth="1"/>
    <col min="3" max="3" width="4.625" customWidth="1"/>
    <col min="4" max="4" width="8.625" customWidth="1"/>
    <col min="5" max="12" width="13.625" customWidth="1"/>
    <col min="13" max="13" width="12.625" customWidth="1"/>
    <col min="14" max="47" width="2.625" hidden="1" customWidth="1"/>
    <col min="48" max="48" width="1.625" hidden="1" customWidth="1"/>
    <col min="49" max="49" width="24.625" hidden="1" customWidth="1"/>
    <col min="50" max="51" width="2.625" hidden="1" customWidth="1"/>
    <col min="52" max="52" width="1.625" hidden="1" customWidth="1"/>
  </cols>
  <sheetData>
    <row r="1" spans="1:52" ht="30" customHeight="1">
      <c r="A1" s="6" t="s">
        <v>1</v>
      </c>
      <c r="B1" s="7"/>
      <c r="C1" s="7"/>
      <c r="D1" s="7"/>
      <c r="E1" s="7"/>
      <c r="F1" s="7"/>
      <c r="G1" s="7"/>
      <c r="H1" s="7"/>
      <c r="I1" s="7"/>
      <c r="J1" s="7"/>
      <c r="K1" s="7"/>
      <c r="L1" s="7"/>
      <c r="M1" s="8"/>
    </row>
    <row r="2" spans="1:52" ht="30" customHeight="1">
      <c r="A2" s="134" t="s">
        <v>2</v>
      </c>
      <c r="B2" s="134" t="s">
        <v>3</v>
      </c>
      <c r="C2" s="134" t="s">
        <v>4</v>
      </c>
      <c r="D2" s="134" t="s">
        <v>5</v>
      </c>
      <c r="E2" s="134" t="s">
        <v>6</v>
      </c>
      <c r="F2" s="134"/>
      <c r="G2" s="134" t="s">
        <v>9</v>
      </c>
      <c r="H2" s="134"/>
      <c r="I2" s="134" t="s">
        <v>10</v>
      </c>
      <c r="J2" s="134"/>
      <c r="K2" s="134" t="s">
        <v>11</v>
      </c>
      <c r="L2" s="134"/>
      <c r="M2" s="134" t="s">
        <v>12</v>
      </c>
      <c r="N2" s="136" t="s">
        <v>348</v>
      </c>
      <c r="O2" s="136" t="s">
        <v>20</v>
      </c>
      <c r="P2" s="136" t="s">
        <v>22</v>
      </c>
      <c r="Q2" s="136" t="s">
        <v>23</v>
      </c>
      <c r="R2" s="136" t="s">
        <v>24</v>
      </c>
      <c r="S2" s="136" t="s">
        <v>25</v>
      </c>
      <c r="T2" s="136" t="s">
        <v>26</v>
      </c>
      <c r="U2" s="136" t="s">
        <v>27</v>
      </c>
      <c r="V2" s="136" t="s">
        <v>28</v>
      </c>
      <c r="W2" s="136" t="s">
        <v>29</v>
      </c>
      <c r="X2" s="136" t="s">
        <v>30</v>
      </c>
      <c r="Y2" s="136" t="s">
        <v>31</v>
      </c>
      <c r="Z2" s="136" t="s">
        <v>32</v>
      </c>
      <c r="AA2" s="136" t="s">
        <v>33</v>
      </c>
      <c r="AB2" s="136" t="s">
        <v>34</v>
      </c>
      <c r="AC2" s="136" t="s">
        <v>35</v>
      </c>
      <c r="AD2" s="136" t="s">
        <v>36</v>
      </c>
      <c r="AE2" s="136" t="s">
        <v>37</v>
      </c>
      <c r="AF2" s="136" t="s">
        <v>38</v>
      </c>
      <c r="AG2" s="136" t="s">
        <v>39</v>
      </c>
      <c r="AH2" s="136" t="s">
        <v>40</v>
      </c>
      <c r="AI2" s="136" t="s">
        <v>41</v>
      </c>
      <c r="AJ2" s="136" t="s">
        <v>42</v>
      </c>
      <c r="AK2" s="136" t="s">
        <v>43</v>
      </c>
      <c r="AL2" s="136" t="s">
        <v>44</v>
      </c>
      <c r="AM2" s="136" t="s">
        <v>45</v>
      </c>
      <c r="AN2" s="136" t="s">
        <v>46</v>
      </c>
      <c r="AO2" s="136" t="s">
        <v>47</v>
      </c>
      <c r="AP2" s="136" t="s">
        <v>349</v>
      </c>
      <c r="AQ2" s="136" t="s">
        <v>350</v>
      </c>
      <c r="AR2" s="136" t="s">
        <v>351</v>
      </c>
      <c r="AS2" s="136" t="s">
        <v>352</v>
      </c>
      <c r="AT2" s="136" t="s">
        <v>353</v>
      </c>
      <c r="AU2" s="136" t="s">
        <v>354</v>
      </c>
      <c r="AV2" s="136" t="s">
        <v>48</v>
      </c>
      <c r="AW2" s="136" t="s">
        <v>355</v>
      </c>
      <c r="AX2" s="1" t="s">
        <v>347</v>
      </c>
      <c r="AY2" s="1" t="s">
        <v>21</v>
      </c>
      <c r="AZ2" s="1" t="s">
        <v>356</v>
      </c>
    </row>
    <row r="3" spans="1:52" ht="30" customHeight="1">
      <c r="A3" s="134"/>
      <c r="B3" s="134"/>
      <c r="C3" s="134"/>
      <c r="D3" s="134"/>
      <c r="E3" s="9" t="s">
        <v>7</v>
      </c>
      <c r="F3" s="9" t="s">
        <v>8</v>
      </c>
      <c r="G3" s="9" t="s">
        <v>7</v>
      </c>
      <c r="H3" s="9" t="s">
        <v>8</v>
      </c>
      <c r="I3" s="9" t="s">
        <v>7</v>
      </c>
      <c r="J3" s="9" t="s">
        <v>8</v>
      </c>
      <c r="K3" s="9" t="s">
        <v>7</v>
      </c>
      <c r="L3" s="9" t="s">
        <v>8</v>
      </c>
      <c r="M3" s="134"/>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row>
    <row r="4" spans="1:52" ht="30" customHeight="1">
      <c r="A4" s="19" t="s">
        <v>357</v>
      </c>
      <c r="B4" s="20"/>
      <c r="C4" s="20"/>
      <c r="D4" s="20"/>
      <c r="E4" s="24"/>
      <c r="F4" s="27"/>
      <c r="G4" s="24"/>
      <c r="H4" s="27"/>
      <c r="I4" s="24"/>
      <c r="J4" s="27"/>
      <c r="K4" s="24"/>
      <c r="L4" s="27"/>
      <c r="M4" s="21"/>
      <c r="N4" s="1" t="s">
        <v>358</v>
      </c>
    </row>
    <row r="5" spans="1:52" ht="30" customHeight="1">
      <c r="A5" s="22" t="s">
        <v>362</v>
      </c>
      <c r="B5" s="22" t="s">
        <v>363</v>
      </c>
      <c r="C5" s="22" t="s">
        <v>364</v>
      </c>
      <c r="D5" s="23">
        <v>0.25</v>
      </c>
      <c r="E5" s="25">
        <f>단가대비표!O35</f>
        <v>0</v>
      </c>
      <c r="F5" s="28">
        <f>TRUNC(E5*D5,1)</f>
        <v>0</v>
      </c>
      <c r="G5" s="25">
        <f>단가대비표!P35</f>
        <v>282352</v>
      </c>
      <c r="H5" s="28">
        <f>TRUNC(G5*D5,1)</f>
        <v>70588</v>
      </c>
      <c r="I5" s="25">
        <f>단가대비표!V35</f>
        <v>0</v>
      </c>
      <c r="J5" s="28">
        <f>TRUNC(I5*D5,1)</f>
        <v>0</v>
      </c>
      <c r="K5" s="25">
        <f>TRUNC(E5+G5+I5,1)</f>
        <v>282352</v>
      </c>
      <c r="L5" s="28">
        <f>TRUNC(F5+H5+J5,1)</f>
        <v>70588</v>
      </c>
      <c r="M5" s="22" t="s">
        <v>365</v>
      </c>
      <c r="N5" s="2" t="s">
        <v>358</v>
      </c>
      <c r="O5" s="2" t="s">
        <v>366</v>
      </c>
      <c r="P5" s="2" t="s">
        <v>64</v>
      </c>
      <c r="Q5" s="2" t="s">
        <v>64</v>
      </c>
      <c r="R5" s="2" t="s">
        <v>63</v>
      </c>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2" t="s">
        <v>52</v>
      </c>
      <c r="AW5" s="2" t="s">
        <v>367</v>
      </c>
      <c r="AX5" s="2" t="s">
        <v>52</v>
      </c>
      <c r="AY5" s="2" t="s">
        <v>52</v>
      </c>
      <c r="AZ5" s="2" t="s">
        <v>52</v>
      </c>
    </row>
    <row r="6" spans="1:52" ht="30" customHeight="1">
      <c r="A6" s="22" t="s">
        <v>368</v>
      </c>
      <c r="B6" s="22" t="s">
        <v>363</v>
      </c>
      <c r="C6" s="22" t="s">
        <v>364</v>
      </c>
      <c r="D6" s="23">
        <v>0.14000000000000001</v>
      </c>
      <c r="E6" s="25">
        <f>단가대비표!O33</f>
        <v>0</v>
      </c>
      <c r="F6" s="28">
        <f>TRUNC(E6*D6,1)</f>
        <v>0</v>
      </c>
      <c r="G6" s="25">
        <f>단가대비표!P33</f>
        <v>167081</v>
      </c>
      <c r="H6" s="28">
        <f>TRUNC(G6*D6,1)</f>
        <v>23391.3</v>
      </c>
      <c r="I6" s="25">
        <f>단가대비표!V33</f>
        <v>0</v>
      </c>
      <c r="J6" s="28">
        <f>TRUNC(I6*D6,1)</f>
        <v>0</v>
      </c>
      <c r="K6" s="25">
        <f>TRUNC(E6+G6+I6,1)</f>
        <v>167081</v>
      </c>
      <c r="L6" s="28">
        <f>TRUNC(F6+H6+J6,1)</f>
        <v>23391.3</v>
      </c>
      <c r="M6" s="22" t="s">
        <v>369</v>
      </c>
      <c r="N6" s="2" t="s">
        <v>358</v>
      </c>
      <c r="O6" s="2" t="s">
        <v>370</v>
      </c>
      <c r="P6" s="2" t="s">
        <v>64</v>
      </c>
      <c r="Q6" s="2" t="s">
        <v>64</v>
      </c>
      <c r="R6" s="2" t="s">
        <v>63</v>
      </c>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2" t="s">
        <v>52</v>
      </c>
      <c r="AW6" s="2" t="s">
        <v>371</v>
      </c>
      <c r="AX6" s="2" t="s">
        <v>52</v>
      </c>
      <c r="AY6" s="2" t="s">
        <v>52</v>
      </c>
      <c r="AZ6" s="2" t="s">
        <v>52</v>
      </c>
    </row>
    <row r="7" spans="1:52" ht="30" customHeight="1">
      <c r="A7" s="22" t="s">
        <v>372</v>
      </c>
      <c r="B7" s="22" t="s">
        <v>52</v>
      </c>
      <c r="C7" s="22" t="s">
        <v>52</v>
      </c>
      <c r="D7" s="23"/>
      <c r="E7" s="25"/>
      <c r="F7" s="28">
        <f>TRUNC(SUMIF(N5:N6, N4, F5:F6),0)</f>
        <v>0</v>
      </c>
      <c r="G7" s="25"/>
      <c r="H7" s="28">
        <f>TRUNC(SUMIF(N5:N6, N4, H5:H6),0)</f>
        <v>93979</v>
      </c>
      <c r="I7" s="25"/>
      <c r="J7" s="28">
        <f>TRUNC(SUMIF(N5:N6, N4, J5:J6),0)</f>
        <v>0</v>
      </c>
      <c r="K7" s="25"/>
      <c r="L7" s="28">
        <f>F7+H7+J7</f>
        <v>93979</v>
      </c>
      <c r="M7" s="22" t="s">
        <v>52</v>
      </c>
      <c r="N7" s="2" t="s">
        <v>83</v>
      </c>
      <c r="O7" s="2" t="s">
        <v>83</v>
      </c>
      <c r="P7" s="2" t="s">
        <v>52</v>
      </c>
      <c r="Q7" s="2" t="s">
        <v>52</v>
      </c>
      <c r="R7" s="2" t="s">
        <v>52</v>
      </c>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2" t="s">
        <v>52</v>
      </c>
      <c r="AW7" s="2" t="s">
        <v>52</v>
      </c>
      <c r="AX7" s="2" t="s">
        <v>52</v>
      </c>
      <c r="AY7" s="2" t="s">
        <v>52</v>
      </c>
      <c r="AZ7" s="2" t="s">
        <v>52</v>
      </c>
    </row>
    <row r="8" spans="1:52" ht="30" customHeight="1">
      <c r="A8" s="23"/>
      <c r="B8" s="23"/>
      <c r="C8" s="23"/>
      <c r="D8" s="23"/>
      <c r="E8" s="25"/>
      <c r="F8" s="28"/>
      <c r="G8" s="25"/>
      <c r="H8" s="28"/>
      <c r="I8" s="25"/>
      <c r="J8" s="28"/>
      <c r="K8" s="25"/>
      <c r="L8" s="28"/>
      <c r="M8" s="23"/>
    </row>
    <row r="9" spans="1:52" ht="30" customHeight="1">
      <c r="A9" s="19" t="s">
        <v>373</v>
      </c>
      <c r="B9" s="20"/>
      <c r="C9" s="20"/>
      <c r="D9" s="20"/>
      <c r="E9" s="24"/>
      <c r="F9" s="27"/>
      <c r="G9" s="24"/>
      <c r="H9" s="27"/>
      <c r="I9" s="24"/>
      <c r="J9" s="27"/>
      <c r="K9" s="24"/>
      <c r="L9" s="27"/>
      <c r="M9" s="21"/>
      <c r="N9" s="1" t="s">
        <v>62</v>
      </c>
    </row>
    <row r="10" spans="1:52" ht="30" customHeight="1">
      <c r="A10" s="22" t="s">
        <v>375</v>
      </c>
      <c r="B10" s="22" t="s">
        <v>376</v>
      </c>
      <c r="C10" s="22" t="s">
        <v>377</v>
      </c>
      <c r="D10" s="23">
        <v>0.12</v>
      </c>
      <c r="E10" s="25">
        <f>단가대비표!O14</f>
        <v>32420</v>
      </c>
      <c r="F10" s="28">
        <f t="shared" ref="F10:F19" si="0">TRUNC(E10*D10,1)</f>
        <v>3890.4</v>
      </c>
      <c r="G10" s="25">
        <f>단가대비표!P14</f>
        <v>0</v>
      </c>
      <c r="H10" s="28">
        <f t="shared" ref="H10:H19" si="1">TRUNC(G10*D10,1)</f>
        <v>0</v>
      </c>
      <c r="I10" s="25">
        <f>단가대비표!V14</f>
        <v>0</v>
      </c>
      <c r="J10" s="28">
        <f t="shared" ref="J10:J19" si="2">TRUNC(I10*D10,1)</f>
        <v>0</v>
      </c>
      <c r="K10" s="25">
        <f t="shared" ref="K10:K19" si="3">TRUNC(E10+G10+I10,1)</f>
        <v>32420</v>
      </c>
      <c r="L10" s="28">
        <f t="shared" ref="L10:L19" si="4">TRUNC(F10+H10+J10,1)</f>
        <v>3890.4</v>
      </c>
      <c r="M10" s="22" t="s">
        <v>378</v>
      </c>
      <c r="N10" s="2" t="s">
        <v>62</v>
      </c>
      <c r="O10" s="2" t="s">
        <v>379</v>
      </c>
      <c r="P10" s="2" t="s">
        <v>64</v>
      </c>
      <c r="Q10" s="2" t="s">
        <v>64</v>
      </c>
      <c r="R10" s="2" t="s">
        <v>63</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2" t="s">
        <v>52</v>
      </c>
      <c r="AW10" s="2" t="s">
        <v>380</v>
      </c>
      <c r="AX10" s="2" t="s">
        <v>52</v>
      </c>
      <c r="AY10" s="2" t="s">
        <v>52</v>
      </c>
      <c r="AZ10" s="2" t="s">
        <v>52</v>
      </c>
    </row>
    <row r="11" spans="1:52" ht="30" customHeight="1">
      <c r="A11" s="22" t="s">
        <v>375</v>
      </c>
      <c r="B11" s="22" t="s">
        <v>381</v>
      </c>
      <c r="C11" s="22" t="s">
        <v>377</v>
      </c>
      <c r="D11" s="23">
        <v>0.12</v>
      </c>
      <c r="E11" s="25">
        <f>단가대비표!O15</f>
        <v>9534</v>
      </c>
      <c r="F11" s="28">
        <f t="shared" si="0"/>
        <v>1144</v>
      </c>
      <c r="G11" s="25">
        <f>단가대비표!P15</f>
        <v>0</v>
      </c>
      <c r="H11" s="28">
        <f t="shared" si="1"/>
        <v>0</v>
      </c>
      <c r="I11" s="25">
        <f>단가대비표!V15</f>
        <v>0</v>
      </c>
      <c r="J11" s="28">
        <f t="shared" si="2"/>
        <v>0</v>
      </c>
      <c r="K11" s="25">
        <f t="shared" si="3"/>
        <v>9534</v>
      </c>
      <c r="L11" s="28">
        <f t="shared" si="4"/>
        <v>1144</v>
      </c>
      <c r="M11" s="22" t="s">
        <v>382</v>
      </c>
      <c r="N11" s="2" t="s">
        <v>62</v>
      </c>
      <c r="O11" s="2" t="s">
        <v>383</v>
      </c>
      <c r="P11" s="2" t="s">
        <v>64</v>
      </c>
      <c r="Q11" s="2" t="s">
        <v>64</v>
      </c>
      <c r="R11" s="2" t="s">
        <v>63</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2" t="s">
        <v>52</v>
      </c>
      <c r="AW11" s="2" t="s">
        <v>384</v>
      </c>
      <c r="AX11" s="2" t="s">
        <v>52</v>
      </c>
      <c r="AY11" s="2" t="s">
        <v>52</v>
      </c>
      <c r="AZ11" s="2" t="s">
        <v>52</v>
      </c>
    </row>
    <row r="12" spans="1:52" ht="30" customHeight="1">
      <c r="A12" s="22" t="s">
        <v>375</v>
      </c>
      <c r="B12" s="22" t="s">
        <v>385</v>
      </c>
      <c r="C12" s="22" t="s">
        <v>377</v>
      </c>
      <c r="D12" s="23">
        <v>0.24</v>
      </c>
      <c r="E12" s="25">
        <f>단가대비표!O16</f>
        <v>25000</v>
      </c>
      <c r="F12" s="28">
        <f t="shared" si="0"/>
        <v>6000</v>
      </c>
      <c r="G12" s="25">
        <f>단가대비표!P16</f>
        <v>0</v>
      </c>
      <c r="H12" s="28">
        <f t="shared" si="1"/>
        <v>0</v>
      </c>
      <c r="I12" s="25">
        <f>단가대비표!V16</f>
        <v>0</v>
      </c>
      <c r="J12" s="28">
        <f t="shared" si="2"/>
        <v>0</v>
      </c>
      <c r="K12" s="25">
        <f t="shared" si="3"/>
        <v>25000</v>
      </c>
      <c r="L12" s="28">
        <f t="shared" si="4"/>
        <v>6000</v>
      </c>
      <c r="M12" s="22" t="s">
        <v>386</v>
      </c>
      <c r="N12" s="2" t="s">
        <v>62</v>
      </c>
      <c r="O12" s="2" t="s">
        <v>387</v>
      </c>
      <c r="P12" s="2" t="s">
        <v>64</v>
      </c>
      <c r="Q12" s="2" t="s">
        <v>64</v>
      </c>
      <c r="R12" s="2" t="s">
        <v>63</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2" t="s">
        <v>52</v>
      </c>
      <c r="AW12" s="2" t="s">
        <v>388</v>
      </c>
      <c r="AX12" s="2" t="s">
        <v>52</v>
      </c>
      <c r="AY12" s="2" t="s">
        <v>52</v>
      </c>
      <c r="AZ12" s="2" t="s">
        <v>52</v>
      </c>
    </row>
    <row r="13" spans="1:52" ht="30" customHeight="1">
      <c r="A13" s="22" t="s">
        <v>375</v>
      </c>
      <c r="B13" s="22" t="s">
        <v>389</v>
      </c>
      <c r="C13" s="22" t="s">
        <v>377</v>
      </c>
      <c r="D13" s="23">
        <v>0.24</v>
      </c>
      <c r="E13" s="25">
        <f>단가대비표!O19</f>
        <v>6000</v>
      </c>
      <c r="F13" s="28">
        <f t="shared" si="0"/>
        <v>1440</v>
      </c>
      <c r="G13" s="25">
        <f>단가대비표!P19</f>
        <v>0</v>
      </c>
      <c r="H13" s="28">
        <f t="shared" si="1"/>
        <v>0</v>
      </c>
      <c r="I13" s="25">
        <f>단가대비표!V19</f>
        <v>0</v>
      </c>
      <c r="J13" s="28">
        <f t="shared" si="2"/>
        <v>0</v>
      </c>
      <c r="K13" s="25">
        <f t="shared" si="3"/>
        <v>6000</v>
      </c>
      <c r="L13" s="28">
        <f t="shared" si="4"/>
        <v>1440</v>
      </c>
      <c r="M13" s="22" t="s">
        <v>390</v>
      </c>
      <c r="N13" s="2" t="s">
        <v>62</v>
      </c>
      <c r="O13" s="2" t="s">
        <v>391</v>
      </c>
      <c r="P13" s="2" t="s">
        <v>64</v>
      </c>
      <c r="Q13" s="2" t="s">
        <v>64</v>
      </c>
      <c r="R13" s="2" t="s">
        <v>63</v>
      </c>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2" t="s">
        <v>52</v>
      </c>
      <c r="AW13" s="2" t="s">
        <v>392</v>
      </c>
      <c r="AX13" s="2" t="s">
        <v>52</v>
      </c>
      <c r="AY13" s="2" t="s">
        <v>52</v>
      </c>
      <c r="AZ13" s="2" t="s">
        <v>52</v>
      </c>
    </row>
    <row r="14" spans="1:52" ht="30" customHeight="1">
      <c r="A14" s="22" t="s">
        <v>375</v>
      </c>
      <c r="B14" s="22" t="s">
        <v>393</v>
      </c>
      <c r="C14" s="22" t="s">
        <v>377</v>
      </c>
      <c r="D14" s="23">
        <v>0.12</v>
      </c>
      <c r="E14" s="25">
        <f>단가대비표!O17</f>
        <v>20000</v>
      </c>
      <c r="F14" s="28">
        <f t="shared" si="0"/>
        <v>2400</v>
      </c>
      <c r="G14" s="25">
        <f>단가대비표!P17</f>
        <v>0</v>
      </c>
      <c r="H14" s="28">
        <f t="shared" si="1"/>
        <v>0</v>
      </c>
      <c r="I14" s="25">
        <f>단가대비표!V17</f>
        <v>0</v>
      </c>
      <c r="J14" s="28">
        <f t="shared" si="2"/>
        <v>0</v>
      </c>
      <c r="K14" s="25">
        <f t="shared" si="3"/>
        <v>20000</v>
      </c>
      <c r="L14" s="28">
        <f t="shared" si="4"/>
        <v>2400</v>
      </c>
      <c r="M14" s="22" t="s">
        <v>394</v>
      </c>
      <c r="N14" s="2" t="s">
        <v>62</v>
      </c>
      <c r="O14" s="2" t="s">
        <v>395</v>
      </c>
      <c r="P14" s="2" t="s">
        <v>64</v>
      </c>
      <c r="Q14" s="2" t="s">
        <v>64</v>
      </c>
      <c r="R14" s="2" t="s">
        <v>63</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2" t="s">
        <v>52</v>
      </c>
      <c r="AW14" s="2" t="s">
        <v>396</v>
      </c>
      <c r="AX14" s="2" t="s">
        <v>52</v>
      </c>
      <c r="AY14" s="2" t="s">
        <v>52</v>
      </c>
      <c r="AZ14" s="2" t="s">
        <v>52</v>
      </c>
    </row>
    <row r="15" spans="1:52" ht="30" customHeight="1">
      <c r="A15" s="22" t="s">
        <v>375</v>
      </c>
      <c r="B15" s="22" t="s">
        <v>397</v>
      </c>
      <c r="C15" s="22" t="s">
        <v>377</v>
      </c>
      <c r="D15" s="23">
        <v>0.24</v>
      </c>
      <c r="E15" s="25">
        <f>단가대비표!O18</f>
        <v>25000</v>
      </c>
      <c r="F15" s="28">
        <f t="shared" si="0"/>
        <v>6000</v>
      </c>
      <c r="G15" s="25">
        <f>단가대비표!P18</f>
        <v>0</v>
      </c>
      <c r="H15" s="28">
        <f t="shared" si="1"/>
        <v>0</v>
      </c>
      <c r="I15" s="25">
        <f>단가대비표!V18</f>
        <v>0</v>
      </c>
      <c r="J15" s="28">
        <f t="shared" si="2"/>
        <v>0</v>
      </c>
      <c r="K15" s="25">
        <f t="shared" si="3"/>
        <v>25000</v>
      </c>
      <c r="L15" s="28">
        <f t="shared" si="4"/>
        <v>6000</v>
      </c>
      <c r="M15" s="22" t="s">
        <v>398</v>
      </c>
      <c r="N15" s="2" t="s">
        <v>62</v>
      </c>
      <c r="O15" s="2" t="s">
        <v>399</v>
      </c>
      <c r="P15" s="2" t="s">
        <v>64</v>
      </c>
      <c r="Q15" s="2" t="s">
        <v>64</v>
      </c>
      <c r="R15" s="2" t="s">
        <v>63</v>
      </c>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2" t="s">
        <v>52</v>
      </c>
      <c r="AW15" s="2" t="s">
        <v>400</v>
      </c>
      <c r="AX15" s="2" t="s">
        <v>52</v>
      </c>
      <c r="AY15" s="2" t="s">
        <v>52</v>
      </c>
      <c r="AZ15" s="2" t="s">
        <v>52</v>
      </c>
    </row>
    <row r="16" spans="1:52" ht="30" customHeight="1">
      <c r="A16" s="22" t="s">
        <v>375</v>
      </c>
      <c r="B16" s="22" t="s">
        <v>401</v>
      </c>
      <c r="C16" s="22" t="s">
        <v>377</v>
      </c>
      <c r="D16" s="23">
        <v>0.36</v>
      </c>
      <c r="E16" s="25">
        <f>단가대비표!O20</f>
        <v>9500</v>
      </c>
      <c r="F16" s="28">
        <f t="shared" si="0"/>
        <v>3420</v>
      </c>
      <c r="G16" s="25">
        <f>단가대비표!P20</f>
        <v>0</v>
      </c>
      <c r="H16" s="28">
        <f t="shared" si="1"/>
        <v>0</v>
      </c>
      <c r="I16" s="25">
        <f>단가대비표!V20</f>
        <v>0</v>
      </c>
      <c r="J16" s="28">
        <f t="shared" si="2"/>
        <v>0</v>
      </c>
      <c r="K16" s="25">
        <f t="shared" si="3"/>
        <v>9500</v>
      </c>
      <c r="L16" s="28">
        <f t="shared" si="4"/>
        <v>3420</v>
      </c>
      <c r="M16" s="22" t="s">
        <v>402</v>
      </c>
      <c r="N16" s="2" t="s">
        <v>62</v>
      </c>
      <c r="O16" s="2" t="s">
        <v>403</v>
      </c>
      <c r="P16" s="2" t="s">
        <v>64</v>
      </c>
      <c r="Q16" s="2" t="s">
        <v>64</v>
      </c>
      <c r="R16" s="2" t="s">
        <v>63</v>
      </c>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2" t="s">
        <v>52</v>
      </c>
      <c r="AW16" s="2" t="s">
        <v>404</v>
      </c>
      <c r="AX16" s="2" t="s">
        <v>52</v>
      </c>
      <c r="AY16" s="2" t="s">
        <v>52</v>
      </c>
      <c r="AZ16" s="2" t="s">
        <v>52</v>
      </c>
    </row>
    <row r="17" spans="1:52" ht="30" customHeight="1">
      <c r="A17" s="22" t="s">
        <v>375</v>
      </c>
      <c r="B17" s="22" t="s">
        <v>405</v>
      </c>
      <c r="C17" s="22" t="s">
        <v>377</v>
      </c>
      <c r="D17" s="23">
        <v>0.36</v>
      </c>
      <c r="E17" s="25">
        <f>단가대비표!O21</f>
        <v>11000</v>
      </c>
      <c r="F17" s="28">
        <f t="shared" si="0"/>
        <v>3960</v>
      </c>
      <c r="G17" s="25">
        <f>단가대비표!P21</f>
        <v>0</v>
      </c>
      <c r="H17" s="28">
        <f t="shared" si="1"/>
        <v>0</v>
      </c>
      <c r="I17" s="25">
        <f>단가대비표!V21</f>
        <v>0</v>
      </c>
      <c r="J17" s="28">
        <f t="shared" si="2"/>
        <v>0</v>
      </c>
      <c r="K17" s="25">
        <f t="shared" si="3"/>
        <v>11000</v>
      </c>
      <c r="L17" s="28">
        <f t="shared" si="4"/>
        <v>3960</v>
      </c>
      <c r="M17" s="22" t="s">
        <v>406</v>
      </c>
      <c r="N17" s="2" t="s">
        <v>62</v>
      </c>
      <c r="O17" s="2" t="s">
        <v>407</v>
      </c>
      <c r="P17" s="2" t="s">
        <v>64</v>
      </c>
      <c r="Q17" s="2" t="s">
        <v>64</v>
      </c>
      <c r="R17" s="2" t="s">
        <v>63</v>
      </c>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2" t="s">
        <v>52</v>
      </c>
      <c r="AW17" s="2" t="s">
        <v>408</v>
      </c>
      <c r="AX17" s="2" t="s">
        <v>52</v>
      </c>
      <c r="AY17" s="2" t="s">
        <v>52</v>
      </c>
      <c r="AZ17" s="2" t="s">
        <v>52</v>
      </c>
    </row>
    <row r="18" spans="1:52" ht="30" customHeight="1">
      <c r="A18" s="22" t="s">
        <v>375</v>
      </c>
      <c r="B18" s="22" t="s">
        <v>409</v>
      </c>
      <c r="C18" s="22" t="s">
        <v>410</v>
      </c>
      <c r="D18" s="23">
        <v>0.63</v>
      </c>
      <c r="E18" s="25">
        <f>단가대비표!O22</f>
        <v>18500</v>
      </c>
      <c r="F18" s="28">
        <f t="shared" si="0"/>
        <v>11655</v>
      </c>
      <c r="G18" s="25">
        <f>단가대비표!P22</f>
        <v>0</v>
      </c>
      <c r="H18" s="28">
        <f t="shared" si="1"/>
        <v>0</v>
      </c>
      <c r="I18" s="25">
        <f>단가대비표!V22</f>
        <v>0</v>
      </c>
      <c r="J18" s="28">
        <f t="shared" si="2"/>
        <v>0</v>
      </c>
      <c r="K18" s="25">
        <f t="shared" si="3"/>
        <v>18500</v>
      </c>
      <c r="L18" s="28">
        <f t="shared" si="4"/>
        <v>11655</v>
      </c>
      <c r="M18" s="22" t="s">
        <v>411</v>
      </c>
      <c r="N18" s="2" t="s">
        <v>62</v>
      </c>
      <c r="O18" s="2" t="s">
        <v>412</v>
      </c>
      <c r="P18" s="2" t="s">
        <v>64</v>
      </c>
      <c r="Q18" s="2" t="s">
        <v>64</v>
      </c>
      <c r="R18" s="2" t="s">
        <v>63</v>
      </c>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2" t="s">
        <v>52</v>
      </c>
      <c r="AW18" s="2" t="s">
        <v>413</v>
      </c>
      <c r="AX18" s="2" t="s">
        <v>52</v>
      </c>
      <c r="AY18" s="2" t="s">
        <v>52</v>
      </c>
      <c r="AZ18" s="2" t="s">
        <v>52</v>
      </c>
    </row>
    <row r="19" spans="1:52" ht="30" customHeight="1">
      <c r="A19" s="22" t="s">
        <v>58</v>
      </c>
      <c r="B19" s="22" t="s">
        <v>359</v>
      </c>
      <c r="C19" s="22" t="s">
        <v>60</v>
      </c>
      <c r="D19" s="23">
        <v>1</v>
      </c>
      <c r="E19" s="25">
        <f>일위대가목록!E4</f>
        <v>0</v>
      </c>
      <c r="F19" s="28">
        <f t="shared" si="0"/>
        <v>0</v>
      </c>
      <c r="G19" s="25">
        <f>일위대가목록!F4</f>
        <v>93979</v>
      </c>
      <c r="H19" s="28">
        <f t="shared" si="1"/>
        <v>93979</v>
      </c>
      <c r="I19" s="25">
        <f>일위대가목록!G4</f>
        <v>0</v>
      </c>
      <c r="J19" s="28">
        <f t="shared" si="2"/>
        <v>0</v>
      </c>
      <c r="K19" s="25">
        <f t="shared" si="3"/>
        <v>93979</v>
      </c>
      <c r="L19" s="28">
        <f t="shared" si="4"/>
        <v>93979</v>
      </c>
      <c r="M19" s="22" t="s">
        <v>360</v>
      </c>
      <c r="N19" s="2" t="s">
        <v>62</v>
      </c>
      <c r="O19" s="2" t="s">
        <v>358</v>
      </c>
      <c r="P19" s="2" t="s">
        <v>63</v>
      </c>
      <c r="Q19" s="2" t="s">
        <v>64</v>
      </c>
      <c r="R19" s="2" t="s">
        <v>64</v>
      </c>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2" t="s">
        <v>52</v>
      </c>
      <c r="AW19" s="2" t="s">
        <v>414</v>
      </c>
      <c r="AX19" s="2" t="s">
        <v>52</v>
      </c>
      <c r="AY19" s="2" t="s">
        <v>52</v>
      </c>
      <c r="AZ19" s="2" t="s">
        <v>52</v>
      </c>
    </row>
    <row r="20" spans="1:52" ht="30" customHeight="1">
      <c r="A20" s="22" t="s">
        <v>372</v>
      </c>
      <c r="B20" s="22" t="s">
        <v>52</v>
      </c>
      <c r="C20" s="22" t="s">
        <v>52</v>
      </c>
      <c r="D20" s="23"/>
      <c r="E20" s="25"/>
      <c r="F20" s="28">
        <f>TRUNC(SUMIF(N10:N19, N9, F10:F19),0)</f>
        <v>39909</v>
      </c>
      <c r="G20" s="25"/>
      <c r="H20" s="28">
        <f>TRUNC(SUMIF(N10:N19, N9, H10:H19),0)</f>
        <v>93979</v>
      </c>
      <c r="I20" s="25"/>
      <c r="J20" s="28">
        <f>TRUNC(SUMIF(N10:N19, N9, J10:J19),0)</f>
        <v>0</v>
      </c>
      <c r="K20" s="25"/>
      <c r="L20" s="28">
        <f>F20+H20+J20</f>
        <v>133888</v>
      </c>
      <c r="M20" s="22" t="s">
        <v>52</v>
      </c>
      <c r="N20" s="2" t="s">
        <v>83</v>
      </c>
      <c r="O20" s="2" t="s">
        <v>83</v>
      </c>
      <c r="P20" s="2" t="s">
        <v>52</v>
      </c>
      <c r="Q20" s="2" t="s">
        <v>52</v>
      </c>
      <c r="R20" s="2" t="s">
        <v>52</v>
      </c>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2" t="s">
        <v>52</v>
      </c>
      <c r="AW20" s="2" t="s">
        <v>52</v>
      </c>
      <c r="AX20" s="2" t="s">
        <v>52</v>
      </c>
      <c r="AY20" s="2" t="s">
        <v>52</v>
      </c>
      <c r="AZ20" s="2" t="s">
        <v>52</v>
      </c>
    </row>
    <row r="21" spans="1:52" ht="30" customHeight="1">
      <c r="A21" s="23"/>
      <c r="B21" s="23"/>
      <c r="C21" s="23"/>
      <c r="D21" s="23"/>
      <c r="E21" s="25"/>
      <c r="F21" s="28"/>
      <c r="G21" s="25"/>
      <c r="H21" s="28"/>
      <c r="I21" s="25"/>
      <c r="J21" s="28"/>
      <c r="K21" s="25"/>
      <c r="L21" s="28"/>
      <c r="M21" s="23"/>
    </row>
    <row r="22" spans="1:52" ht="30" customHeight="1">
      <c r="A22" s="19" t="s">
        <v>415</v>
      </c>
      <c r="B22" s="20"/>
      <c r="C22" s="20"/>
      <c r="D22" s="20"/>
      <c r="E22" s="24"/>
      <c r="F22" s="27"/>
      <c r="G22" s="24"/>
      <c r="H22" s="27"/>
      <c r="I22" s="24"/>
      <c r="J22" s="27"/>
      <c r="K22" s="24"/>
      <c r="L22" s="27"/>
      <c r="M22" s="21"/>
      <c r="N22" s="1" t="s">
        <v>70</v>
      </c>
    </row>
    <row r="23" spans="1:52" ht="30" customHeight="1">
      <c r="A23" s="22" t="s">
        <v>368</v>
      </c>
      <c r="B23" s="22" t="s">
        <v>363</v>
      </c>
      <c r="C23" s="22" t="s">
        <v>364</v>
      </c>
      <c r="D23" s="23">
        <v>0.02</v>
      </c>
      <c r="E23" s="25">
        <f>단가대비표!O33</f>
        <v>0</v>
      </c>
      <c r="F23" s="28">
        <f>TRUNC(E23*D23,1)</f>
        <v>0</v>
      </c>
      <c r="G23" s="25">
        <f>단가대비표!P33</f>
        <v>167081</v>
      </c>
      <c r="H23" s="28">
        <f>TRUNC(G23*D23,1)</f>
        <v>3341.6</v>
      </c>
      <c r="I23" s="25">
        <f>단가대비표!V33</f>
        <v>0</v>
      </c>
      <c r="J23" s="28">
        <f>TRUNC(I23*D23,1)</f>
        <v>0</v>
      </c>
      <c r="K23" s="25">
        <f>TRUNC(E23+G23+I23,1)</f>
        <v>167081</v>
      </c>
      <c r="L23" s="28">
        <f>TRUNC(F23+H23+J23,1)</f>
        <v>3341.6</v>
      </c>
      <c r="M23" s="22" t="s">
        <v>369</v>
      </c>
      <c r="N23" s="2" t="s">
        <v>70</v>
      </c>
      <c r="O23" s="2" t="s">
        <v>370</v>
      </c>
      <c r="P23" s="2" t="s">
        <v>64</v>
      </c>
      <c r="Q23" s="2" t="s">
        <v>64</v>
      </c>
      <c r="R23" s="2" t="s">
        <v>63</v>
      </c>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2" t="s">
        <v>52</v>
      </c>
      <c r="AW23" s="2" t="s">
        <v>417</v>
      </c>
      <c r="AX23" s="2" t="s">
        <v>52</v>
      </c>
      <c r="AY23" s="2" t="s">
        <v>52</v>
      </c>
      <c r="AZ23" s="2" t="s">
        <v>52</v>
      </c>
    </row>
    <row r="24" spans="1:52" ht="30" customHeight="1">
      <c r="A24" s="22" t="s">
        <v>372</v>
      </c>
      <c r="B24" s="22" t="s">
        <v>52</v>
      </c>
      <c r="C24" s="22" t="s">
        <v>52</v>
      </c>
      <c r="D24" s="23"/>
      <c r="E24" s="25"/>
      <c r="F24" s="28">
        <f>TRUNC(SUMIF(N23:N23, N22, F23:F23),0)</f>
        <v>0</v>
      </c>
      <c r="G24" s="25"/>
      <c r="H24" s="28">
        <f>TRUNC(SUMIF(N23:N23, N22, H23:H23),0)</f>
        <v>3341</v>
      </c>
      <c r="I24" s="25"/>
      <c r="J24" s="28">
        <f>TRUNC(SUMIF(N23:N23, N22, J23:J23),0)</f>
        <v>0</v>
      </c>
      <c r="K24" s="25"/>
      <c r="L24" s="28">
        <f>F24+H24+J24</f>
        <v>3341</v>
      </c>
      <c r="M24" s="22" t="s">
        <v>52</v>
      </c>
      <c r="N24" s="2" t="s">
        <v>83</v>
      </c>
      <c r="O24" s="2" t="s">
        <v>83</v>
      </c>
      <c r="P24" s="2" t="s">
        <v>52</v>
      </c>
      <c r="Q24" s="2" t="s">
        <v>52</v>
      </c>
      <c r="R24" s="2" t="s">
        <v>52</v>
      </c>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2" t="s">
        <v>52</v>
      </c>
      <c r="AW24" s="2" t="s">
        <v>52</v>
      </c>
      <c r="AX24" s="2" t="s">
        <v>52</v>
      </c>
      <c r="AY24" s="2" t="s">
        <v>52</v>
      </c>
      <c r="AZ24" s="2" t="s">
        <v>52</v>
      </c>
    </row>
    <row r="25" spans="1:52" ht="30" customHeight="1">
      <c r="A25" s="23"/>
      <c r="B25" s="23"/>
      <c r="C25" s="23"/>
      <c r="D25" s="23"/>
      <c r="E25" s="25"/>
      <c r="F25" s="28"/>
      <c r="G25" s="25"/>
      <c r="H25" s="28"/>
      <c r="I25" s="25"/>
      <c r="J25" s="28"/>
      <c r="K25" s="25"/>
      <c r="L25" s="28"/>
      <c r="M25" s="23"/>
    </row>
    <row r="26" spans="1:52" ht="30" customHeight="1">
      <c r="A26" s="19" t="s">
        <v>418</v>
      </c>
      <c r="B26" s="20"/>
      <c r="C26" s="20"/>
      <c r="D26" s="20"/>
      <c r="E26" s="24"/>
      <c r="F26" s="27"/>
      <c r="G26" s="24"/>
      <c r="H26" s="27"/>
      <c r="I26" s="24"/>
      <c r="J26" s="27"/>
      <c r="K26" s="24"/>
      <c r="L26" s="27"/>
      <c r="M26" s="21"/>
      <c r="N26" s="1" t="s">
        <v>74</v>
      </c>
    </row>
    <row r="27" spans="1:52" ht="30" customHeight="1">
      <c r="A27" s="22" t="s">
        <v>419</v>
      </c>
      <c r="B27" s="22" t="s">
        <v>420</v>
      </c>
      <c r="C27" s="22" t="s">
        <v>68</v>
      </c>
      <c r="D27" s="23">
        <v>1.1499999999999999</v>
      </c>
      <c r="E27" s="25">
        <f>단가대비표!O8</f>
        <v>182</v>
      </c>
      <c r="F27" s="28">
        <f>TRUNC(E27*D27,1)</f>
        <v>209.3</v>
      </c>
      <c r="G27" s="25">
        <f>단가대비표!P8</f>
        <v>0</v>
      </c>
      <c r="H27" s="28">
        <f>TRUNC(G27*D27,1)</f>
        <v>0</v>
      </c>
      <c r="I27" s="25">
        <f>단가대비표!V8</f>
        <v>0</v>
      </c>
      <c r="J27" s="28">
        <f>TRUNC(I27*D27,1)</f>
        <v>0</v>
      </c>
      <c r="K27" s="25">
        <f>TRUNC(E27+G27+I27,1)</f>
        <v>182</v>
      </c>
      <c r="L27" s="28">
        <f>TRUNC(F27+H27+J27,1)</f>
        <v>209.3</v>
      </c>
      <c r="M27" s="22" t="s">
        <v>421</v>
      </c>
      <c r="N27" s="2" t="s">
        <v>74</v>
      </c>
      <c r="O27" s="2" t="s">
        <v>422</v>
      </c>
      <c r="P27" s="2" t="s">
        <v>64</v>
      </c>
      <c r="Q27" s="2" t="s">
        <v>64</v>
      </c>
      <c r="R27" s="2" t="s">
        <v>63</v>
      </c>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2" t="s">
        <v>52</v>
      </c>
      <c r="AW27" s="2" t="s">
        <v>423</v>
      </c>
      <c r="AX27" s="2" t="s">
        <v>52</v>
      </c>
      <c r="AY27" s="2" t="s">
        <v>52</v>
      </c>
      <c r="AZ27" s="2" t="s">
        <v>52</v>
      </c>
    </row>
    <row r="28" spans="1:52" ht="30" customHeight="1">
      <c r="A28" s="22" t="s">
        <v>368</v>
      </c>
      <c r="B28" s="22" t="s">
        <v>363</v>
      </c>
      <c r="C28" s="22" t="s">
        <v>364</v>
      </c>
      <c r="D28" s="23">
        <v>3.0000000000000001E-3</v>
      </c>
      <c r="E28" s="25">
        <f>단가대비표!O33</f>
        <v>0</v>
      </c>
      <c r="F28" s="28">
        <f>TRUNC(E28*D28,1)</f>
        <v>0</v>
      </c>
      <c r="G28" s="25">
        <f>단가대비표!P33</f>
        <v>167081</v>
      </c>
      <c r="H28" s="28">
        <f>TRUNC(G28*D28,1)</f>
        <v>501.2</v>
      </c>
      <c r="I28" s="25">
        <f>단가대비표!V33</f>
        <v>0</v>
      </c>
      <c r="J28" s="28">
        <f>TRUNC(I28*D28,1)</f>
        <v>0</v>
      </c>
      <c r="K28" s="25">
        <f>TRUNC(E28+G28+I28,1)</f>
        <v>167081</v>
      </c>
      <c r="L28" s="28">
        <f>TRUNC(F28+H28+J28,1)</f>
        <v>501.2</v>
      </c>
      <c r="M28" s="22" t="s">
        <v>369</v>
      </c>
      <c r="N28" s="2" t="s">
        <v>74</v>
      </c>
      <c r="O28" s="2" t="s">
        <v>370</v>
      </c>
      <c r="P28" s="2" t="s">
        <v>64</v>
      </c>
      <c r="Q28" s="2" t="s">
        <v>64</v>
      </c>
      <c r="R28" s="2" t="s">
        <v>63</v>
      </c>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2" t="s">
        <v>52</v>
      </c>
      <c r="AW28" s="2" t="s">
        <v>424</v>
      </c>
      <c r="AX28" s="2" t="s">
        <v>52</v>
      </c>
      <c r="AY28" s="2" t="s">
        <v>52</v>
      </c>
      <c r="AZ28" s="2" t="s">
        <v>52</v>
      </c>
    </row>
    <row r="29" spans="1:52" ht="30" customHeight="1">
      <c r="A29" s="22" t="s">
        <v>372</v>
      </c>
      <c r="B29" s="22" t="s">
        <v>52</v>
      </c>
      <c r="C29" s="22" t="s">
        <v>52</v>
      </c>
      <c r="D29" s="23"/>
      <c r="E29" s="25"/>
      <c r="F29" s="28">
        <f>TRUNC(SUMIF(N27:N28, N26, F27:F28),0)</f>
        <v>209</v>
      </c>
      <c r="G29" s="25"/>
      <c r="H29" s="28">
        <f>TRUNC(SUMIF(N27:N28, N26, H27:H28),0)</f>
        <v>501</v>
      </c>
      <c r="I29" s="25"/>
      <c r="J29" s="28">
        <f>TRUNC(SUMIF(N27:N28, N26, J27:J28),0)</f>
        <v>0</v>
      </c>
      <c r="K29" s="25"/>
      <c r="L29" s="28">
        <f>F29+H29+J29</f>
        <v>710</v>
      </c>
      <c r="M29" s="22" t="s">
        <v>52</v>
      </c>
      <c r="N29" s="2" t="s">
        <v>83</v>
      </c>
      <c r="O29" s="2" t="s">
        <v>83</v>
      </c>
      <c r="P29" s="2" t="s">
        <v>52</v>
      </c>
      <c r="Q29" s="2" t="s">
        <v>52</v>
      </c>
      <c r="R29" s="2" t="s">
        <v>52</v>
      </c>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2" t="s">
        <v>52</v>
      </c>
      <c r="AW29" s="2" t="s">
        <v>52</v>
      </c>
      <c r="AX29" s="2" t="s">
        <v>52</v>
      </c>
      <c r="AY29" s="2" t="s">
        <v>52</v>
      </c>
      <c r="AZ29" s="2" t="s">
        <v>52</v>
      </c>
    </row>
    <row r="30" spans="1:52" ht="30" customHeight="1">
      <c r="A30" s="23"/>
      <c r="B30" s="23"/>
      <c r="C30" s="23"/>
      <c r="D30" s="23"/>
      <c r="E30" s="25"/>
      <c r="F30" s="28"/>
      <c r="G30" s="25"/>
      <c r="H30" s="28"/>
      <c r="I30" s="25"/>
      <c r="J30" s="28"/>
      <c r="K30" s="25"/>
      <c r="L30" s="28"/>
      <c r="M30" s="23"/>
    </row>
    <row r="31" spans="1:52" ht="30" customHeight="1">
      <c r="A31" s="19" t="s">
        <v>425</v>
      </c>
      <c r="B31" s="20"/>
      <c r="C31" s="20"/>
      <c r="D31" s="20"/>
      <c r="E31" s="24"/>
      <c r="F31" s="27"/>
      <c r="G31" s="24"/>
      <c r="H31" s="27"/>
      <c r="I31" s="24"/>
      <c r="J31" s="27"/>
      <c r="K31" s="24"/>
      <c r="L31" s="27"/>
      <c r="M31" s="21"/>
      <c r="N31" s="1" t="s">
        <v>237</v>
      </c>
    </row>
    <row r="32" spans="1:52" ht="30" customHeight="1">
      <c r="A32" s="22" t="s">
        <v>368</v>
      </c>
      <c r="B32" s="22" t="s">
        <v>363</v>
      </c>
      <c r="C32" s="22" t="s">
        <v>364</v>
      </c>
      <c r="D32" s="23">
        <v>7.0000000000000001E-3</v>
      </c>
      <c r="E32" s="25">
        <f>단가대비표!O33</f>
        <v>0</v>
      </c>
      <c r="F32" s="28">
        <f>TRUNC(E32*D32,1)</f>
        <v>0</v>
      </c>
      <c r="G32" s="25">
        <f>단가대비표!P33</f>
        <v>167081</v>
      </c>
      <c r="H32" s="28">
        <f>TRUNC(G32*D32,1)</f>
        <v>1169.5</v>
      </c>
      <c r="I32" s="25">
        <f>단가대비표!V33</f>
        <v>0</v>
      </c>
      <c r="J32" s="28">
        <f>TRUNC(I32*D32,1)</f>
        <v>0</v>
      </c>
      <c r="K32" s="25">
        <f>TRUNC(E32+G32+I32,1)</f>
        <v>167081</v>
      </c>
      <c r="L32" s="28">
        <f>TRUNC(F32+H32+J32,1)</f>
        <v>1169.5</v>
      </c>
      <c r="M32" s="22" t="s">
        <v>369</v>
      </c>
      <c r="N32" s="2" t="s">
        <v>237</v>
      </c>
      <c r="O32" s="2" t="s">
        <v>370</v>
      </c>
      <c r="P32" s="2" t="s">
        <v>64</v>
      </c>
      <c r="Q32" s="2" t="s">
        <v>64</v>
      </c>
      <c r="R32" s="2" t="s">
        <v>63</v>
      </c>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2" t="s">
        <v>52</v>
      </c>
      <c r="AW32" s="2" t="s">
        <v>426</v>
      </c>
      <c r="AX32" s="2" t="s">
        <v>52</v>
      </c>
      <c r="AY32" s="2" t="s">
        <v>52</v>
      </c>
      <c r="AZ32" s="2" t="s">
        <v>52</v>
      </c>
    </row>
    <row r="33" spans="1:52" ht="30" customHeight="1">
      <c r="A33" s="22" t="s">
        <v>372</v>
      </c>
      <c r="B33" s="22" t="s">
        <v>52</v>
      </c>
      <c r="C33" s="22" t="s">
        <v>52</v>
      </c>
      <c r="D33" s="23"/>
      <c r="E33" s="25"/>
      <c r="F33" s="28">
        <f>TRUNC(SUMIF(N32:N32, N31, F32:F32),0)</f>
        <v>0</v>
      </c>
      <c r="G33" s="25"/>
      <c r="H33" s="28">
        <f>TRUNC(SUMIF(N32:N32, N31, H32:H32),0)</f>
        <v>1169</v>
      </c>
      <c r="I33" s="25"/>
      <c r="J33" s="28">
        <f>TRUNC(SUMIF(N32:N32, N31, J32:J32),0)</f>
        <v>0</v>
      </c>
      <c r="K33" s="25"/>
      <c r="L33" s="28">
        <f>F33+H33+J33</f>
        <v>1169</v>
      </c>
      <c r="M33" s="22" t="s">
        <v>52</v>
      </c>
      <c r="N33" s="2" t="s">
        <v>83</v>
      </c>
      <c r="O33" s="2" t="s">
        <v>83</v>
      </c>
      <c r="P33" s="2" t="s">
        <v>52</v>
      </c>
      <c r="Q33" s="2" t="s">
        <v>52</v>
      </c>
      <c r="R33" s="2" t="s">
        <v>52</v>
      </c>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2" t="s">
        <v>52</v>
      </c>
      <c r="AW33" s="2" t="s">
        <v>52</v>
      </c>
      <c r="AX33" s="2" t="s">
        <v>52</v>
      </c>
      <c r="AY33" s="2" t="s">
        <v>52</v>
      </c>
      <c r="AZ33" s="2" t="s">
        <v>52</v>
      </c>
    </row>
    <row r="34" spans="1:52" ht="30" customHeight="1">
      <c r="A34" s="23"/>
      <c r="B34" s="23"/>
      <c r="C34" s="23"/>
      <c r="D34" s="23"/>
      <c r="E34" s="25"/>
      <c r="F34" s="28"/>
      <c r="G34" s="25"/>
      <c r="H34" s="28"/>
      <c r="I34" s="25"/>
      <c r="J34" s="28"/>
      <c r="K34" s="25"/>
      <c r="L34" s="28"/>
      <c r="M34" s="23"/>
    </row>
    <row r="35" spans="1:52" ht="30" customHeight="1">
      <c r="A35" s="19" t="s">
        <v>427</v>
      </c>
      <c r="B35" s="20"/>
      <c r="C35" s="20"/>
      <c r="D35" s="20"/>
      <c r="E35" s="24"/>
      <c r="F35" s="27"/>
      <c r="G35" s="24"/>
      <c r="H35" s="27"/>
      <c r="I35" s="24"/>
      <c r="J35" s="27"/>
      <c r="K35" s="24"/>
      <c r="L35" s="27"/>
      <c r="M35" s="21"/>
      <c r="N35" s="1" t="s">
        <v>428</v>
      </c>
    </row>
    <row r="36" spans="1:52" ht="30" customHeight="1">
      <c r="A36" s="22" t="s">
        <v>433</v>
      </c>
      <c r="B36" s="22" t="s">
        <v>434</v>
      </c>
      <c r="C36" s="22" t="s">
        <v>435</v>
      </c>
      <c r="D36" s="23">
        <v>0.03</v>
      </c>
      <c r="E36" s="25">
        <f>단가대비표!O24</f>
        <v>12558</v>
      </c>
      <c r="F36" s="28">
        <f>TRUNC(E36*D36,1)</f>
        <v>376.7</v>
      </c>
      <c r="G36" s="25">
        <f>단가대비표!P24</f>
        <v>0</v>
      </c>
      <c r="H36" s="28">
        <f>TRUNC(G36*D36,1)</f>
        <v>0</v>
      </c>
      <c r="I36" s="25">
        <f>단가대비표!V24</f>
        <v>0</v>
      </c>
      <c r="J36" s="28">
        <f>TRUNC(I36*D36,1)</f>
        <v>0</v>
      </c>
      <c r="K36" s="25">
        <f>TRUNC(E36+G36+I36,1)</f>
        <v>12558</v>
      </c>
      <c r="L36" s="28">
        <f>TRUNC(F36+H36+J36,1)</f>
        <v>376.7</v>
      </c>
      <c r="M36" s="22" t="s">
        <v>436</v>
      </c>
      <c r="N36" s="2" t="s">
        <v>428</v>
      </c>
      <c r="O36" s="2" t="s">
        <v>437</v>
      </c>
      <c r="P36" s="2" t="s">
        <v>64</v>
      </c>
      <c r="Q36" s="2" t="s">
        <v>64</v>
      </c>
      <c r="R36" s="2" t="s">
        <v>63</v>
      </c>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2" t="s">
        <v>52</v>
      </c>
      <c r="AW36" s="2" t="s">
        <v>438</v>
      </c>
      <c r="AX36" s="2" t="s">
        <v>52</v>
      </c>
      <c r="AY36" s="2" t="s">
        <v>52</v>
      </c>
      <c r="AZ36" s="2" t="s">
        <v>52</v>
      </c>
    </row>
    <row r="37" spans="1:52" ht="30" customHeight="1">
      <c r="A37" s="22" t="s">
        <v>372</v>
      </c>
      <c r="B37" s="22" t="s">
        <v>52</v>
      </c>
      <c r="C37" s="22" t="s">
        <v>52</v>
      </c>
      <c r="D37" s="23"/>
      <c r="E37" s="25"/>
      <c r="F37" s="28">
        <f>TRUNC(SUMIF(N36:N36, N35, F36:F36),0)</f>
        <v>376</v>
      </c>
      <c r="G37" s="25"/>
      <c r="H37" s="28">
        <f>TRUNC(SUMIF(N36:N36, N35, H36:H36),0)</f>
        <v>0</v>
      </c>
      <c r="I37" s="25"/>
      <c r="J37" s="28">
        <f>TRUNC(SUMIF(N36:N36, N35, J36:J36),0)</f>
        <v>0</v>
      </c>
      <c r="K37" s="25"/>
      <c r="L37" s="28">
        <f>F37+H37+J37</f>
        <v>376</v>
      </c>
      <c r="M37" s="22" t="s">
        <v>52</v>
      </c>
      <c r="N37" s="2" t="s">
        <v>83</v>
      </c>
      <c r="O37" s="2" t="s">
        <v>83</v>
      </c>
      <c r="P37" s="2" t="s">
        <v>52</v>
      </c>
      <c r="Q37" s="2" t="s">
        <v>52</v>
      </c>
      <c r="R37" s="2" t="s">
        <v>52</v>
      </c>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2" t="s">
        <v>52</v>
      </c>
      <c r="AW37" s="2" t="s">
        <v>52</v>
      </c>
      <c r="AX37" s="2" t="s">
        <v>52</v>
      </c>
      <c r="AY37" s="2" t="s">
        <v>52</v>
      </c>
      <c r="AZ37" s="2" t="s">
        <v>52</v>
      </c>
    </row>
    <row r="38" spans="1:52" ht="30" customHeight="1">
      <c r="A38" s="23"/>
      <c r="B38" s="23"/>
      <c r="C38" s="23"/>
      <c r="D38" s="23"/>
      <c r="E38" s="25"/>
      <c r="F38" s="28"/>
      <c r="G38" s="25"/>
      <c r="H38" s="28"/>
      <c r="I38" s="25"/>
      <c r="J38" s="28"/>
      <c r="K38" s="25"/>
      <c r="L38" s="28"/>
      <c r="M38" s="23"/>
    </row>
    <row r="39" spans="1:52" ht="30" customHeight="1">
      <c r="A39" s="19" t="s">
        <v>439</v>
      </c>
      <c r="B39" s="20"/>
      <c r="C39" s="20"/>
      <c r="D39" s="20"/>
      <c r="E39" s="24"/>
      <c r="F39" s="27"/>
      <c r="G39" s="24"/>
      <c r="H39" s="27"/>
      <c r="I39" s="24"/>
      <c r="J39" s="27"/>
      <c r="K39" s="24"/>
      <c r="L39" s="27"/>
      <c r="M39" s="21"/>
      <c r="N39" s="1" t="s">
        <v>440</v>
      </c>
    </row>
    <row r="40" spans="1:52" ht="30" customHeight="1">
      <c r="A40" s="22" t="s">
        <v>433</v>
      </c>
      <c r="B40" s="22" t="s">
        <v>444</v>
      </c>
      <c r="C40" s="22" t="s">
        <v>435</v>
      </c>
      <c r="D40" s="23">
        <v>0.27</v>
      </c>
      <c r="E40" s="25">
        <f>단가대비표!O25</f>
        <v>19200</v>
      </c>
      <c r="F40" s="28">
        <f>TRUNC(E40*D40,1)</f>
        <v>5184</v>
      </c>
      <c r="G40" s="25">
        <f>단가대비표!P25</f>
        <v>0</v>
      </c>
      <c r="H40" s="28">
        <f>TRUNC(G40*D40,1)</f>
        <v>0</v>
      </c>
      <c r="I40" s="25">
        <f>단가대비표!V25</f>
        <v>0</v>
      </c>
      <c r="J40" s="28">
        <f>TRUNC(I40*D40,1)</f>
        <v>0</v>
      </c>
      <c r="K40" s="25">
        <f>TRUNC(E40+G40+I40,1)</f>
        <v>19200</v>
      </c>
      <c r="L40" s="28">
        <f>TRUNC(F40+H40+J40,1)</f>
        <v>5184</v>
      </c>
      <c r="M40" s="22" t="s">
        <v>445</v>
      </c>
      <c r="N40" s="2" t="s">
        <v>440</v>
      </c>
      <c r="O40" s="2" t="s">
        <v>446</v>
      </c>
      <c r="P40" s="2" t="s">
        <v>64</v>
      </c>
      <c r="Q40" s="2" t="s">
        <v>64</v>
      </c>
      <c r="R40" s="2" t="s">
        <v>63</v>
      </c>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2" t="s">
        <v>52</v>
      </c>
      <c r="AW40" s="2" t="s">
        <v>447</v>
      </c>
      <c r="AX40" s="2" t="s">
        <v>52</v>
      </c>
      <c r="AY40" s="2" t="s">
        <v>52</v>
      </c>
      <c r="AZ40" s="2" t="s">
        <v>52</v>
      </c>
    </row>
    <row r="41" spans="1:52" ht="30" customHeight="1">
      <c r="A41" s="22" t="s">
        <v>372</v>
      </c>
      <c r="B41" s="22" t="s">
        <v>52</v>
      </c>
      <c r="C41" s="22" t="s">
        <v>52</v>
      </c>
      <c r="D41" s="23"/>
      <c r="E41" s="25"/>
      <c r="F41" s="28">
        <f>TRUNC(SUMIF(N40:N40, N39, F40:F40),0)</f>
        <v>5184</v>
      </c>
      <c r="G41" s="25"/>
      <c r="H41" s="28">
        <f>TRUNC(SUMIF(N40:N40, N39, H40:H40),0)</f>
        <v>0</v>
      </c>
      <c r="I41" s="25"/>
      <c r="J41" s="28">
        <f>TRUNC(SUMIF(N40:N40, N39, J40:J40),0)</f>
        <v>0</v>
      </c>
      <c r="K41" s="25"/>
      <c r="L41" s="28">
        <f>F41+H41+J41</f>
        <v>5184</v>
      </c>
      <c r="M41" s="22" t="s">
        <v>52</v>
      </c>
      <c r="N41" s="2" t="s">
        <v>83</v>
      </c>
      <c r="O41" s="2" t="s">
        <v>83</v>
      </c>
      <c r="P41" s="2" t="s">
        <v>52</v>
      </c>
      <c r="Q41" s="2" t="s">
        <v>52</v>
      </c>
      <c r="R41" s="2" t="s">
        <v>52</v>
      </c>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2" t="s">
        <v>52</v>
      </c>
      <c r="AW41" s="2" t="s">
        <v>52</v>
      </c>
      <c r="AX41" s="2" t="s">
        <v>52</v>
      </c>
      <c r="AY41" s="2" t="s">
        <v>52</v>
      </c>
      <c r="AZ41" s="2" t="s">
        <v>52</v>
      </c>
    </row>
    <row r="42" spans="1:52" ht="30" customHeight="1">
      <c r="A42" s="23"/>
      <c r="B42" s="23"/>
      <c r="C42" s="23"/>
      <c r="D42" s="23"/>
      <c r="E42" s="25"/>
      <c r="F42" s="28"/>
      <c r="G42" s="25"/>
      <c r="H42" s="28"/>
      <c r="I42" s="25"/>
      <c r="J42" s="28"/>
      <c r="K42" s="25"/>
      <c r="L42" s="28"/>
      <c r="M42" s="23"/>
    </row>
    <row r="43" spans="1:52" ht="30" customHeight="1">
      <c r="A43" s="19" t="s">
        <v>448</v>
      </c>
      <c r="B43" s="20"/>
      <c r="C43" s="20"/>
      <c r="D43" s="20"/>
      <c r="E43" s="24"/>
      <c r="F43" s="27"/>
      <c r="G43" s="24"/>
      <c r="H43" s="27"/>
      <c r="I43" s="24"/>
      <c r="J43" s="27"/>
      <c r="K43" s="24"/>
      <c r="L43" s="27"/>
      <c r="M43" s="21"/>
      <c r="N43" s="1" t="s">
        <v>449</v>
      </c>
    </row>
    <row r="44" spans="1:52" ht="30" customHeight="1">
      <c r="A44" s="22" t="s">
        <v>453</v>
      </c>
      <c r="B44" s="22" t="s">
        <v>454</v>
      </c>
      <c r="C44" s="22" t="s">
        <v>455</v>
      </c>
      <c r="D44" s="23">
        <v>2.0999999999999999E-3</v>
      </c>
      <c r="E44" s="25">
        <f>단가대비표!O10</f>
        <v>528153</v>
      </c>
      <c r="F44" s="28">
        <f>TRUNC(E44*D44,1)</f>
        <v>1109.0999999999999</v>
      </c>
      <c r="G44" s="25">
        <f>단가대비표!P10</f>
        <v>0</v>
      </c>
      <c r="H44" s="28">
        <f>TRUNC(G44*D44,1)</f>
        <v>0</v>
      </c>
      <c r="I44" s="25">
        <f>단가대비표!V10</f>
        <v>0</v>
      </c>
      <c r="J44" s="28">
        <f>TRUNC(I44*D44,1)</f>
        <v>0</v>
      </c>
      <c r="K44" s="25">
        <f t="shared" ref="K44:L46" si="5">TRUNC(E44+G44+I44,1)</f>
        <v>528153</v>
      </c>
      <c r="L44" s="28">
        <f t="shared" si="5"/>
        <v>1109.0999999999999</v>
      </c>
      <c r="M44" s="22" t="s">
        <v>456</v>
      </c>
      <c r="N44" s="2" t="s">
        <v>449</v>
      </c>
      <c r="O44" s="2" t="s">
        <v>457</v>
      </c>
      <c r="P44" s="2" t="s">
        <v>64</v>
      </c>
      <c r="Q44" s="2" t="s">
        <v>64</v>
      </c>
      <c r="R44" s="2" t="s">
        <v>63</v>
      </c>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2" t="s">
        <v>52</v>
      </c>
      <c r="AW44" s="2" t="s">
        <v>458</v>
      </c>
      <c r="AX44" s="2" t="s">
        <v>52</v>
      </c>
      <c r="AY44" s="2" t="s">
        <v>52</v>
      </c>
      <c r="AZ44" s="2" t="s">
        <v>52</v>
      </c>
    </row>
    <row r="45" spans="1:52" ht="30" customHeight="1">
      <c r="A45" s="22" t="s">
        <v>459</v>
      </c>
      <c r="B45" s="22" t="s">
        <v>363</v>
      </c>
      <c r="C45" s="22" t="s">
        <v>364</v>
      </c>
      <c r="D45" s="23">
        <v>5.0000000000000001E-3</v>
      </c>
      <c r="E45" s="25">
        <f>단가대비표!O38</f>
        <v>0</v>
      </c>
      <c r="F45" s="28">
        <f>TRUNC(E45*D45,1)</f>
        <v>0</v>
      </c>
      <c r="G45" s="25">
        <f>단가대비표!P38</f>
        <v>279267</v>
      </c>
      <c r="H45" s="28">
        <f>TRUNC(G45*D45,1)</f>
        <v>1396.3</v>
      </c>
      <c r="I45" s="25">
        <f>단가대비표!V38</f>
        <v>0</v>
      </c>
      <c r="J45" s="28">
        <f>TRUNC(I45*D45,1)</f>
        <v>0</v>
      </c>
      <c r="K45" s="25">
        <f t="shared" si="5"/>
        <v>279267</v>
      </c>
      <c r="L45" s="28">
        <f t="shared" si="5"/>
        <v>1396.3</v>
      </c>
      <c r="M45" s="22" t="s">
        <v>460</v>
      </c>
      <c r="N45" s="2" t="s">
        <v>449</v>
      </c>
      <c r="O45" s="2" t="s">
        <v>461</v>
      </c>
      <c r="P45" s="2" t="s">
        <v>64</v>
      </c>
      <c r="Q45" s="2" t="s">
        <v>64</v>
      </c>
      <c r="R45" s="2" t="s">
        <v>63</v>
      </c>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2" t="s">
        <v>52</v>
      </c>
      <c r="AW45" s="2" t="s">
        <v>462</v>
      </c>
      <c r="AX45" s="2" t="s">
        <v>52</v>
      </c>
      <c r="AY45" s="2" t="s">
        <v>52</v>
      </c>
      <c r="AZ45" s="2" t="s">
        <v>52</v>
      </c>
    </row>
    <row r="46" spans="1:52" ht="30" customHeight="1">
      <c r="A46" s="22" t="s">
        <v>368</v>
      </c>
      <c r="B46" s="22" t="s">
        <v>363</v>
      </c>
      <c r="C46" s="22" t="s">
        <v>364</v>
      </c>
      <c r="D46" s="23">
        <v>5.0000000000000001E-3</v>
      </c>
      <c r="E46" s="25">
        <f>단가대비표!O33</f>
        <v>0</v>
      </c>
      <c r="F46" s="28">
        <f>TRUNC(E46*D46,1)</f>
        <v>0</v>
      </c>
      <c r="G46" s="25">
        <f>단가대비표!P33</f>
        <v>167081</v>
      </c>
      <c r="H46" s="28">
        <f>TRUNC(G46*D46,1)</f>
        <v>835.4</v>
      </c>
      <c r="I46" s="25">
        <f>단가대비표!V33</f>
        <v>0</v>
      </c>
      <c r="J46" s="28">
        <f>TRUNC(I46*D46,1)</f>
        <v>0</v>
      </c>
      <c r="K46" s="25">
        <f t="shared" si="5"/>
        <v>167081</v>
      </c>
      <c r="L46" s="28">
        <f t="shared" si="5"/>
        <v>835.4</v>
      </c>
      <c r="M46" s="22" t="s">
        <v>369</v>
      </c>
      <c r="N46" s="2" t="s">
        <v>449</v>
      </c>
      <c r="O46" s="2" t="s">
        <v>370</v>
      </c>
      <c r="P46" s="2" t="s">
        <v>64</v>
      </c>
      <c r="Q46" s="2" t="s">
        <v>64</v>
      </c>
      <c r="R46" s="2" t="s">
        <v>63</v>
      </c>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2" t="s">
        <v>52</v>
      </c>
      <c r="AW46" s="2" t="s">
        <v>463</v>
      </c>
      <c r="AX46" s="2" t="s">
        <v>52</v>
      </c>
      <c r="AY46" s="2" t="s">
        <v>52</v>
      </c>
      <c r="AZ46" s="2" t="s">
        <v>52</v>
      </c>
    </row>
    <row r="47" spans="1:52" ht="30" customHeight="1">
      <c r="A47" s="22" t="s">
        <v>372</v>
      </c>
      <c r="B47" s="22" t="s">
        <v>52</v>
      </c>
      <c r="C47" s="22" t="s">
        <v>52</v>
      </c>
      <c r="D47" s="23"/>
      <c r="E47" s="25"/>
      <c r="F47" s="28">
        <f>TRUNC(SUMIF(N44:N46, N43, F44:F46),0)</f>
        <v>1109</v>
      </c>
      <c r="G47" s="25"/>
      <c r="H47" s="28">
        <f>TRUNC(SUMIF(N44:N46, N43, H44:H46),0)</f>
        <v>2231</v>
      </c>
      <c r="I47" s="25"/>
      <c r="J47" s="28">
        <f>TRUNC(SUMIF(N44:N46, N43, J44:J46),0)</f>
        <v>0</v>
      </c>
      <c r="K47" s="25"/>
      <c r="L47" s="28">
        <f>F47+H47+J47</f>
        <v>3340</v>
      </c>
      <c r="M47" s="22" t="s">
        <v>52</v>
      </c>
      <c r="N47" s="2" t="s">
        <v>83</v>
      </c>
      <c r="O47" s="2" t="s">
        <v>83</v>
      </c>
      <c r="P47" s="2" t="s">
        <v>52</v>
      </c>
      <c r="Q47" s="2" t="s">
        <v>52</v>
      </c>
      <c r="R47" s="2" t="s">
        <v>52</v>
      </c>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2" t="s">
        <v>52</v>
      </c>
      <c r="AW47" s="2" t="s">
        <v>52</v>
      </c>
      <c r="AX47" s="2" t="s">
        <v>52</v>
      </c>
      <c r="AY47" s="2" t="s">
        <v>52</v>
      </c>
      <c r="AZ47" s="2" t="s">
        <v>52</v>
      </c>
    </row>
    <row r="48" spans="1:52" ht="30" customHeight="1">
      <c r="A48" s="23"/>
      <c r="B48" s="23"/>
      <c r="C48" s="23"/>
      <c r="D48" s="23"/>
      <c r="E48" s="25"/>
      <c r="F48" s="28"/>
      <c r="G48" s="25"/>
      <c r="H48" s="28"/>
      <c r="I48" s="25"/>
      <c r="J48" s="28"/>
      <c r="K48" s="25"/>
      <c r="L48" s="28"/>
      <c r="M48" s="23"/>
    </row>
    <row r="49" spans="1:52" ht="30" customHeight="1">
      <c r="A49" s="19" t="s">
        <v>464</v>
      </c>
      <c r="B49" s="20"/>
      <c r="C49" s="20"/>
      <c r="D49" s="20"/>
      <c r="E49" s="24"/>
      <c r="F49" s="27"/>
      <c r="G49" s="24"/>
      <c r="H49" s="27"/>
      <c r="I49" s="24"/>
      <c r="J49" s="27"/>
      <c r="K49" s="24"/>
      <c r="L49" s="27"/>
      <c r="M49" s="21"/>
      <c r="N49" s="1" t="s">
        <v>465</v>
      </c>
    </row>
    <row r="50" spans="1:52" ht="30" customHeight="1">
      <c r="A50" s="22" t="s">
        <v>453</v>
      </c>
      <c r="B50" s="22" t="s">
        <v>454</v>
      </c>
      <c r="C50" s="22" t="s">
        <v>468</v>
      </c>
      <c r="D50" s="23">
        <v>0.93899999999999995</v>
      </c>
      <c r="E50" s="25">
        <f>단가대비표!O9</f>
        <v>1758</v>
      </c>
      <c r="F50" s="28">
        <f>TRUNC(E50*D50,1)</f>
        <v>1650.7</v>
      </c>
      <c r="G50" s="25">
        <f>단가대비표!P9</f>
        <v>0</v>
      </c>
      <c r="H50" s="28">
        <f>TRUNC(G50*D50,1)</f>
        <v>0</v>
      </c>
      <c r="I50" s="25">
        <f>단가대비표!V9</f>
        <v>0</v>
      </c>
      <c r="J50" s="28">
        <f>TRUNC(I50*D50,1)</f>
        <v>0</v>
      </c>
      <c r="K50" s="25">
        <f t="shared" ref="K50:L52" si="6">TRUNC(E50+G50+I50,1)</f>
        <v>1758</v>
      </c>
      <c r="L50" s="28">
        <f t="shared" si="6"/>
        <v>1650.7</v>
      </c>
      <c r="M50" s="22" t="s">
        <v>469</v>
      </c>
      <c r="N50" s="2" t="s">
        <v>465</v>
      </c>
      <c r="O50" s="2" t="s">
        <v>470</v>
      </c>
      <c r="P50" s="2" t="s">
        <v>64</v>
      </c>
      <c r="Q50" s="2" t="s">
        <v>64</v>
      </c>
      <c r="R50" s="2" t="s">
        <v>63</v>
      </c>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2" t="s">
        <v>52</v>
      </c>
      <c r="AW50" s="2" t="s">
        <v>471</v>
      </c>
      <c r="AX50" s="2" t="s">
        <v>52</v>
      </c>
      <c r="AY50" s="2" t="s">
        <v>52</v>
      </c>
      <c r="AZ50" s="2" t="s">
        <v>52</v>
      </c>
    </row>
    <row r="51" spans="1:52" ht="30" customHeight="1">
      <c r="A51" s="22" t="s">
        <v>459</v>
      </c>
      <c r="B51" s="22" t="s">
        <v>363</v>
      </c>
      <c r="C51" s="22" t="s">
        <v>364</v>
      </c>
      <c r="D51" s="23">
        <v>5.0000000000000001E-3</v>
      </c>
      <c r="E51" s="25">
        <f>단가대비표!O38</f>
        <v>0</v>
      </c>
      <c r="F51" s="28">
        <f>TRUNC(E51*D51,1)</f>
        <v>0</v>
      </c>
      <c r="G51" s="25">
        <f>단가대비표!P38</f>
        <v>279267</v>
      </c>
      <c r="H51" s="28">
        <f>TRUNC(G51*D51,1)</f>
        <v>1396.3</v>
      </c>
      <c r="I51" s="25">
        <f>단가대비표!V38</f>
        <v>0</v>
      </c>
      <c r="J51" s="28">
        <f>TRUNC(I51*D51,1)</f>
        <v>0</v>
      </c>
      <c r="K51" s="25">
        <f t="shared" si="6"/>
        <v>279267</v>
      </c>
      <c r="L51" s="28">
        <f t="shared" si="6"/>
        <v>1396.3</v>
      </c>
      <c r="M51" s="22" t="s">
        <v>460</v>
      </c>
      <c r="N51" s="2" t="s">
        <v>465</v>
      </c>
      <c r="O51" s="2" t="s">
        <v>461</v>
      </c>
      <c r="P51" s="2" t="s">
        <v>64</v>
      </c>
      <c r="Q51" s="2" t="s">
        <v>64</v>
      </c>
      <c r="R51" s="2" t="s">
        <v>63</v>
      </c>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2" t="s">
        <v>52</v>
      </c>
      <c r="AW51" s="2" t="s">
        <v>472</v>
      </c>
      <c r="AX51" s="2" t="s">
        <v>52</v>
      </c>
      <c r="AY51" s="2" t="s">
        <v>52</v>
      </c>
      <c r="AZ51" s="2" t="s">
        <v>52</v>
      </c>
    </row>
    <row r="52" spans="1:52" ht="30" customHeight="1">
      <c r="A52" s="22" t="s">
        <v>368</v>
      </c>
      <c r="B52" s="22" t="s">
        <v>363</v>
      </c>
      <c r="C52" s="22" t="s">
        <v>364</v>
      </c>
      <c r="D52" s="23">
        <v>5.0000000000000001E-3</v>
      </c>
      <c r="E52" s="25">
        <f>단가대비표!O33</f>
        <v>0</v>
      </c>
      <c r="F52" s="28">
        <f>TRUNC(E52*D52,1)</f>
        <v>0</v>
      </c>
      <c r="G52" s="25">
        <f>단가대비표!P33</f>
        <v>167081</v>
      </c>
      <c r="H52" s="28">
        <f>TRUNC(G52*D52,1)</f>
        <v>835.4</v>
      </c>
      <c r="I52" s="25">
        <f>단가대비표!V33</f>
        <v>0</v>
      </c>
      <c r="J52" s="28">
        <f>TRUNC(I52*D52,1)</f>
        <v>0</v>
      </c>
      <c r="K52" s="25">
        <f t="shared" si="6"/>
        <v>167081</v>
      </c>
      <c r="L52" s="28">
        <f t="shared" si="6"/>
        <v>835.4</v>
      </c>
      <c r="M52" s="22" t="s">
        <v>369</v>
      </c>
      <c r="N52" s="2" t="s">
        <v>465</v>
      </c>
      <c r="O52" s="2" t="s">
        <v>370</v>
      </c>
      <c r="P52" s="2" t="s">
        <v>64</v>
      </c>
      <c r="Q52" s="2" t="s">
        <v>64</v>
      </c>
      <c r="R52" s="2" t="s">
        <v>63</v>
      </c>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2" t="s">
        <v>52</v>
      </c>
      <c r="AW52" s="2" t="s">
        <v>473</v>
      </c>
      <c r="AX52" s="2" t="s">
        <v>52</v>
      </c>
      <c r="AY52" s="2" t="s">
        <v>52</v>
      </c>
      <c r="AZ52" s="2" t="s">
        <v>52</v>
      </c>
    </row>
    <row r="53" spans="1:52" ht="30" customHeight="1">
      <c r="A53" s="22" t="s">
        <v>372</v>
      </c>
      <c r="B53" s="22" t="s">
        <v>52</v>
      </c>
      <c r="C53" s="22" t="s">
        <v>52</v>
      </c>
      <c r="D53" s="23"/>
      <c r="E53" s="25"/>
      <c r="F53" s="28">
        <f>TRUNC(SUMIF(N50:N52, N49, F50:F52),0)</f>
        <v>1650</v>
      </c>
      <c r="G53" s="25"/>
      <c r="H53" s="28">
        <f>TRUNC(SUMIF(N50:N52, N49, H50:H52),0)</f>
        <v>2231</v>
      </c>
      <c r="I53" s="25"/>
      <c r="J53" s="28">
        <f>TRUNC(SUMIF(N50:N52, N49, J50:J52),0)</f>
        <v>0</v>
      </c>
      <c r="K53" s="25"/>
      <c r="L53" s="28">
        <f>F53+H53+J53</f>
        <v>3881</v>
      </c>
      <c r="M53" s="22" t="s">
        <v>52</v>
      </c>
      <c r="N53" s="2" t="s">
        <v>83</v>
      </c>
      <c r="O53" s="2" t="s">
        <v>83</v>
      </c>
      <c r="P53" s="2" t="s">
        <v>52</v>
      </c>
      <c r="Q53" s="2" t="s">
        <v>52</v>
      </c>
      <c r="R53" s="2" t="s">
        <v>52</v>
      </c>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2" t="s">
        <v>52</v>
      </c>
      <c r="AW53" s="2" t="s">
        <v>52</v>
      </c>
      <c r="AX53" s="2" t="s">
        <v>52</v>
      </c>
      <c r="AY53" s="2" t="s">
        <v>52</v>
      </c>
      <c r="AZ53" s="2" t="s">
        <v>52</v>
      </c>
    </row>
    <row r="54" spans="1:52" ht="30" customHeight="1">
      <c r="A54" s="23"/>
      <c r="B54" s="23"/>
      <c r="C54" s="23"/>
      <c r="D54" s="23"/>
      <c r="E54" s="25"/>
      <c r="F54" s="28"/>
      <c r="G54" s="25"/>
      <c r="H54" s="28"/>
      <c r="I54" s="25"/>
      <c r="J54" s="28"/>
      <c r="K54" s="25"/>
      <c r="L54" s="28"/>
      <c r="M54" s="23"/>
    </row>
    <row r="55" spans="1:52" ht="30" customHeight="1">
      <c r="A55" s="19" t="s">
        <v>474</v>
      </c>
      <c r="B55" s="20"/>
      <c r="C55" s="20"/>
      <c r="D55" s="20"/>
      <c r="E55" s="24"/>
      <c r="F55" s="27"/>
      <c r="G55" s="24"/>
      <c r="H55" s="27"/>
      <c r="I55" s="24"/>
      <c r="J55" s="27"/>
      <c r="K55" s="24"/>
      <c r="L55" s="27"/>
      <c r="M55" s="21"/>
      <c r="N55" s="1" t="s">
        <v>475</v>
      </c>
    </row>
    <row r="56" spans="1:52" ht="30" customHeight="1">
      <c r="A56" s="22" t="s">
        <v>481</v>
      </c>
      <c r="B56" s="22" t="s">
        <v>363</v>
      </c>
      <c r="C56" s="22" t="s">
        <v>364</v>
      </c>
      <c r="D56" s="23">
        <v>2.8500000000000001E-3</v>
      </c>
      <c r="E56" s="25">
        <f>단가대비표!O36</f>
        <v>0</v>
      </c>
      <c r="F56" s="28">
        <f t="shared" ref="F56:F61" si="7">TRUNC(E56*D56,1)</f>
        <v>0</v>
      </c>
      <c r="G56" s="25">
        <f>단가대비표!P36</f>
        <v>237480</v>
      </c>
      <c r="H56" s="28">
        <f t="shared" ref="H56:H61" si="8">TRUNC(G56*D56,1)</f>
        <v>676.8</v>
      </c>
      <c r="I56" s="25">
        <f>단가대비표!V36</f>
        <v>0</v>
      </c>
      <c r="J56" s="28">
        <f t="shared" ref="J56:J61" si="9">TRUNC(I56*D56,1)</f>
        <v>0</v>
      </c>
      <c r="K56" s="25">
        <f t="shared" ref="K56:L61" si="10">TRUNC(E56+G56+I56,1)</f>
        <v>237480</v>
      </c>
      <c r="L56" s="28">
        <f t="shared" si="10"/>
        <v>676.8</v>
      </c>
      <c r="M56" s="22" t="s">
        <v>482</v>
      </c>
      <c r="N56" s="2" t="s">
        <v>475</v>
      </c>
      <c r="O56" s="2" t="s">
        <v>483</v>
      </c>
      <c r="P56" s="2" t="s">
        <v>64</v>
      </c>
      <c r="Q56" s="2" t="s">
        <v>64</v>
      </c>
      <c r="R56" s="2" t="s">
        <v>63</v>
      </c>
      <c r="S56" s="3"/>
      <c r="T56" s="3"/>
      <c r="U56" s="3"/>
      <c r="V56" s="3">
        <v>1</v>
      </c>
      <c r="W56" s="3">
        <v>2</v>
      </c>
      <c r="X56" s="3"/>
      <c r="Y56" s="3"/>
      <c r="Z56" s="3"/>
      <c r="AA56" s="3"/>
      <c r="AB56" s="3"/>
      <c r="AC56" s="3"/>
      <c r="AD56" s="3"/>
      <c r="AE56" s="3"/>
      <c r="AF56" s="3"/>
      <c r="AG56" s="3"/>
      <c r="AH56" s="3"/>
      <c r="AI56" s="3"/>
      <c r="AJ56" s="3"/>
      <c r="AK56" s="3"/>
      <c r="AL56" s="3"/>
      <c r="AM56" s="3"/>
      <c r="AN56" s="3"/>
      <c r="AO56" s="3"/>
      <c r="AP56" s="3"/>
      <c r="AQ56" s="3"/>
      <c r="AR56" s="3"/>
      <c r="AS56" s="3"/>
      <c r="AT56" s="3"/>
      <c r="AU56" s="3"/>
      <c r="AV56" s="2" t="s">
        <v>52</v>
      </c>
      <c r="AW56" s="2" t="s">
        <v>484</v>
      </c>
      <c r="AX56" s="2" t="s">
        <v>52</v>
      </c>
      <c r="AY56" s="2" t="s">
        <v>52</v>
      </c>
      <c r="AZ56" s="2" t="s">
        <v>52</v>
      </c>
    </row>
    <row r="57" spans="1:52" ht="30" customHeight="1">
      <c r="A57" s="22" t="s">
        <v>485</v>
      </c>
      <c r="B57" s="22" t="s">
        <v>363</v>
      </c>
      <c r="C57" s="22" t="s">
        <v>364</v>
      </c>
      <c r="D57" s="23">
        <v>1.0399999999999999E-3</v>
      </c>
      <c r="E57" s="25">
        <f>단가대비표!O37</f>
        <v>0</v>
      </c>
      <c r="F57" s="28">
        <f t="shared" si="7"/>
        <v>0</v>
      </c>
      <c r="G57" s="25">
        <f>단가대비표!P37</f>
        <v>270724</v>
      </c>
      <c r="H57" s="28">
        <f t="shared" si="8"/>
        <v>281.5</v>
      </c>
      <c r="I57" s="25">
        <f>단가대비표!V37</f>
        <v>0</v>
      </c>
      <c r="J57" s="28">
        <f t="shared" si="9"/>
        <v>0</v>
      </c>
      <c r="K57" s="25">
        <f t="shared" si="10"/>
        <v>270724</v>
      </c>
      <c r="L57" s="28">
        <f t="shared" si="10"/>
        <v>281.5</v>
      </c>
      <c r="M57" s="22" t="s">
        <v>486</v>
      </c>
      <c r="N57" s="2" t="s">
        <v>475</v>
      </c>
      <c r="O57" s="2" t="s">
        <v>487</v>
      </c>
      <c r="P57" s="2" t="s">
        <v>64</v>
      </c>
      <c r="Q57" s="2" t="s">
        <v>64</v>
      </c>
      <c r="R57" s="2" t="s">
        <v>63</v>
      </c>
      <c r="S57" s="3"/>
      <c r="T57" s="3"/>
      <c r="U57" s="3"/>
      <c r="V57" s="3">
        <v>1</v>
      </c>
      <c r="W57" s="3">
        <v>2</v>
      </c>
      <c r="X57" s="3"/>
      <c r="Y57" s="3"/>
      <c r="Z57" s="3"/>
      <c r="AA57" s="3"/>
      <c r="AB57" s="3"/>
      <c r="AC57" s="3"/>
      <c r="AD57" s="3"/>
      <c r="AE57" s="3"/>
      <c r="AF57" s="3"/>
      <c r="AG57" s="3"/>
      <c r="AH57" s="3"/>
      <c r="AI57" s="3"/>
      <c r="AJ57" s="3"/>
      <c r="AK57" s="3"/>
      <c r="AL57" s="3"/>
      <c r="AM57" s="3"/>
      <c r="AN57" s="3"/>
      <c r="AO57" s="3"/>
      <c r="AP57" s="3"/>
      <c r="AQ57" s="3"/>
      <c r="AR57" s="3"/>
      <c r="AS57" s="3"/>
      <c r="AT57" s="3"/>
      <c r="AU57" s="3"/>
      <c r="AV57" s="2" t="s">
        <v>52</v>
      </c>
      <c r="AW57" s="2" t="s">
        <v>488</v>
      </c>
      <c r="AX57" s="2" t="s">
        <v>52</v>
      </c>
      <c r="AY57" s="2" t="s">
        <v>52</v>
      </c>
      <c r="AZ57" s="2" t="s">
        <v>52</v>
      </c>
    </row>
    <row r="58" spans="1:52" ht="30" customHeight="1">
      <c r="A58" s="22" t="s">
        <v>489</v>
      </c>
      <c r="B58" s="22" t="s">
        <v>363</v>
      </c>
      <c r="C58" s="22" t="s">
        <v>364</v>
      </c>
      <c r="D58" s="23">
        <v>7.7999999999999999E-4</v>
      </c>
      <c r="E58" s="25">
        <f>단가대비표!O34</f>
        <v>0</v>
      </c>
      <c r="F58" s="28">
        <f t="shared" si="7"/>
        <v>0</v>
      </c>
      <c r="G58" s="25">
        <f>단가대비표!P34</f>
        <v>219321</v>
      </c>
      <c r="H58" s="28">
        <f t="shared" si="8"/>
        <v>171</v>
      </c>
      <c r="I58" s="25">
        <f>단가대비표!V34</f>
        <v>0</v>
      </c>
      <c r="J58" s="28">
        <f t="shared" si="9"/>
        <v>0</v>
      </c>
      <c r="K58" s="25">
        <f t="shared" si="10"/>
        <v>219321</v>
      </c>
      <c r="L58" s="28">
        <f t="shared" si="10"/>
        <v>171</v>
      </c>
      <c r="M58" s="22" t="s">
        <v>490</v>
      </c>
      <c r="N58" s="2" t="s">
        <v>475</v>
      </c>
      <c r="O58" s="2" t="s">
        <v>491</v>
      </c>
      <c r="P58" s="2" t="s">
        <v>64</v>
      </c>
      <c r="Q58" s="2" t="s">
        <v>64</v>
      </c>
      <c r="R58" s="2" t="s">
        <v>63</v>
      </c>
      <c r="S58" s="3"/>
      <c r="T58" s="3"/>
      <c r="U58" s="3"/>
      <c r="V58" s="3">
        <v>1</v>
      </c>
      <c r="W58" s="3">
        <v>2</v>
      </c>
      <c r="X58" s="3"/>
      <c r="Y58" s="3"/>
      <c r="Z58" s="3"/>
      <c r="AA58" s="3"/>
      <c r="AB58" s="3"/>
      <c r="AC58" s="3"/>
      <c r="AD58" s="3"/>
      <c r="AE58" s="3"/>
      <c r="AF58" s="3"/>
      <c r="AG58" s="3"/>
      <c r="AH58" s="3"/>
      <c r="AI58" s="3"/>
      <c r="AJ58" s="3"/>
      <c r="AK58" s="3"/>
      <c r="AL58" s="3"/>
      <c r="AM58" s="3"/>
      <c r="AN58" s="3"/>
      <c r="AO58" s="3"/>
      <c r="AP58" s="3"/>
      <c r="AQ58" s="3"/>
      <c r="AR58" s="3"/>
      <c r="AS58" s="3"/>
      <c r="AT58" s="3"/>
      <c r="AU58" s="3"/>
      <c r="AV58" s="2" t="s">
        <v>52</v>
      </c>
      <c r="AW58" s="2" t="s">
        <v>492</v>
      </c>
      <c r="AX58" s="2" t="s">
        <v>52</v>
      </c>
      <c r="AY58" s="2" t="s">
        <v>52</v>
      </c>
      <c r="AZ58" s="2" t="s">
        <v>52</v>
      </c>
    </row>
    <row r="59" spans="1:52" ht="30" customHeight="1">
      <c r="A59" s="22" t="s">
        <v>368</v>
      </c>
      <c r="B59" s="22" t="s">
        <v>363</v>
      </c>
      <c r="C59" s="22" t="s">
        <v>364</v>
      </c>
      <c r="D59" s="23">
        <v>5.1999999999999995E-4</v>
      </c>
      <c r="E59" s="25">
        <f>단가대비표!O33</f>
        <v>0</v>
      </c>
      <c r="F59" s="28">
        <f t="shared" si="7"/>
        <v>0</v>
      </c>
      <c r="G59" s="25">
        <f>단가대비표!P33</f>
        <v>167081</v>
      </c>
      <c r="H59" s="28">
        <f t="shared" si="8"/>
        <v>86.8</v>
      </c>
      <c r="I59" s="25">
        <f>단가대비표!V33</f>
        <v>0</v>
      </c>
      <c r="J59" s="28">
        <f t="shared" si="9"/>
        <v>0</v>
      </c>
      <c r="K59" s="25">
        <f t="shared" si="10"/>
        <v>167081</v>
      </c>
      <c r="L59" s="28">
        <f t="shared" si="10"/>
        <v>86.8</v>
      </c>
      <c r="M59" s="22" t="s">
        <v>369</v>
      </c>
      <c r="N59" s="2" t="s">
        <v>475</v>
      </c>
      <c r="O59" s="2" t="s">
        <v>370</v>
      </c>
      <c r="P59" s="2" t="s">
        <v>64</v>
      </c>
      <c r="Q59" s="2" t="s">
        <v>64</v>
      </c>
      <c r="R59" s="2" t="s">
        <v>63</v>
      </c>
      <c r="S59" s="3"/>
      <c r="T59" s="3"/>
      <c r="U59" s="3"/>
      <c r="V59" s="3">
        <v>1</v>
      </c>
      <c r="W59" s="3">
        <v>2</v>
      </c>
      <c r="X59" s="3"/>
      <c r="Y59" s="3"/>
      <c r="Z59" s="3"/>
      <c r="AA59" s="3"/>
      <c r="AB59" s="3"/>
      <c r="AC59" s="3"/>
      <c r="AD59" s="3"/>
      <c r="AE59" s="3"/>
      <c r="AF59" s="3"/>
      <c r="AG59" s="3"/>
      <c r="AH59" s="3"/>
      <c r="AI59" s="3"/>
      <c r="AJ59" s="3"/>
      <c r="AK59" s="3"/>
      <c r="AL59" s="3"/>
      <c r="AM59" s="3"/>
      <c r="AN59" s="3"/>
      <c r="AO59" s="3"/>
      <c r="AP59" s="3"/>
      <c r="AQ59" s="3"/>
      <c r="AR59" s="3"/>
      <c r="AS59" s="3"/>
      <c r="AT59" s="3"/>
      <c r="AU59" s="3"/>
      <c r="AV59" s="2" t="s">
        <v>52</v>
      </c>
      <c r="AW59" s="2" t="s">
        <v>493</v>
      </c>
      <c r="AX59" s="2" t="s">
        <v>52</v>
      </c>
      <c r="AY59" s="2" t="s">
        <v>52</v>
      </c>
      <c r="AZ59" s="2" t="s">
        <v>52</v>
      </c>
    </row>
    <row r="60" spans="1:52" ht="30" customHeight="1">
      <c r="A60" s="22" t="s">
        <v>494</v>
      </c>
      <c r="B60" s="22" t="s">
        <v>495</v>
      </c>
      <c r="C60" s="22" t="s">
        <v>496</v>
      </c>
      <c r="D60" s="23">
        <v>1</v>
      </c>
      <c r="E60" s="25">
        <v>0</v>
      </c>
      <c r="F60" s="28">
        <f t="shared" si="7"/>
        <v>0</v>
      </c>
      <c r="G60" s="25">
        <v>0</v>
      </c>
      <c r="H60" s="28">
        <f t="shared" si="8"/>
        <v>0</v>
      </c>
      <c r="I60" s="25">
        <f>TRUNC(SUMIF(V56:V61, RIGHTB(O60, 1), H56:H61)*U60, 2)</f>
        <v>60.8</v>
      </c>
      <c r="J60" s="28">
        <f t="shared" si="9"/>
        <v>60.8</v>
      </c>
      <c r="K60" s="25">
        <f t="shared" si="10"/>
        <v>60.8</v>
      </c>
      <c r="L60" s="28">
        <f t="shared" si="10"/>
        <v>60.8</v>
      </c>
      <c r="M60" s="22" t="s">
        <v>52</v>
      </c>
      <c r="N60" s="2" t="s">
        <v>475</v>
      </c>
      <c r="O60" s="2" t="s">
        <v>497</v>
      </c>
      <c r="P60" s="2" t="s">
        <v>64</v>
      </c>
      <c r="Q60" s="2" t="s">
        <v>64</v>
      </c>
      <c r="R60" s="2" t="s">
        <v>64</v>
      </c>
      <c r="S60" s="3">
        <v>1</v>
      </c>
      <c r="T60" s="3">
        <v>2</v>
      </c>
      <c r="U60" s="3">
        <v>0.05</v>
      </c>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2" t="s">
        <v>52</v>
      </c>
      <c r="AW60" s="2" t="s">
        <v>498</v>
      </c>
      <c r="AX60" s="2" t="s">
        <v>52</v>
      </c>
      <c r="AY60" s="2" t="s">
        <v>52</v>
      </c>
      <c r="AZ60" s="2" t="s">
        <v>52</v>
      </c>
    </row>
    <row r="61" spans="1:52" ht="30" customHeight="1">
      <c r="A61" s="22" t="s">
        <v>499</v>
      </c>
      <c r="B61" s="22" t="s">
        <v>500</v>
      </c>
      <c r="C61" s="22" t="s">
        <v>496</v>
      </c>
      <c r="D61" s="23">
        <v>1</v>
      </c>
      <c r="E61" s="25">
        <f>TRUNC(SUMIF(W56:W61, RIGHTB(O61, 1), H56:H61)*U61, 2)</f>
        <v>36.479999999999997</v>
      </c>
      <c r="F61" s="28">
        <f t="shared" si="7"/>
        <v>36.4</v>
      </c>
      <c r="G61" s="25">
        <v>0</v>
      </c>
      <c r="H61" s="28">
        <f t="shared" si="8"/>
        <v>0</v>
      </c>
      <c r="I61" s="25">
        <v>0</v>
      </c>
      <c r="J61" s="28">
        <f t="shared" si="9"/>
        <v>0</v>
      </c>
      <c r="K61" s="25">
        <f t="shared" si="10"/>
        <v>36.4</v>
      </c>
      <c r="L61" s="28">
        <f t="shared" si="10"/>
        <v>36.4</v>
      </c>
      <c r="M61" s="22" t="s">
        <v>52</v>
      </c>
      <c r="N61" s="2" t="s">
        <v>475</v>
      </c>
      <c r="O61" s="2" t="s">
        <v>501</v>
      </c>
      <c r="P61" s="2" t="s">
        <v>64</v>
      </c>
      <c r="Q61" s="2" t="s">
        <v>64</v>
      </c>
      <c r="R61" s="2" t="s">
        <v>64</v>
      </c>
      <c r="S61" s="3">
        <v>1</v>
      </c>
      <c r="T61" s="3">
        <v>0</v>
      </c>
      <c r="U61" s="3">
        <v>0.03</v>
      </c>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2" t="s">
        <v>52</v>
      </c>
      <c r="AW61" s="2" t="s">
        <v>502</v>
      </c>
      <c r="AX61" s="2" t="s">
        <v>52</v>
      </c>
      <c r="AY61" s="2" t="s">
        <v>52</v>
      </c>
      <c r="AZ61" s="2" t="s">
        <v>52</v>
      </c>
    </row>
    <row r="62" spans="1:52" ht="30" customHeight="1">
      <c r="A62" s="22" t="s">
        <v>372</v>
      </c>
      <c r="B62" s="22" t="s">
        <v>52</v>
      </c>
      <c r="C62" s="22" t="s">
        <v>52</v>
      </c>
      <c r="D62" s="23"/>
      <c r="E62" s="25"/>
      <c r="F62" s="28">
        <f>TRUNC(SUMIF(N56:N61, N55, F56:F61),0)</f>
        <v>36</v>
      </c>
      <c r="G62" s="25"/>
      <c r="H62" s="28">
        <f>TRUNC(SUMIF(N56:N61, N55, H56:H61),0)</f>
        <v>1216</v>
      </c>
      <c r="I62" s="25"/>
      <c r="J62" s="28">
        <f>TRUNC(SUMIF(N56:N61, N55, J56:J61),0)</f>
        <v>60</v>
      </c>
      <c r="K62" s="25"/>
      <c r="L62" s="28">
        <f>F62+H62+J62</f>
        <v>1312</v>
      </c>
      <c r="M62" s="22" t="s">
        <v>52</v>
      </c>
      <c r="N62" s="2" t="s">
        <v>83</v>
      </c>
      <c r="O62" s="2" t="s">
        <v>83</v>
      </c>
      <c r="P62" s="2" t="s">
        <v>52</v>
      </c>
      <c r="Q62" s="2" t="s">
        <v>52</v>
      </c>
      <c r="R62" s="2" t="s">
        <v>52</v>
      </c>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2" t="s">
        <v>52</v>
      </c>
      <c r="AW62" s="2" t="s">
        <v>52</v>
      </c>
      <c r="AX62" s="2" t="s">
        <v>52</v>
      </c>
      <c r="AY62" s="2" t="s">
        <v>52</v>
      </c>
      <c r="AZ62" s="2" t="s">
        <v>52</v>
      </c>
    </row>
    <row r="63" spans="1:52" ht="30" customHeight="1">
      <c r="A63" s="23"/>
      <c r="B63" s="23"/>
      <c r="C63" s="23"/>
      <c r="D63" s="23"/>
      <c r="E63" s="25"/>
      <c r="F63" s="28"/>
      <c r="G63" s="25"/>
      <c r="H63" s="28"/>
      <c r="I63" s="25"/>
      <c r="J63" s="28"/>
      <c r="K63" s="25"/>
      <c r="L63" s="28"/>
      <c r="M63" s="23"/>
    </row>
    <row r="64" spans="1:52" ht="30" customHeight="1">
      <c r="A64" s="19" t="s">
        <v>503</v>
      </c>
      <c r="B64" s="20"/>
      <c r="C64" s="20"/>
      <c r="D64" s="20"/>
      <c r="E64" s="24"/>
      <c r="F64" s="27"/>
      <c r="G64" s="24"/>
      <c r="H64" s="27"/>
      <c r="I64" s="24"/>
      <c r="J64" s="27"/>
      <c r="K64" s="24"/>
      <c r="L64" s="27"/>
      <c r="M64" s="21"/>
      <c r="N64" s="1" t="s">
        <v>504</v>
      </c>
    </row>
    <row r="65" spans="1:52" ht="30" customHeight="1">
      <c r="A65" s="22" t="s">
        <v>509</v>
      </c>
      <c r="B65" s="22" t="s">
        <v>363</v>
      </c>
      <c r="C65" s="22" t="s">
        <v>364</v>
      </c>
      <c r="D65" s="23">
        <v>0.124</v>
      </c>
      <c r="E65" s="25">
        <f>단가대비표!O39</f>
        <v>0</v>
      </c>
      <c r="F65" s="28">
        <f>TRUNC(E65*D65,1)</f>
        <v>0</v>
      </c>
      <c r="G65" s="25">
        <f>단가대비표!P39</f>
        <v>247778</v>
      </c>
      <c r="H65" s="28">
        <f>TRUNC(G65*D65,1)</f>
        <v>30724.400000000001</v>
      </c>
      <c r="I65" s="25">
        <f>단가대비표!V39</f>
        <v>0</v>
      </c>
      <c r="J65" s="28">
        <f>TRUNC(I65*D65,1)</f>
        <v>0</v>
      </c>
      <c r="K65" s="25">
        <f>TRUNC(E65+G65+I65,1)</f>
        <v>247778</v>
      </c>
      <c r="L65" s="28">
        <f>TRUNC(F65+H65+J65,1)</f>
        <v>30724.400000000001</v>
      </c>
      <c r="M65" s="22" t="s">
        <v>510</v>
      </c>
      <c r="N65" s="2" t="s">
        <v>504</v>
      </c>
      <c r="O65" s="2" t="s">
        <v>511</v>
      </c>
      <c r="P65" s="2" t="s">
        <v>64</v>
      </c>
      <c r="Q65" s="2" t="s">
        <v>64</v>
      </c>
      <c r="R65" s="2" t="s">
        <v>63</v>
      </c>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2" t="s">
        <v>52</v>
      </c>
      <c r="AW65" s="2" t="s">
        <v>512</v>
      </c>
      <c r="AX65" s="2" t="s">
        <v>52</v>
      </c>
      <c r="AY65" s="2" t="s">
        <v>52</v>
      </c>
      <c r="AZ65" s="2" t="s">
        <v>52</v>
      </c>
    </row>
    <row r="66" spans="1:52" ht="30" customHeight="1">
      <c r="A66" s="22" t="s">
        <v>368</v>
      </c>
      <c r="B66" s="22" t="s">
        <v>363</v>
      </c>
      <c r="C66" s="22" t="s">
        <v>364</v>
      </c>
      <c r="D66" s="23">
        <v>1.7000000000000001E-2</v>
      </c>
      <c r="E66" s="25">
        <f>단가대비표!O33</f>
        <v>0</v>
      </c>
      <c r="F66" s="28">
        <f>TRUNC(E66*D66,1)</f>
        <v>0</v>
      </c>
      <c r="G66" s="25">
        <f>단가대비표!P33</f>
        <v>167081</v>
      </c>
      <c r="H66" s="28">
        <f>TRUNC(G66*D66,1)</f>
        <v>2840.3</v>
      </c>
      <c r="I66" s="25">
        <f>단가대비표!V33</f>
        <v>0</v>
      </c>
      <c r="J66" s="28">
        <f>TRUNC(I66*D66,1)</f>
        <v>0</v>
      </c>
      <c r="K66" s="25">
        <f>TRUNC(E66+G66+I66,1)</f>
        <v>167081</v>
      </c>
      <c r="L66" s="28">
        <f>TRUNC(F66+H66+J66,1)</f>
        <v>2840.3</v>
      </c>
      <c r="M66" s="22" t="s">
        <v>369</v>
      </c>
      <c r="N66" s="2" t="s">
        <v>504</v>
      </c>
      <c r="O66" s="2" t="s">
        <v>370</v>
      </c>
      <c r="P66" s="2" t="s">
        <v>64</v>
      </c>
      <c r="Q66" s="2" t="s">
        <v>64</v>
      </c>
      <c r="R66" s="2" t="s">
        <v>63</v>
      </c>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2" t="s">
        <v>52</v>
      </c>
      <c r="AW66" s="2" t="s">
        <v>513</v>
      </c>
      <c r="AX66" s="2" t="s">
        <v>52</v>
      </c>
      <c r="AY66" s="2" t="s">
        <v>52</v>
      </c>
      <c r="AZ66" s="2" t="s">
        <v>52</v>
      </c>
    </row>
    <row r="67" spans="1:52" ht="30" customHeight="1">
      <c r="A67" s="22" t="s">
        <v>372</v>
      </c>
      <c r="B67" s="22" t="s">
        <v>52</v>
      </c>
      <c r="C67" s="22" t="s">
        <v>52</v>
      </c>
      <c r="D67" s="23"/>
      <c r="E67" s="25"/>
      <c r="F67" s="28">
        <f>TRUNC(SUMIF(N65:N66, N64, F65:F66),0)</f>
        <v>0</v>
      </c>
      <c r="G67" s="25"/>
      <c r="H67" s="28">
        <f>TRUNC(SUMIF(N65:N66, N64, H65:H66),0)</f>
        <v>33564</v>
      </c>
      <c r="I67" s="25"/>
      <c r="J67" s="28">
        <f>TRUNC(SUMIF(N65:N66, N64, J65:J66),0)</f>
        <v>0</v>
      </c>
      <c r="K67" s="25"/>
      <c r="L67" s="28">
        <f>F67+H67+J67</f>
        <v>33564</v>
      </c>
      <c r="M67" s="22" t="s">
        <v>52</v>
      </c>
      <c r="N67" s="2" t="s">
        <v>83</v>
      </c>
      <c r="O67" s="2" t="s">
        <v>83</v>
      </c>
      <c r="P67" s="2" t="s">
        <v>52</v>
      </c>
      <c r="Q67" s="2" t="s">
        <v>52</v>
      </c>
      <c r="R67" s="2" t="s">
        <v>52</v>
      </c>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2" t="s">
        <v>52</v>
      </c>
      <c r="AW67" s="2" t="s">
        <v>52</v>
      </c>
      <c r="AX67" s="2" t="s">
        <v>52</v>
      </c>
      <c r="AY67" s="2" t="s">
        <v>52</v>
      </c>
      <c r="AZ67" s="2" t="s">
        <v>52</v>
      </c>
    </row>
    <row r="68" spans="1:52" ht="30" customHeight="1">
      <c r="A68" s="23"/>
      <c r="B68" s="23"/>
      <c r="C68" s="23"/>
      <c r="D68" s="23"/>
      <c r="E68" s="25"/>
      <c r="F68" s="28"/>
      <c r="G68" s="25"/>
      <c r="H68" s="28"/>
      <c r="I68" s="25"/>
      <c r="J68" s="28"/>
      <c r="K68" s="25"/>
      <c r="L68" s="28"/>
      <c r="M68" s="23"/>
    </row>
    <row r="69" spans="1:52" ht="30" customHeight="1">
      <c r="A69" s="19" t="s">
        <v>514</v>
      </c>
      <c r="B69" s="20"/>
      <c r="C69" s="20"/>
      <c r="D69" s="20"/>
      <c r="E69" s="24"/>
      <c r="F69" s="27"/>
      <c r="G69" s="24"/>
      <c r="H69" s="27"/>
      <c r="I69" s="24"/>
      <c r="J69" s="27"/>
      <c r="K69" s="24"/>
      <c r="L69" s="27"/>
      <c r="M69" s="21"/>
      <c r="N69" s="1" t="s">
        <v>515</v>
      </c>
    </row>
    <row r="70" spans="1:52" ht="30" customHeight="1">
      <c r="A70" s="22" t="s">
        <v>519</v>
      </c>
      <c r="B70" s="22" t="s">
        <v>520</v>
      </c>
      <c r="C70" s="22" t="s">
        <v>68</v>
      </c>
      <c r="D70" s="23">
        <v>1</v>
      </c>
      <c r="E70" s="25">
        <f>일위대가목록!E21</f>
        <v>74</v>
      </c>
      <c r="F70" s="28">
        <f t="shared" ref="F70:F75" si="11">TRUNC(E70*D70,1)</f>
        <v>74</v>
      </c>
      <c r="G70" s="25">
        <f>일위대가목록!F21</f>
        <v>2478</v>
      </c>
      <c r="H70" s="28">
        <f t="shared" ref="H70:H75" si="12">TRUNC(G70*D70,1)</f>
        <v>2478</v>
      </c>
      <c r="I70" s="25">
        <f>일위대가목록!G21</f>
        <v>0</v>
      </c>
      <c r="J70" s="28">
        <f t="shared" ref="J70:J75" si="13">TRUNC(I70*D70,1)</f>
        <v>0</v>
      </c>
      <c r="K70" s="25">
        <f t="shared" ref="K70:L75" si="14">TRUNC(E70+G70+I70,1)</f>
        <v>2552</v>
      </c>
      <c r="L70" s="28">
        <f t="shared" si="14"/>
        <v>2552</v>
      </c>
      <c r="M70" s="22" t="s">
        <v>521</v>
      </c>
      <c r="N70" s="2" t="s">
        <v>515</v>
      </c>
      <c r="O70" s="2" t="s">
        <v>522</v>
      </c>
      <c r="P70" s="2" t="s">
        <v>63</v>
      </c>
      <c r="Q70" s="2" t="s">
        <v>64</v>
      </c>
      <c r="R70" s="2" t="s">
        <v>64</v>
      </c>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2" t="s">
        <v>52</v>
      </c>
      <c r="AW70" s="2" t="s">
        <v>523</v>
      </c>
      <c r="AX70" s="2" t="s">
        <v>52</v>
      </c>
      <c r="AY70" s="2" t="s">
        <v>52</v>
      </c>
      <c r="AZ70" s="2" t="s">
        <v>52</v>
      </c>
    </row>
    <row r="71" spans="1:52" ht="30" customHeight="1">
      <c r="A71" s="22" t="s">
        <v>524</v>
      </c>
      <c r="B71" s="22" t="s">
        <v>525</v>
      </c>
      <c r="C71" s="22" t="s">
        <v>435</v>
      </c>
      <c r="D71" s="23">
        <v>1.5</v>
      </c>
      <c r="E71" s="25">
        <f>단가대비표!O26</f>
        <v>6875</v>
      </c>
      <c r="F71" s="28">
        <f t="shared" si="11"/>
        <v>10312.5</v>
      </c>
      <c r="G71" s="25">
        <f>단가대비표!P26</f>
        <v>0</v>
      </c>
      <c r="H71" s="28">
        <f t="shared" si="12"/>
        <v>0</v>
      </c>
      <c r="I71" s="25">
        <f>단가대비표!V26</f>
        <v>0</v>
      </c>
      <c r="J71" s="28">
        <f t="shared" si="13"/>
        <v>0</v>
      </c>
      <c r="K71" s="25">
        <f t="shared" si="14"/>
        <v>6875</v>
      </c>
      <c r="L71" s="28">
        <f t="shared" si="14"/>
        <v>10312.5</v>
      </c>
      <c r="M71" s="22" t="s">
        <v>526</v>
      </c>
      <c r="N71" s="2" t="s">
        <v>515</v>
      </c>
      <c r="O71" s="2" t="s">
        <v>527</v>
      </c>
      <c r="P71" s="2" t="s">
        <v>64</v>
      </c>
      <c r="Q71" s="2" t="s">
        <v>64</v>
      </c>
      <c r="R71" s="2" t="s">
        <v>63</v>
      </c>
      <c r="S71" s="3"/>
      <c r="T71" s="3"/>
      <c r="U71" s="3"/>
      <c r="V71" s="3">
        <v>1</v>
      </c>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2" t="s">
        <v>52</v>
      </c>
      <c r="AW71" s="2" t="s">
        <v>528</v>
      </c>
      <c r="AX71" s="2" t="s">
        <v>52</v>
      </c>
      <c r="AY71" s="2" t="s">
        <v>52</v>
      </c>
      <c r="AZ71" s="2" t="s">
        <v>52</v>
      </c>
    </row>
    <row r="72" spans="1:52" ht="30" customHeight="1">
      <c r="A72" s="22" t="s">
        <v>529</v>
      </c>
      <c r="B72" s="22" t="s">
        <v>530</v>
      </c>
      <c r="C72" s="22" t="s">
        <v>435</v>
      </c>
      <c r="D72" s="23">
        <v>6.0000000000000001E-3</v>
      </c>
      <c r="E72" s="25">
        <f>단가대비표!O27</f>
        <v>3494.44</v>
      </c>
      <c r="F72" s="28">
        <f t="shared" si="11"/>
        <v>20.9</v>
      </c>
      <c r="G72" s="25">
        <f>단가대비표!P27</f>
        <v>0</v>
      </c>
      <c r="H72" s="28">
        <f t="shared" si="12"/>
        <v>0</v>
      </c>
      <c r="I72" s="25">
        <f>단가대비표!V27</f>
        <v>0</v>
      </c>
      <c r="J72" s="28">
        <f t="shared" si="13"/>
        <v>0</v>
      </c>
      <c r="K72" s="25">
        <f t="shared" si="14"/>
        <v>3494.4</v>
      </c>
      <c r="L72" s="28">
        <f t="shared" si="14"/>
        <v>20.9</v>
      </c>
      <c r="M72" s="22" t="s">
        <v>531</v>
      </c>
      <c r="N72" s="2" t="s">
        <v>515</v>
      </c>
      <c r="O72" s="2" t="s">
        <v>532</v>
      </c>
      <c r="P72" s="2" t="s">
        <v>64</v>
      </c>
      <c r="Q72" s="2" t="s">
        <v>64</v>
      </c>
      <c r="R72" s="2" t="s">
        <v>63</v>
      </c>
      <c r="S72" s="3"/>
      <c r="T72" s="3"/>
      <c r="U72" s="3"/>
      <c r="V72" s="3">
        <v>1</v>
      </c>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2" t="s">
        <v>52</v>
      </c>
      <c r="AW72" s="2" t="s">
        <v>533</v>
      </c>
      <c r="AX72" s="2" t="s">
        <v>52</v>
      </c>
      <c r="AY72" s="2" t="s">
        <v>52</v>
      </c>
      <c r="AZ72" s="2" t="s">
        <v>52</v>
      </c>
    </row>
    <row r="73" spans="1:52" ht="30" customHeight="1">
      <c r="A73" s="22" t="s">
        <v>499</v>
      </c>
      <c r="B73" s="22" t="s">
        <v>534</v>
      </c>
      <c r="C73" s="22" t="s">
        <v>496</v>
      </c>
      <c r="D73" s="23">
        <v>1</v>
      </c>
      <c r="E73" s="25">
        <f>TRUNC(SUMIF(V70:V75, RIGHTB(O73, 1), F70:F75)*U73, 2)</f>
        <v>516.66999999999996</v>
      </c>
      <c r="F73" s="28">
        <f t="shared" si="11"/>
        <v>516.6</v>
      </c>
      <c r="G73" s="25">
        <v>0</v>
      </c>
      <c r="H73" s="28">
        <f t="shared" si="12"/>
        <v>0</v>
      </c>
      <c r="I73" s="25">
        <v>0</v>
      </c>
      <c r="J73" s="28">
        <f t="shared" si="13"/>
        <v>0</v>
      </c>
      <c r="K73" s="25">
        <f t="shared" si="14"/>
        <v>516.6</v>
      </c>
      <c r="L73" s="28">
        <f t="shared" si="14"/>
        <v>516.6</v>
      </c>
      <c r="M73" s="22" t="s">
        <v>52</v>
      </c>
      <c r="N73" s="2" t="s">
        <v>515</v>
      </c>
      <c r="O73" s="2" t="s">
        <v>497</v>
      </c>
      <c r="P73" s="2" t="s">
        <v>64</v>
      </c>
      <c r="Q73" s="2" t="s">
        <v>64</v>
      </c>
      <c r="R73" s="2" t="s">
        <v>64</v>
      </c>
      <c r="S73" s="3">
        <v>0</v>
      </c>
      <c r="T73" s="3">
        <v>0</v>
      </c>
      <c r="U73" s="3">
        <v>0.05</v>
      </c>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2" t="s">
        <v>52</v>
      </c>
      <c r="AW73" s="2" t="s">
        <v>535</v>
      </c>
      <c r="AX73" s="2" t="s">
        <v>52</v>
      </c>
      <c r="AY73" s="2" t="s">
        <v>52</v>
      </c>
      <c r="AZ73" s="2" t="s">
        <v>52</v>
      </c>
    </row>
    <row r="74" spans="1:52" ht="30" customHeight="1">
      <c r="A74" s="22" t="s">
        <v>536</v>
      </c>
      <c r="B74" s="22" t="s">
        <v>363</v>
      </c>
      <c r="C74" s="22" t="s">
        <v>364</v>
      </c>
      <c r="D74" s="23">
        <v>2.1000000000000001E-2</v>
      </c>
      <c r="E74" s="25">
        <f>단가대비표!O40</f>
        <v>0</v>
      </c>
      <c r="F74" s="28">
        <f t="shared" si="11"/>
        <v>0</v>
      </c>
      <c r="G74" s="25">
        <f>단가대비표!P40</f>
        <v>256854</v>
      </c>
      <c r="H74" s="28">
        <f t="shared" si="12"/>
        <v>5393.9</v>
      </c>
      <c r="I74" s="25">
        <f>단가대비표!V40</f>
        <v>0</v>
      </c>
      <c r="J74" s="28">
        <f t="shared" si="13"/>
        <v>0</v>
      </c>
      <c r="K74" s="25">
        <f t="shared" si="14"/>
        <v>256854</v>
      </c>
      <c r="L74" s="28">
        <f t="shared" si="14"/>
        <v>5393.9</v>
      </c>
      <c r="M74" s="22" t="s">
        <v>537</v>
      </c>
      <c r="N74" s="2" t="s">
        <v>515</v>
      </c>
      <c r="O74" s="2" t="s">
        <v>538</v>
      </c>
      <c r="P74" s="2" t="s">
        <v>64</v>
      </c>
      <c r="Q74" s="2" t="s">
        <v>64</v>
      </c>
      <c r="R74" s="2" t="s">
        <v>63</v>
      </c>
      <c r="S74" s="3"/>
      <c r="T74" s="3"/>
      <c r="U74" s="3"/>
      <c r="V74" s="3"/>
      <c r="W74" s="3">
        <v>2</v>
      </c>
      <c r="X74" s="3"/>
      <c r="Y74" s="3"/>
      <c r="Z74" s="3"/>
      <c r="AA74" s="3"/>
      <c r="AB74" s="3"/>
      <c r="AC74" s="3"/>
      <c r="AD74" s="3"/>
      <c r="AE74" s="3"/>
      <c r="AF74" s="3"/>
      <c r="AG74" s="3"/>
      <c r="AH74" s="3"/>
      <c r="AI74" s="3"/>
      <c r="AJ74" s="3"/>
      <c r="AK74" s="3"/>
      <c r="AL74" s="3"/>
      <c r="AM74" s="3"/>
      <c r="AN74" s="3"/>
      <c r="AO74" s="3"/>
      <c r="AP74" s="3"/>
      <c r="AQ74" s="3"/>
      <c r="AR74" s="3"/>
      <c r="AS74" s="3"/>
      <c r="AT74" s="3"/>
      <c r="AU74" s="3"/>
      <c r="AV74" s="2" t="s">
        <v>52</v>
      </c>
      <c r="AW74" s="2" t="s">
        <v>539</v>
      </c>
      <c r="AX74" s="2" t="s">
        <v>52</v>
      </c>
      <c r="AY74" s="2" t="s">
        <v>52</v>
      </c>
      <c r="AZ74" s="2" t="s">
        <v>52</v>
      </c>
    </row>
    <row r="75" spans="1:52" ht="30" customHeight="1">
      <c r="A75" s="22" t="s">
        <v>494</v>
      </c>
      <c r="B75" s="22" t="s">
        <v>540</v>
      </c>
      <c r="C75" s="22" t="s">
        <v>496</v>
      </c>
      <c r="D75" s="23">
        <v>1</v>
      </c>
      <c r="E75" s="25">
        <f>TRUNC(SUMIF(W70:W75, RIGHTB(O75, 1), H70:H75)*U75, 2)</f>
        <v>107.87</v>
      </c>
      <c r="F75" s="28">
        <f t="shared" si="11"/>
        <v>107.8</v>
      </c>
      <c r="G75" s="25">
        <v>0</v>
      </c>
      <c r="H75" s="28">
        <f t="shared" si="12"/>
        <v>0</v>
      </c>
      <c r="I75" s="25">
        <v>0</v>
      </c>
      <c r="J75" s="28">
        <f t="shared" si="13"/>
        <v>0</v>
      </c>
      <c r="K75" s="25">
        <f t="shared" si="14"/>
        <v>107.8</v>
      </c>
      <c r="L75" s="28">
        <f t="shared" si="14"/>
        <v>107.8</v>
      </c>
      <c r="M75" s="22" t="s">
        <v>52</v>
      </c>
      <c r="N75" s="2" t="s">
        <v>515</v>
      </c>
      <c r="O75" s="2" t="s">
        <v>501</v>
      </c>
      <c r="P75" s="2" t="s">
        <v>64</v>
      </c>
      <c r="Q75" s="2" t="s">
        <v>64</v>
      </c>
      <c r="R75" s="2" t="s">
        <v>64</v>
      </c>
      <c r="S75" s="3">
        <v>1</v>
      </c>
      <c r="T75" s="3">
        <v>0</v>
      </c>
      <c r="U75" s="3">
        <v>0.02</v>
      </c>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2" t="s">
        <v>52</v>
      </c>
      <c r="AW75" s="2" t="s">
        <v>541</v>
      </c>
      <c r="AX75" s="2" t="s">
        <v>52</v>
      </c>
      <c r="AY75" s="2" t="s">
        <v>52</v>
      </c>
      <c r="AZ75" s="2" t="s">
        <v>52</v>
      </c>
    </row>
    <row r="76" spans="1:52" ht="30" customHeight="1">
      <c r="A76" s="22" t="s">
        <v>372</v>
      </c>
      <c r="B76" s="22" t="s">
        <v>52</v>
      </c>
      <c r="C76" s="22" t="s">
        <v>52</v>
      </c>
      <c r="D76" s="23"/>
      <c r="E76" s="25"/>
      <c r="F76" s="28">
        <f>TRUNC(SUMIF(N70:N75, N69, F70:F75),0)</f>
        <v>11031</v>
      </c>
      <c r="G76" s="25"/>
      <c r="H76" s="28">
        <f>TRUNC(SUMIF(N70:N75, N69, H70:H75),0)</f>
        <v>7871</v>
      </c>
      <c r="I76" s="25"/>
      <c r="J76" s="28">
        <f>TRUNC(SUMIF(N70:N75, N69, J70:J75),0)</f>
        <v>0</v>
      </c>
      <c r="K76" s="25"/>
      <c r="L76" s="28">
        <f>F76+H76+J76</f>
        <v>18902</v>
      </c>
      <c r="M76" s="22" t="s">
        <v>52</v>
      </c>
      <c r="N76" s="2" t="s">
        <v>83</v>
      </c>
      <c r="O76" s="2" t="s">
        <v>83</v>
      </c>
      <c r="P76" s="2" t="s">
        <v>52</v>
      </c>
      <c r="Q76" s="2" t="s">
        <v>52</v>
      </c>
      <c r="R76" s="2" t="s">
        <v>52</v>
      </c>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2" t="s">
        <v>52</v>
      </c>
      <c r="AW76" s="2" t="s">
        <v>52</v>
      </c>
      <c r="AX76" s="2" t="s">
        <v>52</v>
      </c>
      <c r="AY76" s="2" t="s">
        <v>52</v>
      </c>
      <c r="AZ76" s="2" t="s">
        <v>52</v>
      </c>
    </row>
    <row r="77" spans="1:52" ht="30" customHeight="1">
      <c r="A77" s="23"/>
      <c r="B77" s="23"/>
      <c r="C77" s="23"/>
      <c r="D77" s="23"/>
      <c r="E77" s="25"/>
      <c r="F77" s="28"/>
      <c r="G77" s="25"/>
      <c r="H77" s="28"/>
      <c r="I77" s="25"/>
      <c r="J77" s="28"/>
      <c r="K77" s="25"/>
      <c r="L77" s="28"/>
      <c r="M77" s="23"/>
    </row>
    <row r="78" spans="1:52" ht="30" customHeight="1">
      <c r="A78" s="19" t="s">
        <v>542</v>
      </c>
      <c r="B78" s="20"/>
      <c r="C78" s="20"/>
      <c r="D78" s="20"/>
      <c r="E78" s="24"/>
      <c r="F78" s="27"/>
      <c r="G78" s="24"/>
      <c r="H78" s="27"/>
      <c r="I78" s="24"/>
      <c r="J78" s="27"/>
      <c r="K78" s="24"/>
      <c r="L78" s="27"/>
      <c r="M78" s="21"/>
      <c r="N78" s="1" t="s">
        <v>543</v>
      </c>
    </row>
    <row r="79" spans="1:52" ht="30" customHeight="1">
      <c r="A79" s="22" t="s">
        <v>536</v>
      </c>
      <c r="B79" s="22" t="s">
        <v>363</v>
      </c>
      <c r="C79" s="22" t="s">
        <v>364</v>
      </c>
      <c r="D79" s="23">
        <v>1.2E-2</v>
      </c>
      <c r="E79" s="25">
        <f>단가대비표!O40</f>
        <v>0</v>
      </c>
      <c r="F79" s="28">
        <f>TRUNC(E79*D79,1)</f>
        <v>0</v>
      </c>
      <c r="G79" s="25">
        <f>단가대비표!P40</f>
        <v>256854</v>
      </c>
      <c r="H79" s="28">
        <f>TRUNC(G79*D79,1)</f>
        <v>3082.2</v>
      </c>
      <c r="I79" s="25">
        <f>단가대비표!V40</f>
        <v>0</v>
      </c>
      <c r="J79" s="28">
        <f>TRUNC(I79*D79,1)</f>
        <v>0</v>
      </c>
      <c r="K79" s="25">
        <f t="shared" ref="K79:L83" si="15">TRUNC(E79+G79+I79,1)</f>
        <v>256854</v>
      </c>
      <c r="L79" s="28">
        <f t="shared" si="15"/>
        <v>3082.2</v>
      </c>
      <c r="M79" s="22" t="s">
        <v>537</v>
      </c>
      <c r="N79" s="2" t="s">
        <v>543</v>
      </c>
      <c r="O79" s="2" t="s">
        <v>538</v>
      </c>
      <c r="P79" s="2" t="s">
        <v>64</v>
      </c>
      <c r="Q79" s="2" t="s">
        <v>64</v>
      </c>
      <c r="R79" s="2" t="s">
        <v>63</v>
      </c>
      <c r="S79" s="3"/>
      <c r="T79" s="3"/>
      <c r="U79" s="3"/>
      <c r="V79" s="3">
        <v>1</v>
      </c>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2" t="s">
        <v>52</v>
      </c>
      <c r="AW79" s="2" t="s">
        <v>548</v>
      </c>
      <c r="AX79" s="2" t="s">
        <v>52</v>
      </c>
      <c r="AY79" s="2" t="s">
        <v>52</v>
      </c>
      <c r="AZ79" s="2" t="s">
        <v>52</v>
      </c>
    </row>
    <row r="80" spans="1:52" ht="30" customHeight="1">
      <c r="A80" s="22" t="s">
        <v>368</v>
      </c>
      <c r="B80" s="22" t="s">
        <v>363</v>
      </c>
      <c r="C80" s="22" t="s">
        <v>364</v>
      </c>
      <c r="D80" s="23">
        <v>2E-3</v>
      </c>
      <c r="E80" s="25">
        <f>단가대비표!O33</f>
        <v>0</v>
      </c>
      <c r="F80" s="28">
        <f>TRUNC(E80*D80,1)</f>
        <v>0</v>
      </c>
      <c r="G80" s="25">
        <f>단가대비표!P33</f>
        <v>167081</v>
      </c>
      <c r="H80" s="28">
        <f>TRUNC(G80*D80,1)</f>
        <v>334.1</v>
      </c>
      <c r="I80" s="25">
        <f>단가대비표!V33</f>
        <v>0</v>
      </c>
      <c r="J80" s="28">
        <f>TRUNC(I80*D80,1)</f>
        <v>0</v>
      </c>
      <c r="K80" s="25">
        <f t="shared" si="15"/>
        <v>167081</v>
      </c>
      <c r="L80" s="28">
        <f t="shared" si="15"/>
        <v>334.1</v>
      </c>
      <c r="M80" s="22" t="s">
        <v>369</v>
      </c>
      <c r="N80" s="2" t="s">
        <v>543</v>
      </c>
      <c r="O80" s="2" t="s">
        <v>370</v>
      </c>
      <c r="P80" s="2" t="s">
        <v>64</v>
      </c>
      <c r="Q80" s="2" t="s">
        <v>64</v>
      </c>
      <c r="R80" s="2" t="s">
        <v>63</v>
      </c>
      <c r="S80" s="3"/>
      <c r="T80" s="3"/>
      <c r="U80" s="3"/>
      <c r="V80" s="3">
        <v>1</v>
      </c>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2" t="s">
        <v>52</v>
      </c>
      <c r="AW80" s="2" t="s">
        <v>549</v>
      </c>
      <c r="AX80" s="2" t="s">
        <v>52</v>
      </c>
      <c r="AY80" s="2" t="s">
        <v>52</v>
      </c>
      <c r="AZ80" s="2" t="s">
        <v>52</v>
      </c>
    </row>
    <row r="81" spans="1:52" ht="30" customHeight="1">
      <c r="A81" s="22" t="s">
        <v>536</v>
      </c>
      <c r="B81" s="22" t="s">
        <v>363</v>
      </c>
      <c r="C81" s="22" t="s">
        <v>364</v>
      </c>
      <c r="D81" s="23">
        <v>1.2E-2</v>
      </c>
      <c r="E81" s="25">
        <f>단가대비표!O40</f>
        <v>0</v>
      </c>
      <c r="F81" s="28">
        <f>TRUNC(E81*D81,1)</f>
        <v>0</v>
      </c>
      <c r="G81" s="25">
        <f>단가대비표!P40</f>
        <v>256854</v>
      </c>
      <c r="H81" s="28">
        <f>TRUNC(G81*D81,1)</f>
        <v>3082.2</v>
      </c>
      <c r="I81" s="25">
        <f>단가대비표!V40</f>
        <v>0</v>
      </c>
      <c r="J81" s="28">
        <f>TRUNC(I81*D81,1)</f>
        <v>0</v>
      </c>
      <c r="K81" s="25">
        <f t="shared" si="15"/>
        <v>256854</v>
      </c>
      <c r="L81" s="28">
        <f t="shared" si="15"/>
        <v>3082.2</v>
      </c>
      <c r="M81" s="22" t="s">
        <v>537</v>
      </c>
      <c r="N81" s="2" t="s">
        <v>543</v>
      </c>
      <c r="O81" s="2" t="s">
        <v>538</v>
      </c>
      <c r="P81" s="2" t="s">
        <v>64</v>
      </c>
      <c r="Q81" s="2" t="s">
        <v>64</v>
      </c>
      <c r="R81" s="2" t="s">
        <v>63</v>
      </c>
      <c r="S81" s="3"/>
      <c r="T81" s="3"/>
      <c r="U81" s="3"/>
      <c r="V81" s="3">
        <v>1</v>
      </c>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2" t="s">
        <v>52</v>
      </c>
      <c r="AW81" s="2" t="s">
        <v>548</v>
      </c>
      <c r="AX81" s="2" t="s">
        <v>52</v>
      </c>
      <c r="AY81" s="2" t="s">
        <v>52</v>
      </c>
      <c r="AZ81" s="2" t="s">
        <v>52</v>
      </c>
    </row>
    <row r="82" spans="1:52" ht="30" customHeight="1">
      <c r="A82" s="22" t="s">
        <v>368</v>
      </c>
      <c r="B82" s="22" t="s">
        <v>363</v>
      </c>
      <c r="C82" s="22" t="s">
        <v>364</v>
      </c>
      <c r="D82" s="23">
        <v>2E-3</v>
      </c>
      <c r="E82" s="25">
        <f>단가대비표!O33</f>
        <v>0</v>
      </c>
      <c r="F82" s="28">
        <f>TRUNC(E82*D82,1)</f>
        <v>0</v>
      </c>
      <c r="G82" s="25">
        <f>단가대비표!P33</f>
        <v>167081</v>
      </c>
      <c r="H82" s="28">
        <f>TRUNC(G82*D82,1)</f>
        <v>334.1</v>
      </c>
      <c r="I82" s="25">
        <f>단가대비표!V33</f>
        <v>0</v>
      </c>
      <c r="J82" s="28">
        <f>TRUNC(I82*D82,1)</f>
        <v>0</v>
      </c>
      <c r="K82" s="25">
        <f t="shared" si="15"/>
        <v>167081</v>
      </c>
      <c r="L82" s="28">
        <f t="shared" si="15"/>
        <v>334.1</v>
      </c>
      <c r="M82" s="22" t="s">
        <v>369</v>
      </c>
      <c r="N82" s="2" t="s">
        <v>543</v>
      </c>
      <c r="O82" s="2" t="s">
        <v>370</v>
      </c>
      <c r="P82" s="2" t="s">
        <v>64</v>
      </c>
      <c r="Q82" s="2" t="s">
        <v>64</v>
      </c>
      <c r="R82" s="2" t="s">
        <v>63</v>
      </c>
      <c r="S82" s="3"/>
      <c r="T82" s="3"/>
      <c r="U82" s="3"/>
      <c r="V82" s="3">
        <v>1</v>
      </c>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2" t="s">
        <v>52</v>
      </c>
      <c r="AW82" s="2" t="s">
        <v>549</v>
      </c>
      <c r="AX82" s="2" t="s">
        <v>52</v>
      </c>
      <c r="AY82" s="2" t="s">
        <v>52</v>
      </c>
      <c r="AZ82" s="2" t="s">
        <v>52</v>
      </c>
    </row>
    <row r="83" spans="1:52" ht="30" customHeight="1">
      <c r="A83" s="22" t="s">
        <v>550</v>
      </c>
      <c r="B83" s="22" t="s">
        <v>540</v>
      </c>
      <c r="C83" s="22" t="s">
        <v>496</v>
      </c>
      <c r="D83" s="23">
        <v>1</v>
      </c>
      <c r="E83" s="25">
        <f>TRUNC(SUMIF(V79:V83, RIGHTB(O83, 1), H79:H83)*U83, 2)</f>
        <v>136.65</v>
      </c>
      <c r="F83" s="28">
        <f>TRUNC(E83*D83,1)</f>
        <v>136.6</v>
      </c>
      <c r="G83" s="25">
        <v>0</v>
      </c>
      <c r="H83" s="28">
        <f>TRUNC(G83*D83,1)</f>
        <v>0</v>
      </c>
      <c r="I83" s="25">
        <v>0</v>
      </c>
      <c r="J83" s="28">
        <f>TRUNC(I83*D83,1)</f>
        <v>0</v>
      </c>
      <c r="K83" s="25">
        <f t="shared" si="15"/>
        <v>136.6</v>
      </c>
      <c r="L83" s="28">
        <f t="shared" si="15"/>
        <v>136.6</v>
      </c>
      <c r="M83" s="22" t="s">
        <v>52</v>
      </c>
      <c r="N83" s="2" t="s">
        <v>543</v>
      </c>
      <c r="O83" s="2" t="s">
        <v>497</v>
      </c>
      <c r="P83" s="2" t="s">
        <v>64</v>
      </c>
      <c r="Q83" s="2" t="s">
        <v>64</v>
      </c>
      <c r="R83" s="2" t="s">
        <v>64</v>
      </c>
      <c r="S83" s="3">
        <v>1</v>
      </c>
      <c r="T83" s="3">
        <v>0</v>
      </c>
      <c r="U83" s="3">
        <v>0.02</v>
      </c>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2" t="s">
        <v>52</v>
      </c>
      <c r="AW83" s="2" t="s">
        <v>551</v>
      </c>
      <c r="AX83" s="2" t="s">
        <v>52</v>
      </c>
      <c r="AY83" s="2" t="s">
        <v>52</v>
      </c>
      <c r="AZ83" s="2" t="s">
        <v>52</v>
      </c>
    </row>
    <row r="84" spans="1:52" ht="30" customHeight="1">
      <c r="A84" s="22" t="s">
        <v>372</v>
      </c>
      <c r="B84" s="22" t="s">
        <v>52</v>
      </c>
      <c r="C84" s="22" t="s">
        <v>52</v>
      </c>
      <c r="D84" s="23"/>
      <c r="E84" s="25"/>
      <c r="F84" s="28">
        <f>TRUNC(SUMIF(N79:N83, N78, F79:F83),0)</f>
        <v>136</v>
      </c>
      <c r="G84" s="25"/>
      <c r="H84" s="28">
        <f>TRUNC(SUMIF(N79:N83, N78, H79:H83),0)</f>
        <v>6832</v>
      </c>
      <c r="I84" s="25"/>
      <c r="J84" s="28">
        <f>TRUNC(SUMIF(N79:N83, N78, J79:J83),0)</f>
        <v>0</v>
      </c>
      <c r="K84" s="25"/>
      <c r="L84" s="28">
        <f>F84+H84+J84</f>
        <v>6968</v>
      </c>
      <c r="M84" s="22" t="s">
        <v>52</v>
      </c>
      <c r="N84" s="2" t="s">
        <v>83</v>
      </c>
      <c r="O84" s="2" t="s">
        <v>83</v>
      </c>
      <c r="P84" s="2" t="s">
        <v>52</v>
      </c>
      <c r="Q84" s="2" t="s">
        <v>52</v>
      </c>
      <c r="R84" s="2" t="s">
        <v>52</v>
      </c>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2" t="s">
        <v>52</v>
      </c>
      <c r="AW84" s="2" t="s">
        <v>52</v>
      </c>
      <c r="AX84" s="2" t="s">
        <v>52</v>
      </c>
      <c r="AY84" s="2" t="s">
        <v>52</v>
      </c>
      <c r="AZ84" s="2" t="s">
        <v>52</v>
      </c>
    </row>
    <row r="85" spans="1:52" ht="30" customHeight="1">
      <c r="A85" s="23"/>
      <c r="B85" s="23"/>
      <c r="C85" s="23"/>
      <c r="D85" s="23"/>
      <c r="E85" s="25"/>
      <c r="F85" s="28"/>
      <c r="G85" s="25"/>
      <c r="H85" s="28"/>
      <c r="I85" s="25"/>
      <c r="J85" s="28"/>
      <c r="K85" s="25"/>
      <c r="L85" s="28"/>
      <c r="M85" s="23"/>
    </row>
    <row r="86" spans="1:52" ht="30" customHeight="1">
      <c r="A86" s="19" t="s">
        <v>552</v>
      </c>
      <c r="B86" s="20"/>
      <c r="C86" s="20"/>
      <c r="D86" s="20"/>
      <c r="E86" s="24"/>
      <c r="F86" s="27"/>
      <c r="G86" s="24"/>
      <c r="H86" s="27"/>
      <c r="I86" s="24"/>
      <c r="J86" s="27"/>
      <c r="K86" s="24"/>
      <c r="L86" s="27"/>
      <c r="M86" s="21"/>
      <c r="N86" s="1" t="s">
        <v>553</v>
      </c>
    </row>
    <row r="87" spans="1:52" ht="30" customHeight="1">
      <c r="A87" s="22" t="s">
        <v>557</v>
      </c>
      <c r="B87" s="22" t="s">
        <v>558</v>
      </c>
      <c r="C87" s="22" t="s">
        <v>435</v>
      </c>
      <c r="D87" s="23">
        <v>0.19700000000000001</v>
      </c>
      <c r="E87" s="25">
        <f>단가대비표!O23</f>
        <v>10009</v>
      </c>
      <c r="F87" s="28">
        <f>TRUNC(E87*D87,1)</f>
        <v>1971.7</v>
      </c>
      <c r="G87" s="25">
        <f>단가대비표!P23</f>
        <v>0</v>
      </c>
      <c r="H87" s="28">
        <f>TRUNC(G87*D87,1)</f>
        <v>0</v>
      </c>
      <c r="I87" s="25">
        <f>단가대비표!V23</f>
        <v>0</v>
      </c>
      <c r="J87" s="28">
        <f>TRUNC(I87*D87,1)</f>
        <v>0</v>
      </c>
      <c r="K87" s="25">
        <f>TRUNC(E87+G87+I87,1)</f>
        <v>10009</v>
      </c>
      <c r="L87" s="28">
        <f>TRUNC(F87+H87+J87,1)</f>
        <v>1971.7</v>
      </c>
      <c r="M87" s="22" t="s">
        <v>559</v>
      </c>
      <c r="N87" s="2" t="s">
        <v>553</v>
      </c>
      <c r="O87" s="2" t="s">
        <v>560</v>
      </c>
      <c r="P87" s="2" t="s">
        <v>64</v>
      </c>
      <c r="Q87" s="2" t="s">
        <v>64</v>
      </c>
      <c r="R87" s="2" t="s">
        <v>63</v>
      </c>
      <c r="S87" s="3"/>
      <c r="T87" s="3"/>
      <c r="U87" s="3"/>
      <c r="V87" s="3">
        <v>1</v>
      </c>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2" t="s">
        <v>52</v>
      </c>
      <c r="AW87" s="2" t="s">
        <v>561</v>
      </c>
      <c r="AX87" s="2" t="s">
        <v>52</v>
      </c>
      <c r="AY87" s="2" t="s">
        <v>52</v>
      </c>
      <c r="AZ87" s="2" t="s">
        <v>52</v>
      </c>
    </row>
    <row r="88" spans="1:52" ht="30" customHeight="1">
      <c r="A88" s="22" t="s">
        <v>499</v>
      </c>
      <c r="B88" s="22" t="s">
        <v>562</v>
      </c>
      <c r="C88" s="22" t="s">
        <v>496</v>
      </c>
      <c r="D88" s="23">
        <v>1</v>
      </c>
      <c r="E88" s="25">
        <f>TRUNC(SUMIF(V87:V88, RIGHTB(O88, 1), F87:F88)*U88, 2)</f>
        <v>39.43</v>
      </c>
      <c r="F88" s="28">
        <f>TRUNC(E88*D88,1)</f>
        <v>39.4</v>
      </c>
      <c r="G88" s="25">
        <v>0</v>
      </c>
      <c r="H88" s="28">
        <f>TRUNC(G88*D88,1)</f>
        <v>0</v>
      </c>
      <c r="I88" s="25">
        <v>0</v>
      </c>
      <c r="J88" s="28">
        <f>TRUNC(I88*D88,1)</f>
        <v>0</v>
      </c>
      <c r="K88" s="25">
        <f>TRUNC(E88+G88+I88,1)</f>
        <v>39.4</v>
      </c>
      <c r="L88" s="28">
        <f>TRUNC(F88+H88+J88,1)</f>
        <v>39.4</v>
      </c>
      <c r="M88" s="22" t="s">
        <v>52</v>
      </c>
      <c r="N88" s="2" t="s">
        <v>553</v>
      </c>
      <c r="O88" s="2" t="s">
        <v>497</v>
      </c>
      <c r="P88" s="2" t="s">
        <v>64</v>
      </c>
      <c r="Q88" s="2" t="s">
        <v>64</v>
      </c>
      <c r="R88" s="2" t="s">
        <v>64</v>
      </c>
      <c r="S88" s="3">
        <v>0</v>
      </c>
      <c r="T88" s="3">
        <v>0</v>
      </c>
      <c r="U88" s="3">
        <v>0.02</v>
      </c>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2" t="s">
        <v>52</v>
      </c>
      <c r="AW88" s="2" t="s">
        <v>563</v>
      </c>
      <c r="AX88" s="2" t="s">
        <v>52</v>
      </c>
      <c r="AY88" s="2" t="s">
        <v>52</v>
      </c>
      <c r="AZ88" s="2" t="s">
        <v>52</v>
      </c>
    </row>
    <row r="89" spans="1:52" ht="30" customHeight="1">
      <c r="A89" s="22" t="s">
        <v>372</v>
      </c>
      <c r="B89" s="22" t="s">
        <v>52</v>
      </c>
      <c r="C89" s="22" t="s">
        <v>52</v>
      </c>
      <c r="D89" s="23"/>
      <c r="E89" s="25"/>
      <c r="F89" s="28">
        <f>TRUNC(SUMIF(N87:N88, N86, F87:F88),0)</f>
        <v>2011</v>
      </c>
      <c r="G89" s="25"/>
      <c r="H89" s="28">
        <f>TRUNC(SUMIF(N87:N88, N86, H87:H88),0)</f>
        <v>0</v>
      </c>
      <c r="I89" s="25"/>
      <c r="J89" s="28">
        <f>TRUNC(SUMIF(N87:N88, N86, J87:J88),0)</f>
        <v>0</v>
      </c>
      <c r="K89" s="25"/>
      <c r="L89" s="28">
        <f>F89+H89+J89</f>
        <v>2011</v>
      </c>
      <c r="M89" s="22" t="s">
        <v>52</v>
      </c>
      <c r="N89" s="2" t="s">
        <v>83</v>
      </c>
      <c r="O89" s="2" t="s">
        <v>83</v>
      </c>
      <c r="P89" s="2" t="s">
        <v>52</v>
      </c>
      <c r="Q89" s="2" t="s">
        <v>52</v>
      </c>
      <c r="R89" s="2" t="s">
        <v>52</v>
      </c>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2" t="s">
        <v>52</v>
      </c>
      <c r="AW89" s="2" t="s">
        <v>52</v>
      </c>
      <c r="AX89" s="2" t="s">
        <v>52</v>
      </c>
      <c r="AY89" s="2" t="s">
        <v>52</v>
      </c>
      <c r="AZ89" s="2" t="s">
        <v>52</v>
      </c>
    </row>
    <row r="90" spans="1:52" ht="30" customHeight="1">
      <c r="A90" s="23"/>
      <c r="B90" s="23"/>
      <c r="C90" s="23"/>
      <c r="D90" s="23"/>
      <c r="E90" s="25"/>
      <c r="F90" s="28"/>
      <c r="G90" s="25"/>
      <c r="H90" s="28"/>
      <c r="I90" s="25"/>
      <c r="J90" s="28"/>
      <c r="K90" s="25"/>
      <c r="L90" s="28"/>
      <c r="M90" s="23"/>
    </row>
    <row r="91" spans="1:52" ht="30" customHeight="1">
      <c r="A91" s="19" t="s">
        <v>564</v>
      </c>
      <c r="B91" s="20"/>
      <c r="C91" s="20"/>
      <c r="D91" s="20"/>
      <c r="E91" s="24"/>
      <c r="F91" s="27"/>
      <c r="G91" s="24"/>
      <c r="H91" s="27"/>
      <c r="I91" s="24"/>
      <c r="J91" s="27"/>
      <c r="K91" s="24"/>
      <c r="L91" s="27"/>
      <c r="M91" s="21"/>
      <c r="N91" s="1" t="s">
        <v>244</v>
      </c>
    </row>
    <row r="92" spans="1:52" ht="30" customHeight="1">
      <c r="A92" s="22" t="s">
        <v>554</v>
      </c>
      <c r="B92" s="22" t="s">
        <v>555</v>
      </c>
      <c r="C92" s="22" t="s">
        <v>68</v>
      </c>
      <c r="D92" s="23">
        <v>1</v>
      </c>
      <c r="E92" s="25">
        <f>일위대가목록!E17</f>
        <v>2011</v>
      </c>
      <c r="F92" s="28">
        <f>TRUNC(E92*D92,1)</f>
        <v>2011</v>
      </c>
      <c r="G92" s="25">
        <f>일위대가목록!F17</f>
        <v>0</v>
      </c>
      <c r="H92" s="28">
        <f>TRUNC(G92*D92,1)</f>
        <v>0</v>
      </c>
      <c r="I92" s="25">
        <f>일위대가목록!G17</f>
        <v>0</v>
      </c>
      <c r="J92" s="28">
        <f>TRUNC(I92*D92,1)</f>
        <v>0</v>
      </c>
      <c r="K92" s="25">
        <f>TRUNC(E92+G92+I92,1)</f>
        <v>2011</v>
      </c>
      <c r="L92" s="28">
        <f>TRUNC(F92+H92+J92,1)</f>
        <v>2011</v>
      </c>
      <c r="M92" s="22" t="s">
        <v>565</v>
      </c>
      <c r="N92" s="2" t="s">
        <v>52</v>
      </c>
      <c r="O92" s="2" t="s">
        <v>553</v>
      </c>
      <c r="P92" s="2" t="s">
        <v>63</v>
      </c>
      <c r="Q92" s="2" t="s">
        <v>64</v>
      </c>
      <c r="R92" s="2" t="s">
        <v>64</v>
      </c>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2" t="s">
        <v>52</v>
      </c>
      <c r="AW92" s="2" t="s">
        <v>566</v>
      </c>
      <c r="AX92" s="2" t="s">
        <v>52</v>
      </c>
      <c r="AY92" s="2" t="s">
        <v>567</v>
      </c>
      <c r="AZ92" s="2" t="s">
        <v>52</v>
      </c>
    </row>
    <row r="93" spans="1:52" ht="30" customHeight="1">
      <c r="A93" s="22" t="s">
        <v>544</v>
      </c>
      <c r="B93" s="22" t="s">
        <v>545</v>
      </c>
      <c r="C93" s="22" t="s">
        <v>68</v>
      </c>
      <c r="D93" s="23">
        <v>1</v>
      </c>
      <c r="E93" s="25">
        <f>일위대가목록!E16</f>
        <v>136</v>
      </c>
      <c r="F93" s="28">
        <f>TRUNC(E93*D93,1)</f>
        <v>136</v>
      </c>
      <c r="G93" s="25">
        <f>일위대가목록!F16</f>
        <v>6832</v>
      </c>
      <c r="H93" s="28">
        <f>TRUNC(G93*D93,1)</f>
        <v>6832</v>
      </c>
      <c r="I93" s="25">
        <f>일위대가목록!G16</f>
        <v>0</v>
      </c>
      <c r="J93" s="28">
        <f>TRUNC(I93*D93,1)</f>
        <v>0</v>
      </c>
      <c r="K93" s="25">
        <f>TRUNC(E93+G93+I93,1)</f>
        <v>6968</v>
      </c>
      <c r="L93" s="28">
        <f>TRUNC(F93+H93+J93,1)</f>
        <v>6968</v>
      </c>
      <c r="M93" s="22" t="s">
        <v>546</v>
      </c>
      <c r="N93" s="2" t="s">
        <v>244</v>
      </c>
      <c r="O93" s="2" t="s">
        <v>543</v>
      </c>
      <c r="P93" s="2" t="s">
        <v>63</v>
      </c>
      <c r="Q93" s="2" t="s">
        <v>64</v>
      </c>
      <c r="R93" s="2" t="s">
        <v>64</v>
      </c>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2" t="s">
        <v>52</v>
      </c>
      <c r="AW93" s="2" t="s">
        <v>568</v>
      </c>
      <c r="AX93" s="2" t="s">
        <v>52</v>
      </c>
      <c r="AY93" s="2" t="s">
        <v>52</v>
      </c>
      <c r="AZ93" s="2" t="s">
        <v>52</v>
      </c>
    </row>
    <row r="94" spans="1:52" ht="30" customHeight="1">
      <c r="A94" s="22" t="s">
        <v>372</v>
      </c>
      <c r="B94" s="22" t="s">
        <v>52</v>
      </c>
      <c r="C94" s="22" t="s">
        <v>52</v>
      </c>
      <c r="D94" s="23"/>
      <c r="E94" s="25"/>
      <c r="F94" s="28">
        <f>TRUNC(SUMIF(N92:N93, N91, F92:F93),0)</f>
        <v>136</v>
      </c>
      <c r="G94" s="25"/>
      <c r="H94" s="28">
        <f>TRUNC(SUMIF(N92:N93, N91, H92:H93),0)</f>
        <v>6832</v>
      </c>
      <c r="I94" s="25"/>
      <c r="J94" s="28">
        <f>TRUNC(SUMIF(N92:N93, N91, J92:J93),0)</f>
        <v>0</v>
      </c>
      <c r="K94" s="25"/>
      <c r="L94" s="28">
        <f>F94+H94+J94</f>
        <v>6968</v>
      </c>
      <c r="M94" s="22" t="s">
        <v>52</v>
      </c>
      <c r="N94" s="2" t="s">
        <v>83</v>
      </c>
      <c r="O94" s="2" t="s">
        <v>83</v>
      </c>
      <c r="P94" s="2" t="s">
        <v>52</v>
      </c>
      <c r="Q94" s="2" t="s">
        <v>52</v>
      </c>
      <c r="R94" s="2" t="s">
        <v>52</v>
      </c>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2" t="s">
        <v>52</v>
      </c>
      <c r="AW94" s="2" t="s">
        <v>52</v>
      </c>
      <c r="AX94" s="2" t="s">
        <v>52</v>
      </c>
      <c r="AY94" s="2" t="s">
        <v>52</v>
      </c>
      <c r="AZ94" s="2" t="s">
        <v>52</v>
      </c>
    </row>
    <row r="95" spans="1:52" ht="30" customHeight="1">
      <c r="A95" s="23"/>
      <c r="B95" s="23"/>
      <c r="C95" s="23"/>
      <c r="D95" s="23"/>
      <c r="E95" s="25"/>
      <c r="F95" s="28"/>
      <c r="G95" s="25"/>
      <c r="H95" s="28"/>
      <c r="I95" s="25"/>
      <c r="J95" s="28"/>
      <c r="K95" s="25"/>
      <c r="L95" s="28"/>
      <c r="M95" s="23"/>
    </row>
    <row r="96" spans="1:52" ht="30" customHeight="1">
      <c r="A96" s="19" t="s">
        <v>569</v>
      </c>
      <c r="B96" s="20"/>
      <c r="C96" s="20"/>
      <c r="D96" s="20"/>
      <c r="E96" s="24"/>
      <c r="F96" s="27"/>
      <c r="G96" s="24"/>
      <c r="H96" s="27"/>
      <c r="I96" s="24"/>
      <c r="J96" s="27"/>
      <c r="K96" s="24"/>
      <c r="L96" s="27"/>
      <c r="M96" s="21"/>
      <c r="N96" s="1" t="s">
        <v>570</v>
      </c>
    </row>
    <row r="97" spans="1:52" ht="30" customHeight="1">
      <c r="A97" s="22" t="s">
        <v>575</v>
      </c>
      <c r="B97" s="22" t="s">
        <v>576</v>
      </c>
      <c r="C97" s="22" t="s">
        <v>68</v>
      </c>
      <c r="D97" s="23">
        <v>1</v>
      </c>
      <c r="E97" s="25">
        <f>일위대가목록!E20</f>
        <v>1858</v>
      </c>
      <c r="F97" s="28">
        <f>TRUNC(E97*D97,1)</f>
        <v>1858</v>
      </c>
      <c r="G97" s="25">
        <f>일위대가목록!F20</f>
        <v>8863</v>
      </c>
      <c r="H97" s="28">
        <f>TRUNC(G97*D97,1)</f>
        <v>8863</v>
      </c>
      <c r="I97" s="25">
        <f>일위대가목록!G20</f>
        <v>0</v>
      </c>
      <c r="J97" s="28">
        <f>TRUNC(I97*D97,1)</f>
        <v>0</v>
      </c>
      <c r="K97" s="25">
        <f t="shared" ref="K97:L99" si="16">TRUNC(E97+G97+I97,1)</f>
        <v>10721</v>
      </c>
      <c r="L97" s="28">
        <f t="shared" si="16"/>
        <v>10721</v>
      </c>
      <c r="M97" s="22" t="s">
        <v>577</v>
      </c>
      <c r="N97" s="2" t="s">
        <v>570</v>
      </c>
      <c r="O97" s="2" t="s">
        <v>578</v>
      </c>
      <c r="P97" s="2" t="s">
        <v>63</v>
      </c>
      <c r="Q97" s="2" t="s">
        <v>64</v>
      </c>
      <c r="R97" s="2" t="s">
        <v>64</v>
      </c>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2" t="s">
        <v>52</v>
      </c>
      <c r="AW97" s="2" t="s">
        <v>579</v>
      </c>
      <c r="AX97" s="2" t="s">
        <v>52</v>
      </c>
      <c r="AY97" s="2" t="s">
        <v>52</v>
      </c>
      <c r="AZ97" s="2" t="s">
        <v>52</v>
      </c>
    </row>
    <row r="98" spans="1:52" ht="30" customHeight="1">
      <c r="A98" s="22" t="s">
        <v>554</v>
      </c>
      <c r="B98" s="22" t="s">
        <v>555</v>
      </c>
      <c r="C98" s="22" t="s">
        <v>68</v>
      </c>
      <c r="D98" s="23">
        <v>1</v>
      </c>
      <c r="E98" s="25">
        <f>일위대가목록!E17</f>
        <v>2011</v>
      </c>
      <c r="F98" s="28">
        <f>TRUNC(E98*D98,1)</f>
        <v>2011</v>
      </c>
      <c r="G98" s="25">
        <f>일위대가목록!F17</f>
        <v>0</v>
      </c>
      <c r="H98" s="28">
        <f>TRUNC(G98*D98,1)</f>
        <v>0</v>
      </c>
      <c r="I98" s="25">
        <f>일위대가목록!G17</f>
        <v>0</v>
      </c>
      <c r="J98" s="28">
        <f>TRUNC(I98*D98,1)</f>
        <v>0</v>
      </c>
      <c r="K98" s="25">
        <f t="shared" si="16"/>
        <v>2011</v>
      </c>
      <c r="L98" s="28">
        <f t="shared" si="16"/>
        <v>2011</v>
      </c>
      <c r="M98" s="22" t="s">
        <v>565</v>
      </c>
      <c r="N98" s="2" t="s">
        <v>52</v>
      </c>
      <c r="O98" s="2" t="s">
        <v>553</v>
      </c>
      <c r="P98" s="2" t="s">
        <v>63</v>
      </c>
      <c r="Q98" s="2" t="s">
        <v>64</v>
      </c>
      <c r="R98" s="2" t="s">
        <v>64</v>
      </c>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2" t="s">
        <v>52</v>
      </c>
      <c r="AW98" s="2" t="s">
        <v>580</v>
      </c>
      <c r="AX98" s="2" t="s">
        <v>52</v>
      </c>
      <c r="AY98" s="2" t="s">
        <v>567</v>
      </c>
      <c r="AZ98" s="2" t="s">
        <v>52</v>
      </c>
    </row>
    <row r="99" spans="1:52" ht="30" customHeight="1">
      <c r="A99" s="22" t="s">
        <v>544</v>
      </c>
      <c r="B99" s="22" t="s">
        <v>545</v>
      </c>
      <c r="C99" s="22" t="s">
        <v>68</v>
      </c>
      <c r="D99" s="23">
        <v>1</v>
      </c>
      <c r="E99" s="25">
        <f>일위대가목록!E16</f>
        <v>136</v>
      </c>
      <c r="F99" s="28">
        <f>TRUNC(E99*D99,1)</f>
        <v>136</v>
      </c>
      <c r="G99" s="25">
        <f>일위대가목록!F16</f>
        <v>6832</v>
      </c>
      <c r="H99" s="28">
        <f>TRUNC(G99*D99,1)</f>
        <v>6832</v>
      </c>
      <c r="I99" s="25">
        <f>일위대가목록!G16</f>
        <v>0</v>
      </c>
      <c r="J99" s="28">
        <f>TRUNC(I99*D99,1)</f>
        <v>0</v>
      </c>
      <c r="K99" s="25">
        <f t="shared" si="16"/>
        <v>6968</v>
      </c>
      <c r="L99" s="28">
        <f t="shared" si="16"/>
        <v>6968</v>
      </c>
      <c r="M99" s="22" t="s">
        <v>546</v>
      </c>
      <c r="N99" s="2" t="s">
        <v>570</v>
      </c>
      <c r="O99" s="2" t="s">
        <v>543</v>
      </c>
      <c r="P99" s="2" t="s">
        <v>63</v>
      </c>
      <c r="Q99" s="2" t="s">
        <v>64</v>
      </c>
      <c r="R99" s="2" t="s">
        <v>64</v>
      </c>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2" t="s">
        <v>52</v>
      </c>
      <c r="AW99" s="2" t="s">
        <v>581</v>
      </c>
      <c r="AX99" s="2" t="s">
        <v>52</v>
      </c>
      <c r="AY99" s="2" t="s">
        <v>52</v>
      </c>
      <c r="AZ99" s="2" t="s">
        <v>52</v>
      </c>
    </row>
    <row r="100" spans="1:52" ht="30" customHeight="1">
      <c r="A100" s="22" t="s">
        <v>372</v>
      </c>
      <c r="B100" s="22" t="s">
        <v>52</v>
      </c>
      <c r="C100" s="22" t="s">
        <v>52</v>
      </c>
      <c r="D100" s="23"/>
      <c r="E100" s="25"/>
      <c r="F100" s="28">
        <f>TRUNC(SUMIF(N97:N99, N96, F97:F99),0)</f>
        <v>1994</v>
      </c>
      <c r="G100" s="25"/>
      <c r="H100" s="28">
        <f>TRUNC(SUMIF(N97:N99, N96, H97:H99),0)</f>
        <v>15695</v>
      </c>
      <c r="I100" s="25"/>
      <c r="J100" s="28">
        <f>TRUNC(SUMIF(N97:N99, N96, J97:J99),0)</f>
        <v>0</v>
      </c>
      <c r="K100" s="25"/>
      <c r="L100" s="28">
        <f>F100+H100+J100</f>
        <v>17689</v>
      </c>
      <c r="M100" s="22" t="s">
        <v>52</v>
      </c>
      <c r="N100" s="2" t="s">
        <v>83</v>
      </c>
      <c r="O100" s="2" t="s">
        <v>83</v>
      </c>
      <c r="P100" s="2" t="s">
        <v>52</v>
      </c>
      <c r="Q100" s="2" t="s">
        <v>52</v>
      </c>
      <c r="R100" s="2" t="s">
        <v>52</v>
      </c>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2" t="s">
        <v>52</v>
      </c>
      <c r="AW100" s="2" t="s">
        <v>52</v>
      </c>
      <c r="AX100" s="2" t="s">
        <v>52</v>
      </c>
      <c r="AY100" s="2" t="s">
        <v>52</v>
      </c>
      <c r="AZ100" s="2" t="s">
        <v>52</v>
      </c>
    </row>
    <row r="101" spans="1:52" ht="30" customHeight="1">
      <c r="A101" s="23"/>
      <c r="B101" s="23"/>
      <c r="C101" s="23"/>
      <c r="D101" s="23"/>
      <c r="E101" s="25"/>
      <c r="F101" s="28"/>
      <c r="G101" s="25"/>
      <c r="H101" s="28"/>
      <c r="I101" s="25"/>
      <c r="J101" s="28"/>
      <c r="K101" s="25"/>
      <c r="L101" s="28"/>
      <c r="M101" s="23"/>
    </row>
    <row r="102" spans="1:52" ht="30" customHeight="1">
      <c r="A102" s="19" t="s">
        <v>582</v>
      </c>
      <c r="B102" s="20"/>
      <c r="C102" s="20"/>
      <c r="D102" s="20"/>
      <c r="E102" s="24"/>
      <c r="F102" s="27"/>
      <c r="G102" s="24"/>
      <c r="H102" s="27"/>
      <c r="I102" s="24"/>
      <c r="J102" s="27"/>
      <c r="K102" s="24"/>
      <c r="L102" s="27"/>
      <c r="M102" s="21"/>
      <c r="N102" s="1" t="s">
        <v>578</v>
      </c>
    </row>
    <row r="103" spans="1:52" ht="30" customHeight="1">
      <c r="A103" s="22" t="s">
        <v>584</v>
      </c>
      <c r="B103" s="22" t="s">
        <v>585</v>
      </c>
      <c r="C103" s="22" t="s">
        <v>586</v>
      </c>
      <c r="D103" s="23">
        <v>1</v>
      </c>
      <c r="E103" s="25">
        <f>단가대비표!O31</f>
        <v>1858</v>
      </c>
      <c r="F103" s="28">
        <f>TRUNC(E103*D103,1)</f>
        <v>1858</v>
      </c>
      <c r="G103" s="25">
        <f>단가대비표!P31</f>
        <v>8863</v>
      </c>
      <c r="H103" s="28">
        <f>TRUNC(G103*D103,1)</f>
        <v>8863</v>
      </c>
      <c r="I103" s="25">
        <f>단가대비표!V31</f>
        <v>0</v>
      </c>
      <c r="J103" s="28">
        <f>TRUNC(I103*D103,1)</f>
        <v>0</v>
      </c>
      <c r="K103" s="25">
        <f>TRUNC(E103+G103+I103,1)</f>
        <v>10721</v>
      </c>
      <c r="L103" s="28">
        <f>TRUNC(F103+H103+J103,1)</f>
        <v>10721</v>
      </c>
      <c r="M103" s="22" t="s">
        <v>587</v>
      </c>
      <c r="N103" s="2" t="s">
        <v>578</v>
      </c>
      <c r="O103" s="2" t="s">
        <v>588</v>
      </c>
      <c r="P103" s="2" t="s">
        <v>64</v>
      </c>
      <c r="Q103" s="2" t="s">
        <v>64</v>
      </c>
      <c r="R103" s="2" t="s">
        <v>63</v>
      </c>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2" t="s">
        <v>52</v>
      </c>
      <c r="AW103" s="2" t="s">
        <v>589</v>
      </c>
      <c r="AX103" s="2" t="s">
        <v>52</v>
      </c>
      <c r="AY103" s="2" t="s">
        <v>52</v>
      </c>
      <c r="AZ103" s="2" t="s">
        <v>52</v>
      </c>
    </row>
    <row r="104" spans="1:52" ht="30" customHeight="1">
      <c r="A104" s="22" t="s">
        <v>372</v>
      </c>
      <c r="B104" s="22" t="s">
        <v>52</v>
      </c>
      <c r="C104" s="22" t="s">
        <v>52</v>
      </c>
      <c r="D104" s="23"/>
      <c r="E104" s="25"/>
      <c r="F104" s="28">
        <f>TRUNC(SUMIF(N103:N103, N102, F103:F103),0)</f>
        <v>1858</v>
      </c>
      <c r="G104" s="25"/>
      <c r="H104" s="28">
        <f>TRUNC(SUMIF(N103:N103, N102, H103:H103),0)</f>
        <v>8863</v>
      </c>
      <c r="I104" s="25"/>
      <c r="J104" s="28">
        <f>TRUNC(SUMIF(N103:N103, N102, J103:J103),0)</f>
        <v>0</v>
      </c>
      <c r="K104" s="25"/>
      <c r="L104" s="28">
        <f>F104+H104+J104</f>
        <v>10721</v>
      </c>
      <c r="M104" s="22" t="s">
        <v>52</v>
      </c>
      <c r="N104" s="2" t="s">
        <v>83</v>
      </c>
      <c r="O104" s="2" t="s">
        <v>83</v>
      </c>
      <c r="P104" s="2" t="s">
        <v>52</v>
      </c>
      <c r="Q104" s="2" t="s">
        <v>52</v>
      </c>
      <c r="R104" s="2" t="s">
        <v>52</v>
      </c>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2" t="s">
        <v>52</v>
      </c>
      <c r="AW104" s="2" t="s">
        <v>52</v>
      </c>
      <c r="AX104" s="2" t="s">
        <v>52</v>
      </c>
      <c r="AY104" s="2" t="s">
        <v>52</v>
      </c>
      <c r="AZ104" s="2" t="s">
        <v>52</v>
      </c>
    </row>
    <row r="105" spans="1:52" ht="30" customHeight="1">
      <c r="A105" s="23"/>
      <c r="B105" s="23"/>
      <c r="C105" s="23"/>
      <c r="D105" s="23"/>
      <c r="E105" s="25"/>
      <c r="F105" s="28"/>
      <c r="G105" s="25"/>
      <c r="H105" s="28"/>
      <c r="I105" s="25"/>
      <c r="J105" s="28"/>
      <c r="K105" s="25"/>
      <c r="L105" s="28"/>
      <c r="M105" s="23"/>
    </row>
    <row r="106" spans="1:52" ht="30" customHeight="1">
      <c r="A106" s="19" t="s">
        <v>590</v>
      </c>
      <c r="B106" s="20"/>
      <c r="C106" s="20"/>
      <c r="D106" s="20"/>
      <c r="E106" s="24"/>
      <c r="F106" s="27"/>
      <c r="G106" s="24"/>
      <c r="H106" s="27"/>
      <c r="I106" s="24"/>
      <c r="J106" s="27"/>
      <c r="K106" s="24"/>
      <c r="L106" s="27"/>
      <c r="M106" s="21"/>
      <c r="N106" s="1" t="s">
        <v>522</v>
      </c>
    </row>
    <row r="107" spans="1:52" ht="30" customHeight="1">
      <c r="A107" s="22" t="s">
        <v>536</v>
      </c>
      <c r="B107" s="22" t="s">
        <v>363</v>
      </c>
      <c r="C107" s="22" t="s">
        <v>364</v>
      </c>
      <c r="D107" s="23">
        <v>8.9999999999999993E-3</v>
      </c>
      <c r="E107" s="25">
        <f>단가대비표!O40</f>
        <v>0</v>
      </c>
      <c r="F107" s="28">
        <f>TRUNC(E107*D107,1)</f>
        <v>0</v>
      </c>
      <c r="G107" s="25">
        <f>단가대비표!P40</f>
        <v>256854</v>
      </c>
      <c r="H107" s="28">
        <f>TRUNC(G107*D107,1)</f>
        <v>2311.6</v>
      </c>
      <c r="I107" s="25">
        <f>단가대비표!V40</f>
        <v>0</v>
      </c>
      <c r="J107" s="28">
        <f>TRUNC(I107*D107,1)</f>
        <v>0</v>
      </c>
      <c r="K107" s="25">
        <f t="shared" ref="K107:L109" si="17">TRUNC(E107+G107+I107,1)</f>
        <v>256854</v>
      </c>
      <c r="L107" s="28">
        <f t="shared" si="17"/>
        <v>2311.6</v>
      </c>
      <c r="M107" s="22" t="s">
        <v>537</v>
      </c>
      <c r="N107" s="2" t="s">
        <v>522</v>
      </c>
      <c r="O107" s="2" t="s">
        <v>538</v>
      </c>
      <c r="P107" s="2" t="s">
        <v>64</v>
      </c>
      <c r="Q107" s="2" t="s">
        <v>64</v>
      </c>
      <c r="R107" s="2" t="s">
        <v>63</v>
      </c>
      <c r="S107" s="3"/>
      <c r="T107" s="3"/>
      <c r="U107" s="3"/>
      <c r="V107" s="3">
        <v>1</v>
      </c>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2" t="s">
        <v>52</v>
      </c>
      <c r="AW107" s="2" t="s">
        <v>592</v>
      </c>
      <c r="AX107" s="2" t="s">
        <v>52</v>
      </c>
      <c r="AY107" s="2" t="s">
        <v>52</v>
      </c>
      <c r="AZ107" s="2" t="s">
        <v>52</v>
      </c>
    </row>
    <row r="108" spans="1:52" ht="30" customHeight="1">
      <c r="A108" s="22" t="s">
        <v>368</v>
      </c>
      <c r="B108" s="22" t="s">
        <v>363</v>
      </c>
      <c r="C108" s="22" t="s">
        <v>364</v>
      </c>
      <c r="D108" s="23">
        <v>1E-3</v>
      </c>
      <c r="E108" s="25">
        <f>단가대비표!O33</f>
        <v>0</v>
      </c>
      <c r="F108" s="28">
        <f>TRUNC(E108*D108,1)</f>
        <v>0</v>
      </c>
      <c r="G108" s="25">
        <f>단가대비표!P33</f>
        <v>167081</v>
      </c>
      <c r="H108" s="28">
        <f>TRUNC(G108*D108,1)</f>
        <v>167</v>
      </c>
      <c r="I108" s="25">
        <f>단가대비표!V33</f>
        <v>0</v>
      </c>
      <c r="J108" s="28">
        <f>TRUNC(I108*D108,1)</f>
        <v>0</v>
      </c>
      <c r="K108" s="25">
        <f t="shared" si="17"/>
        <v>167081</v>
      </c>
      <c r="L108" s="28">
        <f t="shared" si="17"/>
        <v>167</v>
      </c>
      <c r="M108" s="22" t="s">
        <v>369</v>
      </c>
      <c r="N108" s="2" t="s">
        <v>522</v>
      </c>
      <c r="O108" s="2" t="s">
        <v>370</v>
      </c>
      <c r="P108" s="2" t="s">
        <v>64</v>
      </c>
      <c r="Q108" s="2" t="s">
        <v>64</v>
      </c>
      <c r="R108" s="2" t="s">
        <v>63</v>
      </c>
      <c r="S108" s="3"/>
      <c r="T108" s="3"/>
      <c r="U108" s="3"/>
      <c r="V108" s="3">
        <v>1</v>
      </c>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2" t="s">
        <v>52</v>
      </c>
      <c r="AW108" s="2" t="s">
        <v>593</v>
      </c>
      <c r="AX108" s="2" t="s">
        <v>52</v>
      </c>
      <c r="AY108" s="2" t="s">
        <v>52</v>
      </c>
      <c r="AZ108" s="2" t="s">
        <v>52</v>
      </c>
    </row>
    <row r="109" spans="1:52" ht="30" customHeight="1">
      <c r="A109" s="22" t="s">
        <v>550</v>
      </c>
      <c r="B109" s="22" t="s">
        <v>500</v>
      </c>
      <c r="C109" s="22" t="s">
        <v>496</v>
      </c>
      <c r="D109" s="23">
        <v>1</v>
      </c>
      <c r="E109" s="25">
        <f>TRUNC(SUMIF(V107:V109, RIGHTB(O109, 1), H107:H109)*U109, 2)</f>
        <v>74.349999999999994</v>
      </c>
      <c r="F109" s="28">
        <f>TRUNC(E109*D109,1)</f>
        <v>74.3</v>
      </c>
      <c r="G109" s="25">
        <v>0</v>
      </c>
      <c r="H109" s="28">
        <f>TRUNC(G109*D109,1)</f>
        <v>0</v>
      </c>
      <c r="I109" s="25">
        <v>0</v>
      </c>
      <c r="J109" s="28">
        <f>TRUNC(I109*D109,1)</f>
        <v>0</v>
      </c>
      <c r="K109" s="25">
        <f t="shared" si="17"/>
        <v>74.3</v>
      </c>
      <c r="L109" s="28">
        <f t="shared" si="17"/>
        <v>74.3</v>
      </c>
      <c r="M109" s="22" t="s">
        <v>52</v>
      </c>
      <c r="N109" s="2" t="s">
        <v>522</v>
      </c>
      <c r="O109" s="2" t="s">
        <v>497</v>
      </c>
      <c r="P109" s="2" t="s">
        <v>64</v>
      </c>
      <c r="Q109" s="2" t="s">
        <v>64</v>
      </c>
      <c r="R109" s="2" t="s">
        <v>64</v>
      </c>
      <c r="S109" s="3">
        <v>1</v>
      </c>
      <c r="T109" s="3">
        <v>0</v>
      </c>
      <c r="U109" s="3">
        <v>0.03</v>
      </c>
      <c r="V109" s="3"/>
      <c r="W109" s="3"/>
      <c r="X109" s="3"/>
      <c r="Y109" s="3"/>
      <c r="Z109" s="3"/>
      <c r="AA109" s="3"/>
      <c r="AB109" s="3"/>
      <c r="AC109" s="3"/>
      <c r="AD109" s="3"/>
      <c r="AE109" s="3"/>
      <c r="AF109" s="3"/>
      <c r="AG109" s="3"/>
      <c r="AH109" s="3"/>
      <c r="AI109" s="3"/>
      <c r="AJ109" s="3"/>
      <c r="AK109" s="3"/>
      <c r="AL109" s="3"/>
      <c r="AM109" s="3"/>
      <c r="AN109" s="3"/>
      <c r="AO109" s="3"/>
      <c r="AP109" s="3"/>
      <c r="AQ109" s="3"/>
      <c r="AR109" s="3"/>
      <c r="AS109" s="3"/>
      <c r="AT109" s="3"/>
      <c r="AU109" s="3"/>
      <c r="AV109" s="2" t="s">
        <v>52</v>
      </c>
      <c r="AW109" s="2" t="s">
        <v>594</v>
      </c>
      <c r="AX109" s="2" t="s">
        <v>52</v>
      </c>
      <c r="AY109" s="2" t="s">
        <v>52</v>
      </c>
      <c r="AZ109" s="2" t="s">
        <v>52</v>
      </c>
    </row>
    <row r="110" spans="1:52" ht="30" customHeight="1">
      <c r="A110" s="22" t="s">
        <v>372</v>
      </c>
      <c r="B110" s="22" t="s">
        <v>52</v>
      </c>
      <c r="C110" s="22" t="s">
        <v>52</v>
      </c>
      <c r="D110" s="23"/>
      <c r="E110" s="25"/>
      <c r="F110" s="28">
        <f>TRUNC(SUMIF(N107:N109, N106, F107:F109),0)</f>
        <v>74</v>
      </c>
      <c r="G110" s="25"/>
      <c r="H110" s="28">
        <f>TRUNC(SUMIF(N107:N109, N106, H107:H109),0)</f>
        <v>2478</v>
      </c>
      <c r="I110" s="25"/>
      <c r="J110" s="28">
        <f>TRUNC(SUMIF(N107:N109, N106, J107:J109),0)</f>
        <v>0</v>
      </c>
      <c r="K110" s="25"/>
      <c r="L110" s="28">
        <f>F110+H110+J110</f>
        <v>2552</v>
      </c>
      <c r="M110" s="22" t="s">
        <v>52</v>
      </c>
      <c r="N110" s="2" t="s">
        <v>83</v>
      </c>
      <c r="O110" s="2" t="s">
        <v>83</v>
      </c>
      <c r="P110" s="2" t="s">
        <v>52</v>
      </c>
      <c r="Q110" s="2" t="s">
        <v>52</v>
      </c>
      <c r="R110" s="2" t="s">
        <v>52</v>
      </c>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2" t="s">
        <v>52</v>
      </c>
      <c r="AW110" s="2" t="s">
        <v>52</v>
      </c>
      <c r="AX110" s="2" t="s">
        <v>52</v>
      </c>
      <c r="AY110" s="2" t="s">
        <v>52</v>
      </c>
      <c r="AZ110" s="2" t="s">
        <v>52</v>
      </c>
    </row>
    <row r="111" spans="1:52" ht="30" customHeight="1">
      <c r="A111" s="23"/>
      <c r="B111" s="23"/>
      <c r="C111" s="23"/>
      <c r="D111" s="23"/>
      <c r="E111" s="25"/>
      <c r="F111" s="28"/>
      <c r="G111" s="25"/>
      <c r="H111" s="28"/>
      <c r="I111" s="25"/>
      <c r="J111" s="28"/>
      <c r="K111" s="25"/>
      <c r="L111" s="28"/>
      <c r="M111" s="23"/>
    </row>
    <row r="112" spans="1:52" ht="30" customHeight="1">
      <c r="A112" s="19" t="s">
        <v>595</v>
      </c>
      <c r="B112" s="20"/>
      <c r="C112" s="20"/>
      <c r="D112" s="20"/>
      <c r="E112" s="24"/>
      <c r="F112" s="27"/>
      <c r="G112" s="24"/>
      <c r="H112" s="27"/>
      <c r="I112" s="24"/>
      <c r="J112" s="27"/>
      <c r="K112" s="24"/>
      <c r="L112" s="27"/>
      <c r="M112" s="21"/>
      <c r="N112" s="1" t="s">
        <v>596</v>
      </c>
    </row>
    <row r="113" spans="1:52" ht="30" customHeight="1">
      <c r="A113" s="22" t="s">
        <v>601</v>
      </c>
      <c r="B113" s="22" t="s">
        <v>602</v>
      </c>
      <c r="C113" s="22" t="s">
        <v>68</v>
      </c>
      <c r="D113" s="23">
        <v>1.03</v>
      </c>
      <c r="E113" s="25">
        <f>단가대비표!O5</f>
        <v>4679</v>
      </c>
      <c r="F113" s="28">
        <f>TRUNC(E113*D113,1)</f>
        <v>4819.3</v>
      </c>
      <c r="G113" s="25">
        <f>단가대비표!P5</f>
        <v>0</v>
      </c>
      <c r="H113" s="28">
        <f>TRUNC(G113*D113,1)</f>
        <v>0</v>
      </c>
      <c r="I113" s="25">
        <f>단가대비표!V5</f>
        <v>0</v>
      </c>
      <c r="J113" s="28">
        <f>TRUNC(I113*D113,1)</f>
        <v>0</v>
      </c>
      <c r="K113" s="25">
        <f>TRUNC(E113+G113+I113,1)</f>
        <v>4679</v>
      </c>
      <c r="L113" s="28">
        <f>TRUNC(F113+H113+J113,1)</f>
        <v>4819.3</v>
      </c>
      <c r="M113" s="22" t="s">
        <v>603</v>
      </c>
      <c r="N113" s="2" t="s">
        <v>596</v>
      </c>
      <c r="O113" s="2" t="s">
        <v>604</v>
      </c>
      <c r="P113" s="2" t="s">
        <v>64</v>
      </c>
      <c r="Q113" s="2" t="s">
        <v>64</v>
      </c>
      <c r="R113" s="2" t="s">
        <v>63</v>
      </c>
      <c r="S113" s="3"/>
      <c r="T113" s="3"/>
      <c r="U113" s="3"/>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2" t="s">
        <v>52</v>
      </c>
      <c r="AW113" s="2" t="s">
        <v>605</v>
      </c>
      <c r="AX113" s="2" t="s">
        <v>52</v>
      </c>
      <c r="AY113" s="2" t="s">
        <v>52</v>
      </c>
      <c r="AZ113" s="2" t="s">
        <v>52</v>
      </c>
    </row>
    <row r="114" spans="1:52" ht="30" customHeight="1">
      <c r="A114" s="22" t="s">
        <v>606</v>
      </c>
      <c r="B114" s="22" t="s">
        <v>607</v>
      </c>
      <c r="C114" s="22" t="s">
        <v>68</v>
      </c>
      <c r="D114" s="23">
        <v>1</v>
      </c>
      <c r="E114" s="25">
        <f>일위대가목록!E69</f>
        <v>0</v>
      </c>
      <c r="F114" s="28">
        <f>TRUNC(E114*D114,1)</f>
        <v>0</v>
      </c>
      <c r="G114" s="25">
        <f>일위대가목록!F69</f>
        <v>18140</v>
      </c>
      <c r="H114" s="28">
        <f>TRUNC(G114*D114,1)</f>
        <v>18140</v>
      </c>
      <c r="I114" s="25">
        <f>일위대가목록!G69</f>
        <v>362</v>
      </c>
      <c r="J114" s="28">
        <f>TRUNC(I114*D114,1)</f>
        <v>362</v>
      </c>
      <c r="K114" s="25">
        <f>TRUNC(E114+G114+I114,1)</f>
        <v>18502</v>
      </c>
      <c r="L114" s="28">
        <f>TRUNC(F114+H114+J114,1)</f>
        <v>18502</v>
      </c>
      <c r="M114" s="22" t="s">
        <v>608</v>
      </c>
      <c r="N114" s="2" t="s">
        <v>596</v>
      </c>
      <c r="O114" s="2" t="s">
        <v>609</v>
      </c>
      <c r="P114" s="2" t="s">
        <v>63</v>
      </c>
      <c r="Q114" s="2" t="s">
        <v>64</v>
      </c>
      <c r="R114" s="2" t="s">
        <v>64</v>
      </c>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2" t="s">
        <v>52</v>
      </c>
      <c r="AW114" s="2" t="s">
        <v>610</v>
      </c>
      <c r="AX114" s="2" t="s">
        <v>52</v>
      </c>
      <c r="AY114" s="2" t="s">
        <v>52</v>
      </c>
      <c r="AZ114" s="2" t="s">
        <v>52</v>
      </c>
    </row>
    <row r="115" spans="1:52" ht="30" customHeight="1">
      <c r="A115" s="22" t="s">
        <v>372</v>
      </c>
      <c r="B115" s="22" t="s">
        <v>52</v>
      </c>
      <c r="C115" s="22" t="s">
        <v>52</v>
      </c>
      <c r="D115" s="23"/>
      <c r="E115" s="25"/>
      <c r="F115" s="28">
        <f>TRUNC(SUMIF(N113:N114, N112, F113:F114),0)</f>
        <v>4819</v>
      </c>
      <c r="G115" s="25"/>
      <c r="H115" s="28">
        <f>TRUNC(SUMIF(N113:N114, N112, H113:H114),0)</f>
        <v>18140</v>
      </c>
      <c r="I115" s="25"/>
      <c r="J115" s="28">
        <f>TRUNC(SUMIF(N113:N114, N112, J113:J114),0)</f>
        <v>362</v>
      </c>
      <c r="K115" s="25"/>
      <c r="L115" s="28">
        <f>F115+H115+J115</f>
        <v>23321</v>
      </c>
      <c r="M115" s="22" t="s">
        <v>52</v>
      </c>
      <c r="N115" s="2" t="s">
        <v>83</v>
      </c>
      <c r="O115" s="2" t="s">
        <v>83</v>
      </c>
      <c r="P115" s="2" t="s">
        <v>52</v>
      </c>
      <c r="Q115" s="2" t="s">
        <v>52</v>
      </c>
      <c r="R115" s="2" t="s">
        <v>52</v>
      </c>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2" t="s">
        <v>52</v>
      </c>
      <c r="AW115" s="2" t="s">
        <v>52</v>
      </c>
      <c r="AX115" s="2" t="s">
        <v>52</v>
      </c>
      <c r="AY115" s="2" t="s">
        <v>52</v>
      </c>
      <c r="AZ115" s="2" t="s">
        <v>52</v>
      </c>
    </row>
    <row r="116" spans="1:52" ht="30" customHeight="1">
      <c r="A116" s="23"/>
      <c r="B116" s="23"/>
      <c r="C116" s="23"/>
      <c r="D116" s="23"/>
      <c r="E116" s="25"/>
      <c r="F116" s="28"/>
      <c r="G116" s="25"/>
      <c r="H116" s="28"/>
      <c r="I116" s="25"/>
      <c r="J116" s="28"/>
      <c r="K116" s="25"/>
      <c r="L116" s="28"/>
      <c r="M116" s="23"/>
    </row>
    <row r="117" spans="1:52" ht="30" customHeight="1">
      <c r="A117" s="19" t="s">
        <v>611</v>
      </c>
      <c r="B117" s="20"/>
      <c r="C117" s="20"/>
      <c r="D117" s="20"/>
      <c r="E117" s="24"/>
      <c r="F117" s="27"/>
      <c r="G117" s="24"/>
      <c r="H117" s="27"/>
      <c r="I117" s="24"/>
      <c r="J117" s="27"/>
      <c r="K117" s="24"/>
      <c r="L117" s="27"/>
      <c r="M117" s="21"/>
      <c r="N117" s="1" t="s">
        <v>612</v>
      </c>
    </row>
    <row r="118" spans="1:52" ht="30" customHeight="1">
      <c r="A118" s="22" t="s">
        <v>601</v>
      </c>
      <c r="B118" s="22" t="s">
        <v>615</v>
      </c>
      <c r="C118" s="22" t="s">
        <v>68</v>
      </c>
      <c r="D118" s="23">
        <v>1.03</v>
      </c>
      <c r="E118" s="25">
        <f>단가대비표!O6</f>
        <v>5668</v>
      </c>
      <c r="F118" s="28">
        <f>TRUNC(E118*D118,1)</f>
        <v>5838</v>
      </c>
      <c r="G118" s="25">
        <f>단가대비표!P6</f>
        <v>0</v>
      </c>
      <c r="H118" s="28">
        <f>TRUNC(G118*D118,1)</f>
        <v>0</v>
      </c>
      <c r="I118" s="25">
        <f>단가대비표!V6</f>
        <v>0</v>
      </c>
      <c r="J118" s="28">
        <f>TRUNC(I118*D118,1)</f>
        <v>0</v>
      </c>
      <c r="K118" s="25">
        <f>TRUNC(E118+G118+I118,1)</f>
        <v>5668</v>
      </c>
      <c r="L118" s="28">
        <f>TRUNC(F118+H118+J118,1)</f>
        <v>5838</v>
      </c>
      <c r="M118" s="22" t="s">
        <v>616</v>
      </c>
      <c r="N118" s="2" t="s">
        <v>612</v>
      </c>
      <c r="O118" s="2" t="s">
        <v>617</v>
      </c>
      <c r="P118" s="2" t="s">
        <v>64</v>
      </c>
      <c r="Q118" s="2" t="s">
        <v>64</v>
      </c>
      <c r="R118" s="2" t="s">
        <v>63</v>
      </c>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2" t="s">
        <v>52</v>
      </c>
      <c r="AW118" s="2" t="s">
        <v>618</v>
      </c>
      <c r="AX118" s="2" t="s">
        <v>52</v>
      </c>
      <c r="AY118" s="2" t="s">
        <v>52</v>
      </c>
      <c r="AZ118" s="2" t="s">
        <v>52</v>
      </c>
    </row>
    <row r="119" spans="1:52" ht="30" customHeight="1">
      <c r="A119" s="22" t="s">
        <v>606</v>
      </c>
      <c r="B119" s="22" t="s">
        <v>607</v>
      </c>
      <c r="C119" s="22" t="s">
        <v>68</v>
      </c>
      <c r="D119" s="23">
        <v>1</v>
      </c>
      <c r="E119" s="25">
        <f>일위대가목록!E69</f>
        <v>0</v>
      </c>
      <c r="F119" s="28">
        <f>TRUNC(E119*D119,1)</f>
        <v>0</v>
      </c>
      <c r="G119" s="25">
        <f>일위대가목록!F69</f>
        <v>18140</v>
      </c>
      <c r="H119" s="28">
        <f>TRUNC(G119*D119,1)</f>
        <v>18140</v>
      </c>
      <c r="I119" s="25">
        <f>일위대가목록!G69</f>
        <v>362</v>
      </c>
      <c r="J119" s="28">
        <f>TRUNC(I119*D119,1)</f>
        <v>362</v>
      </c>
      <c r="K119" s="25">
        <f>TRUNC(E119+G119+I119,1)</f>
        <v>18502</v>
      </c>
      <c r="L119" s="28">
        <f>TRUNC(F119+H119+J119,1)</f>
        <v>18502</v>
      </c>
      <c r="M119" s="22" t="s">
        <v>608</v>
      </c>
      <c r="N119" s="2" t="s">
        <v>612</v>
      </c>
      <c r="O119" s="2" t="s">
        <v>609</v>
      </c>
      <c r="P119" s="2" t="s">
        <v>63</v>
      </c>
      <c r="Q119" s="2" t="s">
        <v>64</v>
      </c>
      <c r="R119" s="2" t="s">
        <v>64</v>
      </c>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2" t="s">
        <v>52</v>
      </c>
      <c r="AW119" s="2" t="s">
        <v>619</v>
      </c>
      <c r="AX119" s="2" t="s">
        <v>52</v>
      </c>
      <c r="AY119" s="2" t="s">
        <v>52</v>
      </c>
      <c r="AZ119" s="2" t="s">
        <v>52</v>
      </c>
    </row>
    <row r="120" spans="1:52" ht="30" customHeight="1">
      <c r="A120" s="22" t="s">
        <v>372</v>
      </c>
      <c r="B120" s="22" t="s">
        <v>52</v>
      </c>
      <c r="C120" s="22" t="s">
        <v>52</v>
      </c>
      <c r="D120" s="23"/>
      <c r="E120" s="25"/>
      <c r="F120" s="28">
        <f>TRUNC(SUMIF(N118:N119, N117, F118:F119),0)</f>
        <v>5838</v>
      </c>
      <c r="G120" s="25"/>
      <c r="H120" s="28">
        <f>TRUNC(SUMIF(N118:N119, N117, H118:H119),0)</f>
        <v>18140</v>
      </c>
      <c r="I120" s="25"/>
      <c r="J120" s="28">
        <f>TRUNC(SUMIF(N118:N119, N117, J118:J119),0)</f>
        <v>362</v>
      </c>
      <c r="K120" s="25"/>
      <c r="L120" s="28">
        <f>F120+H120+J120</f>
        <v>24340</v>
      </c>
      <c r="M120" s="22" t="s">
        <v>52</v>
      </c>
      <c r="N120" s="2" t="s">
        <v>83</v>
      </c>
      <c r="O120" s="2" t="s">
        <v>83</v>
      </c>
      <c r="P120" s="2" t="s">
        <v>52</v>
      </c>
      <c r="Q120" s="2" t="s">
        <v>52</v>
      </c>
      <c r="R120" s="2" t="s">
        <v>52</v>
      </c>
      <c r="S120" s="3"/>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2" t="s">
        <v>52</v>
      </c>
      <c r="AW120" s="2" t="s">
        <v>52</v>
      </c>
      <c r="AX120" s="2" t="s">
        <v>52</v>
      </c>
      <c r="AY120" s="2" t="s">
        <v>52</v>
      </c>
      <c r="AZ120" s="2" t="s">
        <v>52</v>
      </c>
    </row>
    <row r="121" spans="1:52" ht="30" customHeight="1">
      <c r="A121" s="23"/>
      <c r="B121" s="23"/>
      <c r="C121" s="23"/>
      <c r="D121" s="23"/>
      <c r="E121" s="25"/>
      <c r="F121" s="28"/>
      <c r="G121" s="25"/>
      <c r="H121" s="28"/>
      <c r="I121" s="25"/>
      <c r="J121" s="28"/>
      <c r="K121" s="25"/>
      <c r="L121" s="28"/>
      <c r="M121" s="23"/>
    </row>
    <row r="122" spans="1:52" ht="30" customHeight="1">
      <c r="A122" s="19" t="s">
        <v>620</v>
      </c>
      <c r="B122" s="20"/>
      <c r="C122" s="20"/>
      <c r="D122" s="20"/>
      <c r="E122" s="24"/>
      <c r="F122" s="27"/>
      <c r="G122" s="24"/>
      <c r="H122" s="27"/>
      <c r="I122" s="24"/>
      <c r="J122" s="27"/>
      <c r="K122" s="24"/>
      <c r="L122" s="27"/>
      <c r="M122" s="21"/>
      <c r="N122" s="1" t="s">
        <v>621</v>
      </c>
    </row>
    <row r="123" spans="1:52" ht="30" customHeight="1">
      <c r="A123" s="22" t="s">
        <v>626</v>
      </c>
      <c r="B123" s="22" t="s">
        <v>627</v>
      </c>
      <c r="C123" s="22" t="s">
        <v>586</v>
      </c>
      <c r="D123" s="23">
        <v>1</v>
      </c>
      <c r="E123" s="25">
        <f>단가대비표!O32</f>
        <v>70</v>
      </c>
      <c r="F123" s="28">
        <f>TRUNC(E123*D123,1)</f>
        <v>70</v>
      </c>
      <c r="G123" s="25">
        <f>단가대비표!P32</f>
        <v>7012</v>
      </c>
      <c r="H123" s="28">
        <f>TRUNC(G123*D123,1)</f>
        <v>7012</v>
      </c>
      <c r="I123" s="25">
        <f>단가대비표!V32</f>
        <v>0</v>
      </c>
      <c r="J123" s="28">
        <f>TRUNC(I123*D123,1)</f>
        <v>0</v>
      </c>
      <c r="K123" s="25">
        <f>TRUNC(E123+G123+I123,1)</f>
        <v>7082</v>
      </c>
      <c r="L123" s="28">
        <f>TRUNC(F123+H123+J123,1)</f>
        <v>7082</v>
      </c>
      <c r="M123" s="22" t="s">
        <v>628</v>
      </c>
      <c r="N123" s="2" t="s">
        <v>621</v>
      </c>
      <c r="O123" s="2" t="s">
        <v>629</v>
      </c>
      <c r="P123" s="2" t="s">
        <v>64</v>
      </c>
      <c r="Q123" s="2" t="s">
        <v>64</v>
      </c>
      <c r="R123" s="2" t="s">
        <v>63</v>
      </c>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2" t="s">
        <v>52</v>
      </c>
      <c r="AW123" s="2" t="s">
        <v>630</v>
      </c>
      <c r="AX123" s="2" t="s">
        <v>52</v>
      </c>
      <c r="AY123" s="2" t="s">
        <v>52</v>
      </c>
      <c r="AZ123" s="2" t="s">
        <v>52</v>
      </c>
    </row>
    <row r="124" spans="1:52" ht="30" customHeight="1">
      <c r="A124" s="22" t="s">
        <v>631</v>
      </c>
      <c r="B124" s="22" t="s">
        <v>632</v>
      </c>
      <c r="C124" s="22" t="s">
        <v>68</v>
      </c>
      <c r="D124" s="23">
        <v>1.05</v>
      </c>
      <c r="E124" s="25">
        <f>단가대비표!O11</f>
        <v>3889</v>
      </c>
      <c r="F124" s="28">
        <f>TRUNC(E124*D124,1)</f>
        <v>4083.4</v>
      </c>
      <c r="G124" s="25">
        <f>단가대비표!P11</f>
        <v>0</v>
      </c>
      <c r="H124" s="28">
        <f>TRUNC(G124*D124,1)</f>
        <v>0</v>
      </c>
      <c r="I124" s="25">
        <f>단가대비표!V11</f>
        <v>0</v>
      </c>
      <c r="J124" s="28">
        <f>TRUNC(I124*D124,1)</f>
        <v>0</v>
      </c>
      <c r="K124" s="25">
        <f>TRUNC(E124+G124+I124,1)</f>
        <v>3889</v>
      </c>
      <c r="L124" s="28">
        <f>TRUNC(F124+H124+J124,1)</f>
        <v>4083.4</v>
      </c>
      <c r="M124" s="22" t="s">
        <v>633</v>
      </c>
      <c r="N124" s="2" t="s">
        <v>621</v>
      </c>
      <c r="O124" s="2" t="s">
        <v>634</v>
      </c>
      <c r="P124" s="2" t="s">
        <v>64</v>
      </c>
      <c r="Q124" s="2" t="s">
        <v>64</v>
      </c>
      <c r="R124" s="2" t="s">
        <v>63</v>
      </c>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2" t="s">
        <v>52</v>
      </c>
      <c r="AW124" s="2" t="s">
        <v>635</v>
      </c>
      <c r="AX124" s="2" t="s">
        <v>52</v>
      </c>
      <c r="AY124" s="2" t="s">
        <v>52</v>
      </c>
      <c r="AZ124" s="2" t="s">
        <v>52</v>
      </c>
    </row>
    <row r="125" spans="1:52" ht="30" customHeight="1">
      <c r="A125" s="22" t="s">
        <v>372</v>
      </c>
      <c r="B125" s="22" t="s">
        <v>52</v>
      </c>
      <c r="C125" s="22" t="s">
        <v>52</v>
      </c>
      <c r="D125" s="23"/>
      <c r="E125" s="25"/>
      <c r="F125" s="28">
        <f>TRUNC(SUMIF(N123:N124, N122, F123:F124),0)</f>
        <v>4153</v>
      </c>
      <c r="G125" s="25"/>
      <c r="H125" s="28">
        <f>TRUNC(SUMIF(N123:N124, N122, H123:H124),0)</f>
        <v>7012</v>
      </c>
      <c r="I125" s="25"/>
      <c r="J125" s="28">
        <f>TRUNC(SUMIF(N123:N124, N122, J123:J124),0)</f>
        <v>0</v>
      </c>
      <c r="K125" s="25"/>
      <c r="L125" s="28">
        <f>F125+H125+J125</f>
        <v>11165</v>
      </c>
      <c r="M125" s="22" t="s">
        <v>52</v>
      </c>
      <c r="N125" s="2" t="s">
        <v>83</v>
      </c>
      <c r="O125" s="2" t="s">
        <v>83</v>
      </c>
      <c r="P125" s="2" t="s">
        <v>52</v>
      </c>
      <c r="Q125" s="2" t="s">
        <v>52</v>
      </c>
      <c r="R125" s="2" t="s">
        <v>52</v>
      </c>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2" t="s">
        <v>52</v>
      </c>
      <c r="AW125" s="2" t="s">
        <v>52</v>
      </c>
      <c r="AX125" s="2" t="s">
        <v>52</v>
      </c>
      <c r="AY125" s="2" t="s">
        <v>52</v>
      </c>
      <c r="AZ125" s="2" t="s">
        <v>52</v>
      </c>
    </row>
    <row r="126" spans="1:52" ht="30" customHeight="1">
      <c r="A126" s="23"/>
      <c r="B126" s="23"/>
      <c r="C126" s="23"/>
      <c r="D126" s="23"/>
      <c r="E126" s="25"/>
      <c r="F126" s="28"/>
      <c r="G126" s="25"/>
      <c r="H126" s="28"/>
      <c r="I126" s="25"/>
      <c r="J126" s="28"/>
      <c r="K126" s="25"/>
      <c r="L126" s="28"/>
      <c r="M126" s="23"/>
    </row>
    <row r="127" spans="1:52" ht="30" customHeight="1">
      <c r="A127" s="19" t="s">
        <v>636</v>
      </c>
      <c r="B127" s="20"/>
      <c r="C127" s="20"/>
      <c r="D127" s="20"/>
      <c r="E127" s="24"/>
      <c r="F127" s="27"/>
      <c r="G127" s="24"/>
      <c r="H127" s="27"/>
      <c r="I127" s="24"/>
      <c r="J127" s="27"/>
      <c r="K127" s="24"/>
      <c r="L127" s="27"/>
      <c r="M127" s="21"/>
      <c r="N127" s="1" t="s">
        <v>637</v>
      </c>
    </row>
    <row r="128" spans="1:52" ht="30" customHeight="1">
      <c r="A128" s="22" t="s">
        <v>626</v>
      </c>
      <c r="B128" s="22" t="s">
        <v>627</v>
      </c>
      <c r="C128" s="22" t="s">
        <v>586</v>
      </c>
      <c r="D128" s="23">
        <v>1</v>
      </c>
      <c r="E128" s="25">
        <f>단가대비표!O32</f>
        <v>70</v>
      </c>
      <c r="F128" s="28">
        <f>TRUNC(E128*D128,1)</f>
        <v>70</v>
      </c>
      <c r="G128" s="25">
        <f>단가대비표!P32</f>
        <v>7012</v>
      </c>
      <c r="H128" s="28">
        <f>TRUNC(G128*D128,1)</f>
        <v>7012</v>
      </c>
      <c r="I128" s="25">
        <f>단가대비표!V32</f>
        <v>0</v>
      </c>
      <c r="J128" s="28">
        <f>TRUNC(I128*D128,1)</f>
        <v>0</v>
      </c>
      <c r="K128" s="25">
        <f>TRUNC(E128+G128+I128,1)</f>
        <v>7082</v>
      </c>
      <c r="L128" s="28">
        <f>TRUNC(F128+H128+J128,1)</f>
        <v>7082</v>
      </c>
      <c r="M128" s="22" t="s">
        <v>628</v>
      </c>
      <c r="N128" s="2" t="s">
        <v>637</v>
      </c>
      <c r="O128" s="2" t="s">
        <v>629</v>
      </c>
      <c r="P128" s="2" t="s">
        <v>64</v>
      </c>
      <c r="Q128" s="2" t="s">
        <v>64</v>
      </c>
      <c r="R128" s="2" t="s">
        <v>63</v>
      </c>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2" t="s">
        <v>52</v>
      </c>
      <c r="AW128" s="2" t="s">
        <v>640</v>
      </c>
      <c r="AX128" s="2" t="s">
        <v>52</v>
      </c>
      <c r="AY128" s="2" t="s">
        <v>52</v>
      </c>
      <c r="AZ128" s="2" t="s">
        <v>52</v>
      </c>
    </row>
    <row r="129" spans="1:52" ht="30" customHeight="1">
      <c r="A129" s="22" t="s">
        <v>631</v>
      </c>
      <c r="B129" s="22" t="s">
        <v>641</v>
      </c>
      <c r="C129" s="22" t="s">
        <v>68</v>
      </c>
      <c r="D129" s="23">
        <v>1.05</v>
      </c>
      <c r="E129" s="25">
        <f>단가대비표!O12</f>
        <v>10679</v>
      </c>
      <c r="F129" s="28">
        <f>TRUNC(E129*D129,1)</f>
        <v>11212.9</v>
      </c>
      <c r="G129" s="25">
        <f>단가대비표!P12</f>
        <v>0</v>
      </c>
      <c r="H129" s="28">
        <f>TRUNC(G129*D129,1)</f>
        <v>0</v>
      </c>
      <c r="I129" s="25">
        <f>단가대비표!V12</f>
        <v>0</v>
      </c>
      <c r="J129" s="28">
        <f>TRUNC(I129*D129,1)</f>
        <v>0</v>
      </c>
      <c r="K129" s="25">
        <f>TRUNC(E129+G129+I129,1)</f>
        <v>10679</v>
      </c>
      <c r="L129" s="28">
        <f>TRUNC(F129+H129+J129,1)</f>
        <v>11212.9</v>
      </c>
      <c r="M129" s="22" t="s">
        <v>642</v>
      </c>
      <c r="N129" s="2" t="s">
        <v>637</v>
      </c>
      <c r="O129" s="2" t="s">
        <v>643</v>
      </c>
      <c r="P129" s="2" t="s">
        <v>64</v>
      </c>
      <c r="Q129" s="2" t="s">
        <v>64</v>
      </c>
      <c r="R129" s="2" t="s">
        <v>63</v>
      </c>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2" t="s">
        <v>52</v>
      </c>
      <c r="AW129" s="2" t="s">
        <v>644</v>
      </c>
      <c r="AX129" s="2" t="s">
        <v>52</v>
      </c>
      <c r="AY129" s="2" t="s">
        <v>52</v>
      </c>
      <c r="AZ129" s="2" t="s">
        <v>52</v>
      </c>
    </row>
    <row r="130" spans="1:52" ht="30" customHeight="1">
      <c r="A130" s="22" t="s">
        <v>372</v>
      </c>
      <c r="B130" s="22" t="s">
        <v>52</v>
      </c>
      <c r="C130" s="22" t="s">
        <v>52</v>
      </c>
      <c r="D130" s="23"/>
      <c r="E130" s="25"/>
      <c r="F130" s="28">
        <f>TRUNC(SUMIF(N128:N129, N127, F128:F129),0)</f>
        <v>11282</v>
      </c>
      <c r="G130" s="25"/>
      <c r="H130" s="28">
        <f>TRUNC(SUMIF(N128:N129, N127, H128:H129),0)</f>
        <v>7012</v>
      </c>
      <c r="I130" s="25"/>
      <c r="J130" s="28">
        <f>TRUNC(SUMIF(N128:N129, N127, J128:J129),0)</f>
        <v>0</v>
      </c>
      <c r="K130" s="25"/>
      <c r="L130" s="28">
        <f>F130+H130+J130</f>
        <v>18294</v>
      </c>
      <c r="M130" s="22" t="s">
        <v>52</v>
      </c>
      <c r="N130" s="2" t="s">
        <v>83</v>
      </c>
      <c r="O130" s="2" t="s">
        <v>83</v>
      </c>
      <c r="P130" s="2" t="s">
        <v>52</v>
      </c>
      <c r="Q130" s="2" t="s">
        <v>52</v>
      </c>
      <c r="R130" s="2" t="s">
        <v>52</v>
      </c>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2" t="s">
        <v>52</v>
      </c>
      <c r="AW130" s="2" t="s">
        <v>52</v>
      </c>
      <c r="AX130" s="2" t="s">
        <v>52</v>
      </c>
      <c r="AY130" s="2" t="s">
        <v>52</v>
      </c>
      <c r="AZ130" s="2" t="s">
        <v>52</v>
      </c>
    </row>
    <row r="131" spans="1:52" ht="30" customHeight="1">
      <c r="A131" s="23"/>
      <c r="B131" s="23"/>
      <c r="C131" s="23"/>
      <c r="D131" s="23"/>
      <c r="E131" s="25"/>
      <c r="F131" s="28"/>
      <c r="G131" s="25"/>
      <c r="H131" s="28"/>
      <c r="I131" s="25"/>
      <c r="J131" s="28"/>
      <c r="K131" s="25"/>
      <c r="L131" s="28"/>
      <c r="M131" s="23"/>
    </row>
    <row r="132" spans="1:52" ht="30" customHeight="1">
      <c r="A132" s="19" t="s">
        <v>645</v>
      </c>
      <c r="B132" s="20"/>
      <c r="C132" s="20"/>
      <c r="D132" s="20"/>
      <c r="E132" s="24"/>
      <c r="F132" s="27"/>
      <c r="G132" s="24"/>
      <c r="H132" s="27"/>
      <c r="I132" s="24"/>
      <c r="J132" s="27"/>
      <c r="K132" s="24"/>
      <c r="L132" s="27"/>
      <c r="M132" s="21"/>
      <c r="N132" s="1" t="s">
        <v>90</v>
      </c>
    </row>
    <row r="133" spans="1:52" ht="30" customHeight="1">
      <c r="A133" s="22" t="s">
        <v>466</v>
      </c>
      <c r="B133" s="22" t="s">
        <v>451</v>
      </c>
      <c r="C133" s="22" t="s">
        <v>68</v>
      </c>
      <c r="D133" s="23">
        <v>19</v>
      </c>
      <c r="E133" s="25">
        <f>일위대가목록!E12</f>
        <v>1650</v>
      </c>
      <c r="F133" s="28">
        <f>TRUNC(E133*D133,1)</f>
        <v>31350</v>
      </c>
      <c r="G133" s="25">
        <f>일위대가목록!F12</f>
        <v>2231</v>
      </c>
      <c r="H133" s="28">
        <f>TRUNC(G133*D133,1)</f>
        <v>42389</v>
      </c>
      <c r="I133" s="25">
        <f>일위대가목록!G12</f>
        <v>0</v>
      </c>
      <c r="J133" s="28">
        <f>TRUNC(I133*D133,1)</f>
        <v>0</v>
      </c>
      <c r="K133" s="25">
        <f t="shared" ref="K133:L135" si="18">TRUNC(E133+G133+I133,1)</f>
        <v>3881</v>
      </c>
      <c r="L133" s="28">
        <f t="shared" si="18"/>
        <v>73739</v>
      </c>
      <c r="M133" s="22" t="s">
        <v>467</v>
      </c>
      <c r="N133" s="2" t="s">
        <v>90</v>
      </c>
      <c r="O133" s="2" t="s">
        <v>465</v>
      </c>
      <c r="P133" s="2" t="s">
        <v>63</v>
      </c>
      <c r="Q133" s="2" t="s">
        <v>64</v>
      </c>
      <c r="R133" s="2" t="s">
        <v>64</v>
      </c>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2" t="s">
        <v>52</v>
      </c>
      <c r="AW133" s="2" t="s">
        <v>646</v>
      </c>
      <c r="AX133" s="2" t="s">
        <v>52</v>
      </c>
      <c r="AY133" s="2" t="s">
        <v>52</v>
      </c>
      <c r="AZ133" s="2" t="s">
        <v>52</v>
      </c>
    </row>
    <row r="134" spans="1:52" ht="30" customHeight="1">
      <c r="A134" s="22" t="s">
        <v>622</v>
      </c>
      <c r="B134" s="22" t="s">
        <v>623</v>
      </c>
      <c r="C134" s="22" t="s">
        <v>68</v>
      </c>
      <c r="D134" s="23">
        <v>20.010000000000002</v>
      </c>
      <c r="E134" s="25">
        <f>일위대가목록!E24</f>
        <v>4153</v>
      </c>
      <c r="F134" s="28">
        <f>TRUNC(E134*D134,1)</f>
        <v>83101.5</v>
      </c>
      <c r="G134" s="25">
        <f>일위대가목록!F24</f>
        <v>7012</v>
      </c>
      <c r="H134" s="28">
        <f>TRUNC(G134*D134,1)</f>
        <v>140310.1</v>
      </c>
      <c r="I134" s="25">
        <f>일위대가목록!G24</f>
        <v>0</v>
      </c>
      <c r="J134" s="28">
        <f>TRUNC(I134*D134,1)</f>
        <v>0</v>
      </c>
      <c r="K134" s="25">
        <f t="shared" si="18"/>
        <v>11165</v>
      </c>
      <c r="L134" s="28">
        <f t="shared" si="18"/>
        <v>223411.6</v>
      </c>
      <c r="M134" s="22" t="s">
        <v>624</v>
      </c>
      <c r="N134" s="2" t="s">
        <v>90</v>
      </c>
      <c r="O134" s="2" t="s">
        <v>621</v>
      </c>
      <c r="P134" s="2" t="s">
        <v>63</v>
      </c>
      <c r="Q134" s="2" t="s">
        <v>64</v>
      </c>
      <c r="R134" s="2" t="s">
        <v>64</v>
      </c>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2" t="s">
        <v>52</v>
      </c>
      <c r="AW134" s="2" t="s">
        <v>647</v>
      </c>
      <c r="AX134" s="2" t="s">
        <v>52</v>
      </c>
      <c r="AY134" s="2" t="s">
        <v>52</v>
      </c>
      <c r="AZ134" s="2" t="s">
        <v>52</v>
      </c>
    </row>
    <row r="135" spans="1:52" ht="30" customHeight="1">
      <c r="A135" s="22" t="s">
        <v>571</v>
      </c>
      <c r="B135" s="22" t="s">
        <v>572</v>
      </c>
      <c r="C135" s="22" t="s">
        <v>68</v>
      </c>
      <c r="D135" s="23">
        <v>20.010000000000002</v>
      </c>
      <c r="E135" s="25">
        <f>일위대가목록!E19</f>
        <v>1994</v>
      </c>
      <c r="F135" s="28">
        <f>TRUNC(E135*D135,1)</f>
        <v>39899.9</v>
      </c>
      <c r="G135" s="25">
        <f>일위대가목록!F19</f>
        <v>15695</v>
      </c>
      <c r="H135" s="28">
        <f>TRUNC(G135*D135,1)</f>
        <v>314056.90000000002</v>
      </c>
      <c r="I135" s="25">
        <f>일위대가목록!G19</f>
        <v>0</v>
      </c>
      <c r="J135" s="28">
        <f>TRUNC(I135*D135,1)</f>
        <v>0</v>
      </c>
      <c r="K135" s="25">
        <f t="shared" si="18"/>
        <v>17689</v>
      </c>
      <c r="L135" s="28">
        <f t="shared" si="18"/>
        <v>353956.8</v>
      </c>
      <c r="M135" s="22" t="s">
        <v>573</v>
      </c>
      <c r="N135" s="2" t="s">
        <v>90</v>
      </c>
      <c r="O135" s="2" t="s">
        <v>570</v>
      </c>
      <c r="P135" s="2" t="s">
        <v>63</v>
      </c>
      <c r="Q135" s="2" t="s">
        <v>64</v>
      </c>
      <c r="R135" s="2" t="s">
        <v>64</v>
      </c>
      <c r="S135" s="3"/>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2" t="s">
        <v>52</v>
      </c>
      <c r="AW135" s="2" t="s">
        <v>648</v>
      </c>
      <c r="AX135" s="2" t="s">
        <v>52</v>
      </c>
      <c r="AY135" s="2" t="s">
        <v>52</v>
      </c>
      <c r="AZ135" s="2" t="s">
        <v>52</v>
      </c>
    </row>
    <row r="136" spans="1:52" ht="30" customHeight="1">
      <c r="A136" s="22" t="s">
        <v>372</v>
      </c>
      <c r="B136" s="22" t="s">
        <v>52</v>
      </c>
      <c r="C136" s="22" t="s">
        <v>52</v>
      </c>
      <c r="D136" s="23"/>
      <c r="E136" s="25"/>
      <c r="F136" s="28">
        <f>TRUNC(SUMIF(N133:N135, N132, F133:F135),0)</f>
        <v>154351</v>
      </c>
      <c r="G136" s="25"/>
      <c r="H136" s="28">
        <f>TRUNC(SUMIF(N133:N135, N132, H133:H135),0)</f>
        <v>496756</v>
      </c>
      <c r="I136" s="25"/>
      <c r="J136" s="28">
        <f>TRUNC(SUMIF(N133:N135, N132, J133:J135),0)</f>
        <v>0</v>
      </c>
      <c r="K136" s="25"/>
      <c r="L136" s="28">
        <f>F136+H136+J136</f>
        <v>651107</v>
      </c>
      <c r="M136" s="22" t="s">
        <v>52</v>
      </c>
      <c r="N136" s="2" t="s">
        <v>83</v>
      </c>
      <c r="O136" s="2" t="s">
        <v>83</v>
      </c>
      <c r="P136" s="2" t="s">
        <v>52</v>
      </c>
      <c r="Q136" s="2" t="s">
        <v>52</v>
      </c>
      <c r="R136" s="2" t="s">
        <v>52</v>
      </c>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2" t="s">
        <v>52</v>
      </c>
      <c r="AW136" s="2" t="s">
        <v>52</v>
      </c>
      <c r="AX136" s="2" t="s">
        <v>52</v>
      </c>
      <c r="AY136" s="2" t="s">
        <v>52</v>
      </c>
      <c r="AZ136" s="2" t="s">
        <v>52</v>
      </c>
    </row>
    <row r="137" spans="1:52" ht="30" customHeight="1">
      <c r="A137" s="23"/>
      <c r="B137" s="23"/>
      <c r="C137" s="23"/>
      <c r="D137" s="23"/>
      <c r="E137" s="25"/>
      <c r="F137" s="28"/>
      <c r="G137" s="25"/>
      <c r="H137" s="28"/>
      <c r="I137" s="25"/>
      <c r="J137" s="28"/>
      <c r="K137" s="25"/>
      <c r="L137" s="28"/>
      <c r="M137" s="23"/>
    </row>
    <row r="138" spans="1:52" ht="30" customHeight="1">
      <c r="A138" s="19" t="s">
        <v>649</v>
      </c>
      <c r="B138" s="20"/>
      <c r="C138" s="20"/>
      <c r="D138" s="20"/>
      <c r="E138" s="24"/>
      <c r="F138" s="27"/>
      <c r="G138" s="24"/>
      <c r="H138" s="27"/>
      <c r="I138" s="24"/>
      <c r="J138" s="27"/>
      <c r="K138" s="24"/>
      <c r="L138" s="27"/>
      <c r="M138" s="21"/>
      <c r="N138" s="1" t="s">
        <v>95</v>
      </c>
    </row>
    <row r="139" spans="1:52" ht="30" customHeight="1">
      <c r="A139" s="22" t="s">
        <v>466</v>
      </c>
      <c r="B139" s="22" t="s">
        <v>451</v>
      </c>
      <c r="C139" s="22" t="s">
        <v>68</v>
      </c>
      <c r="D139" s="23">
        <v>95.76</v>
      </c>
      <c r="E139" s="25">
        <f>일위대가목록!E12</f>
        <v>1650</v>
      </c>
      <c r="F139" s="28">
        <f>TRUNC(E139*D139,1)</f>
        <v>158004</v>
      </c>
      <c r="G139" s="25">
        <f>일위대가목록!F12</f>
        <v>2231</v>
      </c>
      <c r="H139" s="28">
        <f>TRUNC(G139*D139,1)</f>
        <v>213640.5</v>
      </c>
      <c r="I139" s="25">
        <f>일위대가목록!G12</f>
        <v>0</v>
      </c>
      <c r="J139" s="28">
        <f>TRUNC(I139*D139,1)</f>
        <v>0</v>
      </c>
      <c r="K139" s="25">
        <f t="shared" ref="K139:L142" si="19">TRUNC(E139+G139+I139,1)</f>
        <v>3881</v>
      </c>
      <c r="L139" s="28">
        <f t="shared" si="19"/>
        <v>371644.5</v>
      </c>
      <c r="M139" s="22" t="s">
        <v>467</v>
      </c>
      <c r="N139" s="2" t="s">
        <v>95</v>
      </c>
      <c r="O139" s="2" t="s">
        <v>465</v>
      </c>
      <c r="P139" s="2" t="s">
        <v>63</v>
      </c>
      <c r="Q139" s="2" t="s">
        <v>64</v>
      </c>
      <c r="R139" s="2" t="s">
        <v>64</v>
      </c>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2" t="s">
        <v>52</v>
      </c>
      <c r="AW139" s="2" t="s">
        <v>650</v>
      </c>
      <c r="AX139" s="2" t="s">
        <v>52</v>
      </c>
      <c r="AY139" s="2" t="s">
        <v>52</v>
      </c>
      <c r="AZ139" s="2" t="s">
        <v>52</v>
      </c>
    </row>
    <row r="140" spans="1:52" ht="30" customHeight="1">
      <c r="A140" s="22" t="s">
        <v>597</v>
      </c>
      <c r="B140" s="22" t="s">
        <v>598</v>
      </c>
      <c r="C140" s="22" t="s">
        <v>68</v>
      </c>
      <c r="D140" s="23">
        <v>32.159999999999997</v>
      </c>
      <c r="E140" s="25">
        <f>일위대가목록!E22</f>
        <v>4819</v>
      </c>
      <c r="F140" s="28">
        <f>TRUNC(E140*D140,1)</f>
        <v>154979</v>
      </c>
      <c r="G140" s="25">
        <f>일위대가목록!F22</f>
        <v>18140</v>
      </c>
      <c r="H140" s="28">
        <f>TRUNC(G140*D140,1)</f>
        <v>583382.4</v>
      </c>
      <c r="I140" s="25">
        <f>일위대가목록!G22</f>
        <v>362</v>
      </c>
      <c r="J140" s="28">
        <f>TRUNC(I140*D140,1)</f>
        <v>11641.9</v>
      </c>
      <c r="K140" s="25">
        <f t="shared" si="19"/>
        <v>23321</v>
      </c>
      <c r="L140" s="28">
        <f t="shared" si="19"/>
        <v>750003.3</v>
      </c>
      <c r="M140" s="22" t="s">
        <v>599</v>
      </c>
      <c r="N140" s="2" t="s">
        <v>95</v>
      </c>
      <c r="O140" s="2" t="s">
        <v>596</v>
      </c>
      <c r="P140" s="2" t="s">
        <v>63</v>
      </c>
      <c r="Q140" s="2" t="s">
        <v>64</v>
      </c>
      <c r="R140" s="2" t="s">
        <v>64</v>
      </c>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2" t="s">
        <v>52</v>
      </c>
      <c r="AW140" s="2" t="s">
        <v>651</v>
      </c>
      <c r="AX140" s="2" t="s">
        <v>52</v>
      </c>
      <c r="AY140" s="2" t="s">
        <v>52</v>
      </c>
      <c r="AZ140" s="2" t="s">
        <v>52</v>
      </c>
    </row>
    <row r="141" spans="1:52" ht="30" customHeight="1">
      <c r="A141" s="22" t="s">
        <v>622</v>
      </c>
      <c r="B141" s="22" t="s">
        <v>623</v>
      </c>
      <c r="C141" s="22" t="s">
        <v>68</v>
      </c>
      <c r="D141" s="23">
        <v>58.99</v>
      </c>
      <c r="E141" s="25">
        <f>일위대가목록!E24</f>
        <v>4153</v>
      </c>
      <c r="F141" s="28">
        <f>TRUNC(E141*D141,1)</f>
        <v>244985.4</v>
      </c>
      <c r="G141" s="25">
        <f>일위대가목록!F24</f>
        <v>7012</v>
      </c>
      <c r="H141" s="28">
        <f>TRUNC(G141*D141,1)</f>
        <v>413637.8</v>
      </c>
      <c r="I141" s="25">
        <f>일위대가목록!G24</f>
        <v>0</v>
      </c>
      <c r="J141" s="28">
        <f>TRUNC(I141*D141,1)</f>
        <v>0</v>
      </c>
      <c r="K141" s="25">
        <f t="shared" si="19"/>
        <v>11165</v>
      </c>
      <c r="L141" s="28">
        <f t="shared" si="19"/>
        <v>658623.19999999995</v>
      </c>
      <c r="M141" s="22" t="s">
        <v>624</v>
      </c>
      <c r="N141" s="2" t="s">
        <v>95</v>
      </c>
      <c r="O141" s="2" t="s">
        <v>621</v>
      </c>
      <c r="P141" s="2" t="s">
        <v>63</v>
      </c>
      <c r="Q141" s="2" t="s">
        <v>64</v>
      </c>
      <c r="R141" s="2" t="s">
        <v>64</v>
      </c>
      <c r="S141" s="3"/>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2" t="s">
        <v>52</v>
      </c>
      <c r="AW141" s="2" t="s">
        <v>652</v>
      </c>
      <c r="AX141" s="2" t="s">
        <v>52</v>
      </c>
      <c r="AY141" s="2" t="s">
        <v>52</v>
      </c>
      <c r="AZ141" s="2" t="s">
        <v>52</v>
      </c>
    </row>
    <row r="142" spans="1:52" ht="30" customHeight="1">
      <c r="A142" s="22" t="s">
        <v>571</v>
      </c>
      <c r="B142" s="22" t="s">
        <v>572</v>
      </c>
      <c r="C142" s="22" t="s">
        <v>68</v>
      </c>
      <c r="D142" s="23">
        <v>58.99</v>
      </c>
      <c r="E142" s="25">
        <f>일위대가목록!E19</f>
        <v>1994</v>
      </c>
      <c r="F142" s="28">
        <f>TRUNC(E142*D142,1)</f>
        <v>117626</v>
      </c>
      <c r="G142" s="25">
        <f>일위대가목록!F19</f>
        <v>15695</v>
      </c>
      <c r="H142" s="28">
        <f>TRUNC(G142*D142,1)</f>
        <v>925848</v>
      </c>
      <c r="I142" s="25">
        <f>일위대가목록!G19</f>
        <v>0</v>
      </c>
      <c r="J142" s="28">
        <f>TRUNC(I142*D142,1)</f>
        <v>0</v>
      </c>
      <c r="K142" s="25">
        <f t="shared" si="19"/>
        <v>17689</v>
      </c>
      <c r="L142" s="28">
        <f t="shared" si="19"/>
        <v>1043474</v>
      </c>
      <c r="M142" s="22" t="s">
        <v>573</v>
      </c>
      <c r="N142" s="2" t="s">
        <v>95</v>
      </c>
      <c r="O142" s="2" t="s">
        <v>570</v>
      </c>
      <c r="P142" s="2" t="s">
        <v>63</v>
      </c>
      <c r="Q142" s="2" t="s">
        <v>64</v>
      </c>
      <c r="R142" s="2" t="s">
        <v>64</v>
      </c>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2" t="s">
        <v>52</v>
      </c>
      <c r="AW142" s="2" t="s">
        <v>653</v>
      </c>
      <c r="AX142" s="2" t="s">
        <v>52</v>
      </c>
      <c r="AY142" s="2" t="s">
        <v>52</v>
      </c>
      <c r="AZ142" s="2" t="s">
        <v>52</v>
      </c>
    </row>
    <row r="143" spans="1:52" ht="30" customHeight="1">
      <c r="A143" s="22" t="s">
        <v>372</v>
      </c>
      <c r="B143" s="22" t="s">
        <v>52</v>
      </c>
      <c r="C143" s="22" t="s">
        <v>52</v>
      </c>
      <c r="D143" s="23"/>
      <c r="E143" s="25"/>
      <c r="F143" s="28">
        <f>TRUNC(SUMIF(N139:N142, N138, F139:F142),0)</f>
        <v>675594</v>
      </c>
      <c r="G143" s="25"/>
      <c r="H143" s="28">
        <f>TRUNC(SUMIF(N139:N142, N138, H139:H142),0)</f>
        <v>2136508</v>
      </c>
      <c r="I143" s="25"/>
      <c r="J143" s="28">
        <f>TRUNC(SUMIF(N139:N142, N138, J139:J142),0)</f>
        <v>11641</v>
      </c>
      <c r="K143" s="25"/>
      <c r="L143" s="28">
        <f>F143+H143+J143</f>
        <v>2823743</v>
      </c>
      <c r="M143" s="22" t="s">
        <v>52</v>
      </c>
      <c r="N143" s="2" t="s">
        <v>83</v>
      </c>
      <c r="O143" s="2" t="s">
        <v>83</v>
      </c>
      <c r="P143" s="2" t="s">
        <v>52</v>
      </c>
      <c r="Q143" s="2" t="s">
        <v>52</v>
      </c>
      <c r="R143" s="2" t="s">
        <v>52</v>
      </c>
      <c r="S143" s="3"/>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2" t="s">
        <v>52</v>
      </c>
      <c r="AW143" s="2" t="s">
        <v>52</v>
      </c>
      <c r="AX143" s="2" t="s">
        <v>52</v>
      </c>
      <c r="AY143" s="2" t="s">
        <v>52</v>
      </c>
      <c r="AZ143" s="2" t="s">
        <v>52</v>
      </c>
    </row>
    <row r="144" spans="1:52" ht="30" customHeight="1">
      <c r="A144" s="23"/>
      <c r="B144" s="23"/>
      <c r="C144" s="23"/>
      <c r="D144" s="23"/>
      <c r="E144" s="25"/>
      <c r="F144" s="28"/>
      <c r="G144" s="25"/>
      <c r="H144" s="28"/>
      <c r="I144" s="25"/>
      <c r="J144" s="28"/>
      <c r="K144" s="25"/>
      <c r="L144" s="28"/>
      <c r="M144" s="23"/>
    </row>
    <row r="145" spans="1:52" ht="30" customHeight="1">
      <c r="A145" s="19" t="s">
        <v>654</v>
      </c>
      <c r="B145" s="20"/>
      <c r="C145" s="20"/>
      <c r="D145" s="20"/>
      <c r="E145" s="24"/>
      <c r="F145" s="27"/>
      <c r="G145" s="24"/>
      <c r="H145" s="27"/>
      <c r="I145" s="24"/>
      <c r="J145" s="27"/>
      <c r="K145" s="24"/>
      <c r="L145" s="27"/>
      <c r="M145" s="21"/>
      <c r="N145" s="1" t="s">
        <v>100</v>
      </c>
    </row>
    <row r="146" spans="1:52" ht="30" customHeight="1">
      <c r="A146" s="22" t="s">
        <v>466</v>
      </c>
      <c r="B146" s="22" t="s">
        <v>451</v>
      </c>
      <c r="C146" s="22" t="s">
        <v>68</v>
      </c>
      <c r="D146" s="23">
        <v>23.38</v>
      </c>
      <c r="E146" s="25">
        <f>일위대가목록!E12</f>
        <v>1650</v>
      </c>
      <c r="F146" s="28">
        <f>TRUNC(E146*D146,1)</f>
        <v>38577</v>
      </c>
      <c r="G146" s="25">
        <f>일위대가목록!F12</f>
        <v>2231</v>
      </c>
      <c r="H146" s="28">
        <f>TRUNC(G146*D146,1)</f>
        <v>52160.7</v>
      </c>
      <c r="I146" s="25">
        <f>일위대가목록!G12</f>
        <v>0</v>
      </c>
      <c r="J146" s="28">
        <f>TRUNC(I146*D146,1)</f>
        <v>0</v>
      </c>
      <c r="K146" s="25">
        <f t="shared" ref="K146:L150" si="20">TRUNC(E146+G146+I146,1)</f>
        <v>3881</v>
      </c>
      <c r="L146" s="28">
        <f t="shared" si="20"/>
        <v>90737.7</v>
      </c>
      <c r="M146" s="22" t="s">
        <v>467</v>
      </c>
      <c r="N146" s="2" t="s">
        <v>100</v>
      </c>
      <c r="O146" s="2" t="s">
        <v>465</v>
      </c>
      <c r="P146" s="2" t="s">
        <v>63</v>
      </c>
      <c r="Q146" s="2" t="s">
        <v>64</v>
      </c>
      <c r="R146" s="2" t="s">
        <v>64</v>
      </c>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2" t="s">
        <v>52</v>
      </c>
      <c r="AW146" s="2" t="s">
        <v>655</v>
      </c>
      <c r="AX146" s="2" t="s">
        <v>52</v>
      </c>
      <c r="AY146" s="2" t="s">
        <v>52</v>
      </c>
      <c r="AZ146" s="2" t="s">
        <v>52</v>
      </c>
    </row>
    <row r="147" spans="1:52" ht="30" customHeight="1">
      <c r="A147" s="22" t="s">
        <v>622</v>
      </c>
      <c r="B147" s="22" t="s">
        <v>623</v>
      </c>
      <c r="C147" s="22" t="s">
        <v>68</v>
      </c>
      <c r="D147" s="23">
        <v>15.32</v>
      </c>
      <c r="E147" s="25">
        <f>일위대가목록!E24</f>
        <v>4153</v>
      </c>
      <c r="F147" s="28">
        <f>TRUNC(E147*D147,1)</f>
        <v>63623.9</v>
      </c>
      <c r="G147" s="25">
        <f>일위대가목록!F24</f>
        <v>7012</v>
      </c>
      <c r="H147" s="28">
        <f>TRUNC(G147*D147,1)</f>
        <v>107423.8</v>
      </c>
      <c r="I147" s="25">
        <f>일위대가목록!G24</f>
        <v>0</v>
      </c>
      <c r="J147" s="28">
        <f>TRUNC(I147*D147,1)</f>
        <v>0</v>
      </c>
      <c r="K147" s="25">
        <f t="shared" si="20"/>
        <v>11165</v>
      </c>
      <c r="L147" s="28">
        <f t="shared" si="20"/>
        <v>171047.7</v>
      </c>
      <c r="M147" s="22" t="s">
        <v>624</v>
      </c>
      <c r="N147" s="2" t="s">
        <v>100</v>
      </c>
      <c r="O147" s="2" t="s">
        <v>621</v>
      </c>
      <c r="P147" s="2" t="s">
        <v>63</v>
      </c>
      <c r="Q147" s="2" t="s">
        <v>64</v>
      </c>
      <c r="R147" s="2" t="s">
        <v>64</v>
      </c>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2" t="s">
        <v>52</v>
      </c>
      <c r="AW147" s="2" t="s">
        <v>656</v>
      </c>
      <c r="AX147" s="2" t="s">
        <v>52</v>
      </c>
      <c r="AY147" s="2" t="s">
        <v>52</v>
      </c>
      <c r="AZ147" s="2" t="s">
        <v>52</v>
      </c>
    </row>
    <row r="148" spans="1:52" ht="30" customHeight="1">
      <c r="A148" s="22" t="s">
        <v>571</v>
      </c>
      <c r="B148" s="22" t="s">
        <v>572</v>
      </c>
      <c r="C148" s="22" t="s">
        <v>68</v>
      </c>
      <c r="D148" s="23">
        <v>15.32</v>
      </c>
      <c r="E148" s="25">
        <f>일위대가목록!E19</f>
        <v>1994</v>
      </c>
      <c r="F148" s="28">
        <f>TRUNC(E148*D148,1)</f>
        <v>30548</v>
      </c>
      <c r="G148" s="25">
        <f>일위대가목록!F19</f>
        <v>15695</v>
      </c>
      <c r="H148" s="28">
        <f>TRUNC(G148*D148,1)</f>
        <v>240447.4</v>
      </c>
      <c r="I148" s="25">
        <f>일위대가목록!G19</f>
        <v>0</v>
      </c>
      <c r="J148" s="28">
        <f>TRUNC(I148*D148,1)</f>
        <v>0</v>
      </c>
      <c r="K148" s="25">
        <f t="shared" si="20"/>
        <v>17689</v>
      </c>
      <c r="L148" s="28">
        <f t="shared" si="20"/>
        <v>270995.40000000002</v>
      </c>
      <c r="M148" s="22" t="s">
        <v>573</v>
      </c>
      <c r="N148" s="2" t="s">
        <v>100</v>
      </c>
      <c r="O148" s="2" t="s">
        <v>570</v>
      </c>
      <c r="P148" s="2" t="s">
        <v>63</v>
      </c>
      <c r="Q148" s="2" t="s">
        <v>64</v>
      </c>
      <c r="R148" s="2" t="s">
        <v>64</v>
      </c>
      <c r="S148" s="3"/>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2" t="s">
        <v>52</v>
      </c>
      <c r="AW148" s="2" t="s">
        <v>657</v>
      </c>
      <c r="AX148" s="2" t="s">
        <v>52</v>
      </c>
      <c r="AY148" s="2" t="s">
        <v>52</v>
      </c>
      <c r="AZ148" s="2" t="s">
        <v>52</v>
      </c>
    </row>
    <row r="149" spans="1:52" ht="30" customHeight="1">
      <c r="A149" s="22" t="s">
        <v>597</v>
      </c>
      <c r="B149" s="22" t="s">
        <v>613</v>
      </c>
      <c r="C149" s="22" t="s">
        <v>68</v>
      </c>
      <c r="D149" s="23">
        <v>12.6</v>
      </c>
      <c r="E149" s="25">
        <f>일위대가목록!E23</f>
        <v>5838</v>
      </c>
      <c r="F149" s="28">
        <f>TRUNC(E149*D149,1)</f>
        <v>73558.8</v>
      </c>
      <c r="G149" s="25">
        <f>일위대가목록!F23</f>
        <v>18140</v>
      </c>
      <c r="H149" s="28">
        <f>TRUNC(G149*D149,1)</f>
        <v>228564</v>
      </c>
      <c r="I149" s="25">
        <f>일위대가목록!G23</f>
        <v>362</v>
      </c>
      <c r="J149" s="28">
        <f>TRUNC(I149*D149,1)</f>
        <v>4561.2</v>
      </c>
      <c r="K149" s="25">
        <f t="shared" si="20"/>
        <v>24340</v>
      </c>
      <c r="L149" s="28">
        <f t="shared" si="20"/>
        <v>306684</v>
      </c>
      <c r="M149" s="22" t="s">
        <v>614</v>
      </c>
      <c r="N149" s="2" t="s">
        <v>100</v>
      </c>
      <c r="O149" s="2" t="s">
        <v>612</v>
      </c>
      <c r="P149" s="2" t="s">
        <v>63</v>
      </c>
      <c r="Q149" s="2" t="s">
        <v>64</v>
      </c>
      <c r="R149" s="2" t="s">
        <v>64</v>
      </c>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2" t="s">
        <v>52</v>
      </c>
      <c r="AW149" s="2" t="s">
        <v>658</v>
      </c>
      <c r="AX149" s="2" t="s">
        <v>52</v>
      </c>
      <c r="AY149" s="2" t="s">
        <v>52</v>
      </c>
      <c r="AZ149" s="2" t="s">
        <v>52</v>
      </c>
    </row>
    <row r="150" spans="1:52" ht="30" customHeight="1">
      <c r="A150" s="22" t="s">
        <v>571</v>
      </c>
      <c r="B150" s="22" t="s">
        <v>572</v>
      </c>
      <c r="C150" s="22" t="s">
        <v>68</v>
      </c>
      <c r="D150" s="23">
        <v>12.6</v>
      </c>
      <c r="E150" s="25">
        <f>일위대가목록!E19</f>
        <v>1994</v>
      </c>
      <c r="F150" s="28">
        <f>TRUNC(E150*D150,1)</f>
        <v>25124.400000000001</v>
      </c>
      <c r="G150" s="25">
        <f>일위대가목록!F19</f>
        <v>15695</v>
      </c>
      <c r="H150" s="28">
        <f>TRUNC(G150*D150,1)</f>
        <v>197757</v>
      </c>
      <c r="I150" s="25">
        <f>일위대가목록!G19</f>
        <v>0</v>
      </c>
      <c r="J150" s="28">
        <f>TRUNC(I150*D150,1)</f>
        <v>0</v>
      </c>
      <c r="K150" s="25">
        <f t="shared" si="20"/>
        <v>17689</v>
      </c>
      <c r="L150" s="28">
        <f t="shared" si="20"/>
        <v>222881.4</v>
      </c>
      <c r="M150" s="22" t="s">
        <v>573</v>
      </c>
      <c r="N150" s="2" t="s">
        <v>100</v>
      </c>
      <c r="O150" s="2" t="s">
        <v>570</v>
      </c>
      <c r="P150" s="2" t="s">
        <v>63</v>
      </c>
      <c r="Q150" s="2" t="s">
        <v>64</v>
      </c>
      <c r="R150" s="2" t="s">
        <v>64</v>
      </c>
      <c r="S150" s="3"/>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2" t="s">
        <v>52</v>
      </c>
      <c r="AW150" s="2" t="s">
        <v>657</v>
      </c>
      <c r="AX150" s="2" t="s">
        <v>52</v>
      </c>
      <c r="AY150" s="2" t="s">
        <v>52</v>
      </c>
      <c r="AZ150" s="2" t="s">
        <v>52</v>
      </c>
    </row>
    <row r="151" spans="1:52" ht="30" customHeight="1">
      <c r="A151" s="22" t="s">
        <v>372</v>
      </c>
      <c r="B151" s="22" t="s">
        <v>52</v>
      </c>
      <c r="C151" s="22" t="s">
        <v>52</v>
      </c>
      <c r="D151" s="23"/>
      <c r="E151" s="25"/>
      <c r="F151" s="28">
        <f>TRUNC(SUMIF(N146:N150, N145, F146:F150),0)</f>
        <v>231432</v>
      </c>
      <c r="G151" s="25"/>
      <c r="H151" s="28">
        <f>TRUNC(SUMIF(N146:N150, N145, H146:H150),0)</f>
        <v>826352</v>
      </c>
      <c r="I151" s="25"/>
      <c r="J151" s="28">
        <f>TRUNC(SUMIF(N146:N150, N145, J146:J150),0)</f>
        <v>4561</v>
      </c>
      <c r="K151" s="25"/>
      <c r="L151" s="28">
        <f>F151+H151+J151</f>
        <v>1062345</v>
      </c>
      <c r="M151" s="22" t="s">
        <v>52</v>
      </c>
      <c r="N151" s="2" t="s">
        <v>83</v>
      </c>
      <c r="O151" s="2" t="s">
        <v>83</v>
      </c>
      <c r="P151" s="2" t="s">
        <v>52</v>
      </c>
      <c r="Q151" s="2" t="s">
        <v>52</v>
      </c>
      <c r="R151" s="2" t="s">
        <v>52</v>
      </c>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2" t="s">
        <v>52</v>
      </c>
      <c r="AW151" s="2" t="s">
        <v>52</v>
      </c>
      <c r="AX151" s="2" t="s">
        <v>52</v>
      </c>
      <c r="AY151" s="2" t="s">
        <v>52</v>
      </c>
      <c r="AZ151" s="2" t="s">
        <v>52</v>
      </c>
    </row>
    <row r="152" spans="1:52" ht="30" customHeight="1">
      <c r="A152" s="23"/>
      <c r="B152" s="23"/>
      <c r="C152" s="23"/>
      <c r="D152" s="23"/>
      <c r="E152" s="25"/>
      <c r="F152" s="28"/>
      <c r="G152" s="25"/>
      <c r="H152" s="28"/>
      <c r="I152" s="25"/>
      <c r="J152" s="28"/>
      <c r="K152" s="25"/>
      <c r="L152" s="28"/>
      <c r="M152" s="23"/>
    </row>
    <row r="153" spans="1:52" ht="30" customHeight="1">
      <c r="A153" s="19" t="s">
        <v>659</v>
      </c>
      <c r="B153" s="20"/>
      <c r="C153" s="20"/>
      <c r="D153" s="20"/>
      <c r="E153" s="24"/>
      <c r="F153" s="27"/>
      <c r="G153" s="24"/>
      <c r="H153" s="27"/>
      <c r="I153" s="24"/>
      <c r="J153" s="27"/>
      <c r="K153" s="24"/>
      <c r="L153" s="27"/>
      <c r="M153" s="21"/>
      <c r="N153" s="1" t="s">
        <v>105</v>
      </c>
    </row>
    <row r="154" spans="1:52" ht="30" customHeight="1">
      <c r="A154" s="22" t="s">
        <v>660</v>
      </c>
      <c r="B154" s="22" t="s">
        <v>661</v>
      </c>
      <c r="C154" s="22" t="s">
        <v>68</v>
      </c>
      <c r="D154" s="23">
        <v>9</v>
      </c>
      <c r="E154" s="25">
        <f>단가대비표!O13</f>
        <v>43200</v>
      </c>
      <c r="F154" s="28">
        <f>TRUNC(E154*D154,1)</f>
        <v>388800</v>
      </c>
      <c r="G154" s="25">
        <f>단가대비표!P13</f>
        <v>0</v>
      </c>
      <c r="H154" s="28">
        <f>TRUNC(G154*D154,1)</f>
        <v>0</v>
      </c>
      <c r="I154" s="25">
        <f>단가대비표!V13</f>
        <v>0</v>
      </c>
      <c r="J154" s="28">
        <f>TRUNC(I154*D154,1)</f>
        <v>0</v>
      </c>
      <c r="K154" s="25">
        <f t="shared" ref="K154:L157" si="21">TRUNC(E154+G154+I154,1)</f>
        <v>43200</v>
      </c>
      <c r="L154" s="28">
        <f t="shared" si="21"/>
        <v>388800</v>
      </c>
      <c r="M154" s="22" t="s">
        <v>662</v>
      </c>
      <c r="N154" s="2" t="s">
        <v>105</v>
      </c>
      <c r="O154" s="2" t="s">
        <v>663</v>
      </c>
      <c r="P154" s="2" t="s">
        <v>64</v>
      </c>
      <c r="Q154" s="2" t="s">
        <v>64</v>
      </c>
      <c r="R154" s="2" t="s">
        <v>63</v>
      </c>
      <c r="S154" s="3"/>
      <c r="T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2" t="s">
        <v>52</v>
      </c>
      <c r="AW154" s="2" t="s">
        <v>664</v>
      </c>
      <c r="AX154" s="2" t="s">
        <v>52</v>
      </c>
      <c r="AY154" s="2" t="s">
        <v>52</v>
      </c>
      <c r="AZ154" s="2" t="s">
        <v>52</v>
      </c>
    </row>
    <row r="155" spans="1:52" ht="30" customHeight="1">
      <c r="A155" s="22" t="s">
        <v>505</v>
      </c>
      <c r="B155" s="22" t="s">
        <v>506</v>
      </c>
      <c r="C155" s="22" t="s">
        <v>68</v>
      </c>
      <c r="D155" s="23">
        <v>9</v>
      </c>
      <c r="E155" s="25">
        <f>일위대가목록!E14</f>
        <v>0</v>
      </c>
      <c r="F155" s="28">
        <f>TRUNC(E155*D155,1)</f>
        <v>0</v>
      </c>
      <c r="G155" s="25">
        <f>일위대가목록!F14</f>
        <v>33564</v>
      </c>
      <c r="H155" s="28">
        <f>TRUNC(G155*D155,1)</f>
        <v>302076</v>
      </c>
      <c r="I155" s="25">
        <f>일위대가목록!G14</f>
        <v>0</v>
      </c>
      <c r="J155" s="28">
        <f>TRUNC(I155*D155,1)</f>
        <v>0</v>
      </c>
      <c r="K155" s="25">
        <f t="shared" si="21"/>
        <v>33564</v>
      </c>
      <c r="L155" s="28">
        <f t="shared" si="21"/>
        <v>302076</v>
      </c>
      <c r="M155" s="22" t="s">
        <v>507</v>
      </c>
      <c r="N155" s="2" t="s">
        <v>105</v>
      </c>
      <c r="O155" s="2" t="s">
        <v>504</v>
      </c>
      <c r="P155" s="2" t="s">
        <v>63</v>
      </c>
      <c r="Q155" s="2" t="s">
        <v>64</v>
      </c>
      <c r="R155" s="2" t="s">
        <v>64</v>
      </c>
      <c r="S155" s="3"/>
      <c r="T155" s="3"/>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2" t="s">
        <v>52</v>
      </c>
      <c r="AW155" s="2" t="s">
        <v>665</v>
      </c>
      <c r="AX155" s="2" t="s">
        <v>52</v>
      </c>
      <c r="AY155" s="2" t="s">
        <v>52</v>
      </c>
      <c r="AZ155" s="2" t="s">
        <v>52</v>
      </c>
    </row>
    <row r="156" spans="1:52" ht="30" customHeight="1">
      <c r="A156" s="22" t="s">
        <v>429</v>
      </c>
      <c r="B156" s="22" t="s">
        <v>430</v>
      </c>
      <c r="C156" s="22" t="s">
        <v>228</v>
      </c>
      <c r="D156" s="23">
        <v>24.4</v>
      </c>
      <c r="E156" s="25">
        <f>일위대가목록!E9</f>
        <v>376</v>
      </c>
      <c r="F156" s="28">
        <f>TRUNC(E156*D156,1)</f>
        <v>9174.4</v>
      </c>
      <c r="G156" s="25">
        <f>일위대가목록!F9</f>
        <v>0</v>
      </c>
      <c r="H156" s="28">
        <f>TRUNC(G156*D156,1)</f>
        <v>0</v>
      </c>
      <c r="I156" s="25">
        <f>일위대가목록!G9</f>
        <v>0</v>
      </c>
      <c r="J156" s="28">
        <f>TRUNC(I156*D156,1)</f>
        <v>0</v>
      </c>
      <c r="K156" s="25">
        <f t="shared" si="21"/>
        <v>376</v>
      </c>
      <c r="L156" s="28">
        <f t="shared" si="21"/>
        <v>9174.4</v>
      </c>
      <c r="M156" s="22" t="s">
        <v>431</v>
      </c>
      <c r="N156" s="2" t="s">
        <v>105</v>
      </c>
      <c r="O156" s="2" t="s">
        <v>428</v>
      </c>
      <c r="P156" s="2" t="s">
        <v>63</v>
      </c>
      <c r="Q156" s="2" t="s">
        <v>64</v>
      </c>
      <c r="R156" s="2" t="s">
        <v>64</v>
      </c>
      <c r="S156" s="3"/>
      <c r="T156" s="3"/>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2" t="s">
        <v>52</v>
      </c>
      <c r="AW156" s="2" t="s">
        <v>666</v>
      </c>
      <c r="AX156" s="2" t="s">
        <v>52</v>
      </c>
      <c r="AY156" s="2" t="s">
        <v>52</v>
      </c>
      <c r="AZ156" s="2" t="s">
        <v>52</v>
      </c>
    </row>
    <row r="157" spans="1:52" ht="30" customHeight="1">
      <c r="A157" s="22" t="s">
        <v>441</v>
      </c>
      <c r="B157" s="22" t="s">
        <v>442</v>
      </c>
      <c r="C157" s="22" t="s">
        <v>228</v>
      </c>
      <c r="D157" s="23">
        <v>5</v>
      </c>
      <c r="E157" s="25">
        <f>일위대가목록!E10</f>
        <v>5184</v>
      </c>
      <c r="F157" s="28">
        <f>TRUNC(E157*D157,1)</f>
        <v>25920</v>
      </c>
      <c r="G157" s="25">
        <f>일위대가목록!F10</f>
        <v>0</v>
      </c>
      <c r="H157" s="28">
        <f>TRUNC(G157*D157,1)</f>
        <v>0</v>
      </c>
      <c r="I157" s="25">
        <f>일위대가목록!G10</f>
        <v>0</v>
      </c>
      <c r="J157" s="28">
        <f>TRUNC(I157*D157,1)</f>
        <v>0</v>
      </c>
      <c r="K157" s="25">
        <f t="shared" si="21"/>
        <v>5184</v>
      </c>
      <c r="L157" s="28">
        <f t="shared" si="21"/>
        <v>25920</v>
      </c>
      <c r="M157" s="22" t="s">
        <v>443</v>
      </c>
      <c r="N157" s="2" t="s">
        <v>105</v>
      </c>
      <c r="O157" s="2" t="s">
        <v>440</v>
      </c>
      <c r="P157" s="2" t="s">
        <v>63</v>
      </c>
      <c r="Q157" s="2" t="s">
        <v>64</v>
      </c>
      <c r="R157" s="2" t="s">
        <v>64</v>
      </c>
      <c r="S157" s="3"/>
      <c r="T157" s="3"/>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2" t="s">
        <v>52</v>
      </c>
      <c r="AW157" s="2" t="s">
        <v>667</v>
      </c>
      <c r="AX157" s="2" t="s">
        <v>52</v>
      </c>
      <c r="AY157" s="2" t="s">
        <v>52</v>
      </c>
      <c r="AZ157" s="2" t="s">
        <v>52</v>
      </c>
    </row>
    <row r="158" spans="1:52" ht="30" customHeight="1">
      <c r="A158" s="22" t="s">
        <v>372</v>
      </c>
      <c r="B158" s="22" t="s">
        <v>52</v>
      </c>
      <c r="C158" s="22" t="s">
        <v>52</v>
      </c>
      <c r="D158" s="23"/>
      <c r="E158" s="25"/>
      <c r="F158" s="28">
        <f>TRUNC(SUMIF(N154:N157, N153, F154:F157),0)</f>
        <v>423894</v>
      </c>
      <c r="G158" s="25"/>
      <c r="H158" s="28">
        <f>TRUNC(SUMIF(N154:N157, N153, H154:H157),0)</f>
        <v>302076</v>
      </c>
      <c r="I158" s="25"/>
      <c r="J158" s="28">
        <f>TRUNC(SUMIF(N154:N157, N153, J154:J157),0)</f>
        <v>0</v>
      </c>
      <c r="K158" s="25"/>
      <c r="L158" s="28">
        <f>F158+H158+J158</f>
        <v>725970</v>
      </c>
      <c r="M158" s="22" t="s">
        <v>52</v>
      </c>
      <c r="N158" s="2" t="s">
        <v>83</v>
      </c>
      <c r="O158" s="2" t="s">
        <v>83</v>
      </c>
      <c r="P158" s="2" t="s">
        <v>52</v>
      </c>
      <c r="Q158" s="2" t="s">
        <v>52</v>
      </c>
      <c r="R158" s="2" t="s">
        <v>52</v>
      </c>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2" t="s">
        <v>52</v>
      </c>
      <c r="AW158" s="2" t="s">
        <v>52</v>
      </c>
      <c r="AX158" s="2" t="s">
        <v>52</v>
      </c>
      <c r="AY158" s="2" t="s">
        <v>52</v>
      </c>
      <c r="AZ158" s="2" t="s">
        <v>52</v>
      </c>
    </row>
    <row r="159" spans="1:52" ht="30" customHeight="1">
      <c r="A159" s="23"/>
      <c r="B159" s="23"/>
      <c r="C159" s="23"/>
      <c r="D159" s="23"/>
      <c r="E159" s="25"/>
      <c r="F159" s="28"/>
      <c r="G159" s="25"/>
      <c r="H159" s="28"/>
      <c r="I159" s="25"/>
      <c r="J159" s="28"/>
      <c r="K159" s="25"/>
      <c r="L159" s="28"/>
      <c r="M159" s="23"/>
    </row>
    <row r="160" spans="1:52" ht="30" customHeight="1">
      <c r="A160" s="19" t="s">
        <v>668</v>
      </c>
      <c r="B160" s="20"/>
      <c r="C160" s="20"/>
      <c r="D160" s="20"/>
      <c r="E160" s="24"/>
      <c r="F160" s="27"/>
      <c r="G160" s="24"/>
      <c r="H160" s="27"/>
      <c r="I160" s="24"/>
      <c r="J160" s="27"/>
      <c r="K160" s="24"/>
      <c r="L160" s="27"/>
      <c r="M160" s="21"/>
      <c r="N160" s="1" t="s">
        <v>110</v>
      </c>
    </row>
    <row r="161" spans="1:52" ht="30" customHeight="1">
      <c r="A161" s="22" t="s">
        <v>466</v>
      </c>
      <c r="B161" s="22" t="s">
        <v>451</v>
      </c>
      <c r="C161" s="22" t="s">
        <v>68</v>
      </c>
      <c r="D161" s="23">
        <v>156.636</v>
      </c>
      <c r="E161" s="25">
        <f>일위대가목록!E12</f>
        <v>1650</v>
      </c>
      <c r="F161" s="28">
        <f>TRUNC(E161*D161,1)</f>
        <v>258449.4</v>
      </c>
      <c r="G161" s="25">
        <f>일위대가목록!F12</f>
        <v>2231</v>
      </c>
      <c r="H161" s="28">
        <f>TRUNC(G161*D161,1)</f>
        <v>349454.9</v>
      </c>
      <c r="I161" s="25">
        <f>일위대가목록!G12</f>
        <v>0</v>
      </c>
      <c r="J161" s="28">
        <f>TRUNC(I161*D161,1)</f>
        <v>0</v>
      </c>
      <c r="K161" s="25">
        <f t="shared" ref="K161:L164" si="22">TRUNC(E161+G161+I161,1)</f>
        <v>3881</v>
      </c>
      <c r="L161" s="28">
        <f t="shared" si="22"/>
        <v>607904.30000000005</v>
      </c>
      <c r="M161" s="22" t="s">
        <v>467</v>
      </c>
      <c r="N161" s="2" t="s">
        <v>110</v>
      </c>
      <c r="O161" s="2" t="s">
        <v>465</v>
      </c>
      <c r="P161" s="2" t="s">
        <v>63</v>
      </c>
      <c r="Q161" s="2" t="s">
        <v>64</v>
      </c>
      <c r="R161" s="2" t="s">
        <v>64</v>
      </c>
      <c r="S161" s="3"/>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2" t="s">
        <v>52</v>
      </c>
      <c r="AW161" s="2" t="s">
        <v>669</v>
      </c>
      <c r="AX161" s="2" t="s">
        <v>52</v>
      </c>
      <c r="AY161" s="2" t="s">
        <v>52</v>
      </c>
      <c r="AZ161" s="2" t="s">
        <v>52</v>
      </c>
    </row>
    <row r="162" spans="1:52" ht="30" customHeight="1">
      <c r="A162" s="22" t="s">
        <v>597</v>
      </c>
      <c r="B162" s="22" t="s">
        <v>598</v>
      </c>
      <c r="C162" s="22" t="s">
        <v>68</v>
      </c>
      <c r="D162" s="23">
        <v>27.67</v>
      </c>
      <c r="E162" s="25">
        <f>일위대가목록!E22</f>
        <v>4819</v>
      </c>
      <c r="F162" s="28">
        <f>TRUNC(E162*D162,1)</f>
        <v>133341.70000000001</v>
      </c>
      <c r="G162" s="25">
        <f>일위대가목록!F22</f>
        <v>18140</v>
      </c>
      <c r="H162" s="28">
        <f>TRUNC(G162*D162,1)</f>
        <v>501933.8</v>
      </c>
      <c r="I162" s="25">
        <f>일위대가목록!G22</f>
        <v>362</v>
      </c>
      <c r="J162" s="28">
        <f>TRUNC(I162*D162,1)</f>
        <v>10016.5</v>
      </c>
      <c r="K162" s="25">
        <f t="shared" si="22"/>
        <v>23321</v>
      </c>
      <c r="L162" s="28">
        <f t="shared" si="22"/>
        <v>645292</v>
      </c>
      <c r="M162" s="22" t="s">
        <v>599</v>
      </c>
      <c r="N162" s="2" t="s">
        <v>110</v>
      </c>
      <c r="O162" s="2" t="s">
        <v>596</v>
      </c>
      <c r="P162" s="2" t="s">
        <v>63</v>
      </c>
      <c r="Q162" s="2" t="s">
        <v>64</v>
      </c>
      <c r="R162" s="2" t="s">
        <v>64</v>
      </c>
      <c r="S162" s="3"/>
      <c r="T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2" t="s">
        <v>52</v>
      </c>
      <c r="AW162" s="2" t="s">
        <v>670</v>
      </c>
      <c r="AX162" s="2" t="s">
        <v>52</v>
      </c>
      <c r="AY162" s="2" t="s">
        <v>52</v>
      </c>
      <c r="AZ162" s="2" t="s">
        <v>52</v>
      </c>
    </row>
    <row r="163" spans="1:52" ht="30" customHeight="1">
      <c r="A163" s="22" t="s">
        <v>622</v>
      </c>
      <c r="B163" s="22" t="s">
        <v>623</v>
      </c>
      <c r="C163" s="22" t="s">
        <v>68</v>
      </c>
      <c r="D163" s="23">
        <v>92.376999999999995</v>
      </c>
      <c r="E163" s="25">
        <f>일위대가목록!E24</f>
        <v>4153</v>
      </c>
      <c r="F163" s="28">
        <f>TRUNC(E163*D163,1)</f>
        <v>383641.59999999998</v>
      </c>
      <c r="G163" s="25">
        <f>일위대가목록!F24</f>
        <v>7012</v>
      </c>
      <c r="H163" s="28">
        <f>TRUNC(G163*D163,1)</f>
        <v>647747.5</v>
      </c>
      <c r="I163" s="25">
        <f>일위대가목록!G24</f>
        <v>0</v>
      </c>
      <c r="J163" s="28">
        <f>TRUNC(I163*D163,1)</f>
        <v>0</v>
      </c>
      <c r="K163" s="25">
        <f t="shared" si="22"/>
        <v>11165</v>
      </c>
      <c r="L163" s="28">
        <f t="shared" si="22"/>
        <v>1031389.1</v>
      </c>
      <c r="M163" s="22" t="s">
        <v>624</v>
      </c>
      <c r="N163" s="2" t="s">
        <v>110</v>
      </c>
      <c r="O163" s="2" t="s">
        <v>621</v>
      </c>
      <c r="P163" s="2" t="s">
        <v>63</v>
      </c>
      <c r="Q163" s="2" t="s">
        <v>64</v>
      </c>
      <c r="R163" s="2" t="s">
        <v>64</v>
      </c>
      <c r="S163" s="3"/>
      <c r="T163" s="3"/>
      <c r="U163" s="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2" t="s">
        <v>52</v>
      </c>
      <c r="AW163" s="2" t="s">
        <v>671</v>
      </c>
      <c r="AX163" s="2" t="s">
        <v>52</v>
      </c>
      <c r="AY163" s="2" t="s">
        <v>52</v>
      </c>
      <c r="AZ163" s="2" t="s">
        <v>52</v>
      </c>
    </row>
    <row r="164" spans="1:52" ht="30" customHeight="1">
      <c r="A164" s="22" t="s">
        <v>571</v>
      </c>
      <c r="B164" s="22" t="s">
        <v>572</v>
      </c>
      <c r="C164" s="22" t="s">
        <v>68</v>
      </c>
      <c r="D164" s="23">
        <v>92.376999999999995</v>
      </c>
      <c r="E164" s="25">
        <f>일위대가목록!E19</f>
        <v>1994</v>
      </c>
      <c r="F164" s="28">
        <f>TRUNC(E164*D164,1)</f>
        <v>184199.7</v>
      </c>
      <c r="G164" s="25">
        <f>일위대가목록!F19</f>
        <v>15695</v>
      </c>
      <c r="H164" s="28">
        <f>TRUNC(G164*D164,1)</f>
        <v>1449857</v>
      </c>
      <c r="I164" s="25">
        <f>일위대가목록!G19</f>
        <v>0</v>
      </c>
      <c r="J164" s="28">
        <f>TRUNC(I164*D164,1)</f>
        <v>0</v>
      </c>
      <c r="K164" s="25">
        <f t="shared" si="22"/>
        <v>17689</v>
      </c>
      <c r="L164" s="28">
        <f t="shared" si="22"/>
        <v>1634056.7</v>
      </c>
      <c r="M164" s="22" t="s">
        <v>573</v>
      </c>
      <c r="N164" s="2" t="s">
        <v>110</v>
      </c>
      <c r="O164" s="2" t="s">
        <v>570</v>
      </c>
      <c r="P164" s="2" t="s">
        <v>63</v>
      </c>
      <c r="Q164" s="2" t="s">
        <v>64</v>
      </c>
      <c r="R164" s="2" t="s">
        <v>64</v>
      </c>
      <c r="S164" s="3"/>
      <c r="T164" s="3"/>
      <c r="U164" s="3"/>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2" t="s">
        <v>52</v>
      </c>
      <c r="AW164" s="2" t="s">
        <v>672</v>
      </c>
      <c r="AX164" s="2" t="s">
        <v>52</v>
      </c>
      <c r="AY164" s="2" t="s">
        <v>52</v>
      </c>
      <c r="AZ164" s="2" t="s">
        <v>52</v>
      </c>
    </row>
    <row r="165" spans="1:52" ht="30" customHeight="1">
      <c r="A165" s="22" t="s">
        <v>372</v>
      </c>
      <c r="B165" s="22" t="s">
        <v>52</v>
      </c>
      <c r="C165" s="22" t="s">
        <v>52</v>
      </c>
      <c r="D165" s="23"/>
      <c r="E165" s="25"/>
      <c r="F165" s="28">
        <f>TRUNC(SUMIF(N161:N164, N160, F161:F164),0)</f>
        <v>959632</v>
      </c>
      <c r="G165" s="25"/>
      <c r="H165" s="28">
        <f>TRUNC(SUMIF(N161:N164, N160, H161:H164),0)</f>
        <v>2948993</v>
      </c>
      <c r="I165" s="25"/>
      <c r="J165" s="28">
        <f>TRUNC(SUMIF(N161:N164, N160, J161:J164),0)</f>
        <v>10016</v>
      </c>
      <c r="K165" s="25"/>
      <c r="L165" s="28">
        <f>F165+H165+J165</f>
        <v>3918641</v>
      </c>
      <c r="M165" s="22" t="s">
        <v>52</v>
      </c>
      <c r="N165" s="2" t="s">
        <v>83</v>
      </c>
      <c r="O165" s="2" t="s">
        <v>83</v>
      </c>
      <c r="P165" s="2" t="s">
        <v>52</v>
      </c>
      <c r="Q165" s="2" t="s">
        <v>52</v>
      </c>
      <c r="R165" s="2" t="s">
        <v>52</v>
      </c>
      <c r="S165" s="3"/>
      <c r="T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2" t="s">
        <v>52</v>
      </c>
      <c r="AW165" s="2" t="s">
        <v>52</v>
      </c>
      <c r="AX165" s="2" t="s">
        <v>52</v>
      </c>
      <c r="AY165" s="2" t="s">
        <v>52</v>
      </c>
      <c r="AZ165" s="2" t="s">
        <v>52</v>
      </c>
    </row>
    <row r="166" spans="1:52" ht="30" customHeight="1">
      <c r="A166" s="23"/>
      <c r="B166" s="23"/>
      <c r="C166" s="23"/>
      <c r="D166" s="23"/>
      <c r="E166" s="25"/>
      <c r="F166" s="28"/>
      <c r="G166" s="25"/>
      <c r="H166" s="28"/>
      <c r="I166" s="25"/>
      <c r="J166" s="28"/>
      <c r="K166" s="25"/>
      <c r="L166" s="28"/>
      <c r="M166" s="23"/>
    </row>
    <row r="167" spans="1:52" ht="30" customHeight="1">
      <c r="A167" s="19" t="s">
        <v>673</v>
      </c>
      <c r="B167" s="20"/>
      <c r="C167" s="20"/>
      <c r="D167" s="20"/>
      <c r="E167" s="24"/>
      <c r="F167" s="27"/>
      <c r="G167" s="24"/>
      <c r="H167" s="27"/>
      <c r="I167" s="24"/>
      <c r="J167" s="27"/>
      <c r="K167" s="24"/>
      <c r="L167" s="27"/>
      <c r="M167" s="21"/>
      <c r="N167" s="1" t="s">
        <v>115</v>
      </c>
    </row>
    <row r="168" spans="1:52" ht="30" customHeight="1">
      <c r="A168" s="22" t="s">
        <v>450</v>
      </c>
      <c r="B168" s="22" t="s">
        <v>451</v>
      </c>
      <c r="C168" s="22" t="s">
        <v>68</v>
      </c>
      <c r="D168" s="23">
        <v>4.3499999999999996</v>
      </c>
      <c r="E168" s="25">
        <f>일위대가목록!E11</f>
        <v>1109</v>
      </c>
      <c r="F168" s="28">
        <f>TRUNC(E168*D168,1)</f>
        <v>4824.1000000000004</v>
      </c>
      <c r="G168" s="25">
        <f>일위대가목록!F11</f>
        <v>2231</v>
      </c>
      <c r="H168" s="28">
        <f>TRUNC(G168*D168,1)</f>
        <v>9704.7999999999993</v>
      </c>
      <c r="I168" s="25">
        <f>일위대가목록!G11</f>
        <v>0</v>
      </c>
      <c r="J168" s="28">
        <f>TRUNC(I168*D168,1)</f>
        <v>0</v>
      </c>
      <c r="K168" s="25">
        <f t="shared" ref="K168:L170" si="23">TRUNC(E168+G168+I168,1)</f>
        <v>3340</v>
      </c>
      <c r="L168" s="28">
        <f t="shared" si="23"/>
        <v>14528.9</v>
      </c>
      <c r="M168" s="22" t="s">
        <v>452</v>
      </c>
      <c r="N168" s="2" t="s">
        <v>115</v>
      </c>
      <c r="O168" s="2" t="s">
        <v>449</v>
      </c>
      <c r="P168" s="2" t="s">
        <v>63</v>
      </c>
      <c r="Q168" s="2" t="s">
        <v>64</v>
      </c>
      <c r="R168" s="2" t="s">
        <v>64</v>
      </c>
      <c r="S168" s="3"/>
      <c r="T168" s="3"/>
      <c r="U168" s="3"/>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2" t="s">
        <v>52</v>
      </c>
      <c r="AW168" s="2" t="s">
        <v>674</v>
      </c>
      <c r="AX168" s="2" t="s">
        <v>52</v>
      </c>
      <c r="AY168" s="2" t="s">
        <v>52</v>
      </c>
      <c r="AZ168" s="2" t="s">
        <v>52</v>
      </c>
    </row>
    <row r="169" spans="1:52" ht="30" customHeight="1">
      <c r="A169" s="22" t="s">
        <v>597</v>
      </c>
      <c r="B169" s="22" t="s">
        <v>613</v>
      </c>
      <c r="C169" s="22" t="s">
        <v>68</v>
      </c>
      <c r="D169" s="23">
        <v>7.8470000000000004</v>
      </c>
      <c r="E169" s="25">
        <f>일위대가목록!E23</f>
        <v>5838</v>
      </c>
      <c r="F169" s="28">
        <f>TRUNC(E169*D169,1)</f>
        <v>45810.7</v>
      </c>
      <c r="G169" s="25">
        <f>일위대가목록!F23</f>
        <v>18140</v>
      </c>
      <c r="H169" s="28">
        <f>TRUNC(G169*D169,1)</f>
        <v>142344.5</v>
      </c>
      <c r="I169" s="25">
        <f>일위대가목록!G23</f>
        <v>362</v>
      </c>
      <c r="J169" s="28">
        <f>TRUNC(I169*D169,1)</f>
        <v>2840.6</v>
      </c>
      <c r="K169" s="25">
        <f t="shared" si="23"/>
        <v>24340</v>
      </c>
      <c r="L169" s="28">
        <f t="shared" si="23"/>
        <v>190995.8</v>
      </c>
      <c r="M169" s="22" t="s">
        <v>614</v>
      </c>
      <c r="N169" s="2" t="s">
        <v>115</v>
      </c>
      <c r="O169" s="2" t="s">
        <v>612</v>
      </c>
      <c r="P169" s="2" t="s">
        <v>63</v>
      </c>
      <c r="Q169" s="2" t="s">
        <v>64</v>
      </c>
      <c r="R169" s="2" t="s">
        <v>64</v>
      </c>
      <c r="S169" s="3"/>
      <c r="T169" s="3"/>
      <c r="U169" s="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2" t="s">
        <v>52</v>
      </c>
      <c r="AW169" s="2" t="s">
        <v>675</v>
      </c>
      <c r="AX169" s="2" t="s">
        <v>52</v>
      </c>
      <c r="AY169" s="2" t="s">
        <v>52</v>
      </c>
      <c r="AZ169" s="2" t="s">
        <v>52</v>
      </c>
    </row>
    <row r="170" spans="1:52" ht="30" customHeight="1">
      <c r="A170" s="22" t="s">
        <v>571</v>
      </c>
      <c r="B170" s="22" t="s">
        <v>572</v>
      </c>
      <c r="C170" s="22" t="s">
        <v>68</v>
      </c>
      <c r="D170" s="23">
        <v>7.8470000000000004</v>
      </c>
      <c r="E170" s="25">
        <f>일위대가목록!E19</f>
        <v>1994</v>
      </c>
      <c r="F170" s="28">
        <f>TRUNC(E170*D170,1)</f>
        <v>15646.9</v>
      </c>
      <c r="G170" s="25">
        <f>일위대가목록!F19</f>
        <v>15695</v>
      </c>
      <c r="H170" s="28">
        <f>TRUNC(G170*D170,1)</f>
        <v>123158.6</v>
      </c>
      <c r="I170" s="25">
        <f>일위대가목록!G19</f>
        <v>0</v>
      </c>
      <c r="J170" s="28">
        <f>TRUNC(I170*D170,1)</f>
        <v>0</v>
      </c>
      <c r="K170" s="25">
        <f t="shared" si="23"/>
        <v>17689</v>
      </c>
      <c r="L170" s="28">
        <f t="shared" si="23"/>
        <v>138805.5</v>
      </c>
      <c r="M170" s="22" t="s">
        <v>573</v>
      </c>
      <c r="N170" s="2" t="s">
        <v>115</v>
      </c>
      <c r="O170" s="2" t="s">
        <v>570</v>
      </c>
      <c r="P170" s="2" t="s">
        <v>63</v>
      </c>
      <c r="Q170" s="2" t="s">
        <v>64</v>
      </c>
      <c r="R170" s="2" t="s">
        <v>64</v>
      </c>
      <c r="S170" s="3"/>
      <c r="T170" s="3"/>
      <c r="U170" s="3"/>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2" t="s">
        <v>52</v>
      </c>
      <c r="AW170" s="2" t="s">
        <v>676</v>
      </c>
      <c r="AX170" s="2" t="s">
        <v>52</v>
      </c>
      <c r="AY170" s="2" t="s">
        <v>52</v>
      </c>
      <c r="AZ170" s="2" t="s">
        <v>52</v>
      </c>
    </row>
    <row r="171" spans="1:52" ht="30" customHeight="1">
      <c r="A171" s="22" t="s">
        <v>372</v>
      </c>
      <c r="B171" s="22" t="s">
        <v>52</v>
      </c>
      <c r="C171" s="22" t="s">
        <v>52</v>
      </c>
      <c r="D171" s="23"/>
      <c r="E171" s="25"/>
      <c r="F171" s="28">
        <f>TRUNC(SUMIF(N168:N170, N167, F168:F170),0)</f>
        <v>66281</v>
      </c>
      <c r="G171" s="25"/>
      <c r="H171" s="28">
        <f>TRUNC(SUMIF(N168:N170, N167, H168:H170),0)</f>
        <v>275207</v>
      </c>
      <c r="I171" s="25"/>
      <c r="J171" s="28">
        <f>TRUNC(SUMIF(N168:N170, N167, J168:J170),0)</f>
        <v>2840</v>
      </c>
      <c r="K171" s="25"/>
      <c r="L171" s="28">
        <f>F171+H171+J171</f>
        <v>344328</v>
      </c>
      <c r="M171" s="22" t="s">
        <v>52</v>
      </c>
      <c r="N171" s="2" t="s">
        <v>83</v>
      </c>
      <c r="O171" s="2" t="s">
        <v>83</v>
      </c>
      <c r="P171" s="2" t="s">
        <v>52</v>
      </c>
      <c r="Q171" s="2" t="s">
        <v>52</v>
      </c>
      <c r="R171" s="2" t="s">
        <v>52</v>
      </c>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2" t="s">
        <v>52</v>
      </c>
      <c r="AW171" s="2" t="s">
        <v>52</v>
      </c>
      <c r="AX171" s="2" t="s">
        <v>52</v>
      </c>
      <c r="AY171" s="2" t="s">
        <v>52</v>
      </c>
      <c r="AZ171" s="2" t="s">
        <v>52</v>
      </c>
    </row>
    <row r="172" spans="1:52" ht="30" customHeight="1">
      <c r="A172" s="23"/>
      <c r="B172" s="23"/>
      <c r="C172" s="23"/>
      <c r="D172" s="23"/>
      <c r="E172" s="25"/>
      <c r="F172" s="28"/>
      <c r="G172" s="25"/>
      <c r="H172" s="28"/>
      <c r="I172" s="25"/>
      <c r="J172" s="28"/>
      <c r="K172" s="25"/>
      <c r="L172" s="28"/>
      <c r="M172" s="23"/>
    </row>
    <row r="173" spans="1:52" ht="30" customHeight="1">
      <c r="A173" s="19" t="s">
        <v>677</v>
      </c>
      <c r="B173" s="20"/>
      <c r="C173" s="20"/>
      <c r="D173" s="20"/>
      <c r="E173" s="24"/>
      <c r="F173" s="27"/>
      <c r="G173" s="24"/>
      <c r="H173" s="27"/>
      <c r="I173" s="24"/>
      <c r="J173" s="27"/>
      <c r="K173" s="24"/>
      <c r="L173" s="27"/>
      <c r="M173" s="21"/>
      <c r="N173" s="1" t="s">
        <v>120</v>
      </c>
    </row>
    <row r="174" spans="1:52" ht="30" customHeight="1">
      <c r="A174" s="22" t="s">
        <v>450</v>
      </c>
      <c r="B174" s="22" t="s">
        <v>451</v>
      </c>
      <c r="C174" s="22" t="s">
        <v>68</v>
      </c>
      <c r="D174" s="23">
        <v>19.968</v>
      </c>
      <c r="E174" s="25">
        <f>일위대가목록!E11</f>
        <v>1109</v>
      </c>
      <c r="F174" s="28">
        <f t="shared" ref="F174:F181" si="24">TRUNC(E174*D174,1)</f>
        <v>22144.5</v>
      </c>
      <c r="G174" s="25">
        <f>일위대가목록!F11</f>
        <v>2231</v>
      </c>
      <c r="H174" s="28">
        <f t="shared" ref="H174:H181" si="25">TRUNC(G174*D174,1)</f>
        <v>44548.6</v>
      </c>
      <c r="I174" s="25">
        <f>일위대가목록!G11</f>
        <v>0</v>
      </c>
      <c r="J174" s="28">
        <f t="shared" ref="J174:J181" si="26">TRUNC(I174*D174,1)</f>
        <v>0</v>
      </c>
      <c r="K174" s="25">
        <f t="shared" ref="K174:L181" si="27">TRUNC(E174+G174+I174,1)</f>
        <v>3340</v>
      </c>
      <c r="L174" s="28">
        <f t="shared" si="27"/>
        <v>66693.100000000006</v>
      </c>
      <c r="M174" s="22" t="s">
        <v>452</v>
      </c>
      <c r="N174" s="2" t="s">
        <v>120</v>
      </c>
      <c r="O174" s="2" t="s">
        <v>449</v>
      </c>
      <c r="P174" s="2" t="s">
        <v>63</v>
      </c>
      <c r="Q174" s="2" t="s">
        <v>64</v>
      </c>
      <c r="R174" s="2" t="s">
        <v>64</v>
      </c>
      <c r="S174" s="3"/>
      <c r="T174" s="3"/>
      <c r="U174" s="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2" t="s">
        <v>52</v>
      </c>
      <c r="AW174" s="2" t="s">
        <v>678</v>
      </c>
      <c r="AX174" s="2" t="s">
        <v>52</v>
      </c>
      <c r="AY174" s="2" t="s">
        <v>52</v>
      </c>
      <c r="AZ174" s="2" t="s">
        <v>52</v>
      </c>
    </row>
    <row r="175" spans="1:52" ht="30" customHeight="1">
      <c r="A175" s="22" t="s">
        <v>597</v>
      </c>
      <c r="B175" s="22" t="s">
        <v>613</v>
      </c>
      <c r="C175" s="22" t="s">
        <v>68</v>
      </c>
      <c r="D175" s="23">
        <v>9.44</v>
      </c>
      <c r="E175" s="25">
        <f>일위대가목록!E23</f>
        <v>5838</v>
      </c>
      <c r="F175" s="28">
        <f t="shared" si="24"/>
        <v>55110.7</v>
      </c>
      <c r="G175" s="25">
        <f>일위대가목록!F23</f>
        <v>18140</v>
      </c>
      <c r="H175" s="28">
        <f t="shared" si="25"/>
        <v>171241.60000000001</v>
      </c>
      <c r="I175" s="25">
        <f>일위대가목록!G23</f>
        <v>362</v>
      </c>
      <c r="J175" s="28">
        <f t="shared" si="26"/>
        <v>3417.2</v>
      </c>
      <c r="K175" s="25">
        <f t="shared" si="27"/>
        <v>24340</v>
      </c>
      <c r="L175" s="28">
        <f t="shared" si="27"/>
        <v>229769.5</v>
      </c>
      <c r="M175" s="22" t="s">
        <v>614</v>
      </c>
      <c r="N175" s="2" t="s">
        <v>120</v>
      </c>
      <c r="O175" s="2" t="s">
        <v>612</v>
      </c>
      <c r="P175" s="2" t="s">
        <v>63</v>
      </c>
      <c r="Q175" s="2" t="s">
        <v>64</v>
      </c>
      <c r="R175" s="2" t="s">
        <v>64</v>
      </c>
      <c r="S175" s="3"/>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2" t="s">
        <v>52</v>
      </c>
      <c r="AW175" s="2" t="s">
        <v>679</v>
      </c>
      <c r="AX175" s="2" t="s">
        <v>52</v>
      </c>
      <c r="AY175" s="2" t="s">
        <v>52</v>
      </c>
      <c r="AZ175" s="2" t="s">
        <v>52</v>
      </c>
    </row>
    <row r="176" spans="1:52" ht="30" customHeight="1">
      <c r="A176" s="22" t="s">
        <v>571</v>
      </c>
      <c r="B176" s="22" t="s">
        <v>572</v>
      </c>
      <c r="C176" s="22" t="s">
        <v>68</v>
      </c>
      <c r="D176" s="23">
        <v>9.44</v>
      </c>
      <c r="E176" s="25">
        <f>일위대가목록!E19</f>
        <v>1994</v>
      </c>
      <c r="F176" s="28">
        <f t="shared" si="24"/>
        <v>18823.3</v>
      </c>
      <c r="G176" s="25">
        <f>일위대가목록!F19</f>
        <v>15695</v>
      </c>
      <c r="H176" s="28">
        <f t="shared" si="25"/>
        <v>148160.79999999999</v>
      </c>
      <c r="I176" s="25">
        <f>일위대가목록!G19</f>
        <v>0</v>
      </c>
      <c r="J176" s="28">
        <f t="shared" si="26"/>
        <v>0</v>
      </c>
      <c r="K176" s="25">
        <f t="shared" si="27"/>
        <v>17689</v>
      </c>
      <c r="L176" s="28">
        <f t="shared" si="27"/>
        <v>166984.1</v>
      </c>
      <c r="M176" s="22" t="s">
        <v>573</v>
      </c>
      <c r="N176" s="2" t="s">
        <v>120</v>
      </c>
      <c r="O176" s="2" t="s">
        <v>570</v>
      </c>
      <c r="P176" s="2" t="s">
        <v>63</v>
      </c>
      <c r="Q176" s="2" t="s">
        <v>64</v>
      </c>
      <c r="R176" s="2" t="s">
        <v>64</v>
      </c>
      <c r="S176" s="3"/>
      <c r="T176" s="3"/>
      <c r="U176" s="3"/>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2" t="s">
        <v>52</v>
      </c>
      <c r="AW176" s="2" t="s">
        <v>680</v>
      </c>
      <c r="AX176" s="2" t="s">
        <v>52</v>
      </c>
      <c r="AY176" s="2" t="s">
        <v>52</v>
      </c>
      <c r="AZ176" s="2" t="s">
        <v>52</v>
      </c>
    </row>
    <row r="177" spans="1:52" ht="30" customHeight="1">
      <c r="A177" s="22" t="s">
        <v>52</v>
      </c>
      <c r="B177" s="22" t="s">
        <v>52</v>
      </c>
      <c r="C177" s="22" t="s">
        <v>52</v>
      </c>
      <c r="D177" s="23"/>
      <c r="E177" s="25">
        <v>0</v>
      </c>
      <c r="F177" s="28">
        <f t="shared" si="24"/>
        <v>0</v>
      </c>
      <c r="G177" s="25">
        <v>0</v>
      </c>
      <c r="H177" s="28">
        <f t="shared" si="25"/>
        <v>0</v>
      </c>
      <c r="I177" s="25">
        <v>0</v>
      </c>
      <c r="J177" s="28">
        <f t="shared" si="26"/>
        <v>0</v>
      </c>
      <c r="K177" s="25">
        <f t="shared" si="27"/>
        <v>0</v>
      </c>
      <c r="L177" s="28">
        <f t="shared" si="27"/>
        <v>0</v>
      </c>
      <c r="M177" s="22" t="s">
        <v>52</v>
      </c>
      <c r="N177" s="2" t="s">
        <v>120</v>
      </c>
      <c r="O177" s="2" t="s">
        <v>52</v>
      </c>
      <c r="P177" s="2" t="s">
        <v>64</v>
      </c>
      <c r="Q177" s="2" t="s">
        <v>64</v>
      </c>
      <c r="R177" s="2" t="s">
        <v>64</v>
      </c>
      <c r="S177" s="3"/>
      <c r="T177" s="3"/>
      <c r="U177" s="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2" t="s">
        <v>52</v>
      </c>
      <c r="AW177" s="2" t="s">
        <v>120</v>
      </c>
      <c r="AX177" s="2" t="s">
        <v>52</v>
      </c>
      <c r="AY177" s="2" t="s">
        <v>52</v>
      </c>
      <c r="AZ177" s="2" t="s">
        <v>52</v>
      </c>
    </row>
    <row r="178" spans="1:52" ht="30" customHeight="1">
      <c r="A178" s="22" t="s">
        <v>466</v>
      </c>
      <c r="B178" s="22" t="s">
        <v>451</v>
      </c>
      <c r="C178" s="22" t="s">
        <v>68</v>
      </c>
      <c r="D178" s="23">
        <v>52.152000000000001</v>
      </c>
      <c r="E178" s="25">
        <f>일위대가목록!E12</f>
        <v>1650</v>
      </c>
      <c r="F178" s="28">
        <f t="shared" si="24"/>
        <v>86050.8</v>
      </c>
      <c r="G178" s="25">
        <f>일위대가목록!F12</f>
        <v>2231</v>
      </c>
      <c r="H178" s="28">
        <f t="shared" si="25"/>
        <v>116351.1</v>
      </c>
      <c r="I178" s="25">
        <f>일위대가목록!G12</f>
        <v>0</v>
      </c>
      <c r="J178" s="28">
        <f t="shared" si="26"/>
        <v>0</v>
      </c>
      <c r="K178" s="25">
        <f t="shared" si="27"/>
        <v>3881</v>
      </c>
      <c r="L178" s="28">
        <f t="shared" si="27"/>
        <v>202401.9</v>
      </c>
      <c r="M178" s="22" t="s">
        <v>467</v>
      </c>
      <c r="N178" s="2" t="s">
        <v>120</v>
      </c>
      <c r="O178" s="2" t="s">
        <v>465</v>
      </c>
      <c r="P178" s="2" t="s">
        <v>63</v>
      </c>
      <c r="Q178" s="2" t="s">
        <v>64</v>
      </c>
      <c r="R178" s="2" t="s">
        <v>64</v>
      </c>
      <c r="S178" s="3"/>
      <c r="T178" s="3"/>
      <c r="U178" s="3"/>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2" t="s">
        <v>52</v>
      </c>
      <c r="AW178" s="2" t="s">
        <v>681</v>
      </c>
      <c r="AX178" s="2" t="s">
        <v>52</v>
      </c>
      <c r="AY178" s="2" t="s">
        <v>52</v>
      </c>
      <c r="AZ178" s="2" t="s">
        <v>52</v>
      </c>
    </row>
    <row r="179" spans="1:52" ht="30" customHeight="1">
      <c r="A179" s="22" t="s">
        <v>597</v>
      </c>
      <c r="B179" s="22" t="s">
        <v>598</v>
      </c>
      <c r="C179" s="22" t="s">
        <v>68</v>
      </c>
      <c r="D179" s="23">
        <v>10.039999999999999</v>
      </c>
      <c r="E179" s="25">
        <f>일위대가목록!E22</f>
        <v>4819</v>
      </c>
      <c r="F179" s="28">
        <f t="shared" si="24"/>
        <v>48382.7</v>
      </c>
      <c r="G179" s="25">
        <f>일위대가목록!F22</f>
        <v>18140</v>
      </c>
      <c r="H179" s="28">
        <f t="shared" si="25"/>
        <v>182125.6</v>
      </c>
      <c r="I179" s="25">
        <f>일위대가목록!G22</f>
        <v>362</v>
      </c>
      <c r="J179" s="28">
        <f t="shared" si="26"/>
        <v>3634.4</v>
      </c>
      <c r="K179" s="25">
        <f t="shared" si="27"/>
        <v>23321</v>
      </c>
      <c r="L179" s="28">
        <f t="shared" si="27"/>
        <v>234142.7</v>
      </c>
      <c r="M179" s="22" t="s">
        <v>599</v>
      </c>
      <c r="N179" s="2" t="s">
        <v>120</v>
      </c>
      <c r="O179" s="2" t="s">
        <v>596</v>
      </c>
      <c r="P179" s="2" t="s">
        <v>63</v>
      </c>
      <c r="Q179" s="2" t="s">
        <v>64</v>
      </c>
      <c r="R179" s="2" t="s">
        <v>64</v>
      </c>
      <c r="S179" s="3"/>
      <c r="T179" s="3"/>
      <c r="U179" s="3"/>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2" t="s">
        <v>52</v>
      </c>
      <c r="AW179" s="2" t="s">
        <v>682</v>
      </c>
      <c r="AX179" s="2" t="s">
        <v>52</v>
      </c>
      <c r="AY179" s="2" t="s">
        <v>52</v>
      </c>
      <c r="AZ179" s="2" t="s">
        <v>52</v>
      </c>
    </row>
    <row r="180" spans="1:52" ht="30" customHeight="1">
      <c r="A180" s="22" t="s">
        <v>622</v>
      </c>
      <c r="B180" s="22" t="s">
        <v>623</v>
      </c>
      <c r="C180" s="22" t="s">
        <v>68</v>
      </c>
      <c r="D180" s="23">
        <v>57.48</v>
      </c>
      <c r="E180" s="25">
        <f>일위대가목록!E24</f>
        <v>4153</v>
      </c>
      <c r="F180" s="28">
        <f t="shared" si="24"/>
        <v>238714.4</v>
      </c>
      <c r="G180" s="25">
        <f>일위대가목록!F24</f>
        <v>7012</v>
      </c>
      <c r="H180" s="28">
        <f t="shared" si="25"/>
        <v>403049.7</v>
      </c>
      <c r="I180" s="25">
        <f>일위대가목록!G24</f>
        <v>0</v>
      </c>
      <c r="J180" s="28">
        <f t="shared" si="26"/>
        <v>0</v>
      </c>
      <c r="K180" s="25">
        <f t="shared" si="27"/>
        <v>11165</v>
      </c>
      <c r="L180" s="28">
        <f t="shared" si="27"/>
        <v>641764.1</v>
      </c>
      <c r="M180" s="22" t="s">
        <v>624</v>
      </c>
      <c r="N180" s="2" t="s">
        <v>120</v>
      </c>
      <c r="O180" s="2" t="s">
        <v>621</v>
      </c>
      <c r="P180" s="2" t="s">
        <v>63</v>
      </c>
      <c r="Q180" s="2" t="s">
        <v>64</v>
      </c>
      <c r="R180" s="2" t="s">
        <v>64</v>
      </c>
      <c r="S180" s="3"/>
      <c r="T180" s="3"/>
      <c r="U180" s="3"/>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2" t="s">
        <v>52</v>
      </c>
      <c r="AW180" s="2" t="s">
        <v>683</v>
      </c>
      <c r="AX180" s="2" t="s">
        <v>52</v>
      </c>
      <c r="AY180" s="2" t="s">
        <v>52</v>
      </c>
      <c r="AZ180" s="2" t="s">
        <v>52</v>
      </c>
    </row>
    <row r="181" spans="1:52" ht="30" customHeight="1">
      <c r="A181" s="22" t="s">
        <v>571</v>
      </c>
      <c r="B181" s="22" t="s">
        <v>572</v>
      </c>
      <c r="C181" s="22" t="s">
        <v>68</v>
      </c>
      <c r="D181" s="23">
        <v>57.48</v>
      </c>
      <c r="E181" s="25">
        <f>일위대가목록!E19</f>
        <v>1994</v>
      </c>
      <c r="F181" s="28">
        <f t="shared" si="24"/>
        <v>114615.1</v>
      </c>
      <c r="G181" s="25">
        <f>일위대가목록!F19</f>
        <v>15695</v>
      </c>
      <c r="H181" s="28">
        <f t="shared" si="25"/>
        <v>902148.6</v>
      </c>
      <c r="I181" s="25">
        <f>일위대가목록!G19</f>
        <v>0</v>
      </c>
      <c r="J181" s="28">
        <f t="shared" si="26"/>
        <v>0</v>
      </c>
      <c r="K181" s="25">
        <f t="shared" si="27"/>
        <v>17689</v>
      </c>
      <c r="L181" s="28">
        <f t="shared" si="27"/>
        <v>1016763.7</v>
      </c>
      <c r="M181" s="22" t="s">
        <v>573</v>
      </c>
      <c r="N181" s="2" t="s">
        <v>120</v>
      </c>
      <c r="O181" s="2" t="s">
        <v>570</v>
      </c>
      <c r="P181" s="2" t="s">
        <v>63</v>
      </c>
      <c r="Q181" s="2" t="s">
        <v>64</v>
      </c>
      <c r="R181" s="2" t="s">
        <v>64</v>
      </c>
      <c r="S181" s="3"/>
      <c r="T181" s="3"/>
      <c r="U181" s="3"/>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2" t="s">
        <v>52</v>
      </c>
      <c r="AW181" s="2" t="s">
        <v>680</v>
      </c>
      <c r="AX181" s="2" t="s">
        <v>52</v>
      </c>
      <c r="AY181" s="2" t="s">
        <v>52</v>
      </c>
      <c r="AZ181" s="2" t="s">
        <v>52</v>
      </c>
    </row>
    <row r="182" spans="1:52" ht="30" customHeight="1">
      <c r="A182" s="22" t="s">
        <v>372</v>
      </c>
      <c r="B182" s="22" t="s">
        <v>52</v>
      </c>
      <c r="C182" s="22" t="s">
        <v>52</v>
      </c>
      <c r="D182" s="23"/>
      <c r="E182" s="25"/>
      <c r="F182" s="28">
        <f>TRUNC(SUMIF(N174:N181, N173, F174:F181),0)</f>
        <v>583841</v>
      </c>
      <c r="G182" s="25"/>
      <c r="H182" s="28">
        <f>TRUNC(SUMIF(N174:N181, N173, H174:H181),0)</f>
        <v>1967626</v>
      </c>
      <c r="I182" s="25"/>
      <c r="J182" s="28">
        <f>TRUNC(SUMIF(N174:N181, N173, J174:J181),0)</f>
        <v>7051</v>
      </c>
      <c r="K182" s="25"/>
      <c r="L182" s="28">
        <f>F182+H182+J182</f>
        <v>2558518</v>
      </c>
      <c r="M182" s="22" t="s">
        <v>52</v>
      </c>
      <c r="N182" s="2" t="s">
        <v>83</v>
      </c>
      <c r="O182" s="2" t="s">
        <v>83</v>
      </c>
      <c r="P182" s="2" t="s">
        <v>52</v>
      </c>
      <c r="Q182" s="2" t="s">
        <v>52</v>
      </c>
      <c r="R182" s="2" t="s">
        <v>52</v>
      </c>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2" t="s">
        <v>52</v>
      </c>
      <c r="AW182" s="2" t="s">
        <v>52</v>
      </c>
      <c r="AX182" s="2" t="s">
        <v>52</v>
      </c>
      <c r="AY182" s="2" t="s">
        <v>52</v>
      </c>
      <c r="AZ182" s="2" t="s">
        <v>52</v>
      </c>
    </row>
    <row r="183" spans="1:52" ht="30" customHeight="1">
      <c r="A183" s="23"/>
      <c r="B183" s="23"/>
      <c r="C183" s="23"/>
      <c r="D183" s="23"/>
      <c r="E183" s="25"/>
      <c r="F183" s="28"/>
      <c r="G183" s="25"/>
      <c r="H183" s="28"/>
      <c r="I183" s="25"/>
      <c r="J183" s="28"/>
      <c r="K183" s="25"/>
      <c r="L183" s="28"/>
      <c r="M183" s="23"/>
    </row>
    <row r="184" spans="1:52" ht="30" customHeight="1">
      <c r="A184" s="19" t="s">
        <v>684</v>
      </c>
      <c r="B184" s="20"/>
      <c r="C184" s="20"/>
      <c r="D184" s="20"/>
      <c r="E184" s="24"/>
      <c r="F184" s="27"/>
      <c r="G184" s="24"/>
      <c r="H184" s="27"/>
      <c r="I184" s="24"/>
      <c r="J184" s="27"/>
      <c r="K184" s="24"/>
      <c r="L184" s="27"/>
      <c r="M184" s="21"/>
      <c r="N184" s="1" t="s">
        <v>125</v>
      </c>
    </row>
    <row r="185" spans="1:52" ht="30" customHeight="1">
      <c r="A185" s="22" t="s">
        <v>660</v>
      </c>
      <c r="B185" s="22" t="s">
        <v>661</v>
      </c>
      <c r="C185" s="22" t="s">
        <v>68</v>
      </c>
      <c r="D185" s="23">
        <v>24.96</v>
      </c>
      <c r="E185" s="25">
        <f>단가대비표!O13</f>
        <v>43200</v>
      </c>
      <c r="F185" s="28">
        <f>TRUNC(E185*D185,1)</f>
        <v>1078272</v>
      </c>
      <c r="G185" s="25">
        <f>단가대비표!P13</f>
        <v>0</v>
      </c>
      <c r="H185" s="28">
        <f>TRUNC(G185*D185,1)</f>
        <v>0</v>
      </c>
      <c r="I185" s="25">
        <f>단가대비표!V13</f>
        <v>0</v>
      </c>
      <c r="J185" s="28">
        <f>TRUNC(I185*D185,1)</f>
        <v>0</v>
      </c>
      <c r="K185" s="25">
        <f t="shared" ref="K185:L188" si="28">TRUNC(E185+G185+I185,1)</f>
        <v>43200</v>
      </c>
      <c r="L185" s="28">
        <f t="shared" si="28"/>
        <v>1078272</v>
      </c>
      <c r="M185" s="22" t="s">
        <v>662</v>
      </c>
      <c r="N185" s="2" t="s">
        <v>125</v>
      </c>
      <c r="O185" s="2" t="s">
        <v>663</v>
      </c>
      <c r="P185" s="2" t="s">
        <v>64</v>
      </c>
      <c r="Q185" s="2" t="s">
        <v>64</v>
      </c>
      <c r="R185" s="2" t="s">
        <v>63</v>
      </c>
      <c r="S185" s="3"/>
      <c r="T185" s="3"/>
      <c r="U185" s="3"/>
      <c r="V185" s="3"/>
      <c r="W185" s="3"/>
      <c r="X185" s="3"/>
      <c r="Y185" s="3"/>
      <c r="Z185" s="3"/>
      <c r="AA185" s="3"/>
      <c r="AB185" s="3"/>
      <c r="AC185" s="3"/>
      <c r="AD185" s="3"/>
      <c r="AE185" s="3"/>
      <c r="AF185" s="3"/>
      <c r="AG185" s="3"/>
      <c r="AH185" s="3"/>
      <c r="AI185" s="3"/>
      <c r="AJ185" s="3"/>
      <c r="AK185" s="3"/>
      <c r="AL185" s="3"/>
      <c r="AM185" s="3"/>
      <c r="AN185" s="3"/>
      <c r="AO185" s="3"/>
      <c r="AP185" s="3"/>
      <c r="AQ185" s="3"/>
      <c r="AR185" s="3"/>
      <c r="AS185" s="3"/>
      <c r="AT185" s="3"/>
      <c r="AU185" s="3"/>
      <c r="AV185" s="2" t="s">
        <v>52</v>
      </c>
      <c r="AW185" s="2" t="s">
        <v>685</v>
      </c>
      <c r="AX185" s="2" t="s">
        <v>52</v>
      </c>
      <c r="AY185" s="2" t="s">
        <v>52</v>
      </c>
      <c r="AZ185" s="2" t="s">
        <v>52</v>
      </c>
    </row>
    <row r="186" spans="1:52" ht="30" customHeight="1">
      <c r="A186" s="22" t="s">
        <v>505</v>
      </c>
      <c r="B186" s="22" t="s">
        <v>506</v>
      </c>
      <c r="C186" s="22" t="s">
        <v>68</v>
      </c>
      <c r="D186" s="23">
        <v>24.96</v>
      </c>
      <c r="E186" s="25">
        <f>일위대가목록!E14</f>
        <v>0</v>
      </c>
      <c r="F186" s="28">
        <f>TRUNC(E186*D186,1)</f>
        <v>0</v>
      </c>
      <c r="G186" s="25">
        <f>일위대가목록!F14</f>
        <v>33564</v>
      </c>
      <c r="H186" s="28">
        <f>TRUNC(G186*D186,1)</f>
        <v>837757.4</v>
      </c>
      <c r="I186" s="25">
        <f>일위대가목록!G14</f>
        <v>0</v>
      </c>
      <c r="J186" s="28">
        <f>TRUNC(I186*D186,1)</f>
        <v>0</v>
      </c>
      <c r="K186" s="25">
        <f t="shared" si="28"/>
        <v>33564</v>
      </c>
      <c r="L186" s="28">
        <f t="shared" si="28"/>
        <v>837757.4</v>
      </c>
      <c r="M186" s="22" t="s">
        <v>507</v>
      </c>
      <c r="N186" s="2" t="s">
        <v>125</v>
      </c>
      <c r="O186" s="2" t="s">
        <v>504</v>
      </c>
      <c r="P186" s="2" t="s">
        <v>63</v>
      </c>
      <c r="Q186" s="2" t="s">
        <v>64</v>
      </c>
      <c r="R186" s="2" t="s">
        <v>64</v>
      </c>
      <c r="S186" s="3"/>
      <c r="T186" s="3"/>
      <c r="U186" s="3"/>
      <c r="V186" s="3"/>
      <c r="W186" s="3"/>
      <c r="X186" s="3"/>
      <c r="Y186" s="3"/>
      <c r="Z186" s="3"/>
      <c r="AA186" s="3"/>
      <c r="AB186" s="3"/>
      <c r="AC186" s="3"/>
      <c r="AD186" s="3"/>
      <c r="AE186" s="3"/>
      <c r="AF186" s="3"/>
      <c r="AG186" s="3"/>
      <c r="AH186" s="3"/>
      <c r="AI186" s="3"/>
      <c r="AJ186" s="3"/>
      <c r="AK186" s="3"/>
      <c r="AL186" s="3"/>
      <c r="AM186" s="3"/>
      <c r="AN186" s="3"/>
      <c r="AO186" s="3"/>
      <c r="AP186" s="3"/>
      <c r="AQ186" s="3"/>
      <c r="AR186" s="3"/>
      <c r="AS186" s="3"/>
      <c r="AT186" s="3"/>
      <c r="AU186" s="3"/>
      <c r="AV186" s="2" t="s">
        <v>52</v>
      </c>
      <c r="AW186" s="2" t="s">
        <v>686</v>
      </c>
      <c r="AX186" s="2" t="s">
        <v>52</v>
      </c>
      <c r="AY186" s="2" t="s">
        <v>52</v>
      </c>
      <c r="AZ186" s="2" t="s">
        <v>52</v>
      </c>
    </row>
    <row r="187" spans="1:52" ht="30" customHeight="1">
      <c r="A187" s="22" t="s">
        <v>429</v>
      </c>
      <c r="B187" s="22" t="s">
        <v>430</v>
      </c>
      <c r="C187" s="22" t="s">
        <v>228</v>
      </c>
      <c r="D187" s="23">
        <v>51.2</v>
      </c>
      <c r="E187" s="25">
        <f>일위대가목록!E9</f>
        <v>376</v>
      </c>
      <c r="F187" s="28">
        <f>TRUNC(E187*D187,1)</f>
        <v>19251.2</v>
      </c>
      <c r="G187" s="25">
        <f>일위대가목록!F9</f>
        <v>0</v>
      </c>
      <c r="H187" s="28">
        <f>TRUNC(G187*D187,1)</f>
        <v>0</v>
      </c>
      <c r="I187" s="25">
        <f>일위대가목록!G9</f>
        <v>0</v>
      </c>
      <c r="J187" s="28">
        <f>TRUNC(I187*D187,1)</f>
        <v>0</v>
      </c>
      <c r="K187" s="25">
        <f t="shared" si="28"/>
        <v>376</v>
      </c>
      <c r="L187" s="28">
        <f t="shared" si="28"/>
        <v>19251.2</v>
      </c>
      <c r="M187" s="22" t="s">
        <v>431</v>
      </c>
      <c r="N187" s="2" t="s">
        <v>125</v>
      </c>
      <c r="O187" s="2" t="s">
        <v>428</v>
      </c>
      <c r="P187" s="2" t="s">
        <v>63</v>
      </c>
      <c r="Q187" s="2" t="s">
        <v>64</v>
      </c>
      <c r="R187" s="2" t="s">
        <v>64</v>
      </c>
      <c r="S187" s="3"/>
      <c r="T187" s="3"/>
      <c r="U187" s="3"/>
      <c r="V187" s="3"/>
      <c r="W187" s="3"/>
      <c r="X187" s="3"/>
      <c r="Y187" s="3"/>
      <c r="Z187" s="3"/>
      <c r="AA187" s="3"/>
      <c r="AB187" s="3"/>
      <c r="AC187" s="3"/>
      <c r="AD187" s="3"/>
      <c r="AE187" s="3"/>
      <c r="AF187" s="3"/>
      <c r="AG187" s="3"/>
      <c r="AH187" s="3"/>
      <c r="AI187" s="3"/>
      <c r="AJ187" s="3"/>
      <c r="AK187" s="3"/>
      <c r="AL187" s="3"/>
      <c r="AM187" s="3"/>
      <c r="AN187" s="3"/>
      <c r="AO187" s="3"/>
      <c r="AP187" s="3"/>
      <c r="AQ187" s="3"/>
      <c r="AR187" s="3"/>
      <c r="AS187" s="3"/>
      <c r="AT187" s="3"/>
      <c r="AU187" s="3"/>
      <c r="AV187" s="2" t="s">
        <v>52</v>
      </c>
      <c r="AW187" s="2" t="s">
        <v>687</v>
      </c>
      <c r="AX187" s="2" t="s">
        <v>52</v>
      </c>
      <c r="AY187" s="2" t="s">
        <v>52</v>
      </c>
      <c r="AZ187" s="2" t="s">
        <v>52</v>
      </c>
    </row>
    <row r="188" spans="1:52" ht="30" customHeight="1">
      <c r="A188" s="22" t="s">
        <v>441</v>
      </c>
      <c r="B188" s="22" t="s">
        <v>442</v>
      </c>
      <c r="C188" s="22" t="s">
        <v>228</v>
      </c>
      <c r="D188" s="23">
        <v>16.239999999999998</v>
      </c>
      <c r="E188" s="25">
        <f>일위대가목록!E10</f>
        <v>5184</v>
      </c>
      <c r="F188" s="28">
        <f>TRUNC(E188*D188,1)</f>
        <v>84188.1</v>
      </c>
      <c r="G188" s="25">
        <f>일위대가목록!F10</f>
        <v>0</v>
      </c>
      <c r="H188" s="28">
        <f>TRUNC(G188*D188,1)</f>
        <v>0</v>
      </c>
      <c r="I188" s="25">
        <f>일위대가목록!G10</f>
        <v>0</v>
      </c>
      <c r="J188" s="28">
        <f>TRUNC(I188*D188,1)</f>
        <v>0</v>
      </c>
      <c r="K188" s="25">
        <f t="shared" si="28"/>
        <v>5184</v>
      </c>
      <c r="L188" s="28">
        <f t="shared" si="28"/>
        <v>84188.1</v>
      </c>
      <c r="M188" s="22" t="s">
        <v>443</v>
      </c>
      <c r="N188" s="2" t="s">
        <v>125</v>
      </c>
      <c r="O188" s="2" t="s">
        <v>440</v>
      </c>
      <c r="P188" s="2" t="s">
        <v>63</v>
      </c>
      <c r="Q188" s="2" t="s">
        <v>64</v>
      </c>
      <c r="R188" s="2" t="s">
        <v>64</v>
      </c>
      <c r="S188" s="3"/>
      <c r="T188" s="3"/>
      <c r="U188" s="3"/>
      <c r="V188" s="3"/>
      <c r="W188" s="3"/>
      <c r="X188" s="3"/>
      <c r="Y188" s="3"/>
      <c r="Z188" s="3"/>
      <c r="AA188" s="3"/>
      <c r="AB188" s="3"/>
      <c r="AC188" s="3"/>
      <c r="AD188" s="3"/>
      <c r="AE188" s="3"/>
      <c r="AF188" s="3"/>
      <c r="AG188" s="3"/>
      <c r="AH188" s="3"/>
      <c r="AI188" s="3"/>
      <c r="AJ188" s="3"/>
      <c r="AK188" s="3"/>
      <c r="AL188" s="3"/>
      <c r="AM188" s="3"/>
      <c r="AN188" s="3"/>
      <c r="AO188" s="3"/>
      <c r="AP188" s="3"/>
      <c r="AQ188" s="3"/>
      <c r="AR188" s="3"/>
      <c r="AS188" s="3"/>
      <c r="AT188" s="3"/>
      <c r="AU188" s="3"/>
      <c r="AV188" s="2" t="s">
        <v>52</v>
      </c>
      <c r="AW188" s="2" t="s">
        <v>688</v>
      </c>
      <c r="AX188" s="2" t="s">
        <v>52</v>
      </c>
      <c r="AY188" s="2" t="s">
        <v>52</v>
      </c>
      <c r="AZ188" s="2" t="s">
        <v>52</v>
      </c>
    </row>
    <row r="189" spans="1:52" ht="30" customHeight="1">
      <c r="A189" s="22" t="s">
        <v>372</v>
      </c>
      <c r="B189" s="22" t="s">
        <v>52</v>
      </c>
      <c r="C189" s="22" t="s">
        <v>52</v>
      </c>
      <c r="D189" s="23"/>
      <c r="E189" s="25"/>
      <c r="F189" s="28">
        <f>TRUNC(SUMIF(N185:N188, N184, F185:F188),0)</f>
        <v>1181711</v>
      </c>
      <c r="G189" s="25"/>
      <c r="H189" s="28">
        <f>TRUNC(SUMIF(N185:N188, N184, H185:H188),0)</f>
        <v>837757</v>
      </c>
      <c r="I189" s="25"/>
      <c r="J189" s="28">
        <f>TRUNC(SUMIF(N185:N188, N184, J185:J188),0)</f>
        <v>0</v>
      </c>
      <c r="K189" s="25"/>
      <c r="L189" s="28">
        <f>F189+H189+J189</f>
        <v>2019468</v>
      </c>
      <c r="M189" s="22" t="s">
        <v>52</v>
      </c>
      <c r="N189" s="2" t="s">
        <v>83</v>
      </c>
      <c r="O189" s="2" t="s">
        <v>83</v>
      </c>
      <c r="P189" s="2" t="s">
        <v>52</v>
      </c>
      <c r="Q189" s="2" t="s">
        <v>52</v>
      </c>
      <c r="R189" s="2" t="s">
        <v>52</v>
      </c>
      <c r="S189" s="3"/>
      <c r="T189" s="3"/>
      <c r="U189" s="3"/>
      <c r="V189" s="3"/>
      <c r="W189" s="3"/>
      <c r="X189" s="3"/>
      <c r="Y189" s="3"/>
      <c r="Z189" s="3"/>
      <c r="AA189" s="3"/>
      <c r="AB189" s="3"/>
      <c r="AC189" s="3"/>
      <c r="AD189" s="3"/>
      <c r="AE189" s="3"/>
      <c r="AF189" s="3"/>
      <c r="AG189" s="3"/>
      <c r="AH189" s="3"/>
      <c r="AI189" s="3"/>
      <c r="AJ189" s="3"/>
      <c r="AK189" s="3"/>
      <c r="AL189" s="3"/>
      <c r="AM189" s="3"/>
      <c r="AN189" s="3"/>
      <c r="AO189" s="3"/>
      <c r="AP189" s="3"/>
      <c r="AQ189" s="3"/>
      <c r="AR189" s="3"/>
      <c r="AS189" s="3"/>
      <c r="AT189" s="3"/>
      <c r="AU189" s="3"/>
      <c r="AV189" s="2" t="s">
        <v>52</v>
      </c>
      <c r="AW189" s="2" t="s">
        <v>52</v>
      </c>
      <c r="AX189" s="2" t="s">
        <v>52</v>
      </c>
      <c r="AY189" s="2" t="s">
        <v>52</v>
      </c>
      <c r="AZ189" s="2" t="s">
        <v>52</v>
      </c>
    </row>
    <row r="190" spans="1:52" ht="30" customHeight="1">
      <c r="A190" s="23"/>
      <c r="B190" s="23"/>
      <c r="C190" s="23"/>
      <c r="D190" s="23"/>
      <c r="E190" s="25"/>
      <c r="F190" s="28"/>
      <c r="G190" s="25"/>
      <c r="H190" s="28"/>
      <c r="I190" s="25"/>
      <c r="J190" s="28"/>
      <c r="K190" s="25"/>
      <c r="L190" s="28"/>
      <c r="M190" s="23"/>
    </row>
    <row r="191" spans="1:52" ht="30" customHeight="1">
      <c r="A191" s="19" t="s">
        <v>689</v>
      </c>
      <c r="B191" s="20"/>
      <c r="C191" s="20"/>
      <c r="D191" s="20"/>
      <c r="E191" s="24"/>
      <c r="F191" s="27"/>
      <c r="G191" s="24"/>
      <c r="H191" s="27"/>
      <c r="I191" s="24"/>
      <c r="J191" s="27"/>
      <c r="K191" s="24"/>
      <c r="L191" s="27"/>
      <c r="M191" s="21"/>
      <c r="N191" s="1" t="s">
        <v>129</v>
      </c>
    </row>
    <row r="192" spans="1:52" ht="30" customHeight="1">
      <c r="A192" s="22" t="s">
        <v>450</v>
      </c>
      <c r="B192" s="22" t="s">
        <v>451</v>
      </c>
      <c r="C192" s="22" t="s">
        <v>68</v>
      </c>
      <c r="D192" s="23">
        <v>19.968</v>
      </c>
      <c r="E192" s="25">
        <f>일위대가목록!E11</f>
        <v>1109</v>
      </c>
      <c r="F192" s="28">
        <f t="shared" ref="F192:F199" si="29">TRUNC(E192*D192,1)</f>
        <v>22144.5</v>
      </c>
      <c r="G192" s="25">
        <f>일위대가목록!F11</f>
        <v>2231</v>
      </c>
      <c r="H192" s="28">
        <f t="shared" ref="H192:H199" si="30">TRUNC(G192*D192,1)</f>
        <v>44548.6</v>
      </c>
      <c r="I192" s="25">
        <f>일위대가목록!G11</f>
        <v>0</v>
      </c>
      <c r="J192" s="28">
        <f t="shared" ref="J192:J199" si="31">TRUNC(I192*D192,1)</f>
        <v>0</v>
      </c>
      <c r="K192" s="25">
        <f t="shared" ref="K192:L199" si="32">TRUNC(E192+G192+I192,1)</f>
        <v>3340</v>
      </c>
      <c r="L192" s="28">
        <f t="shared" si="32"/>
        <v>66693.100000000006</v>
      </c>
      <c r="M192" s="22" t="s">
        <v>452</v>
      </c>
      <c r="N192" s="2" t="s">
        <v>129</v>
      </c>
      <c r="O192" s="2" t="s">
        <v>449</v>
      </c>
      <c r="P192" s="2" t="s">
        <v>63</v>
      </c>
      <c r="Q192" s="2" t="s">
        <v>64</v>
      </c>
      <c r="R192" s="2" t="s">
        <v>64</v>
      </c>
      <c r="S192" s="3"/>
      <c r="T192" s="3"/>
      <c r="U192" s="3"/>
      <c r="V192" s="3"/>
      <c r="W192" s="3"/>
      <c r="X192" s="3"/>
      <c r="Y192" s="3"/>
      <c r="Z192" s="3"/>
      <c r="AA192" s="3"/>
      <c r="AB192" s="3"/>
      <c r="AC192" s="3"/>
      <c r="AD192" s="3"/>
      <c r="AE192" s="3"/>
      <c r="AF192" s="3"/>
      <c r="AG192" s="3"/>
      <c r="AH192" s="3"/>
      <c r="AI192" s="3"/>
      <c r="AJ192" s="3"/>
      <c r="AK192" s="3"/>
      <c r="AL192" s="3"/>
      <c r="AM192" s="3"/>
      <c r="AN192" s="3"/>
      <c r="AO192" s="3"/>
      <c r="AP192" s="3"/>
      <c r="AQ192" s="3"/>
      <c r="AR192" s="3"/>
      <c r="AS192" s="3"/>
      <c r="AT192" s="3"/>
      <c r="AU192" s="3"/>
      <c r="AV192" s="2" t="s">
        <v>52</v>
      </c>
      <c r="AW192" s="2" t="s">
        <v>690</v>
      </c>
      <c r="AX192" s="2" t="s">
        <v>52</v>
      </c>
      <c r="AY192" s="2" t="s">
        <v>52</v>
      </c>
      <c r="AZ192" s="2" t="s">
        <v>52</v>
      </c>
    </row>
    <row r="193" spans="1:52" ht="30" customHeight="1">
      <c r="A193" s="22" t="s">
        <v>597</v>
      </c>
      <c r="B193" s="22" t="s">
        <v>613</v>
      </c>
      <c r="C193" s="22" t="s">
        <v>68</v>
      </c>
      <c r="D193" s="23">
        <v>9.44</v>
      </c>
      <c r="E193" s="25">
        <f>일위대가목록!E23</f>
        <v>5838</v>
      </c>
      <c r="F193" s="28">
        <f t="shared" si="29"/>
        <v>55110.7</v>
      </c>
      <c r="G193" s="25">
        <f>일위대가목록!F23</f>
        <v>18140</v>
      </c>
      <c r="H193" s="28">
        <f t="shared" si="30"/>
        <v>171241.60000000001</v>
      </c>
      <c r="I193" s="25">
        <f>일위대가목록!G23</f>
        <v>362</v>
      </c>
      <c r="J193" s="28">
        <f t="shared" si="31"/>
        <v>3417.2</v>
      </c>
      <c r="K193" s="25">
        <f t="shared" si="32"/>
        <v>24340</v>
      </c>
      <c r="L193" s="28">
        <f t="shared" si="32"/>
        <v>229769.5</v>
      </c>
      <c r="M193" s="22" t="s">
        <v>614</v>
      </c>
      <c r="N193" s="2" t="s">
        <v>129</v>
      </c>
      <c r="O193" s="2" t="s">
        <v>612</v>
      </c>
      <c r="P193" s="2" t="s">
        <v>63</v>
      </c>
      <c r="Q193" s="2" t="s">
        <v>64</v>
      </c>
      <c r="R193" s="2" t="s">
        <v>64</v>
      </c>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2" t="s">
        <v>52</v>
      </c>
      <c r="AW193" s="2" t="s">
        <v>691</v>
      </c>
      <c r="AX193" s="2" t="s">
        <v>52</v>
      </c>
      <c r="AY193" s="2" t="s">
        <v>52</v>
      </c>
      <c r="AZ193" s="2" t="s">
        <v>52</v>
      </c>
    </row>
    <row r="194" spans="1:52" ht="30" customHeight="1">
      <c r="A194" s="22" t="s">
        <v>571</v>
      </c>
      <c r="B194" s="22" t="s">
        <v>572</v>
      </c>
      <c r="C194" s="22" t="s">
        <v>68</v>
      </c>
      <c r="D194" s="23">
        <v>9.44</v>
      </c>
      <c r="E194" s="25">
        <f>일위대가목록!E19</f>
        <v>1994</v>
      </c>
      <c r="F194" s="28">
        <f t="shared" si="29"/>
        <v>18823.3</v>
      </c>
      <c r="G194" s="25">
        <f>일위대가목록!F19</f>
        <v>15695</v>
      </c>
      <c r="H194" s="28">
        <f t="shared" si="30"/>
        <v>148160.79999999999</v>
      </c>
      <c r="I194" s="25">
        <f>일위대가목록!G19</f>
        <v>0</v>
      </c>
      <c r="J194" s="28">
        <f t="shared" si="31"/>
        <v>0</v>
      </c>
      <c r="K194" s="25">
        <f t="shared" si="32"/>
        <v>17689</v>
      </c>
      <c r="L194" s="28">
        <f t="shared" si="32"/>
        <v>166984.1</v>
      </c>
      <c r="M194" s="22" t="s">
        <v>573</v>
      </c>
      <c r="N194" s="2" t="s">
        <v>129</v>
      </c>
      <c r="O194" s="2" t="s">
        <v>570</v>
      </c>
      <c r="P194" s="2" t="s">
        <v>63</v>
      </c>
      <c r="Q194" s="2" t="s">
        <v>64</v>
      </c>
      <c r="R194" s="2" t="s">
        <v>64</v>
      </c>
      <c r="S194" s="3"/>
      <c r="T194" s="3"/>
      <c r="U194" s="3"/>
      <c r="V194" s="3"/>
      <c r="W194" s="3"/>
      <c r="X194" s="3"/>
      <c r="Y194" s="3"/>
      <c r="Z194" s="3"/>
      <c r="AA194" s="3"/>
      <c r="AB194" s="3"/>
      <c r="AC194" s="3"/>
      <c r="AD194" s="3"/>
      <c r="AE194" s="3"/>
      <c r="AF194" s="3"/>
      <c r="AG194" s="3"/>
      <c r="AH194" s="3"/>
      <c r="AI194" s="3"/>
      <c r="AJ194" s="3"/>
      <c r="AK194" s="3"/>
      <c r="AL194" s="3"/>
      <c r="AM194" s="3"/>
      <c r="AN194" s="3"/>
      <c r="AO194" s="3"/>
      <c r="AP194" s="3"/>
      <c r="AQ194" s="3"/>
      <c r="AR194" s="3"/>
      <c r="AS194" s="3"/>
      <c r="AT194" s="3"/>
      <c r="AU194" s="3"/>
      <c r="AV194" s="2" t="s">
        <v>52</v>
      </c>
      <c r="AW194" s="2" t="s">
        <v>692</v>
      </c>
      <c r="AX194" s="2" t="s">
        <v>52</v>
      </c>
      <c r="AY194" s="2" t="s">
        <v>52</v>
      </c>
      <c r="AZ194" s="2" t="s">
        <v>52</v>
      </c>
    </row>
    <row r="195" spans="1:52" ht="30" customHeight="1">
      <c r="A195" s="22" t="s">
        <v>52</v>
      </c>
      <c r="B195" s="22" t="s">
        <v>52</v>
      </c>
      <c r="C195" s="22" t="s">
        <v>52</v>
      </c>
      <c r="D195" s="23"/>
      <c r="E195" s="25">
        <v>0</v>
      </c>
      <c r="F195" s="28">
        <f t="shared" si="29"/>
        <v>0</v>
      </c>
      <c r="G195" s="25">
        <v>0</v>
      </c>
      <c r="H195" s="28">
        <f t="shared" si="30"/>
        <v>0</v>
      </c>
      <c r="I195" s="25">
        <v>0</v>
      </c>
      <c r="J195" s="28">
        <f t="shared" si="31"/>
        <v>0</v>
      </c>
      <c r="K195" s="25">
        <f t="shared" si="32"/>
        <v>0</v>
      </c>
      <c r="L195" s="28">
        <f t="shared" si="32"/>
        <v>0</v>
      </c>
      <c r="M195" s="22" t="s">
        <v>52</v>
      </c>
      <c r="N195" s="2" t="s">
        <v>129</v>
      </c>
      <c r="O195" s="2" t="s">
        <v>52</v>
      </c>
      <c r="P195" s="2" t="s">
        <v>64</v>
      </c>
      <c r="Q195" s="2" t="s">
        <v>64</v>
      </c>
      <c r="R195" s="2" t="s">
        <v>64</v>
      </c>
      <c r="S195" s="3"/>
      <c r="T195" s="3"/>
      <c r="U195" s="3"/>
      <c r="V195" s="3"/>
      <c r="W195" s="3"/>
      <c r="X195" s="3"/>
      <c r="Y195" s="3"/>
      <c r="Z195" s="3"/>
      <c r="AA195" s="3"/>
      <c r="AB195" s="3"/>
      <c r="AC195" s="3"/>
      <c r="AD195" s="3"/>
      <c r="AE195" s="3"/>
      <c r="AF195" s="3"/>
      <c r="AG195" s="3"/>
      <c r="AH195" s="3"/>
      <c r="AI195" s="3"/>
      <c r="AJ195" s="3"/>
      <c r="AK195" s="3"/>
      <c r="AL195" s="3"/>
      <c r="AM195" s="3"/>
      <c r="AN195" s="3"/>
      <c r="AO195" s="3"/>
      <c r="AP195" s="3"/>
      <c r="AQ195" s="3"/>
      <c r="AR195" s="3"/>
      <c r="AS195" s="3"/>
      <c r="AT195" s="3"/>
      <c r="AU195" s="3"/>
      <c r="AV195" s="2" t="s">
        <v>52</v>
      </c>
      <c r="AW195" s="2" t="s">
        <v>129</v>
      </c>
      <c r="AX195" s="2" t="s">
        <v>52</v>
      </c>
      <c r="AY195" s="2" t="s">
        <v>52</v>
      </c>
      <c r="AZ195" s="2" t="s">
        <v>52</v>
      </c>
    </row>
    <row r="196" spans="1:52" ht="30" customHeight="1">
      <c r="A196" s="22" t="s">
        <v>466</v>
      </c>
      <c r="B196" s="22" t="s">
        <v>451</v>
      </c>
      <c r="C196" s="22" t="s">
        <v>68</v>
      </c>
      <c r="D196" s="23">
        <v>52.152000000000001</v>
      </c>
      <c r="E196" s="25">
        <f>일위대가목록!E12</f>
        <v>1650</v>
      </c>
      <c r="F196" s="28">
        <f t="shared" si="29"/>
        <v>86050.8</v>
      </c>
      <c r="G196" s="25">
        <f>일위대가목록!F12</f>
        <v>2231</v>
      </c>
      <c r="H196" s="28">
        <f t="shared" si="30"/>
        <v>116351.1</v>
      </c>
      <c r="I196" s="25">
        <f>일위대가목록!G12</f>
        <v>0</v>
      </c>
      <c r="J196" s="28">
        <f t="shared" si="31"/>
        <v>0</v>
      </c>
      <c r="K196" s="25">
        <f t="shared" si="32"/>
        <v>3881</v>
      </c>
      <c r="L196" s="28">
        <f t="shared" si="32"/>
        <v>202401.9</v>
      </c>
      <c r="M196" s="22" t="s">
        <v>467</v>
      </c>
      <c r="N196" s="2" t="s">
        <v>129</v>
      </c>
      <c r="O196" s="2" t="s">
        <v>465</v>
      </c>
      <c r="P196" s="2" t="s">
        <v>63</v>
      </c>
      <c r="Q196" s="2" t="s">
        <v>64</v>
      </c>
      <c r="R196" s="2" t="s">
        <v>64</v>
      </c>
      <c r="S196" s="3"/>
      <c r="T196" s="3"/>
      <c r="U196" s="3"/>
      <c r="V196" s="3"/>
      <c r="W196" s="3"/>
      <c r="X196" s="3"/>
      <c r="Y196" s="3"/>
      <c r="Z196" s="3"/>
      <c r="AA196" s="3"/>
      <c r="AB196" s="3"/>
      <c r="AC196" s="3"/>
      <c r="AD196" s="3"/>
      <c r="AE196" s="3"/>
      <c r="AF196" s="3"/>
      <c r="AG196" s="3"/>
      <c r="AH196" s="3"/>
      <c r="AI196" s="3"/>
      <c r="AJ196" s="3"/>
      <c r="AK196" s="3"/>
      <c r="AL196" s="3"/>
      <c r="AM196" s="3"/>
      <c r="AN196" s="3"/>
      <c r="AO196" s="3"/>
      <c r="AP196" s="3"/>
      <c r="AQ196" s="3"/>
      <c r="AR196" s="3"/>
      <c r="AS196" s="3"/>
      <c r="AT196" s="3"/>
      <c r="AU196" s="3"/>
      <c r="AV196" s="2" t="s">
        <v>52</v>
      </c>
      <c r="AW196" s="2" t="s">
        <v>693</v>
      </c>
      <c r="AX196" s="2" t="s">
        <v>52</v>
      </c>
      <c r="AY196" s="2" t="s">
        <v>52</v>
      </c>
      <c r="AZ196" s="2" t="s">
        <v>52</v>
      </c>
    </row>
    <row r="197" spans="1:52" ht="30" customHeight="1">
      <c r="A197" s="22" t="s">
        <v>597</v>
      </c>
      <c r="B197" s="22" t="s">
        <v>598</v>
      </c>
      <c r="C197" s="22" t="s">
        <v>68</v>
      </c>
      <c r="D197" s="23">
        <v>10.039999999999999</v>
      </c>
      <c r="E197" s="25">
        <f>일위대가목록!E22</f>
        <v>4819</v>
      </c>
      <c r="F197" s="28">
        <f t="shared" si="29"/>
        <v>48382.7</v>
      </c>
      <c r="G197" s="25">
        <f>일위대가목록!F22</f>
        <v>18140</v>
      </c>
      <c r="H197" s="28">
        <f t="shared" si="30"/>
        <v>182125.6</v>
      </c>
      <c r="I197" s="25">
        <f>일위대가목록!G22</f>
        <v>362</v>
      </c>
      <c r="J197" s="28">
        <f t="shared" si="31"/>
        <v>3634.4</v>
      </c>
      <c r="K197" s="25">
        <f t="shared" si="32"/>
        <v>23321</v>
      </c>
      <c r="L197" s="28">
        <f t="shared" si="32"/>
        <v>234142.7</v>
      </c>
      <c r="M197" s="22" t="s">
        <v>599</v>
      </c>
      <c r="N197" s="2" t="s">
        <v>129</v>
      </c>
      <c r="O197" s="2" t="s">
        <v>596</v>
      </c>
      <c r="P197" s="2" t="s">
        <v>63</v>
      </c>
      <c r="Q197" s="2" t="s">
        <v>64</v>
      </c>
      <c r="R197" s="2" t="s">
        <v>64</v>
      </c>
      <c r="S197" s="3"/>
      <c r="T197" s="3"/>
      <c r="U197" s="3"/>
      <c r="V197" s="3"/>
      <c r="W197" s="3"/>
      <c r="X197" s="3"/>
      <c r="Y197" s="3"/>
      <c r="Z197" s="3"/>
      <c r="AA197" s="3"/>
      <c r="AB197" s="3"/>
      <c r="AC197" s="3"/>
      <c r="AD197" s="3"/>
      <c r="AE197" s="3"/>
      <c r="AF197" s="3"/>
      <c r="AG197" s="3"/>
      <c r="AH197" s="3"/>
      <c r="AI197" s="3"/>
      <c r="AJ197" s="3"/>
      <c r="AK197" s="3"/>
      <c r="AL197" s="3"/>
      <c r="AM197" s="3"/>
      <c r="AN197" s="3"/>
      <c r="AO197" s="3"/>
      <c r="AP197" s="3"/>
      <c r="AQ197" s="3"/>
      <c r="AR197" s="3"/>
      <c r="AS197" s="3"/>
      <c r="AT197" s="3"/>
      <c r="AU197" s="3"/>
      <c r="AV197" s="2" t="s">
        <v>52</v>
      </c>
      <c r="AW197" s="2" t="s">
        <v>694</v>
      </c>
      <c r="AX197" s="2" t="s">
        <v>52</v>
      </c>
      <c r="AY197" s="2" t="s">
        <v>52</v>
      </c>
      <c r="AZ197" s="2" t="s">
        <v>52</v>
      </c>
    </row>
    <row r="198" spans="1:52" ht="30" customHeight="1">
      <c r="A198" s="22" t="s">
        <v>622</v>
      </c>
      <c r="B198" s="22" t="s">
        <v>623</v>
      </c>
      <c r="C198" s="22" t="s">
        <v>68</v>
      </c>
      <c r="D198" s="23">
        <v>57.48</v>
      </c>
      <c r="E198" s="25">
        <f>일위대가목록!E24</f>
        <v>4153</v>
      </c>
      <c r="F198" s="28">
        <f t="shared" si="29"/>
        <v>238714.4</v>
      </c>
      <c r="G198" s="25">
        <f>일위대가목록!F24</f>
        <v>7012</v>
      </c>
      <c r="H198" s="28">
        <f t="shared" si="30"/>
        <v>403049.7</v>
      </c>
      <c r="I198" s="25">
        <f>일위대가목록!G24</f>
        <v>0</v>
      </c>
      <c r="J198" s="28">
        <f t="shared" si="31"/>
        <v>0</v>
      </c>
      <c r="K198" s="25">
        <f t="shared" si="32"/>
        <v>11165</v>
      </c>
      <c r="L198" s="28">
        <f t="shared" si="32"/>
        <v>641764.1</v>
      </c>
      <c r="M198" s="22" t="s">
        <v>624</v>
      </c>
      <c r="N198" s="2" t="s">
        <v>129</v>
      </c>
      <c r="O198" s="2" t="s">
        <v>621</v>
      </c>
      <c r="P198" s="2" t="s">
        <v>63</v>
      </c>
      <c r="Q198" s="2" t="s">
        <v>64</v>
      </c>
      <c r="R198" s="2" t="s">
        <v>64</v>
      </c>
      <c r="S198" s="3"/>
      <c r="T198" s="3"/>
      <c r="U198" s="3"/>
      <c r="V198" s="3"/>
      <c r="W198" s="3"/>
      <c r="X198" s="3"/>
      <c r="Y198" s="3"/>
      <c r="Z198" s="3"/>
      <c r="AA198" s="3"/>
      <c r="AB198" s="3"/>
      <c r="AC198" s="3"/>
      <c r="AD198" s="3"/>
      <c r="AE198" s="3"/>
      <c r="AF198" s="3"/>
      <c r="AG198" s="3"/>
      <c r="AH198" s="3"/>
      <c r="AI198" s="3"/>
      <c r="AJ198" s="3"/>
      <c r="AK198" s="3"/>
      <c r="AL198" s="3"/>
      <c r="AM198" s="3"/>
      <c r="AN198" s="3"/>
      <c r="AO198" s="3"/>
      <c r="AP198" s="3"/>
      <c r="AQ198" s="3"/>
      <c r="AR198" s="3"/>
      <c r="AS198" s="3"/>
      <c r="AT198" s="3"/>
      <c r="AU198" s="3"/>
      <c r="AV198" s="2" t="s">
        <v>52</v>
      </c>
      <c r="AW198" s="2" t="s">
        <v>695</v>
      </c>
      <c r="AX198" s="2" t="s">
        <v>52</v>
      </c>
      <c r="AY198" s="2" t="s">
        <v>52</v>
      </c>
      <c r="AZ198" s="2" t="s">
        <v>52</v>
      </c>
    </row>
    <row r="199" spans="1:52" ht="30" customHeight="1">
      <c r="A199" s="22" t="s">
        <v>571</v>
      </c>
      <c r="B199" s="22" t="s">
        <v>572</v>
      </c>
      <c r="C199" s="22" t="s">
        <v>68</v>
      </c>
      <c r="D199" s="23">
        <v>57.48</v>
      </c>
      <c r="E199" s="25">
        <f>일위대가목록!E19</f>
        <v>1994</v>
      </c>
      <c r="F199" s="28">
        <f t="shared" si="29"/>
        <v>114615.1</v>
      </c>
      <c r="G199" s="25">
        <f>일위대가목록!F19</f>
        <v>15695</v>
      </c>
      <c r="H199" s="28">
        <f t="shared" si="30"/>
        <v>902148.6</v>
      </c>
      <c r="I199" s="25">
        <f>일위대가목록!G19</f>
        <v>0</v>
      </c>
      <c r="J199" s="28">
        <f t="shared" si="31"/>
        <v>0</v>
      </c>
      <c r="K199" s="25">
        <f t="shared" si="32"/>
        <v>17689</v>
      </c>
      <c r="L199" s="28">
        <f t="shared" si="32"/>
        <v>1016763.7</v>
      </c>
      <c r="M199" s="22" t="s">
        <v>573</v>
      </c>
      <c r="N199" s="2" t="s">
        <v>129</v>
      </c>
      <c r="O199" s="2" t="s">
        <v>570</v>
      </c>
      <c r="P199" s="2" t="s">
        <v>63</v>
      </c>
      <c r="Q199" s="2" t="s">
        <v>64</v>
      </c>
      <c r="R199" s="2" t="s">
        <v>64</v>
      </c>
      <c r="S199" s="3"/>
      <c r="T199" s="3"/>
      <c r="U199" s="3"/>
      <c r="V199" s="3"/>
      <c r="W199" s="3"/>
      <c r="X199" s="3"/>
      <c r="Y199" s="3"/>
      <c r="Z199" s="3"/>
      <c r="AA199" s="3"/>
      <c r="AB199" s="3"/>
      <c r="AC199" s="3"/>
      <c r="AD199" s="3"/>
      <c r="AE199" s="3"/>
      <c r="AF199" s="3"/>
      <c r="AG199" s="3"/>
      <c r="AH199" s="3"/>
      <c r="AI199" s="3"/>
      <c r="AJ199" s="3"/>
      <c r="AK199" s="3"/>
      <c r="AL199" s="3"/>
      <c r="AM199" s="3"/>
      <c r="AN199" s="3"/>
      <c r="AO199" s="3"/>
      <c r="AP199" s="3"/>
      <c r="AQ199" s="3"/>
      <c r="AR199" s="3"/>
      <c r="AS199" s="3"/>
      <c r="AT199" s="3"/>
      <c r="AU199" s="3"/>
      <c r="AV199" s="2" t="s">
        <v>52</v>
      </c>
      <c r="AW199" s="2" t="s">
        <v>692</v>
      </c>
      <c r="AX199" s="2" t="s">
        <v>52</v>
      </c>
      <c r="AY199" s="2" t="s">
        <v>52</v>
      </c>
      <c r="AZ199" s="2" t="s">
        <v>52</v>
      </c>
    </row>
    <row r="200" spans="1:52" ht="30" customHeight="1">
      <c r="A200" s="22" t="s">
        <v>372</v>
      </c>
      <c r="B200" s="22" t="s">
        <v>52</v>
      </c>
      <c r="C200" s="22" t="s">
        <v>52</v>
      </c>
      <c r="D200" s="23"/>
      <c r="E200" s="25"/>
      <c r="F200" s="28">
        <f>TRUNC(SUMIF(N192:N199, N191, F192:F199),0)</f>
        <v>583841</v>
      </c>
      <c r="G200" s="25"/>
      <c r="H200" s="28">
        <f>TRUNC(SUMIF(N192:N199, N191, H192:H199),0)</f>
        <v>1967626</v>
      </c>
      <c r="I200" s="25"/>
      <c r="J200" s="28">
        <f>TRUNC(SUMIF(N192:N199, N191, J192:J199),0)</f>
        <v>7051</v>
      </c>
      <c r="K200" s="25"/>
      <c r="L200" s="28">
        <f>F200+H200+J200</f>
        <v>2558518</v>
      </c>
      <c r="M200" s="22" t="s">
        <v>52</v>
      </c>
      <c r="N200" s="2" t="s">
        <v>83</v>
      </c>
      <c r="O200" s="2" t="s">
        <v>83</v>
      </c>
      <c r="P200" s="2" t="s">
        <v>52</v>
      </c>
      <c r="Q200" s="2" t="s">
        <v>52</v>
      </c>
      <c r="R200" s="2" t="s">
        <v>52</v>
      </c>
      <c r="S200" s="3"/>
      <c r="T200" s="3"/>
      <c r="U200" s="3"/>
      <c r="V200" s="3"/>
      <c r="W200" s="3"/>
      <c r="X200" s="3"/>
      <c r="Y200" s="3"/>
      <c r="Z200" s="3"/>
      <c r="AA200" s="3"/>
      <c r="AB200" s="3"/>
      <c r="AC200" s="3"/>
      <c r="AD200" s="3"/>
      <c r="AE200" s="3"/>
      <c r="AF200" s="3"/>
      <c r="AG200" s="3"/>
      <c r="AH200" s="3"/>
      <c r="AI200" s="3"/>
      <c r="AJ200" s="3"/>
      <c r="AK200" s="3"/>
      <c r="AL200" s="3"/>
      <c r="AM200" s="3"/>
      <c r="AN200" s="3"/>
      <c r="AO200" s="3"/>
      <c r="AP200" s="3"/>
      <c r="AQ200" s="3"/>
      <c r="AR200" s="3"/>
      <c r="AS200" s="3"/>
      <c r="AT200" s="3"/>
      <c r="AU200" s="3"/>
      <c r="AV200" s="2" t="s">
        <v>52</v>
      </c>
      <c r="AW200" s="2" t="s">
        <v>52</v>
      </c>
      <c r="AX200" s="2" t="s">
        <v>52</v>
      </c>
      <c r="AY200" s="2" t="s">
        <v>52</v>
      </c>
      <c r="AZ200" s="2" t="s">
        <v>52</v>
      </c>
    </row>
    <row r="201" spans="1:52" ht="30" customHeight="1">
      <c r="A201" s="23"/>
      <c r="B201" s="23"/>
      <c r="C201" s="23"/>
      <c r="D201" s="23"/>
      <c r="E201" s="25"/>
      <c r="F201" s="28"/>
      <c r="G201" s="25"/>
      <c r="H201" s="28"/>
      <c r="I201" s="25"/>
      <c r="J201" s="28"/>
      <c r="K201" s="25"/>
      <c r="L201" s="28"/>
      <c r="M201" s="23"/>
    </row>
    <row r="202" spans="1:52" ht="30" customHeight="1">
      <c r="A202" s="19" t="s">
        <v>696</v>
      </c>
      <c r="B202" s="20"/>
      <c r="C202" s="20"/>
      <c r="D202" s="20"/>
      <c r="E202" s="24"/>
      <c r="F202" s="27"/>
      <c r="G202" s="24"/>
      <c r="H202" s="27"/>
      <c r="I202" s="24"/>
      <c r="J202" s="27"/>
      <c r="K202" s="24"/>
      <c r="L202" s="27"/>
      <c r="M202" s="21"/>
      <c r="N202" s="1" t="s">
        <v>133</v>
      </c>
    </row>
    <row r="203" spans="1:52" ht="30" customHeight="1">
      <c r="A203" s="22" t="s">
        <v>660</v>
      </c>
      <c r="B203" s="22" t="s">
        <v>661</v>
      </c>
      <c r="C203" s="22" t="s">
        <v>68</v>
      </c>
      <c r="D203" s="23">
        <v>24.96</v>
      </c>
      <c r="E203" s="25">
        <f>단가대비표!O13</f>
        <v>43200</v>
      </c>
      <c r="F203" s="28">
        <f>TRUNC(E203*D203,1)</f>
        <v>1078272</v>
      </c>
      <c r="G203" s="25">
        <f>단가대비표!P13</f>
        <v>0</v>
      </c>
      <c r="H203" s="28">
        <f>TRUNC(G203*D203,1)</f>
        <v>0</v>
      </c>
      <c r="I203" s="25">
        <f>단가대비표!V13</f>
        <v>0</v>
      </c>
      <c r="J203" s="28">
        <f>TRUNC(I203*D203,1)</f>
        <v>0</v>
      </c>
      <c r="K203" s="25">
        <f t="shared" ref="K203:L206" si="33">TRUNC(E203+G203+I203,1)</f>
        <v>43200</v>
      </c>
      <c r="L203" s="28">
        <f t="shared" si="33"/>
        <v>1078272</v>
      </c>
      <c r="M203" s="22" t="s">
        <v>662</v>
      </c>
      <c r="N203" s="2" t="s">
        <v>133</v>
      </c>
      <c r="O203" s="2" t="s">
        <v>663</v>
      </c>
      <c r="P203" s="2" t="s">
        <v>64</v>
      </c>
      <c r="Q203" s="2" t="s">
        <v>64</v>
      </c>
      <c r="R203" s="2" t="s">
        <v>63</v>
      </c>
      <c r="S203" s="3"/>
      <c r="T203" s="3"/>
      <c r="U203" s="3"/>
      <c r="V203" s="3"/>
      <c r="W203" s="3"/>
      <c r="X203" s="3"/>
      <c r="Y203" s="3"/>
      <c r="Z203" s="3"/>
      <c r="AA203" s="3"/>
      <c r="AB203" s="3"/>
      <c r="AC203" s="3"/>
      <c r="AD203" s="3"/>
      <c r="AE203" s="3"/>
      <c r="AF203" s="3"/>
      <c r="AG203" s="3"/>
      <c r="AH203" s="3"/>
      <c r="AI203" s="3"/>
      <c r="AJ203" s="3"/>
      <c r="AK203" s="3"/>
      <c r="AL203" s="3"/>
      <c r="AM203" s="3"/>
      <c r="AN203" s="3"/>
      <c r="AO203" s="3"/>
      <c r="AP203" s="3"/>
      <c r="AQ203" s="3"/>
      <c r="AR203" s="3"/>
      <c r="AS203" s="3"/>
      <c r="AT203" s="3"/>
      <c r="AU203" s="3"/>
      <c r="AV203" s="2" t="s">
        <v>52</v>
      </c>
      <c r="AW203" s="2" t="s">
        <v>697</v>
      </c>
      <c r="AX203" s="2" t="s">
        <v>52</v>
      </c>
      <c r="AY203" s="2" t="s">
        <v>52</v>
      </c>
      <c r="AZ203" s="2" t="s">
        <v>52</v>
      </c>
    </row>
    <row r="204" spans="1:52" ht="30" customHeight="1">
      <c r="A204" s="22" t="s">
        <v>505</v>
      </c>
      <c r="B204" s="22" t="s">
        <v>506</v>
      </c>
      <c r="C204" s="22" t="s">
        <v>68</v>
      </c>
      <c r="D204" s="23">
        <v>24.96</v>
      </c>
      <c r="E204" s="25">
        <f>일위대가목록!E14</f>
        <v>0</v>
      </c>
      <c r="F204" s="28">
        <f>TRUNC(E204*D204,1)</f>
        <v>0</v>
      </c>
      <c r="G204" s="25">
        <f>일위대가목록!F14</f>
        <v>33564</v>
      </c>
      <c r="H204" s="28">
        <f>TRUNC(G204*D204,1)</f>
        <v>837757.4</v>
      </c>
      <c r="I204" s="25">
        <f>일위대가목록!G14</f>
        <v>0</v>
      </c>
      <c r="J204" s="28">
        <f>TRUNC(I204*D204,1)</f>
        <v>0</v>
      </c>
      <c r="K204" s="25">
        <f t="shared" si="33"/>
        <v>33564</v>
      </c>
      <c r="L204" s="28">
        <f t="shared" si="33"/>
        <v>837757.4</v>
      </c>
      <c r="M204" s="22" t="s">
        <v>507</v>
      </c>
      <c r="N204" s="2" t="s">
        <v>133</v>
      </c>
      <c r="O204" s="2" t="s">
        <v>504</v>
      </c>
      <c r="P204" s="2" t="s">
        <v>63</v>
      </c>
      <c r="Q204" s="2" t="s">
        <v>64</v>
      </c>
      <c r="R204" s="2" t="s">
        <v>64</v>
      </c>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2" t="s">
        <v>52</v>
      </c>
      <c r="AW204" s="2" t="s">
        <v>698</v>
      </c>
      <c r="AX204" s="2" t="s">
        <v>52</v>
      </c>
      <c r="AY204" s="2" t="s">
        <v>52</v>
      </c>
      <c r="AZ204" s="2" t="s">
        <v>52</v>
      </c>
    </row>
    <row r="205" spans="1:52" ht="30" customHeight="1">
      <c r="A205" s="22" t="s">
        <v>429</v>
      </c>
      <c r="B205" s="22" t="s">
        <v>430</v>
      </c>
      <c r="C205" s="22" t="s">
        <v>228</v>
      </c>
      <c r="D205" s="23">
        <v>51.2</v>
      </c>
      <c r="E205" s="25">
        <f>일위대가목록!E9</f>
        <v>376</v>
      </c>
      <c r="F205" s="28">
        <f>TRUNC(E205*D205,1)</f>
        <v>19251.2</v>
      </c>
      <c r="G205" s="25">
        <f>일위대가목록!F9</f>
        <v>0</v>
      </c>
      <c r="H205" s="28">
        <f>TRUNC(G205*D205,1)</f>
        <v>0</v>
      </c>
      <c r="I205" s="25">
        <f>일위대가목록!G9</f>
        <v>0</v>
      </c>
      <c r="J205" s="28">
        <f>TRUNC(I205*D205,1)</f>
        <v>0</v>
      </c>
      <c r="K205" s="25">
        <f t="shared" si="33"/>
        <v>376</v>
      </c>
      <c r="L205" s="28">
        <f t="shared" si="33"/>
        <v>19251.2</v>
      </c>
      <c r="M205" s="22" t="s">
        <v>431</v>
      </c>
      <c r="N205" s="2" t="s">
        <v>133</v>
      </c>
      <c r="O205" s="2" t="s">
        <v>428</v>
      </c>
      <c r="P205" s="2" t="s">
        <v>63</v>
      </c>
      <c r="Q205" s="2" t="s">
        <v>64</v>
      </c>
      <c r="R205" s="2" t="s">
        <v>64</v>
      </c>
      <c r="S205" s="3"/>
      <c r="T205" s="3"/>
      <c r="U205" s="3"/>
      <c r="V205" s="3"/>
      <c r="W205" s="3"/>
      <c r="X205" s="3"/>
      <c r="Y205" s="3"/>
      <c r="Z205" s="3"/>
      <c r="AA205" s="3"/>
      <c r="AB205" s="3"/>
      <c r="AC205" s="3"/>
      <c r="AD205" s="3"/>
      <c r="AE205" s="3"/>
      <c r="AF205" s="3"/>
      <c r="AG205" s="3"/>
      <c r="AH205" s="3"/>
      <c r="AI205" s="3"/>
      <c r="AJ205" s="3"/>
      <c r="AK205" s="3"/>
      <c r="AL205" s="3"/>
      <c r="AM205" s="3"/>
      <c r="AN205" s="3"/>
      <c r="AO205" s="3"/>
      <c r="AP205" s="3"/>
      <c r="AQ205" s="3"/>
      <c r="AR205" s="3"/>
      <c r="AS205" s="3"/>
      <c r="AT205" s="3"/>
      <c r="AU205" s="3"/>
      <c r="AV205" s="2" t="s">
        <v>52</v>
      </c>
      <c r="AW205" s="2" t="s">
        <v>699</v>
      </c>
      <c r="AX205" s="2" t="s">
        <v>52</v>
      </c>
      <c r="AY205" s="2" t="s">
        <v>52</v>
      </c>
      <c r="AZ205" s="2" t="s">
        <v>52</v>
      </c>
    </row>
    <row r="206" spans="1:52" ht="30" customHeight="1">
      <c r="A206" s="22" t="s">
        <v>441</v>
      </c>
      <c r="B206" s="22" t="s">
        <v>442</v>
      </c>
      <c r="C206" s="22" t="s">
        <v>228</v>
      </c>
      <c r="D206" s="23">
        <v>16.239999999999998</v>
      </c>
      <c r="E206" s="25">
        <f>일위대가목록!E10</f>
        <v>5184</v>
      </c>
      <c r="F206" s="28">
        <f>TRUNC(E206*D206,1)</f>
        <v>84188.1</v>
      </c>
      <c r="G206" s="25">
        <f>일위대가목록!F10</f>
        <v>0</v>
      </c>
      <c r="H206" s="28">
        <f>TRUNC(G206*D206,1)</f>
        <v>0</v>
      </c>
      <c r="I206" s="25">
        <f>일위대가목록!G10</f>
        <v>0</v>
      </c>
      <c r="J206" s="28">
        <f>TRUNC(I206*D206,1)</f>
        <v>0</v>
      </c>
      <c r="K206" s="25">
        <f t="shared" si="33"/>
        <v>5184</v>
      </c>
      <c r="L206" s="28">
        <f t="shared" si="33"/>
        <v>84188.1</v>
      </c>
      <c r="M206" s="22" t="s">
        <v>443</v>
      </c>
      <c r="N206" s="2" t="s">
        <v>133</v>
      </c>
      <c r="O206" s="2" t="s">
        <v>440</v>
      </c>
      <c r="P206" s="2" t="s">
        <v>63</v>
      </c>
      <c r="Q206" s="2" t="s">
        <v>64</v>
      </c>
      <c r="R206" s="2" t="s">
        <v>64</v>
      </c>
      <c r="S206" s="3"/>
      <c r="T206" s="3"/>
      <c r="U206" s="3"/>
      <c r="V206" s="3"/>
      <c r="W206" s="3"/>
      <c r="X206" s="3"/>
      <c r="Y206" s="3"/>
      <c r="Z206" s="3"/>
      <c r="AA206" s="3"/>
      <c r="AB206" s="3"/>
      <c r="AC206" s="3"/>
      <c r="AD206" s="3"/>
      <c r="AE206" s="3"/>
      <c r="AF206" s="3"/>
      <c r="AG206" s="3"/>
      <c r="AH206" s="3"/>
      <c r="AI206" s="3"/>
      <c r="AJ206" s="3"/>
      <c r="AK206" s="3"/>
      <c r="AL206" s="3"/>
      <c r="AM206" s="3"/>
      <c r="AN206" s="3"/>
      <c r="AO206" s="3"/>
      <c r="AP206" s="3"/>
      <c r="AQ206" s="3"/>
      <c r="AR206" s="3"/>
      <c r="AS206" s="3"/>
      <c r="AT206" s="3"/>
      <c r="AU206" s="3"/>
      <c r="AV206" s="2" t="s">
        <v>52</v>
      </c>
      <c r="AW206" s="2" t="s">
        <v>700</v>
      </c>
      <c r="AX206" s="2" t="s">
        <v>52</v>
      </c>
      <c r="AY206" s="2" t="s">
        <v>52</v>
      </c>
      <c r="AZ206" s="2" t="s">
        <v>52</v>
      </c>
    </row>
    <row r="207" spans="1:52" ht="30" customHeight="1">
      <c r="A207" s="22" t="s">
        <v>372</v>
      </c>
      <c r="B207" s="22" t="s">
        <v>52</v>
      </c>
      <c r="C207" s="22" t="s">
        <v>52</v>
      </c>
      <c r="D207" s="23"/>
      <c r="E207" s="25"/>
      <c r="F207" s="28">
        <f>TRUNC(SUMIF(N203:N206, N202, F203:F206),0)</f>
        <v>1181711</v>
      </c>
      <c r="G207" s="25"/>
      <c r="H207" s="28">
        <f>TRUNC(SUMIF(N203:N206, N202, H203:H206),0)</f>
        <v>837757</v>
      </c>
      <c r="I207" s="25"/>
      <c r="J207" s="28">
        <f>TRUNC(SUMIF(N203:N206, N202, J203:J206),0)</f>
        <v>0</v>
      </c>
      <c r="K207" s="25"/>
      <c r="L207" s="28">
        <f>F207+H207+J207</f>
        <v>2019468</v>
      </c>
      <c r="M207" s="22" t="s">
        <v>52</v>
      </c>
      <c r="N207" s="2" t="s">
        <v>83</v>
      </c>
      <c r="O207" s="2" t="s">
        <v>83</v>
      </c>
      <c r="P207" s="2" t="s">
        <v>52</v>
      </c>
      <c r="Q207" s="2" t="s">
        <v>52</v>
      </c>
      <c r="R207" s="2" t="s">
        <v>52</v>
      </c>
      <c r="S207" s="3"/>
      <c r="T207" s="3"/>
      <c r="U207" s="3"/>
      <c r="V207" s="3"/>
      <c r="W207" s="3"/>
      <c r="X207" s="3"/>
      <c r="Y207" s="3"/>
      <c r="Z207" s="3"/>
      <c r="AA207" s="3"/>
      <c r="AB207" s="3"/>
      <c r="AC207" s="3"/>
      <c r="AD207" s="3"/>
      <c r="AE207" s="3"/>
      <c r="AF207" s="3"/>
      <c r="AG207" s="3"/>
      <c r="AH207" s="3"/>
      <c r="AI207" s="3"/>
      <c r="AJ207" s="3"/>
      <c r="AK207" s="3"/>
      <c r="AL207" s="3"/>
      <c r="AM207" s="3"/>
      <c r="AN207" s="3"/>
      <c r="AO207" s="3"/>
      <c r="AP207" s="3"/>
      <c r="AQ207" s="3"/>
      <c r="AR207" s="3"/>
      <c r="AS207" s="3"/>
      <c r="AT207" s="3"/>
      <c r="AU207" s="3"/>
      <c r="AV207" s="2" t="s">
        <v>52</v>
      </c>
      <c r="AW207" s="2" t="s">
        <v>52</v>
      </c>
      <c r="AX207" s="2" t="s">
        <v>52</v>
      </c>
      <c r="AY207" s="2" t="s">
        <v>52</v>
      </c>
      <c r="AZ207" s="2" t="s">
        <v>52</v>
      </c>
    </row>
    <row r="208" spans="1:52" ht="30" customHeight="1">
      <c r="A208" s="23"/>
      <c r="B208" s="23"/>
      <c r="C208" s="23"/>
      <c r="D208" s="23"/>
      <c r="E208" s="25"/>
      <c r="F208" s="28"/>
      <c r="G208" s="25"/>
      <c r="H208" s="28"/>
      <c r="I208" s="25"/>
      <c r="J208" s="28"/>
      <c r="K208" s="25"/>
      <c r="L208" s="28"/>
      <c r="M208" s="23"/>
    </row>
    <row r="209" spans="1:52" ht="30" customHeight="1">
      <c r="A209" s="19" t="s">
        <v>701</v>
      </c>
      <c r="B209" s="20"/>
      <c r="C209" s="20"/>
      <c r="D209" s="20"/>
      <c r="E209" s="24"/>
      <c r="F209" s="27"/>
      <c r="G209" s="24"/>
      <c r="H209" s="27"/>
      <c r="I209" s="24"/>
      <c r="J209" s="27"/>
      <c r="K209" s="24"/>
      <c r="L209" s="27"/>
      <c r="M209" s="21"/>
      <c r="N209" s="1" t="s">
        <v>138</v>
      </c>
    </row>
    <row r="210" spans="1:52" ht="30" customHeight="1">
      <c r="A210" s="22" t="s">
        <v>466</v>
      </c>
      <c r="B210" s="22" t="s">
        <v>451</v>
      </c>
      <c r="C210" s="22" t="s">
        <v>68</v>
      </c>
      <c r="D210" s="23">
        <v>99.18</v>
      </c>
      <c r="E210" s="25">
        <f>일위대가목록!E12</f>
        <v>1650</v>
      </c>
      <c r="F210" s="28">
        <f>TRUNC(E210*D210,1)</f>
        <v>163647</v>
      </c>
      <c r="G210" s="25">
        <f>일위대가목록!F12</f>
        <v>2231</v>
      </c>
      <c r="H210" s="28">
        <f>TRUNC(G210*D210,1)</f>
        <v>221270.5</v>
      </c>
      <c r="I210" s="25">
        <f>일위대가목록!G12</f>
        <v>0</v>
      </c>
      <c r="J210" s="28">
        <f>TRUNC(I210*D210,1)</f>
        <v>0</v>
      </c>
      <c r="K210" s="25">
        <f t="shared" ref="K210:L213" si="34">TRUNC(E210+G210+I210,1)</f>
        <v>3881</v>
      </c>
      <c r="L210" s="28">
        <f t="shared" si="34"/>
        <v>384917.5</v>
      </c>
      <c r="M210" s="22" t="s">
        <v>467</v>
      </c>
      <c r="N210" s="2" t="s">
        <v>138</v>
      </c>
      <c r="O210" s="2" t="s">
        <v>465</v>
      </c>
      <c r="P210" s="2" t="s">
        <v>63</v>
      </c>
      <c r="Q210" s="2" t="s">
        <v>64</v>
      </c>
      <c r="R210" s="2" t="s">
        <v>64</v>
      </c>
      <c r="S210" s="3"/>
      <c r="T210" s="3"/>
      <c r="U210" s="3"/>
      <c r="V210" s="3"/>
      <c r="W210" s="3"/>
      <c r="X210" s="3"/>
      <c r="Y210" s="3"/>
      <c r="Z210" s="3"/>
      <c r="AA210" s="3"/>
      <c r="AB210" s="3"/>
      <c r="AC210" s="3"/>
      <c r="AD210" s="3"/>
      <c r="AE210" s="3"/>
      <c r="AF210" s="3"/>
      <c r="AG210" s="3"/>
      <c r="AH210" s="3"/>
      <c r="AI210" s="3"/>
      <c r="AJ210" s="3"/>
      <c r="AK210" s="3"/>
      <c r="AL210" s="3"/>
      <c r="AM210" s="3"/>
      <c r="AN210" s="3"/>
      <c r="AO210" s="3"/>
      <c r="AP210" s="3"/>
      <c r="AQ210" s="3"/>
      <c r="AR210" s="3"/>
      <c r="AS210" s="3"/>
      <c r="AT210" s="3"/>
      <c r="AU210" s="3"/>
      <c r="AV210" s="2" t="s">
        <v>52</v>
      </c>
      <c r="AW210" s="2" t="s">
        <v>702</v>
      </c>
      <c r="AX210" s="2" t="s">
        <v>52</v>
      </c>
      <c r="AY210" s="2" t="s">
        <v>52</v>
      </c>
      <c r="AZ210" s="2" t="s">
        <v>52</v>
      </c>
    </row>
    <row r="211" spans="1:52" ht="30" customHeight="1">
      <c r="A211" s="22" t="s">
        <v>597</v>
      </c>
      <c r="B211" s="22" t="s">
        <v>598</v>
      </c>
      <c r="C211" s="22" t="s">
        <v>68</v>
      </c>
      <c r="D211" s="23">
        <v>33.5</v>
      </c>
      <c r="E211" s="25">
        <f>일위대가목록!E22</f>
        <v>4819</v>
      </c>
      <c r="F211" s="28">
        <f>TRUNC(E211*D211,1)</f>
        <v>161436.5</v>
      </c>
      <c r="G211" s="25">
        <f>일위대가목록!F22</f>
        <v>18140</v>
      </c>
      <c r="H211" s="28">
        <f>TRUNC(G211*D211,1)</f>
        <v>607690</v>
      </c>
      <c r="I211" s="25">
        <f>일위대가목록!G22</f>
        <v>362</v>
      </c>
      <c r="J211" s="28">
        <f>TRUNC(I211*D211,1)</f>
        <v>12127</v>
      </c>
      <c r="K211" s="25">
        <f t="shared" si="34"/>
        <v>23321</v>
      </c>
      <c r="L211" s="28">
        <f t="shared" si="34"/>
        <v>781253.5</v>
      </c>
      <c r="M211" s="22" t="s">
        <v>599</v>
      </c>
      <c r="N211" s="2" t="s">
        <v>138</v>
      </c>
      <c r="O211" s="2" t="s">
        <v>596</v>
      </c>
      <c r="P211" s="2" t="s">
        <v>63</v>
      </c>
      <c r="Q211" s="2" t="s">
        <v>64</v>
      </c>
      <c r="R211" s="2" t="s">
        <v>64</v>
      </c>
      <c r="S211" s="3"/>
      <c r="T211" s="3"/>
      <c r="U211" s="3"/>
      <c r="V211" s="3"/>
      <c r="W211" s="3"/>
      <c r="X211" s="3"/>
      <c r="Y211" s="3"/>
      <c r="Z211" s="3"/>
      <c r="AA211" s="3"/>
      <c r="AB211" s="3"/>
      <c r="AC211" s="3"/>
      <c r="AD211" s="3"/>
      <c r="AE211" s="3"/>
      <c r="AF211" s="3"/>
      <c r="AG211" s="3"/>
      <c r="AH211" s="3"/>
      <c r="AI211" s="3"/>
      <c r="AJ211" s="3"/>
      <c r="AK211" s="3"/>
      <c r="AL211" s="3"/>
      <c r="AM211" s="3"/>
      <c r="AN211" s="3"/>
      <c r="AO211" s="3"/>
      <c r="AP211" s="3"/>
      <c r="AQ211" s="3"/>
      <c r="AR211" s="3"/>
      <c r="AS211" s="3"/>
      <c r="AT211" s="3"/>
      <c r="AU211" s="3"/>
      <c r="AV211" s="2" t="s">
        <v>52</v>
      </c>
      <c r="AW211" s="2" t="s">
        <v>703</v>
      </c>
      <c r="AX211" s="2" t="s">
        <v>52</v>
      </c>
      <c r="AY211" s="2" t="s">
        <v>52</v>
      </c>
      <c r="AZ211" s="2" t="s">
        <v>52</v>
      </c>
    </row>
    <row r="212" spans="1:52" ht="30" customHeight="1">
      <c r="A212" s="22" t="s">
        <v>622</v>
      </c>
      <c r="B212" s="22" t="s">
        <v>623</v>
      </c>
      <c r="C212" s="22" t="s">
        <v>68</v>
      </c>
      <c r="D212" s="23">
        <v>60.951999999999998</v>
      </c>
      <c r="E212" s="25">
        <f>일위대가목록!E24</f>
        <v>4153</v>
      </c>
      <c r="F212" s="28">
        <f>TRUNC(E212*D212,1)</f>
        <v>253133.6</v>
      </c>
      <c r="G212" s="25">
        <f>일위대가목록!F24</f>
        <v>7012</v>
      </c>
      <c r="H212" s="28">
        <f>TRUNC(G212*D212,1)</f>
        <v>427395.4</v>
      </c>
      <c r="I212" s="25">
        <f>일위대가목록!G24</f>
        <v>0</v>
      </c>
      <c r="J212" s="28">
        <f>TRUNC(I212*D212,1)</f>
        <v>0</v>
      </c>
      <c r="K212" s="25">
        <f t="shared" si="34"/>
        <v>11165</v>
      </c>
      <c r="L212" s="28">
        <f t="shared" si="34"/>
        <v>680529</v>
      </c>
      <c r="M212" s="22" t="s">
        <v>624</v>
      </c>
      <c r="N212" s="2" t="s">
        <v>138</v>
      </c>
      <c r="O212" s="2" t="s">
        <v>621</v>
      </c>
      <c r="P212" s="2" t="s">
        <v>63</v>
      </c>
      <c r="Q212" s="2" t="s">
        <v>64</v>
      </c>
      <c r="R212" s="2" t="s">
        <v>64</v>
      </c>
      <c r="S212" s="3"/>
      <c r="T212" s="3"/>
      <c r="U212" s="3"/>
      <c r="V212" s="3"/>
      <c r="W212" s="3"/>
      <c r="X212" s="3"/>
      <c r="Y212" s="3"/>
      <c r="Z212" s="3"/>
      <c r="AA212" s="3"/>
      <c r="AB212" s="3"/>
      <c r="AC212" s="3"/>
      <c r="AD212" s="3"/>
      <c r="AE212" s="3"/>
      <c r="AF212" s="3"/>
      <c r="AG212" s="3"/>
      <c r="AH212" s="3"/>
      <c r="AI212" s="3"/>
      <c r="AJ212" s="3"/>
      <c r="AK212" s="3"/>
      <c r="AL212" s="3"/>
      <c r="AM212" s="3"/>
      <c r="AN212" s="3"/>
      <c r="AO212" s="3"/>
      <c r="AP212" s="3"/>
      <c r="AQ212" s="3"/>
      <c r="AR212" s="3"/>
      <c r="AS212" s="3"/>
      <c r="AT212" s="3"/>
      <c r="AU212" s="3"/>
      <c r="AV212" s="2" t="s">
        <v>52</v>
      </c>
      <c r="AW212" s="2" t="s">
        <v>704</v>
      </c>
      <c r="AX212" s="2" t="s">
        <v>52</v>
      </c>
      <c r="AY212" s="2" t="s">
        <v>52</v>
      </c>
      <c r="AZ212" s="2" t="s">
        <v>52</v>
      </c>
    </row>
    <row r="213" spans="1:52" ht="30" customHeight="1">
      <c r="A213" s="22" t="s">
        <v>571</v>
      </c>
      <c r="B213" s="22" t="s">
        <v>572</v>
      </c>
      <c r="C213" s="22" t="s">
        <v>68</v>
      </c>
      <c r="D213" s="23">
        <v>60.951999999999998</v>
      </c>
      <c r="E213" s="25">
        <f>일위대가목록!E19</f>
        <v>1994</v>
      </c>
      <c r="F213" s="28">
        <f>TRUNC(E213*D213,1)</f>
        <v>121538.2</v>
      </c>
      <c r="G213" s="25">
        <f>일위대가목록!F19</f>
        <v>15695</v>
      </c>
      <c r="H213" s="28">
        <f>TRUNC(G213*D213,1)</f>
        <v>956641.6</v>
      </c>
      <c r="I213" s="25">
        <f>일위대가목록!G19</f>
        <v>0</v>
      </c>
      <c r="J213" s="28">
        <f>TRUNC(I213*D213,1)</f>
        <v>0</v>
      </c>
      <c r="K213" s="25">
        <f t="shared" si="34"/>
        <v>17689</v>
      </c>
      <c r="L213" s="28">
        <f t="shared" si="34"/>
        <v>1078179.8</v>
      </c>
      <c r="M213" s="22" t="s">
        <v>573</v>
      </c>
      <c r="N213" s="2" t="s">
        <v>138</v>
      </c>
      <c r="O213" s="2" t="s">
        <v>570</v>
      </c>
      <c r="P213" s="2" t="s">
        <v>63</v>
      </c>
      <c r="Q213" s="2" t="s">
        <v>64</v>
      </c>
      <c r="R213" s="2" t="s">
        <v>64</v>
      </c>
      <c r="S213" s="3"/>
      <c r="T213" s="3"/>
      <c r="U213" s="3"/>
      <c r="V213" s="3"/>
      <c r="W213" s="3"/>
      <c r="X213" s="3"/>
      <c r="Y213" s="3"/>
      <c r="Z213" s="3"/>
      <c r="AA213" s="3"/>
      <c r="AB213" s="3"/>
      <c r="AC213" s="3"/>
      <c r="AD213" s="3"/>
      <c r="AE213" s="3"/>
      <c r="AF213" s="3"/>
      <c r="AG213" s="3"/>
      <c r="AH213" s="3"/>
      <c r="AI213" s="3"/>
      <c r="AJ213" s="3"/>
      <c r="AK213" s="3"/>
      <c r="AL213" s="3"/>
      <c r="AM213" s="3"/>
      <c r="AN213" s="3"/>
      <c r="AO213" s="3"/>
      <c r="AP213" s="3"/>
      <c r="AQ213" s="3"/>
      <c r="AR213" s="3"/>
      <c r="AS213" s="3"/>
      <c r="AT213" s="3"/>
      <c r="AU213" s="3"/>
      <c r="AV213" s="2" t="s">
        <v>52</v>
      </c>
      <c r="AW213" s="2" t="s">
        <v>705</v>
      </c>
      <c r="AX213" s="2" t="s">
        <v>52</v>
      </c>
      <c r="AY213" s="2" t="s">
        <v>52</v>
      </c>
      <c r="AZ213" s="2" t="s">
        <v>52</v>
      </c>
    </row>
    <row r="214" spans="1:52" ht="30" customHeight="1">
      <c r="A214" s="22" t="s">
        <v>372</v>
      </c>
      <c r="B214" s="22" t="s">
        <v>52</v>
      </c>
      <c r="C214" s="22" t="s">
        <v>52</v>
      </c>
      <c r="D214" s="23"/>
      <c r="E214" s="25"/>
      <c r="F214" s="28">
        <f>TRUNC(SUMIF(N210:N213, N209, F210:F213),0)</f>
        <v>699755</v>
      </c>
      <c r="G214" s="25"/>
      <c r="H214" s="28">
        <f>TRUNC(SUMIF(N210:N213, N209, H210:H213),0)</f>
        <v>2212997</v>
      </c>
      <c r="I214" s="25"/>
      <c r="J214" s="28">
        <f>TRUNC(SUMIF(N210:N213, N209, J210:J213),0)</f>
        <v>12127</v>
      </c>
      <c r="K214" s="25"/>
      <c r="L214" s="28">
        <f>F214+H214+J214</f>
        <v>2924879</v>
      </c>
      <c r="M214" s="22" t="s">
        <v>52</v>
      </c>
      <c r="N214" s="2" t="s">
        <v>83</v>
      </c>
      <c r="O214" s="2" t="s">
        <v>83</v>
      </c>
      <c r="P214" s="2" t="s">
        <v>52</v>
      </c>
      <c r="Q214" s="2" t="s">
        <v>52</v>
      </c>
      <c r="R214" s="2" t="s">
        <v>52</v>
      </c>
      <c r="S214" s="3"/>
      <c r="T214" s="3"/>
      <c r="U214" s="3"/>
      <c r="V214" s="3"/>
      <c r="W214" s="3"/>
      <c r="X214" s="3"/>
      <c r="Y214" s="3"/>
      <c r="Z214" s="3"/>
      <c r="AA214" s="3"/>
      <c r="AB214" s="3"/>
      <c r="AC214" s="3"/>
      <c r="AD214" s="3"/>
      <c r="AE214" s="3"/>
      <c r="AF214" s="3"/>
      <c r="AG214" s="3"/>
      <c r="AH214" s="3"/>
      <c r="AI214" s="3"/>
      <c r="AJ214" s="3"/>
      <c r="AK214" s="3"/>
      <c r="AL214" s="3"/>
      <c r="AM214" s="3"/>
      <c r="AN214" s="3"/>
      <c r="AO214" s="3"/>
      <c r="AP214" s="3"/>
      <c r="AQ214" s="3"/>
      <c r="AR214" s="3"/>
      <c r="AS214" s="3"/>
      <c r="AT214" s="3"/>
      <c r="AU214" s="3"/>
      <c r="AV214" s="2" t="s">
        <v>52</v>
      </c>
      <c r="AW214" s="2" t="s">
        <v>52</v>
      </c>
      <c r="AX214" s="2" t="s">
        <v>52</v>
      </c>
      <c r="AY214" s="2" t="s">
        <v>52</v>
      </c>
      <c r="AZ214" s="2" t="s">
        <v>52</v>
      </c>
    </row>
    <row r="215" spans="1:52" ht="30" customHeight="1">
      <c r="A215" s="23"/>
      <c r="B215" s="23"/>
      <c r="C215" s="23"/>
      <c r="D215" s="23"/>
      <c r="E215" s="25"/>
      <c r="F215" s="28"/>
      <c r="G215" s="25"/>
      <c r="H215" s="28"/>
      <c r="I215" s="25"/>
      <c r="J215" s="28"/>
      <c r="K215" s="25"/>
      <c r="L215" s="28"/>
      <c r="M215" s="23"/>
    </row>
    <row r="216" spans="1:52" ht="30" customHeight="1">
      <c r="A216" s="19" t="s">
        <v>706</v>
      </c>
      <c r="B216" s="20"/>
      <c r="C216" s="20"/>
      <c r="D216" s="20"/>
      <c r="E216" s="24"/>
      <c r="F216" s="27"/>
      <c r="G216" s="24"/>
      <c r="H216" s="27"/>
      <c r="I216" s="24"/>
      <c r="J216" s="27"/>
      <c r="K216" s="24"/>
      <c r="L216" s="27"/>
      <c r="M216" s="21"/>
      <c r="N216" s="1" t="s">
        <v>143</v>
      </c>
    </row>
    <row r="217" spans="1:52" ht="30" customHeight="1">
      <c r="A217" s="22" t="s">
        <v>466</v>
      </c>
      <c r="B217" s="22" t="s">
        <v>451</v>
      </c>
      <c r="C217" s="22" t="s">
        <v>68</v>
      </c>
      <c r="D217" s="23">
        <v>1.625</v>
      </c>
      <c r="E217" s="25">
        <f>일위대가목록!E12</f>
        <v>1650</v>
      </c>
      <c r="F217" s="28">
        <f>TRUNC(E217*D217,1)</f>
        <v>2681.2</v>
      </c>
      <c r="G217" s="25">
        <f>일위대가목록!F12</f>
        <v>2231</v>
      </c>
      <c r="H217" s="28">
        <f>TRUNC(G217*D217,1)</f>
        <v>3625.3</v>
      </c>
      <c r="I217" s="25">
        <f>일위대가목록!G12</f>
        <v>0</v>
      </c>
      <c r="J217" s="28">
        <f>TRUNC(I217*D217,1)</f>
        <v>0</v>
      </c>
      <c r="K217" s="25">
        <f t="shared" ref="K217:L219" si="35">TRUNC(E217+G217+I217,1)</f>
        <v>3881</v>
      </c>
      <c r="L217" s="28">
        <f t="shared" si="35"/>
        <v>6306.5</v>
      </c>
      <c r="M217" s="22" t="s">
        <v>467</v>
      </c>
      <c r="N217" s="2" t="s">
        <v>143</v>
      </c>
      <c r="O217" s="2" t="s">
        <v>465</v>
      </c>
      <c r="P217" s="2" t="s">
        <v>63</v>
      </c>
      <c r="Q217" s="2" t="s">
        <v>64</v>
      </c>
      <c r="R217" s="2" t="s">
        <v>64</v>
      </c>
      <c r="S217" s="3"/>
      <c r="T217" s="3"/>
      <c r="U217" s="3"/>
      <c r="V217" s="3"/>
      <c r="W217" s="3"/>
      <c r="X217" s="3"/>
      <c r="Y217" s="3"/>
      <c r="Z217" s="3"/>
      <c r="AA217" s="3"/>
      <c r="AB217" s="3"/>
      <c r="AC217" s="3"/>
      <c r="AD217" s="3"/>
      <c r="AE217" s="3"/>
      <c r="AF217" s="3"/>
      <c r="AG217" s="3"/>
      <c r="AH217" s="3"/>
      <c r="AI217" s="3"/>
      <c r="AJ217" s="3"/>
      <c r="AK217" s="3"/>
      <c r="AL217" s="3"/>
      <c r="AM217" s="3"/>
      <c r="AN217" s="3"/>
      <c r="AO217" s="3"/>
      <c r="AP217" s="3"/>
      <c r="AQ217" s="3"/>
      <c r="AR217" s="3"/>
      <c r="AS217" s="3"/>
      <c r="AT217" s="3"/>
      <c r="AU217" s="3"/>
      <c r="AV217" s="2" t="s">
        <v>52</v>
      </c>
      <c r="AW217" s="2" t="s">
        <v>707</v>
      </c>
      <c r="AX217" s="2" t="s">
        <v>52</v>
      </c>
      <c r="AY217" s="2" t="s">
        <v>52</v>
      </c>
      <c r="AZ217" s="2" t="s">
        <v>52</v>
      </c>
    </row>
    <row r="218" spans="1:52" ht="30" customHeight="1">
      <c r="A218" s="22" t="s">
        <v>622</v>
      </c>
      <c r="B218" s="22" t="s">
        <v>623</v>
      </c>
      <c r="C218" s="22" t="s">
        <v>68</v>
      </c>
      <c r="D218" s="23">
        <v>1.6</v>
      </c>
      <c r="E218" s="25">
        <f>일위대가목록!E24</f>
        <v>4153</v>
      </c>
      <c r="F218" s="28">
        <f>TRUNC(E218*D218,1)</f>
        <v>6644.8</v>
      </c>
      <c r="G218" s="25">
        <f>일위대가목록!F24</f>
        <v>7012</v>
      </c>
      <c r="H218" s="28">
        <f>TRUNC(G218*D218,1)</f>
        <v>11219.2</v>
      </c>
      <c r="I218" s="25">
        <f>일위대가목록!G24</f>
        <v>0</v>
      </c>
      <c r="J218" s="28">
        <f>TRUNC(I218*D218,1)</f>
        <v>0</v>
      </c>
      <c r="K218" s="25">
        <f t="shared" si="35"/>
        <v>11165</v>
      </c>
      <c r="L218" s="28">
        <f t="shared" si="35"/>
        <v>17864</v>
      </c>
      <c r="M218" s="22" t="s">
        <v>624</v>
      </c>
      <c r="N218" s="2" t="s">
        <v>143</v>
      </c>
      <c r="O218" s="2" t="s">
        <v>621</v>
      </c>
      <c r="P218" s="2" t="s">
        <v>63</v>
      </c>
      <c r="Q218" s="2" t="s">
        <v>64</v>
      </c>
      <c r="R218" s="2" t="s">
        <v>64</v>
      </c>
      <c r="S218" s="3"/>
      <c r="T218" s="3"/>
      <c r="U218" s="3"/>
      <c r="V218" s="3"/>
      <c r="W218" s="3"/>
      <c r="X218" s="3"/>
      <c r="Y218" s="3"/>
      <c r="Z218" s="3"/>
      <c r="AA218" s="3"/>
      <c r="AB218" s="3"/>
      <c r="AC218" s="3"/>
      <c r="AD218" s="3"/>
      <c r="AE218" s="3"/>
      <c r="AF218" s="3"/>
      <c r="AG218" s="3"/>
      <c r="AH218" s="3"/>
      <c r="AI218" s="3"/>
      <c r="AJ218" s="3"/>
      <c r="AK218" s="3"/>
      <c r="AL218" s="3"/>
      <c r="AM218" s="3"/>
      <c r="AN218" s="3"/>
      <c r="AO218" s="3"/>
      <c r="AP218" s="3"/>
      <c r="AQ218" s="3"/>
      <c r="AR218" s="3"/>
      <c r="AS218" s="3"/>
      <c r="AT218" s="3"/>
      <c r="AU218" s="3"/>
      <c r="AV218" s="2" t="s">
        <v>52</v>
      </c>
      <c r="AW218" s="2" t="s">
        <v>708</v>
      </c>
      <c r="AX218" s="2" t="s">
        <v>52</v>
      </c>
      <c r="AY218" s="2" t="s">
        <v>52</v>
      </c>
      <c r="AZ218" s="2" t="s">
        <v>52</v>
      </c>
    </row>
    <row r="219" spans="1:52" ht="30" customHeight="1">
      <c r="A219" s="22" t="s">
        <v>571</v>
      </c>
      <c r="B219" s="22" t="s">
        <v>572</v>
      </c>
      <c r="C219" s="22" t="s">
        <v>68</v>
      </c>
      <c r="D219" s="23">
        <v>1.6</v>
      </c>
      <c r="E219" s="25">
        <f>일위대가목록!E19</f>
        <v>1994</v>
      </c>
      <c r="F219" s="28">
        <f>TRUNC(E219*D219,1)</f>
        <v>3190.4</v>
      </c>
      <c r="G219" s="25">
        <f>일위대가목록!F19</f>
        <v>15695</v>
      </c>
      <c r="H219" s="28">
        <f>TRUNC(G219*D219,1)</f>
        <v>25112</v>
      </c>
      <c r="I219" s="25">
        <f>일위대가목록!G19</f>
        <v>0</v>
      </c>
      <c r="J219" s="28">
        <f>TRUNC(I219*D219,1)</f>
        <v>0</v>
      </c>
      <c r="K219" s="25">
        <f t="shared" si="35"/>
        <v>17689</v>
      </c>
      <c r="L219" s="28">
        <f t="shared" si="35"/>
        <v>28302.400000000001</v>
      </c>
      <c r="M219" s="22" t="s">
        <v>573</v>
      </c>
      <c r="N219" s="2" t="s">
        <v>143</v>
      </c>
      <c r="O219" s="2" t="s">
        <v>570</v>
      </c>
      <c r="P219" s="2" t="s">
        <v>63</v>
      </c>
      <c r="Q219" s="2" t="s">
        <v>64</v>
      </c>
      <c r="R219" s="2" t="s">
        <v>64</v>
      </c>
      <c r="S219" s="3"/>
      <c r="T219" s="3"/>
      <c r="U219" s="3"/>
      <c r="V219" s="3"/>
      <c r="W219" s="3"/>
      <c r="X219" s="3"/>
      <c r="Y219" s="3"/>
      <c r="Z219" s="3"/>
      <c r="AA219" s="3"/>
      <c r="AB219" s="3"/>
      <c r="AC219" s="3"/>
      <c r="AD219" s="3"/>
      <c r="AE219" s="3"/>
      <c r="AF219" s="3"/>
      <c r="AG219" s="3"/>
      <c r="AH219" s="3"/>
      <c r="AI219" s="3"/>
      <c r="AJ219" s="3"/>
      <c r="AK219" s="3"/>
      <c r="AL219" s="3"/>
      <c r="AM219" s="3"/>
      <c r="AN219" s="3"/>
      <c r="AO219" s="3"/>
      <c r="AP219" s="3"/>
      <c r="AQ219" s="3"/>
      <c r="AR219" s="3"/>
      <c r="AS219" s="3"/>
      <c r="AT219" s="3"/>
      <c r="AU219" s="3"/>
      <c r="AV219" s="2" t="s">
        <v>52</v>
      </c>
      <c r="AW219" s="2" t="s">
        <v>709</v>
      </c>
      <c r="AX219" s="2" t="s">
        <v>52</v>
      </c>
      <c r="AY219" s="2" t="s">
        <v>52</v>
      </c>
      <c r="AZ219" s="2" t="s">
        <v>52</v>
      </c>
    </row>
    <row r="220" spans="1:52" ht="30" customHeight="1">
      <c r="A220" s="22" t="s">
        <v>372</v>
      </c>
      <c r="B220" s="22" t="s">
        <v>52</v>
      </c>
      <c r="C220" s="22" t="s">
        <v>52</v>
      </c>
      <c r="D220" s="23"/>
      <c r="E220" s="25"/>
      <c r="F220" s="28">
        <f>TRUNC(SUMIF(N217:N219, N216, F217:F219),0)</f>
        <v>12516</v>
      </c>
      <c r="G220" s="25"/>
      <c r="H220" s="28">
        <f>TRUNC(SUMIF(N217:N219, N216, H217:H219),0)</f>
        <v>39956</v>
      </c>
      <c r="I220" s="25"/>
      <c r="J220" s="28">
        <f>TRUNC(SUMIF(N217:N219, N216, J217:J219),0)</f>
        <v>0</v>
      </c>
      <c r="K220" s="25"/>
      <c r="L220" s="28">
        <f>F220+H220+J220</f>
        <v>52472</v>
      </c>
      <c r="M220" s="22" t="s">
        <v>52</v>
      </c>
      <c r="N220" s="2" t="s">
        <v>83</v>
      </c>
      <c r="O220" s="2" t="s">
        <v>83</v>
      </c>
      <c r="P220" s="2" t="s">
        <v>52</v>
      </c>
      <c r="Q220" s="2" t="s">
        <v>52</v>
      </c>
      <c r="R220" s="2" t="s">
        <v>52</v>
      </c>
      <c r="S220" s="3"/>
      <c r="T220" s="3"/>
      <c r="U220" s="3"/>
      <c r="V220" s="3"/>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2" t="s">
        <v>52</v>
      </c>
      <c r="AW220" s="2" t="s">
        <v>52</v>
      </c>
      <c r="AX220" s="2" t="s">
        <v>52</v>
      </c>
      <c r="AY220" s="2" t="s">
        <v>52</v>
      </c>
      <c r="AZ220" s="2" t="s">
        <v>52</v>
      </c>
    </row>
    <row r="221" spans="1:52" ht="30" customHeight="1">
      <c r="A221" s="23"/>
      <c r="B221" s="23"/>
      <c r="C221" s="23"/>
      <c r="D221" s="23"/>
      <c r="E221" s="25"/>
      <c r="F221" s="28"/>
      <c r="G221" s="25"/>
      <c r="H221" s="28"/>
      <c r="I221" s="25"/>
      <c r="J221" s="28"/>
      <c r="K221" s="25"/>
      <c r="L221" s="28"/>
      <c r="M221" s="23"/>
    </row>
    <row r="222" spans="1:52" ht="30" customHeight="1">
      <c r="A222" s="19" t="s">
        <v>710</v>
      </c>
      <c r="B222" s="20"/>
      <c r="C222" s="20"/>
      <c r="D222" s="20"/>
      <c r="E222" s="24"/>
      <c r="F222" s="27"/>
      <c r="G222" s="24"/>
      <c r="H222" s="27"/>
      <c r="I222" s="24"/>
      <c r="J222" s="27"/>
      <c r="K222" s="24"/>
      <c r="L222" s="27"/>
      <c r="M222" s="21"/>
      <c r="N222" s="1" t="s">
        <v>148</v>
      </c>
    </row>
    <row r="223" spans="1:52" ht="30" customHeight="1">
      <c r="A223" s="22" t="s">
        <v>466</v>
      </c>
      <c r="B223" s="22" t="s">
        <v>451</v>
      </c>
      <c r="C223" s="22" t="s">
        <v>68</v>
      </c>
      <c r="D223" s="23">
        <v>9</v>
      </c>
      <c r="E223" s="25">
        <f>일위대가목록!E12</f>
        <v>1650</v>
      </c>
      <c r="F223" s="28">
        <f>TRUNC(E223*D223,1)</f>
        <v>14850</v>
      </c>
      <c r="G223" s="25">
        <f>일위대가목록!F12</f>
        <v>2231</v>
      </c>
      <c r="H223" s="28">
        <f>TRUNC(G223*D223,1)</f>
        <v>20079</v>
      </c>
      <c r="I223" s="25">
        <f>일위대가목록!G12</f>
        <v>0</v>
      </c>
      <c r="J223" s="28">
        <f>TRUNC(I223*D223,1)</f>
        <v>0</v>
      </c>
      <c r="K223" s="25">
        <f t="shared" ref="K223:L226" si="36">TRUNC(E223+G223+I223,1)</f>
        <v>3881</v>
      </c>
      <c r="L223" s="28">
        <f t="shared" si="36"/>
        <v>34929</v>
      </c>
      <c r="M223" s="22" t="s">
        <v>467</v>
      </c>
      <c r="N223" s="2" t="s">
        <v>148</v>
      </c>
      <c r="O223" s="2" t="s">
        <v>465</v>
      </c>
      <c r="P223" s="2" t="s">
        <v>63</v>
      </c>
      <c r="Q223" s="2" t="s">
        <v>64</v>
      </c>
      <c r="R223" s="2" t="s">
        <v>64</v>
      </c>
      <c r="S223" s="3"/>
      <c r="T223" s="3"/>
      <c r="U223" s="3"/>
      <c r="V223" s="3">
        <v>1</v>
      </c>
      <c r="W223" s="3"/>
      <c r="X223" s="3"/>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2" t="s">
        <v>52</v>
      </c>
      <c r="AW223" s="2" t="s">
        <v>711</v>
      </c>
      <c r="AX223" s="2" t="s">
        <v>52</v>
      </c>
      <c r="AY223" s="2" t="s">
        <v>52</v>
      </c>
      <c r="AZ223" s="2" t="s">
        <v>52</v>
      </c>
    </row>
    <row r="224" spans="1:52" ht="30" customHeight="1">
      <c r="A224" s="22" t="s">
        <v>622</v>
      </c>
      <c r="B224" s="22" t="s">
        <v>623</v>
      </c>
      <c r="C224" s="22" t="s">
        <v>68</v>
      </c>
      <c r="D224" s="23">
        <v>18.625</v>
      </c>
      <c r="E224" s="25">
        <f>일위대가목록!E24</f>
        <v>4153</v>
      </c>
      <c r="F224" s="28">
        <f>TRUNC(E224*D224,1)</f>
        <v>77349.600000000006</v>
      </c>
      <c r="G224" s="25">
        <f>일위대가목록!F24</f>
        <v>7012</v>
      </c>
      <c r="H224" s="28">
        <f>TRUNC(G224*D224,1)</f>
        <v>130598.5</v>
      </c>
      <c r="I224" s="25">
        <f>일위대가목록!G24</f>
        <v>0</v>
      </c>
      <c r="J224" s="28">
        <f>TRUNC(I224*D224,1)</f>
        <v>0</v>
      </c>
      <c r="K224" s="25">
        <f t="shared" si="36"/>
        <v>11165</v>
      </c>
      <c r="L224" s="28">
        <f t="shared" si="36"/>
        <v>207948.1</v>
      </c>
      <c r="M224" s="22" t="s">
        <v>624</v>
      </c>
      <c r="N224" s="2" t="s">
        <v>148</v>
      </c>
      <c r="O224" s="2" t="s">
        <v>621</v>
      </c>
      <c r="P224" s="2" t="s">
        <v>63</v>
      </c>
      <c r="Q224" s="2" t="s">
        <v>64</v>
      </c>
      <c r="R224" s="2" t="s">
        <v>64</v>
      </c>
      <c r="S224" s="3"/>
      <c r="T224" s="3"/>
      <c r="U224" s="3"/>
      <c r="V224" s="3">
        <v>1</v>
      </c>
      <c r="W224" s="3"/>
      <c r="X224" s="3"/>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2" t="s">
        <v>52</v>
      </c>
      <c r="AW224" s="2" t="s">
        <v>712</v>
      </c>
      <c r="AX224" s="2" t="s">
        <v>52</v>
      </c>
      <c r="AY224" s="2" t="s">
        <v>52</v>
      </c>
      <c r="AZ224" s="2" t="s">
        <v>52</v>
      </c>
    </row>
    <row r="225" spans="1:52" ht="30" customHeight="1">
      <c r="A225" s="22" t="s">
        <v>571</v>
      </c>
      <c r="B225" s="22" t="s">
        <v>572</v>
      </c>
      <c r="C225" s="22" t="s">
        <v>68</v>
      </c>
      <c r="D225" s="23">
        <v>18.625</v>
      </c>
      <c r="E225" s="25">
        <f>일위대가목록!E19</f>
        <v>1994</v>
      </c>
      <c r="F225" s="28">
        <f>TRUNC(E225*D225,1)</f>
        <v>37138.199999999997</v>
      </c>
      <c r="G225" s="25">
        <f>일위대가목록!F19</f>
        <v>15695</v>
      </c>
      <c r="H225" s="28">
        <f>TRUNC(G225*D225,1)</f>
        <v>292319.3</v>
      </c>
      <c r="I225" s="25">
        <f>일위대가목록!G19</f>
        <v>0</v>
      </c>
      <c r="J225" s="28">
        <f>TRUNC(I225*D225,1)</f>
        <v>0</v>
      </c>
      <c r="K225" s="25">
        <f t="shared" si="36"/>
        <v>17689</v>
      </c>
      <c r="L225" s="28">
        <f t="shared" si="36"/>
        <v>329457.5</v>
      </c>
      <c r="M225" s="22" t="s">
        <v>573</v>
      </c>
      <c r="N225" s="2" t="s">
        <v>148</v>
      </c>
      <c r="O225" s="2" t="s">
        <v>570</v>
      </c>
      <c r="P225" s="2" t="s">
        <v>63</v>
      </c>
      <c r="Q225" s="2" t="s">
        <v>64</v>
      </c>
      <c r="R225" s="2" t="s">
        <v>64</v>
      </c>
      <c r="S225" s="3"/>
      <c r="T225" s="3"/>
      <c r="U225" s="3"/>
      <c r="V225" s="3">
        <v>1</v>
      </c>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2" t="s">
        <v>52</v>
      </c>
      <c r="AW225" s="2" t="s">
        <v>713</v>
      </c>
      <c r="AX225" s="2" t="s">
        <v>52</v>
      </c>
      <c r="AY225" s="2" t="s">
        <v>52</v>
      </c>
      <c r="AZ225" s="2" t="s">
        <v>52</v>
      </c>
    </row>
    <row r="226" spans="1:52" ht="30" customHeight="1">
      <c r="A226" s="22" t="s">
        <v>499</v>
      </c>
      <c r="B226" s="22" t="s">
        <v>714</v>
      </c>
      <c r="C226" s="22" t="s">
        <v>496</v>
      </c>
      <c r="D226" s="23">
        <v>1</v>
      </c>
      <c r="E226" s="25">
        <f>TRUNC(SUMIF(V223:V226, RIGHTB(O226, 1), L223:L226)*U226, 2)</f>
        <v>28616.73</v>
      </c>
      <c r="F226" s="28">
        <f>TRUNC(E226*D226,1)</f>
        <v>28616.7</v>
      </c>
      <c r="G226" s="25">
        <v>0</v>
      </c>
      <c r="H226" s="28">
        <f>TRUNC(G226*D226,1)</f>
        <v>0</v>
      </c>
      <c r="I226" s="25">
        <v>0</v>
      </c>
      <c r="J226" s="28">
        <f>TRUNC(I226*D226,1)</f>
        <v>0</v>
      </c>
      <c r="K226" s="25">
        <f t="shared" si="36"/>
        <v>28616.7</v>
      </c>
      <c r="L226" s="28">
        <f t="shared" si="36"/>
        <v>28616.7</v>
      </c>
      <c r="M226" s="22" t="s">
        <v>52</v>
      </c>
      <c r="N226" s="2" t="s">
        <v>148</v>
      </c>
      <c r="O226" s="2" t="s">
        <v>497</v>
      </c>
      <c r="P226" s="2" t="s">
        <v>64</v>
      </c>
      <c r="Q226" s="2" t="s">
        <v>64</v>
      </c>
      <c r="R226" s="2" t="s">
        <v>64</v>
      </c>
      <c r="S226" s="3">
        <v>3</v>
      </c>
      <c r="T226" s="3">
        <v>0</v>
      </c>
      <c r="U226" s="3">
        <v>0.05</v>
      </c>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2" t="s">
        <v>52</v>
      </c>
      <c r="AW226" s="2" t="s">
        <v>715</v>
      </c>
      <c r="AX226" s="2" t="s">
        <v>52</v>
      </c>
      <c r="AY226" s="2" t="s">
        <v>52</v>
      </c>
      <c r="AZ226" s="2" t="s">
        <v>52</v>
      </c>
    </row>
    <row r="227" spans="1:52" ht="30" customHeight="1">
      <c r="A227" s="22" t="s">
        <v>372</v>
      </c>
      <c r="B227" s="22" t="s">
        <v>52</v>
      </c>
      <c r="C227" s="22" t="s">
        <v>52</v>
      </c>
      <c r="D227" s="23"/>
      <c r="E227" s="25"/>
      <c r="F227" s="28">
        <f>TRUNC(SUMIF(N223:N226, N222, F223:F226),0)</f>
        <v>157954</v>
      </c>
      <c r="G227" s="25"/>
      <c r="H227" s="28">
        <f>TRUNC(SUMIF(N223:N226, N222, H223:H226),0)</f>
        <v>442996</v>
      </c>
      <c r="I227" s="25"/>
      <c r="J227" s="28">
        <f>TRUNC(SUMIF(N223:N226, N222, J223:J226),0)</f>
        <v>0</v>
      </c>
      <c r="K227" s="25"/>
      <c r="L227" s="28">
        <f>F227+H227+J227</f>
        <v>600950</v>
      </c>
      <c r="M227" s="22" t="s">
        <v>52</v>
      </c>
      <c r="N227" s="2" t="s">
        <v>83</v>
      </c>
      <c r="O227" s="2" t="s">
        <v>83</v>
      </c>
      <c r="P227" s="2" t="s">
        <v>52</v>
      </c>
      <c r="Q227" s="2" t="s">
        <v>52</v>
      </c>
      <c r="R227" s="2" t="s">
        <v>52</v>
      </c>
      <c r="S227" s="3"/>
      <c r="T227" s="3"/>
      <c r="U227" s="3"/>
      <c r="V227" s="3"/>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2" t="s">
        <v>52</v>
      </c>
      <c r="AW227" s="2" t="s">
        <v>52</v>
      </c>
      <c r="AX227" s="2" t="s">
        <v>52</v>
      </c>
      <c r="AY227" s="2" t="s">
        <v>52</v>
      </c>
      <c r="AZ227" s="2" t="s">
        <v>52</v>
      </c>
    </row>
    <row r="228" spans="1:52" ht="30" customHeight="1">
      <c r="A228" s="23"/>
      <c r="B228" s="23"/>
      <c r="C228" s="23"/>
      <c r="D228" s="23"/>
      <c r="E228" s="25"/>
      <c r="F228" s="28"/>
      <c r="G228" s="25"/>
      <c r="H228" s="28"/>
      <c r="I228" s="25"/>
      <c r="J228" s="28"/>
      <c r="K228" s="25"/>
      <c r="L228" s="28"/>
      <c r="M228" s="23"/>
    </row>
    <row r="229" spans="1:52" ht="30" customHeight="1">
      <c r="A229" s="19" t="s">
        <v>716</v>
      </c>
      <c r="B229" s="20"/>
      <c r="C229" s="20"/>
      <c r="D229" s="20"/>
      <c r="E229" s="24"/>
      <c r="F229" s="27"/>
      <c r="G229" s="24"/>
      <c r="H229" s="27"/>
      <c r="I229" s="24"/>
      <c r="J229" s="27"/>
      <c r="K229" s="24"/>
      <c r="L229" s="27"/>
      <c r="M229" s="21"/>
      <c r="N229" s="1" t="s">
        <v>153</v>
      </c>
    </row>
    <row r="230" spans="1:52" ht="30" customHeight="1">
      <c r="A230" s="22" t="s">
        <v>450</v>
      </c>
      <c r="B230" s="22" t="s">
        <v>451</v>
      </c>
      <c r="C230" s="22" t="s">
        <v>68</v>
      </c>
      <c r="D230" s="23">
        <v>7.8120000000000003</v>
      </c>
      <c r="E230" s="25">
        <f>일위대가목록!E11</f>
        <v>1109</v>
      </c>
      <c r="F230" s="28">
        <f t="shared" ref="F230:F237" si="37">TRUNC(E230*D230,1)</f>
        <v>8663.5</v>
      </c>
      <c r="G230" s="25">
        <f>일위대가목록!F11</f>
        <v>2231</v>
      </c>
      <c r="H230" s="28">
        <f t="shared" ref="H230:H237" si="38">TRUNC(G230*D230,1)</f>
        <v>17428.5</v>
      </c>
      <c r="I230" s="25">
        <f>일위대가목록!G11</f>
        <v>0</v>
      </c>
      <c r="J230" s="28">
        <f t="shared" ref="J230:J237" si="39">TRUNC(I230*D230,1)</f>
        <v>0</v>
      </c>
      <c r="K230" s="25">
        <f t="shared" ref="K230:L237" si="40">TRUNC(E230+G230+I230,1)</f>
        <v>3340</v>
      </c>
      <c r="L230" s="28">
        <f t="shared" si="40"/>
        <v>26092</v>
      </c>
      <c r="M230" s="22" t="s">
        <v>452</v>
      </c>
      <c r="N230" s="2" t="s">
        <v>153</v>
      </c>
      <c r="O230" s="2" t="s">
        <v>449</v>
      </c>
      <c r="P230" s="2" t="s">
        <v>63</v>
      </c>
      <c r="Q230" s="2" t="s">
        <v>64</v>
      </c>
      <c r="R230" s="2" t="s">
        <v>64</v>
      </c>
      <c r="S230" s="3"/>
      <c r="T230" s="3"/>
      <c r="U230" s="3"/>
      <c r="V230" s="3"/>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2" t="s">
        <v>52</v>
      </c>
      <c r="AW230" s="2" t="s">
        <v>717</v>
      </c>
      <c r="AX230" s="2" t="s">
        <v>52</v>
      </c>
      <c r="AY230" s="2" t="s">
        <v>52</v>
      </c>
      <c r="AZ230" s="2" t="s">
        <v>52</v>
      </c>
    </row>
    <row r="231" spans="1:52" ht="30" customHeight="1">
      <c r="A231" s="22" t="s">
        <v>597</v>
      </c>
      <c r="B231" s="22" t="s">
        <v>613</v>
      </c>
      <c r="C231" s="22" t="s">
        <v>68</v>
      </c>
      <c r="D231" s="23">
        <v>6.89</v>
      </c>
      <c r="E231" s="25">
        <f>일위대가목록!E23</f>
        <v>5838</v>
      </c>
      <c r="F231" s="28">
        <f t="shared" si="37"/>
        <v>40223.800000000003</v>
      </c>
      <c r="G231" s="25">
        <f>일위대가목록!F23</f>
        <v>18140</v>
      </c>
      <c r="H231" s="28">
        <f t="shared" si="38"/>
        <v>124984.6</v>
      </c>
      <c r="I231" s="25">
        <f>일위대가목록!G23</f>
        <v>362</v>
      </c>
      <c r="J231" s="28">
        <f t="shared" si="39"/>
        <v>2494.1</v>
      </c>
      <c r="K231" s="25">
        <f t="shared" si="40"/>
        <v>24340</v>
      </c>
      <c r="L231" s="28">
        <f t="shared" si="40"/>
        <v>167702.5</v>
      </c>
      <c r="M231" s="22" t="s">
        <v>614</v>
      </c>
      <c r="N231" s="2" t="s">
        <v>153</v>
      </c>
      <c r="O231" s="2" t="s">
        <v>612</v>
      </c>
      <c r="P231" s="2" t="s">
        <v>63</v>
      </c>
      <c r="Q231" s="2" t="s">
        <v>64</v>
      </c>
      <c r="R231" s="2" t="s">
        <v>64</v>
      </c>
      <c r="S231" s="3"/>
      <c r="T231" s="3"/>
      <c r="U231" s="3"/>
      <c r="V231" s="3"/>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2" t="s">
        <v>52</v>
      </c>
      <c r="AW231" s="2" t="s">
        <v>718</v>
      </c>
      <c r="AX231" s="2" t="s">
        <v>52</v>
      </c>
      <c r="AY231" s="2" t="s">
        <v>52</v>
      </c>
      <c r="AZ231" s="2" t="s">
        <v>52</v>
      </c>
    </row>
    <row r="232" spans="1:52" ht="30" customHeight="1">
      <c r="A232" s="22" t="s">
        <v>571</v>
      </c>
      <c r="B232" s="22" t="s">
        <v>572</v>
      </c>
      <c r="C232" s="22" t="s">
        <v>68</v>
      </c>
      <c r="D232" s="23">
        <v>6.89</v>
      </c>
      <c r="E232" s="25">
        <f>일위대가목록!E19</f>
        <v>1994</v>
      </c>
      <c r="F232" s="28">
        <f t="shared" si="37"/>
        <v>13738.6</v>
      </c>
      <c r="G232" s="25">
        <f>일위대가목록!F19</f>
        <v>15695</v>
      </c>
      <c r="H232" s="28">
        <f t="shared" si="38"/>
        <v>108138.5</v>
      </c>
      <c r="I232" s="25">
        <f>일위대가목록!G19</f>
        <v>0</v>
      </c>
      <c r="J232" s="28">
        <f t="shared" si="39"/>
        <v>0</v>
      </c>
      <c r="K232" s="25">
        <f t="shared" si="40"/>
        <v>17689</v>
      </c>
      <c r="L232" s="28">
        <f t="shared" si="40"/>
        <v>121877.1</v>
      </c>
      <c r="M232" s="22" t="s">
        <v>573</v>
      </c>
      <c r="N232" s="2" t="s">
        <v>153</v>
      </c>
      <c r="O232" s="2" t="s">
        <v>570</v>
      </c>
      <c r="P232" s="2" t="s">
        <v>63</v>
      </c>
      <c r="Q232" s="2" t="s">
        <v>64</v>
      </c>
      <c r="R232" s="2" t="s">
        <v>64</v>
      </c>
      <c r="S232" s="3"/>
      <c r="T232" s="3"/>
      <c r="U232" s="3"/>
      <c r="V232" s="3"/>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2" t="s">
        <v>52</v>
      </c>
      <c r="AW232" s="2" t="s">
        <v>719</v>
      </c>
      <c r="AX232" s="2" t="s">
        <v>52</v>
      </c>
      <c r="AY232" s="2" t="s">
        <v>52</v>
      </c>
      <c r="AZ232" s="2" t="s">
        <v>52</v>
      </c>
    </row>
    <row r="233" spans="1:52" ht="30" customHeight="1">
      <c r="A233" s="22" t="s">
        <v>52</v>
      </c>
      <c r="B233" s="22" t="s">
        <v>52</v>
      </c>
      <c r="C233" s="22" t="s">
        <v>52</v>
      </c>
      <c r="D233" s="23"/>
      <c r="E233" s="25">
        <v>0</v>
      </c>
      <c r="F233" s="28">
        <f t="shared" si="37"/>
        <v>0</v>
      </c>
      <c r="G233" s="25">
        <v>0</v>
      </c>
      <c r="H233" s="28">
        <f t="shared" si="38"/>
        <v>0</v>
      </c>
      <c r="I233" s="25">
        <v>0</v>
      </c>
      <c r="J233" s="28">
        <f t="shared" si="39"/>
        <v>0</v>
      </c>
      <c r="K233" s="25">
        <f t="shared" si="40"/>
        <v>0</v>
      </c>
      <c r="L233" s="28">
        <f t="shared" si="40"/>
        <v>0</v>
      </c>
      <c r="M233" s="22" t="s">
        <v>52</v>
      </c>
      <c r="N233" s="2" t="s">
        <v>153</v>
      </c>
      <c r="O233" s="2" t="s">
        <v>52</v>
      </c>
      <c r="P233" s="2" t="s">
        <v>64</v>
      </c>
      <c r="Q233" s="2" t="s">
        <v>64</v>
      </c>
      <c r="R233" s="2" t="s">
        <v>64</v>
      </c>
      <c r="S233" s="3"/>
      <c r="T233" s="3"/>
      <c r="U233" s="3"/>
      <c r="V233" s="3"/>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2" t="s">
        <v>52</v>
      </c>
      <c r="AW233" s="2" t="s">
        <v>153</v>
      </c>
      <c r="AX233" s="2" t="s">
        <v>52</v>
      </c>
      <c r="AY233" s="2" t="s">
        <v>52</v>
      </c>
      <c r="AZ233" s="2" t="s">
        <v>52</v>
      </c>
    </row>
    <row r="234" spans="1:52" ht="30" customHeight="1">
      <c r="A234" s="22" t="s">
        <v>466</v>
      </c>
      <c r="B234" s="22" t="s">
        <v>451</v>
      </c>
      <c r="C234" s="22" t="s">
        <v>68</v>
      </c>
      <c r="D234" s="23">
        <v>240.286</v>
      </c>
      <c r="E234" s="25">
        <f>일위대가목록!E12</f>
        <v>1650</v>
      </c>
      <c r="F234" s="28">
        <f t="shared" si="37"/>
        <v>396471.9</v>
      </c>
      <c r="G234" s="25">
        <f>일위대가목록!F12</f>
        <v>2231</v>
      </c>
      <c r="H234" s="28">
        <f t="shared" si="38"/>
        <v>536078</v>
      </c>
      <c r="I234" s="25">
        <f>일위대가목록!G12</f>
        <v>0</v>
      </c>
      <c r="J234" s="28">
        <f t="shared" si="39"/>
        <v>0</v>
      </c>
      <c r="K234" s="25">
        <f t="shared" si="40"/>
        <v>3881</v>
      </c>
      <c r="L234" s="28">
        <f t="shared" si="40"/>
        <v>932549.9</v>
      </c>
      <c r="M234" s="22" t="s">
        <v>467</v>
      </c>
      <c r="N234" s="2" t="s">
        <v>153</v>
      </c>
      <c r="O234" s="2" t="s">
        <v>465</v>
      </c>
      <c r="P234" s="2" t="s">
        <v>63</v>
      </c>
      <c r="Q234" s="2" t="s">
        <v>64</v>
      </c>
      <c r="R234" s="2" t="s">
        <v>64</v>
      </c>
      <c r="S234" s="3"/>
      <c r="T234" s="3"/>
      <c r="U234" s="3"/>
      <c r="V234" s="3"/>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2" t="s">
        <v>52</v>
      </c>
      <c r="AW234" s="2" t="s">
        <v>720</v>
      </c>
      <c r="AX234" s="2" t="s">
        <v>52</v>
      </c>
      <c r="AY234" s="2" t="s">
        <v>52</v>
      </c>
      <c r="AZ234" s="2" t="s">
        <v>52</v>
      </c>
    </row>
    <row r="235" spans="1:52" ht="30" customHeight="1">
      <c r="A235" s="22" t="s">
        <v>597</v>
      </c>
      <c r="B235" s="22" t="s">
        <v>598</v>
      </c>
      <c r="C235" s="22" t="s">
        <v>68</v>
      </c>
      <c r="D235" s="23">
        <v>68.064999999999998</v>
      </c>
      <c r="E235" s="25">
        <f>일위대가목록!E22</f>
        <v>4819</v>
      </c>
      <c r="F235" s="28">
        <f t="shared" si="37"/>
        <v>328005.2</v>
      </c>
      <c r="G235" s="25">
        <f>일위대가목록!F22</f>
        <v>18140</v>
      </c>
      <c r="H235" s="28">
        <f t="shared" si="38"/>
        <v>1234699.1000000001</v>
      </c>
      <c r="I235" s="25">
        <f>일위대가목록!G22</f>
        <v>362</v>
      </c>
      <c r="J235" s="28">
        <f t="shared" si="39"/>
        <v>24639.5</v>
      </c>
      <c r="K235" s="25">
        <f t="shared" si="40"/>
        <v>23321</v>
      </c>
      <c r="L235" s="28">
        <f t="shared" si="40"/>
        <v>1587343.8</v>
      </c>
      <c r="M235" s="22" t="s">
        <v>599</v>
      </c>
      <c r="N235" s="2" t="s">
        <v>153</v>
      </c>
      <c r="O235" s="2" t="s">
        <v>596</v>
      </c>
      <c r="P235" s="2" t="s">
        <v>63</v>
      </c>
      <c r="Q235" s="2" t="s">
        <v>64</v>
      </c>
      <c r="R235" s="2" t="s">
        <v>64</v>
      </c>
      <c r="S235" s="3"/>
      <c r="T235" s="3"/>
      <c r="U235" s="3"/>
      <c r="V235" s="3"/>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2" t="s">
        <v>52</v>
      </c>
      <c r="AW235" s="2" t="s">
        <v>721</v>
      </c>
      <c r="AX235" s="2" t="s">
        <v>52</v>
      </c>
      <c r="AY235" s="2" t="s">
        <v>52</v>
      </c>
      <c r="AZ235" s="2" t="s">
        <v>52</v>
      </c>
    </row>
    <row r="236" spans="1:52" ht="30" customHeight="1">
      <c r="A236" s="22" t="s">
        <v>622</v>
      </c>
      <c r="B236" s="22" t="s">
        <v>623</v>
      </c>
      <c r="C236" s="22" t="s">
        <v>68</v>
      </c>
      <c r="D236" s="23">
        <v>118.34699999999999</v>
      </c>
      <c r="E236" s="25">
        <f>일위대가목록!E24</f>
        <v>4153</v>
      </c>
      <c r="F236" s="28">
        <f t="shared" si="37"/>
        <v>491495</v>
      </c>
      <c r="G236" s="25">
        <f>일위대가목록!F24</f>
        <v>7012</v>
      </c>
      <c r="H236" s="28">
        <f t="shared" si="38"/>
        <v>829849.1</v>
      </c>
      <c r="I236" s="25">
        <f>일위대가목록!G24</f>
        <v>0</v>
      </c>
      <c r="J236" s="28">
        <f t="shared" si="39"/>
        <v>0</v>
      </c>
      <c r="K236" s="25">
        <f t="shared" si="40"/>
        <v>11165</v>
      </c>
      <c r="L236" s="28">
        <f t="shared" si="40"/>
        <v>1321344.1000000001</v>
      </c>
      <c r="M236" s="22" t="s">
        <v>624</v>
      </c>
      <c r="N236" s="2" t="s">
        <v>153</v>
      </c>
      <c r="O236" s="2" t="s">
        <v>621</v>
      </c>
      <c r="P236" s="2" t="s">
        <v>63</v>
      </c>
      <c r="Q236" s="2" t="s">
        <v>64</v>
      </c>
      <c r="R236" s="2" t="s">
        <v>64</v>
      </c>
      <c r="S236" s="3"/>
      <c r="T236" s="3"/>
      <c r="U236" s="3"/>
      <c r="V236" s="3"/>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2" t="s">
        <v>52</v>
      </c>
      <c r="AW236" s="2" t="s">
        <v>722</v>
      </c>
      <c r="AX236" s="2" t="s">
        <v>52</v>
      </c>
      <c r="AY236" s="2" t="s">
        <v>52</v>
      </c>
      <c r="AZ236" s="2" t="s">
        <v>52</v>
      </c>
    </row>
    <row r="237" spans="1:52" ht="30" customHeight="1">
      <c r="A237" s="22" t="s">
        <v>571</v>
      </c>
      <c r="B237" s="22" t="s">
        <v>572</v>
      </c>
      <c r="C237" s="22" t="s">
        <v>68</v>
      </c>
      <c r="D237" s="23">
        <v>118.34699999999999</v>
      </c>
      <c r="E237" s="25">
        <f>일위대가목록!E19</f>
        <v>1994</v>
      </c>
      <c r="F237" s="28">
        <f t="shared" si="37"/>
        <v>235983.9</v>
      </c>
      <c r="G237" s="25">
        <f>일위대가목록!F19</f>
        <v>15695</v>
      </c>
      <c r="H237" s="28">
        <f t="shared" si="38"/>
        <v>1857456.1</v>
      </c>
      <c r="I237" s="25">
        <f>일위대가목록!G19</f>
        <v>0</v>
      </c>
      <c r="J237" s="28">
        <f t="shared" si="39"/>
        <v>0</v>
      </c>
      <c r="K237" s="25">
        <f t="shared" si="40"/>
        <v>17689</v>
      </c>
      <c r="L237" s="28">
        <f t="shared" si="40"/>
        <v>2093440</v>
      </c>
      <c r="M237" s="22" t="s">
        <v>573</v>
      </c>
      <c r="N237" s="2" t="s">
        <v>153</v>
      </c>
      <c r="O237" s="2" t="s">
        <v>570</v>
      </c>
      <c r="P237" s="2" t="s">
        <v>63</v>
      </c>
      <c r="Q237" s="2" t="s">
        <v>64</v>
      </c>
      <c r="R237" s="2" t="s">
        <v>64</v>
      </c>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2" t="s">
        <v>52</v>
      </c>
      <c r="AW237" s="2" t="s">
        <v>719</v>
      </c>
      <c r="AX237" s="2" t="s">
        <v>52</v>
      </c>
      <c r="AY237" s="2" t="s">
        <v>52</v>
      </c>
      <c r="AZ237" s="2" t="s">
        <v>52</v>
      </c>
    </row>
    <row r="238" spans="1:52" ht="30" customHeight="1">
      <c r="A238" s="22" t="s">
        <v>372</v>
      </c>
      <c r="B238" s="22" t="s">
        <v>52</v>
      </c>
      <c r="C238" s="22" t="s">
        <v>52</v>
      </c>
      <c r="D238" s="23"/>
      <c r="E238" s="25"/>
      <c r="F238" s="28">
        <f>TRUNC(SUMIF(N230:N237, N229, F230:F237),0)</f>
        <v>1514581</v>
      </c>
      <c r="G238" s="25"/>
      <c r="H238" s="28">
        <f>TRUNC(SUMIF(N230:N237, N229, H230:H237),0)</f>
        <v>4708633</v>
      </c>
      <c r="I238" s="25"/>
      <c r="J238" s="28">
        <f>TRUNC(SUMIF(N230:N237, N229, J230:J237),0)</f>
        <v>27133</v>
      </c>
      <c r="K238" s="25"/>
      <c r="L238" s="28">
        <f>F238+H238+J238</f>
        <v>6250347</v>
      </c>
      <c r="M238" s="22" t="s">
        <v>52</v>
      </c>
      <c r="N238" s="2" t="s">
        <v>83</v>
      </c>
      <c r="O238" s="2" t="s">
        <v>83</v>
      </c>
      <c r="P238" s="2" t="s">
        <v>52</v>
      </c>
      <c r="Q238" s="2" t="s">
        <v>52</v>
      </c>
      <c r="R238" s="2" t="s">
        <v>52</v>
      </c>
      <c r="S238" s="3"/>
      <c r="T238" s="3"/>
      <c r="U238" s="3"/>
      <c r="V238" s="3"/>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2" t="s">
        <v>52</v>
      </c>
      <c r="AW238" s="2" t="s">
        <v>52</v>
      </c>
      <c r="AX238" s="2" t="s">
        <v>52</v>
      </c>
      <c r="AY238" s="2" t="s">
        <v>52</v>
      </c>
      <c r="AZ238" s="2" t="s">
        <v>52</v>
      </c>
    </row>
    <row r="239" spans="1:52" ht="30" customHeight="1">
      <c r="A239" s="23"/>
      <c r="B239" s="23"/>
      <c r="C239" s="23"/>
      <c r="D239" s="23"/>
      <c r="E239" s="25"/>
      <c r="F239" s="28"/>
      <c r="G239" s="25"/>
      <c r="H239" s="28"/>
      <c r="I239" s="25"/>
      <c r="J239" s="28"/>
      <c r="K239" s="25"/>
      <c r="L239" s="28"/>
      <c r="M239" s="23"/>
    </row>
    <row r="240" spans="1:52" ht="30" customHeight="1">
      <c r="A240" s="19" t="s">
        <v>723</v>
      </c>
      <c r="B240" s="20"/>
      <c r="C240" s="20"/>
      <c r="D240" s="20"/>
      <c r="E240" s="24"/>
      <c r="F240" s="27"/>
      <c r="G240" s="24"/>
      <c r="H240" s="27"/>
      <c r="I240" s="24"/>
      <c r="J240" s="27"/>
      <c r="K240" s="24"/>
      <c r="L240" s="27"/>
      <c r="M240" s="21"/>
      <c r="N240" s="1" t="s">
        <v>158</v>
      </c>
    </row>
    <row r="241" spans="1:52" ht="30" customHeight="1">
      <c r="A241" s="22" t="s">
        <v>660</v>
      </c>
      <c r="B241" s="22" t="s">
        <v>661</v>
      </c>
      <c r="C241" s="22" t="s">
        <v>68</v>
      </c>
      <c r="D241" s="23">
        <v>29.76</v>
      </c>
      <c r="E241" s="25">
        <f>단가대비표!O13</f>
        <v>43200</v>
      </c>
      <c r="F241" s="28">
        <f>TRUNC(E241*D241,1)</f>
        <v>1285632</v>
      </c>
      <c r="G241" s="25">
        <f>단가대비표!P13</f>
        <v>0</v>
      </c>
      <c r="H241" s="28">
        <f>TRUNC(G241*D241,1)</f>
        <v>0</v>
      </c>
      <c r="I241" s="25">
        <f>단가대비표!V13</f>
        <v>0</v>
      </c>
      <c r="J241" s="28">
        <f>TRUNC(I241*D241,1)</f>
        <v>0</v>
      </c>
      <c r="K241" s="25">
        <f t="shared" ref="K241:L244" si="41">TRUNC(E241+G241+I241,1)</f>
        <v>43200</v>
      </c>
      <c r="L241" s="28">
        <f t="shared" si="41"/>
        <v>1285632</v>
      </c>
      <c r="M241" s="22" t="s">
        <v>662</v>
      </c>
      <c r="N241" s="2" t="s">
        <v>158</v>
      </c>
      <c r="O241" s="2" t="s">
        <v>663</v>
      </c>
      <c r="P241" s="2" t="s">
        <v>64</v>
      </c>
      <c r="Q241" s="2" t="s">
        <v>64</v>
      </c>
      <c r="R241" s="2" t="s">
        <v>63</v>
      </c>
      <c r="S241" s="3"/>
      <c r="T241" s="3"/>
      <c r="U241" s="3"/>
      <c r="V241" s="3"/>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2" t="s">
        <v>52</v>
      </c>
      <c r="AW241" s="2" t="s">
        <v>724</v>
      </c>
      <c r="AX241" s="2" t="s">
        <v>52</v>
      </c>
      <c r="AY241" s="2" t="s">
        <v>52</v>
      </c>
      <c r="AZ241" s="2" t="s">
        <v>52</v>
      </c>
    </row>
    <row r="242" spans="1:52" ht="30" customHeight="1">
      <c r="A242" s="22" t="s">
        <v>505</v>
      </c>
      <c r="B242" s="22" t="s">
        <v>506</v>
      </c>
      <c r="C242" s="22" t="s">
        <v>68</v>
      </c>
      <c r="D242" s="23">
        <v>29.76</v>
      </c>
      <c r="E242" s="25">
        <f>일위대가목록!E14</f>
        <v>0</v>
      </c>
      <c r="F242" s="28">
        <f>TRUNC(E242*D242,1)</f>
        <v>0</v>
      </c>
      <c r="G242" s="25">
        <f>일위대가목록!F14</f>
        <v>33564</v>
      </c>
      <c r="H242" s="28">
        <f>TRUNC(G242*D242,1)</f>
        <v>998864.6</v>
      </c>
      <c r="I242" s="25">
        <f>일위대가목록!G14</f>
        <v>0</v>
      </c>
      <c r="J242" s="28">
        <f>TRUNC(I242*D242,1)</f>
        <v>0</v>
      </c>
      <c r="K242" s="25">
        <f t="shared" si="41"/>
        <v>33564</v>
      </c>
      <c r="L242" s="28">
        <f t="shared" si="41"/>
        <v>998864.6</v>
      </c>
      <c r="M242" s="22" t="s">
        <v>507</v>
      </c>
      <c r="N242" s="2" t="s">
        <v>158</v>
      </c>
      <c r="O242" s="2" t="s">
        <v>504</v>
      </c>
      <c r="P242" s="2" t="s">
        <v>63</v>
      </c>
      <c r="Q242" s="2" t="s">
        <v>64</v>
      </c>
      <c r="R242" s="2" t="s">
        <v>64</v>
      </c>
      <c r="S242" s="3"/>
      <c r="T242" s="3"/>
      <c r="U242" s="3"/>
      <c r="V242" s="3"/>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2" t="s">
        <v>52</v>
      </c>
      <c r="AW242" s="2" t="s">
        <v>725</v>
      </c>
      <c r="AX242" s="2" t="s">
        <v>52</v>
      </c>
      <c r="AY242" s="2" t="s">
        <v>52</v>
      </c>
      <c r="AZ242" s="2" t="s">
        <v>52</v>
      </c>
    </row>
    <row r="243" spans="1:52" ht="30" customHeight="1">
      <c r="A243" s="22" t="s">
        <v>429</v>
      </c>
      <c r="B243" s="22" t="s">
        <v>430</v>
      </c>
      <c r="C243" s="22" t="s">
        <v>228</v>
      </c>
      <c r="D243" s="23">
        <v>59.2</v>
      </c>
      <c r="E243" s="25">
        <f>일위대가목록!E9</f>
        <v>376</v>
      </c>
      <c r="F243" s="28">
        <f>TRUNC(E243*D243,1)</f>
        <v>22259.200000000001</v>
      </c>
      <c r="G243" s="25">
        <f>일위대가목록!F9</f>
        <v>0</v>
      </c>
      <c r="H243" s="28">
        <f>TRUNC(G243*D243,1)</f>
        <v>0</v>
      </c>
      <c r="I243" s="25">
        <f>일위대가목록!G9</f>
        <v>0</v>
      </c>
      <c r="J243" s="28">
        <f>TRUNC(I243*D243,1)</f>
        <v>0</v>
      </c>
      <c r="K243" s="25">
        <f t="shared" si="41"/>
        <v>376</v>
      </c>
      <c r="L243" s="28">
        <f t="shared" si="41"/>
        <v>22259.200000000001</v>
      </c>
      <c r="M243" s="22" t="s">
        <v>431</v>
      </c>
      <c r="N243" s="2" t="s">
        <v>158</v>
      </c>
      <c r="O243" s="2" t="s">
        <v>428</v>
      </c>
      <c r="P243" s="2" t="s">
        <v>63</v>
      </c>
      <c r="Q243" s="2" t="s">
        <v>64</v>
      </c>
      <c r="R243" s="2" t="s">
        <v>64</v>
      </c>
      <c r="S243" s="3"/>
      <c r="T243" s="3"/>
      <c r="U243" s="3"/>
      <c r="V243" s="3"/>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2" t="s">
        <v>52</v>
      </c>
      <c r="AW243" s="2" t="s">
        <v>726</v>
      </c>
      <c r="AX243" s="2" t="s">
        <v>52</v>
      </c>
      <c r="AY243" s="2" t="s">
        <v>52</v>
      </c>
      <c r="AZ243" s="2" t="s">
        <v>52</v>
      </c>
    </row>
    <row r="244" spans="1:52" ht="30" customHeight="1">
      <c r="A244" s="22" t="s">
        <v>441</v>
      </c>
      <c r="B244" s="22" t="s">
        <v>442</v>
      </c>
      <c r="C244" s="22" t="s">
        <v>228</v>
      </c>
      <c r="D244" s="23">
        <v>19.84</v>
      </c>
      <c r="E244" s="25">
        <f>일위대가목록!E10</f>
        <v>5184</v>
      </c>
      <c r="F244" s="28">
        <f>TRUNC(E244*D244,1)</f>
        <v>102850.5</v>
      </c>
      <c r="G244" s="25">
        <f>일위대가목록!F10</f>
        <v>0</v>
      </c>
      <c r="H244" s="28">
        <f>TRUNC(G244*D244,1)</f>
        <v>0</v>
      </c>
      <c r="I244" s="25">
        <f>일위대가목록!G10</f>
        <v>0</v>
      </c>
      <c r="J244" s="28">
        <f>TRUNC(I244*D244,1)</f>
        <v>0</v>
      </c>
      <c r="K244" s="25">
        <f t="shared" si="41"/>
        <v>5184</v>
      </c>
      <c r="L244" s="28">
        <f t="shared" si="41"/>
        <v>102850.5</v>
      </c>
      <c r="M244" s="22" t="s">
        <v>443</v>
      </c>
      <c r="N244" s="2" t="s">
        <v>158</v>
      </c>
      <c r="O244" s="2" t="s">
        <v>440</v>
      </c>
      <c r="P244" s="2" t="s">
        <v>63</v>
      </c>
      <c r="Q244" s="2" t="s">
        <v>64</v>
      </c>
      <c r="R244" s="2" t="s">
        <v>64</v>
      </c>
      <c r="S244" s="3"/>
      <c r="T244" s="3"/>
      <c r="U244" s="3"/>
      <c r="V244" s="3"/>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2" t="s">
        <v>52</v>
      </c>
      <c r="AW244" s="2" t="s">
        <v>727</v>
      </c>
      <c r="AX244" s="2" t="s">
        <v>52</v>
      </c>
      <c r="AY244" s="2" t="s">
        <v>52</v>
      </c>
      <c r="AZ244" s="2" t="s">
        <v>52</v>
      </c>
    </row>
    <row r="245" spans="1:52" ht="30" customHeight="1">
      <c r="A245" s="22" t="s">
        <v>372</v>
      </c>
      <c r="B245" s="22" t="s">
        <v>52</v>
      </c>
      <c r="C245" s="22" t="s">
        <v>52</v>
      </c>
      <c r="D245" s="23"/>
      <c r="E245" s="25"/>
      <c r="F245" s="28">
        <f>TRUNC(SUMIF(N241:N244, N240, F241:F244),0)</f>
        <v>1410741</v>
      </c>
      <c r="G245" s="25"/>
      <c r="H245" s="28">
        <f>TRUNC(SUMIF(N241:N244, N240, H241:H244),0)</f>
        <v>998864</v>
      </c>
      <c r="I245" s="25"/>
      <c r="J245" s="28">
        <f>TRUNC(SUMIF(N241:N244, N240, J241:J244),0)</f>
        <v>0</v>
      </c>
      <c r="K245" s="25"/>
      <c r="L245" s="28">
        <f>F245+H245+J245</f>
        <v>2409605</v>
      </c>
      <c r="M245" s="22" t="s">
        <v>52</v>
      </c>
      <c r="N245" s="2" t="s">
        <v>83</v>
      </c>
      <c r="O245" s="2" t="s">
        <v>83</v>
      </c>
      <c r="P245" s="2" t="s">
        <v>52</v>
      </c>
      <c r="Q245" s="2" t="s">
        <v>52</v>
      </c>
      <c r="R245" s="2" t="s">
        <v>52</v>
      </c>
      <c r="S245" s="3"/>
      <c r="T245" s="3"/>
      <c r="U245" s="3"/>
      <c r="V245" s="3"/>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2" t="s">
        <v>52</v>
      </c>
      <c r="AW245" s="2" t="s">
        <v>52</v>
      </c>
      <c r="AX245" s="2" t="s">
        <v>52</v>
      </c>
      <c r="AY245" s="2" t="s">
        <v>52</v>
      </c>
      <c r="AZ245" s="2" t="s">
        <v>52</v>
      </c>
    </row>
    <row r="246" spans="1:52" ht="30" customHeight="1">
      <c r="A246" s="23"/>
      <c r="B246" s="23"/>
      <c r="C246" s="23"/>
      <c r="D246" s="23"/>
      <c r="E246" s="25"/>
      <c r="F246" s="28"/>
      <c r="G246" s="25"/>
      <c r="H246" s="28"/>
      <c r="I246" s="25"/>
      <c r="J246" s="28"/>
      <c r="K246" s="25"/>
      <c r="L246" s="28"/>
      <c r="M246" s="23"/>
    </row>
    <row r="247" spans="1:52" ht="30" customHeight="1">
      <c r="A247" s="19" t="s">
        <v>728</v>
      </c>
      <c r="B247" s="20"/>
      <c r="C247" s="20"/>
      <c r="D247" s="20"/>
      <c r="E247" s="24"/>
      <c r="F247" s="27"/>
      <c r="G247" s="24"/>
      <c r="H247" s="27"/>
      <c r="I247" s="24"/>
      <c r="J247" s="27"/>
      <c r="K247" s="24"/>
      <c r="L247" s="27"/>
      <c r="M247" s="21"/>
      <c r="N247" s="1" t="s">
        <v>163</v>
      </c>
    </row>
    <row r="248" spans="1:52" ht="30" customHeight="1">
      <c r="A248" s="22" t="s">
        <v>466</v>
      </c>
      <c r="B248" s="22" t="s">
        <v>451</v>
      </c>
      <c r="C248" s="22" t="s">
        <v>68</v>
      </c>
      <c r="D248" s="23">
        <v>11.375</v>
      </c>
      <c r="E248" s="25">
        <f>일위대가목록!E12</f>
        <v>1650</v>
      </c>
      <c r="F248" s="28">
        <f>TRUNC(E248*D248,1)</f>
        <v>18768.7</v>
      </c>
      <c r="G248" s="25">
        <f>일위대가목록!F12</f>
        <v>2231</v>
      </c>
      <c r="H248" s="28">
        <f>TRUNC(G248*D248,1)</f>
        <v>25377.599999999999</v>
      </c>
      <c r="I248" s="25">
        <f>일위대가목록!G12</f>
        <v>0</v>
      </c>
      <c r="J248" s="28">
        <f>TRUNC(I248*D248,1)</f>
        <v>0</v>
      </c>
      <c r="K248" s="25">
        <f t="shared" ref="K248:L251" si="42">TRUNC(E248+G248+I248,1)</f>
        <v>3881</v>
      </c>
      <c r="L248" s="28">
        <f t="shared" si="42"/>
        <v>44146.3</v>
      </c>
      <c r="M248" s="22" t="s">
        <v>467</v>
      </c>
      <c r="N248" s="2" t="s">
        <v>163</v>
      </c>
      <c r="O248" s="2" t="s">
        <v>465</v>
      </c>
      <c r="P248" s="2" t="s">
        <v>63</v>
      </c>
      <c r="Q248" s="2" t="s">
        <v>64</v>
      </c>
      <c r="R248" s="2" t="s">
        <v>64</v>
      </c>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2" t="s">
        <v>52</v>
      </c>
      <c r="AW248" s="2" t="s">
        <v>729</v>
      </c>
      <c r="AX248" s="2" t="s">
        <v>52</v>
      </c>
      <c r="AY248" s="2" t="s">
        <v>52</v>
      </c>
      <c r="AZ248" s="2" t="s">
        <v>52</v>
      </c>
    </row>
    <row r="249" spans="1:52" ht="30" customHeight="1">
      <c r="A249" s="22" t="s">
        <v>597</v>
      </c>
      <c r="B249" s="22" t="s">
        <v>598</v>
      </c>
      <c r="C249" s="22" t="s">
        <v>68</v>
      </c>
      <c r="D249" s="23">
        <v>12.042999999999999</v>
      </c>
      <c r="E249" s="25">
        <f>일위대가목록!E22</f>
        <v>4819</v>
      </c>
      <c r="F249" s="28">
        <f>TRUNC(E249*D249,1)</f>
        <v>58035.199999999997</v>
      </c>
      <c r="G249" s="25">
        <f>일위대가목록!F22</f>
        <v>18140</v>
      </c>
      <c r="H249" s="28">
        <f>TRUNC(G249*D249,1)</f>
        <v>218460</v>
      </c>
      <c r="I249" s="25">
        <f>일위대가목록!G22</f>
        <v>362</v>
      </c>
      <c r="J249" s="28">
        <f>TRUNC(I249*D249,1)</f>
        <v>4359.5</v>
      </c>
      <c r="K249" s="25">
        <f t="shared" si="42"/>
        <v>23321</v>
      </c>
      <c r="L249" s="28">
        <f t="shared" si="42"/>
        <v>280854.7</v>
      </c>
      <c r="M249" s="22" t="s">
        <v>599</v>
      </c>
      <c r="N249" s="2" t="s">
        <v>163</v>
      </c>
      <c r="O249" s="2" t="s">
        <v>596</v>
      </c>
      <c r="P249" s="2" t="s">
        <v>63</v>
      </c>
      <c r="Q249" s="2" t="s">
        <v>64</v>
      </c>
      <c r="R249" s="2" t="s">
        <v>64</v>
      </c>
      <c r="S249" s="3"/>
      <c r="T249" s="3"/>
      <c r="U249" s="3"/>
      <c r="V249" s="3"/>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2" t="s">
        <v>52</v>
      </c>
      <c r="AW249" s="2" t="s">
        <v>730</v>
      </c>
      <c r="AX249" s="2" t="s">
        <v>52</v>
      </c>
      <c r="AY249" s="2" t="s">
        <v>52</v>
      </c>
      <c r="AZ249" s="2" t="s">
        <v>52</v>
      </c>
    </row>
    <row r="250" spans="1:52" ht="30" customHeight="1">
      <c r="A250" s="22" t="s">
        <v>622</v>
      </c>
      <c r="B250" s="22" t="s">
        <v>623</v>
      </c>
      <c r="C250" s="22" t="s">
        <v>68</v>
      </c>
      <c r="D250" s="23">
        <v>12.042999999999999</v>
      </c>
      <c r="E250" s="25">
        <f>일위대가목록!E24</f>
        <v>4153</v>
      </c>
      <c r="F250" s="28">
        <f>TRUNC(E250*D250,1)</f>
        <v>50014.5</v>
      </c>
      <c r="G250" s="25">
        <f>일위대가목록!F24</f>
        <v>7012</v>
      </c>
      <c r="H250" s="28">
        <f>TRUNC(G250*D250,1)</f>
        <v>84445.5</v>
      </c>
      <c r="I250" s="25">
        <f>일위대가목록!G24</f>
        <v>0</v>
      </c>
      <c r="J250" s="28">
        <f>TRUNC(I250*D250,1)</f>
        <v>0</v>
      </c>
      <c r="K250" s="25">
        <f t="shared" si="42"/>
        <v>11165</v>
      </c>
      <c r="L250" s="28">
        <f t="shared" si="42"/>
        <v>134460</v>
      </c>
      <c r="M250" s="22" t="s">
        <v>624</v>
      </c>
      <c r="N250" s="2" t="s">
        <v>163</v>
      </c>
      <c r="O250" s="2" t="s">
        <v>621</v>
      </c>
      <c r="P250" s="2" t="s">
        <v>63</v>
      </c>
      <c r="Q250" s="2" t="s">
        <v>64</v>
      </c>
      <c r="R250" s="2" t="s">
        <v>64</v>
      </c>
      <c r="S250" s="3"/>
      <c r="T250" s="3"/>
      <c r="U250" s="3"/>
      <c r="V250" s="3"/>
      <c r="W250" s="3"/>
      <c r="X250" s="3"/>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2" t="s">
        <v>52</v>
      </c>
      <c r="AW250" s="2" t="s">
        <v>731</v>
      </c>
      <c r="AX250" s="2" t="s">
        <v>52</v>
      </c>
      <c r="AY250" s="2" t="s">
        <v>52</v>
      </c>
      <c r="AZ250" s="2" t="s">
        <v>52</v>
      </c>
    </row>
    <row r="251" spans="1:52" ht="30" customHeight="1">
      <c r="A251" s="22" t="s">
        <v>571</v>
      </c>
      <c r="B251" s="22" t="s">
        <v>572</v>
      </c>
      <c r="C251" s="22" t="s">
        <v>68</v>
      </c>
      <c r="D251" s="23">
        <v>12.042999999999999</v>
      </c>
      <c r="E251" s="25">
        <f>일위대가목록!E19</f>
        <v>1994</v>
      </c>
      <c r="F251" s="28">
        <f>TRUNC(E251*D251,1)</f>
        <v>24013.7</v>
      </c>
      <c r="G251" s="25">
        <f>일위대가목록!F19</f>
        <v>15695</v>
      </c>
      <c r="H251" s="28">
        <f>TRUNC(G251*D251,1)</f>
        <v>189014.8</v>
      </c>
      <c r="I251" s="25">
        <f>일위대가목록!G19</f>
        <v>0</v>
      </c>
      <c r="J251" s="28">
        <f>TRUNC(I251*D251,1)</f>
        <v>0</v>
      </c>
      <c r="K251" s="25">
        <f t="shared" si="42"/>
        <v>17689</v>
      </c>
      <c r="L251" s="28">
        <f t="shared" si="42"/>
        <v>213028.5</v>
      </c>
      <c r="M251" s="22" t="s">
        <v>573</v>
      </c>
      <c r="N251" s="2" t="s">
        <v>163</v>
      </c>
      <c r="O251" s="2" t="s">
        <v>570</v>
      </c>
      <c r="P251" s="2" t="s">
        <v>63</v>
      </c>
      <c r="Q251" s="2" t="s">
        <v>64</v>
      </c>
      <c r="R251" s="2" t="s">
        <v>64</v>
      </c>
      <c r="S251" s="3"/>
      <c r="T251" s="3"/>
      <c r="U251" s="3"/>
      <c r="V251" s="3"/>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2" t="s">
        <v>52</v>
      </c>
      <c r="AW251" s="2" t="s">
        <v>732</v>
      </c>
      <c r="AX251" s="2" t="s">
        <v>52</v>
      </c>
      <c r="AY251" s="2" t="s">
        <v>52</v>
      </c>
      <c r="AZ251" s="2" t="s">
        <v>52</v>
      </c>
    </row>
    <row r="252" spans="1:52" ht="30" customHeight="1">
      <c r="A252" s="22" t="s">
        <v>372</v>
      </c>
      <c r="B252" s="22" t="s">
        <v>52</v>
      </c>
      <c r="C252" s="22" t="s">
        <v>52</v>
      </c>
      <c r="D252" s="23"/>
      <c r="E252" s="25"/>
      <c r="F252" s="28">
        <f>TRUNC(SUMIF(N248:N251, N247, F248:F251),0)</f>
        <v>150832</v>
      </c>
      <c r="G252" s="25"/>
      <c r="H252" s="28">
        <f>TRUNC(SUMIF(N248:N251, N247, H248:H251),0)</f>
        <v>517297</v>
      </c>
      <c r="I252" s="25"/>
      <c r="J252" s="28">
        <f>TRUNC(SUMIF(N248:N251, N247, J248:J251),0)</f>
        <v>4359</v>
      </c>
      <c r="K252" s="25"/>
      <c r="L252" s="28">
        <f>F252+H252+J252</f>
        <v>672488</v>
      </c>
      <c r="M252" s="22" t="s">
        <v>52</v>
      </c>
      <c r="N252" s="2" t="s">
        <v>83</v>
      </c>
      <c r="O252" s="2" t="s">
        <v>83</v>
      </c>
      <c r="P252" s="2" t="s">
        <v>52</v>
      </c>
      <c r="Q252" s="2" t="s">
        <v>52</v>
      </c>
      <c r="R252" s="2" t="s">
        <v>52</v>
      </c>
      <c r="S252" s="3"/>
      <c r="T252" s="3"/>
      <c r="U252" s="3"/>
      <c r="V252" s="3"/>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2" t="s">
        <v>52</v>
      </c>
      <c r="AW252" s="2" t="s">
        <v>52</v>
      </c>
      <c r="AX252" s="2" t="s">
        <v>52</v>
      </c>
      <c r="AY252" s="2" t="s">
        <v>52</v>
      </c>
      <c r="AZ252" s="2" t="s">
        <v>52</v>
      </c>
    </row>
    <row r="253" spans="1:52" ht="30" customHeight="1">
      <c r="A253" s="23"/>
      <c r="B253" s="23"/>
      <c r="C253" s="23"/>
      <c r="D253" s="23"/>
      <c r="E253" s="25"/>
      <c r="F253" s="28"/>
      <c r="G253" s="25"/>
      <c r="H253" s="28"/>
      <c r="I253" s="25"/>
      <c r="J253" s="28"/>
      <c r="K253" s="25"/>
      <c r="L253" s="28"/>
      <c r="M253" s="23"/>
    </row>
    <row r="254" spans="1:52" ht="30" customHeight="1">
      <c r="A254" s="19" t="s">
        <v>733</v>
      </c>
      <c r="B254" s="20"/>
      <c r="C254" s="20"/>
      <c r="D254" s="20"/>
      <c r="E254" s="24"/>
      <c r="F254" s="27"/>
      <c r="G254" s="24"/>
      <c r="H254" s="27"/>
      <c r="I254" s="24"/>
      <c r="J254" s="27"/>
      <c r="K254" s="24"/>
      <c r="L254" s="27"/>
      <c r="M254" s="21"/>
      <c r="N254" s="1" t="s">
        <v>168</v>
      </c>
    </row>
    <row r="255" spans="1:52" ht="30" customHeight="1">
      <c r="A255" s="22" t="s">
        <v>466</v>
      </c>
      <c r="B255" s="22" t="s">
        <v>451</v>
      </c>
      <c r="C255" s="22" t="s">
        <v>68</v>
      </c>
      <c r="D255" s="23">
        <v>82.08</v>
      </c>
      <c r="E255" s="25">
        <f>일위대가목록!E12</f>
        <v>1650</v>
      </c>
      <c r="F255" s="28">
        <f>TRUNC(E255*D255,1)</f>
        <v>135432</v>
      </c>
      <c r="G255" s="25">
        <f>일위대가목록!F12</f>
        <v>2231</v>
      </c>
      <c r="H255" s="28">
        <f>TRUNC(G255*D255,1)</f>
        <v>183120.4</v>
      </c>
      <c r="I255" s="25">
        <f>일위대가목록!G12</f>
        <v>0</v>
      </c>
      <c r="J255" s="28">
        <f>TRUNC(I255*D255,1)</f>
        <v>0</v>
      </c>
      <c r="K255" s="25">
        <f t="shared" ref="K255:L258" si="43">TRUNC(E255+G255+I255,1)</f>
        <v>3881</v>
      </c>
      <c r="L255" s="28">
        <f t="shared" si="43"/>
        <v>318552.40000000002</v>
      </c>
      <c r="M255" s="22" t="s">
        <v>467</v>
      </c>
      <c r="N255" s="2" t="s">
        <v>168</v>
      </c>
      <c r="O255" s="2" t="s">
        <v>465</v>
      </c>
      <c r="P255" s="2" t="s">
        <v>63</v>
      </c>
      <c r="Q255" s="2" t="s">
        <v>64</v>
      </c>
      <c r="R255" s="2" t="s">
        <v>64</v>
      </c>
      <c r="S255" s="3"/>
      <c r="T255" s="3"/>
      <c r="U255" s="3"/>
      <c r="V255" s="3"/>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2" t="s">
        <v>52</v>
      </c>
      <c r="AW255" s="2" t="s">
        <v>734</v>
      </c>
      <c r="AX255" s="2" t="s">
        <v>52</v>
      </c>
      <c r="AY255" s="2" t="s">
        <v>52</v>
      </c>
      <c r="AZ255" s="2" t="s">
        <v>52</v>
      </c>
    </row>
    <row r="256" spans="1:52" ht="30" customHeight="1">
      <c r="A256" s="22" t="s">
        <v>597</v>
      </c>
      <c r="B256" s="22" t="s">
        <v>598</v>
      </c>
      <c r="C256" s="22" t="s">
        <v>68</v>
      </c>
      <c r="D256" s="23">
        <v>13.5</v>
      </c>
      <c r="E256" s="25">
        <f>일위대가목록!E22</f>
        <v>4819</v>
      </c>
      <c r="F256" s="28">
        <f>TRUNC(E256*D256,1)</f>
        <v>65056.5</v>
      </c>
      <c r="G256" s="25">
        <f>일위대가목록!F22</f>
        <v>18140</v>
      </c>
      <c r="H256" s="28">
        <f>TRUNC(G256*D256,1)</f>
        <v>244890</v>
      </c>
      <c r="I256" s="25">
        <f>일위대가목록!G22</f>
        <v>362</v>
      </c>
      <c r="J256" s="28">
        <f>TRUNC(I256*D256,1)</f>
        <v>4887</v>
      </c>
      <c r="K256" s="25">
        <f t="shared" si="43"/>
        <v>23321</v>
      </c>
      <c r="L256" s="28">
        <f t="shared" si="43"/>
        <v>314833.5</v>
      </c>
      <c r="M256" s="22" t="s">
        <v>599</v>
      </c>
      <c r="N256" s="2" t="s">
        <v>168</v>
      </c>
      <c r="O256" s="2" t="s">
        <v>596</v>
      </c>
      <c r="P256" s="2" t="s">
        <v>63</v>
      </c>
      <c r="Q256" s="2" t="s">
        <v>64</v>
      </c>
      <c r="R256" s="2" t="s">
        <v>64</v>
      </c>
      <c r="S256" s="3"/>
      <c r="T256" s="3"/>
      <c r="U256" s="3"/>
      <c r="V256" s="3"/>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2" t="s">
        <v>52</v>
      </c>
      <c r="AW256" s="2" t="s">
        <v>735</v>
      </c>
      <c r="AX256" s="2" t="s">
        <v>52</v>
      </c>
      <c r="AY256" s="2" t="s">
        <v>52</v>
      </c>
      <c r="AZ256" s="2" t="s">
        <v>52</v>
      </c>
    </row>
    <row r="257" spans="1:52" ht="30" customHeight="1">
      <c r="A257" s="22" t="s">
        <v>622</v>
      </c>
      <c r="B257" s="22" t="s">
        <v>623</v>
      </c>
      <c r="C257" s="22" t="s">
        <v>68</v>
      </c>
      <c r="D257" s="23">
        <v>50.14</v>
      </c>
      <c r="E257" s="25">
        <f>일위대가목록!E24</f>
        <v>4153</v>
      </c>
      <c r="F257" s="28">
        <f>TRUNC(E257*D257,1)</f>
        <v>208231.4</v>
      </c>
      <c r="G257" s="25">
        <f>일위대가목록!F24</f>
        <v>7012</v>
      </c>
      <c r="H257" s="28">
        <f>TRUNC(G257*D257,1)</f>
        <v>351581.6</v>
      </c>
      <c r="I257" s="25">
        <f>일위대가목록!G24</f>
        <v>0</v>
      </c>
      <c r="J257" s="28">
        <f>TRUNC(I257*D257,1)</f>
        <v>0</v>
      </c>
      <c r="K257" s="25">
        <f t="shared" si="43"/>
        <v>11165</v>
      </c>
      <c r="L257" s="28">
        <f t="shared" si="43"/>
        <v>559813</v>
      </c>
      <c r="M257" s="22" t="s">
        <v>624</v>
      </c>
      <c r="N257" s="2" t="s">
        <v>168</v>
      </c>
      <c r="O257" s="2" t="s">
        <v>621</v>
      </c>
      <c r="P257" s="2" t="s">
        <v>63</v>
      </c>
      <c r="Q257" s="2" t="s">
        <v>64</v>
      </c>
      <c r="R257" s="2" t="s">
        <v>64</v>
      </c>
      <c r="S257" s="3"/>
      <c r="T257" s="3"/>
      <c r="U257" s="3"/>
      <c r="V257" s="3"/>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2" t="s">
        <v>52</v>
      </c>
      <c r="AW257" s="2" t="s">
        <v>736</v>
      </c>
      <c r="AX257" s="2" t="s">
        <v>52</v>
      </c>
      <c r="AY257" s="2" t="s">
        <v>52</v>
      </c>
      <c r="AZ257" s="2" t="s">
        <v>52</v>
      </c>
    </row>
    <row r="258" spans="1:52" ht="30" customHeight="1">
      <c r="A258" s="22" t="s">
        <v>571</v>
      </c>
      <c r="B258" s="22" t="s">
        <v>572</v>
      </c>
      <c r="C258" s="22" t="s">
        <v>68</v>
      </c>
      <c r="D258" s="23">
        <v>50.14</v>
      </c>
      <c r="E258" s="25">
        <f>일위대가목록!E19</f>
        <v>1994</v>
      </c>
      <c r="F258" s="28">
        <f>TRUNC(E258*D258,1)</f>
        <v>99979.1</v>
      </c>
      <c r="G258" s="25">
        <f>일위대가목록!F19</f>
        <v>15695</v>
      </c>
      <c r="H258" s="28">
        <f>TRUNC(G258*D258,1)</f>
        <v>786947.3</v>
      </c>
      <c r="I258" s="25">
        <f>일위대가목록!G19</f>
        <v>0</v>
      </c>
      <c r="J258" s="28">
        <f>TRUNC(I258*D258,1)</f>
        <v>0</v>
      </c>
      <c r="K258" s="25">
        <f t="shared" si="43"/>
        <v>17689</v>
      </c>
      <c r="L258" s="28">
        <f t="shared" si="43"/>
        <v>886926.4</v>
      </c>
      <c r="M258" s="22" t="s">
        <v>573</v>
      </c>
      <c r="N258" s="2" t="s">
        <v>168</v>
      </c>
      <c r="O258" s="2" t="s">
        <v>570</v>
      </c>
      <c r="P258" s="2" t="s">
        <v>63</v>
      </c>
      <c r="Q258" s="2" t="s">
        <v>64</v>
      </c>
      <c r="R258" s="2" t="s">
        <v>64</v>
      </c>
      <c r="S258" s="3"/>
      <c r="T258" s="3"/>
      <c r="U258" s="3"/>
      <c r="V258" s="3"/>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2" t="s">
        <v>52</v>
      </c>
      <c r="AW258" s="2" t="s">
        <v>737</v>
      </c>
      <c r="AX258" s="2" t="s">
        <v>52</v>
      </c>
      <c r="AY258" s="2" t="s">
        <v>52</v>
      </c>
      <c r="AZ258" s="2" t="s">
        <v>52</v>
      </c>
    </row>
    <row r="259" spans="1:52" ht="30" customHeight="1">
      <c r="A259" s="22" t="s">
        <v>372</v>
      </c>
      <c r="B259" s="22" t="s">
        <v>52</v>
      </c>
      <c r="C259" s="22" t="s">
        <v>52</v>
      </c>
      <c r="D259" s="23"/>
      <c r="E259" s="25"/>
      <c r="F259" s="28">
        <f>TRUNC(SUMIF(N255:N258, N254, F255:F258),0)</f>
        <v>508699</v>
      </c>
      <c r="G259" s="25"/>
      <c r="H259" s="28">
        <f>TRUNC(SUMIF(N255:N258, N254, H255:H258),0)</f>
        <v>1566539</v>
      </c>
      <c r="I259" s="25"/>
      <c r="J259" s="28">
        <f>TRUNC(SUMIF(N255:N258, N254, J255:J258),0)</f>
        <v>4887</v>
      </c>
      <c r="K259" s="25"/>
      <c r="L259" s="28">
        <f>F259+H259+J259</f>
        <v>2080125</v>
      </c>
      <c r="M259" s="22" t="s">
        <v>52</v>
      </c>
      <c r="N259" s="2" t="s">
        <v>83</v>
      </c>
      <c r="O259" s="2" t="s">
        <v>83</v>
      </c>
      <c r="P259" s="2" t="s">
        <v>52</v>
      </c>
      <c r="Q259" s="2" t="s">
        <v>52</v>
      </c>
      <c r="R259" s="2" t="s">
        <v>52</v>
      </c>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2" t="s">
        <v>52</v>
      </c>
      <c r="AW259" s="2" t="s">
        <v>52</v>
      </c>
      <c r="AX259" s="2" t="s">
        <v>52</v>
      </c>
      <c r="AY259" s="2" t="s">
        <v>52</v>
      </c>
      <c r="AZ259" s="2" t="s">
        <v>52</v>
      </c>
    </row>
    <row r="260" spans="1:52" ht="30" customHeight="1">
      <c r="A260" s="23"/>
      <c r="B260" s="23"/>
      <c r="C260" s="23"/>
      <c r="D260" s="23"/>
      <c r="E260" s="25"/>
      <c r="F260" s="28"/>
      <c r="G260" s="25"/>
      <c r="H260" s="28"/>
      <c r="I260" s="25"/>
      <c r="J260" s="28"/>
      <c r="K260" s="25"/>
      <c r="L260" s="28"/>
      <c r="M260" s="23"/>
    </row>
    <row r="261" spans="1:52" ht="30" customHeight="1">
      <c r="A261" s="19" t="s">
        <v>738</v>
      </c>
      <c r="B261" s="20"/>
      <c r="C261" s="20"/>
      <c r="D261" s="20"/>
      <c r="E261" s="24"/>
      <c r="F261" s="27"/>
      <c r="G261" s="24"/>
      <c r="H261" s="27"/>
      <c r="I261" s="24"/>
      <c r="J261" s="27"/>
      <c r="K261" s="24"/>
      <c r="L261" s="27"/>
      <c r="M261" s="21"/>
      <c r="N261" s="1" t="s">
        <v>173</v>
      </c>
    </row>
    <row r="262" spans="1:52" ht="30" customHeight="1">
      <c r="A262" s="22" t="s">
        <v>466</v>
      </c>
      <c r="B262" s="22" t="s">
        <v>451</v>
      </c>
      <c r="C262" s="22" t="s">
        <v>68</v>
      </c>
      <c r="D262" s="23">
        <v>18.5</v>
      </c>
      <c r="E262" s="25">
        <f>일위대가목록!E12</f>
        <v>1650</v>
      </c>
      <c r="F262" s="28">
        <f>TRUNC(E262*D262,1)</f>
        <v>30525</v>
      </c>
      <c r="G262" s="25">
        <f>일위대가목록!F12</f>
        <v>2231</v>
      </c>
      <c r="H262" s="28">
        <f>TRUNC(G262*D262,1)</f>
        <v>41273.5</v>
      </c>
      <c r="I262" s="25">
        <f>일위대가목록!G12</f>
        <v>0</v>
      </c>
      <c r="J262" s="28">
        <f>TRUNC(I262*D262,1)</f>
        <v>0</v>
      </c>
      <c r="K262" s="25">
        <f t="shared" ref="K262:L265" si="44">TRUNC(E262+G262+I262,1)</f>
        <v>3881</v>
      </c>
      <c r="L262" s="28">
        <f t="shared" si="44"/>
        <v>71798.5</v>
      </c>
      <c r="M262" s="22" t="s">
        <v>467</v>
      </c>
      <c r="N262" s="2" t="s">
        <v>173</v>
      </c>
      <c r="O262" s="2" t="s">
        <v>465</v>
      </c>
      <c r="P262" s="2" t="s">
        <v>63</v>
      </c>
      <c r="Q262" s="2" t="s">
        <v>64</v>
      </c>
      <c r="R262" s="2" t="s">
        <v>64</v>
      </c>
      <c r="S262" s="3"/>
      <c r="T262" s="3"/>
      <c r="U262" s="3"/>
      <c r="V262" s="3"/>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2" t="s">
        <v>52</v>
      </c>
      <c r="AW262" s="2" t="s">
        <v>739</v>
      </c>
      <c r="AX262" s="2" t="s">
        <v>52</v>
      </c>
      <c r="AY262" s="2" t="s">
        <v>52</v>
      </c>
      <c r="AZ262" s="2" t="s">
        <v>52</v>
      </c>
    </row>
    <row r="263" spans="1:52" ht="30" customHeight="1">
      <c r="A263" s="22" t="s">
        <v>597</v>
      </c>
      <c r="B263" s="22" t="s">
        <v>598</v>
      </c>
      <c r="C263" s="22" t="s">
        <v>68</v>
      </c>
      <c r="D263" s="23">
        <v>19.12</v>
      </c>
      <c r="E263" s="25">
        <f>일위대가목록!E22</f>
        <v>4819</v>
      </c>
      <c r="F263" s="28">
        <f>TRUNC(E263*D263,1)</f>
        <v>92139.199999999997</v>
      </c>
      <c r="G263" s="25">
        <f>일위대가목록!F22</f>
        <v>18140</v>
      </c>
      <c r="H263" s="28">
        <f>TRUNC(G263*D263,1)</f>
        <v>346836.8</v>
      </c>
      <c r="I263" s="25">
        <f>일위대가목록!G22</f>
        <v>362</v>
      </c>
      <c r="J263" s="28">
        <f>TRUNC(I263*D263,1)</f>
        <v>6921.4</v>
      </c>
      <c r="K263" s="25">
        <f t="shared" si="44"/>
        <v>23321</v>
      </c>
      <c r="L263" s="28">
        <f t="shared" si="44"/>
        <v>445897.4</v>
      </c>
      <c r="M263" s="22" t="s">
        <v>599</v>
      </c>
      <c r="N263" s="2" t="s">
        <v>173</v>
      </c>
      <c r="O263" s="2" t="s">
        <v>596</v>
      </c>
      <c r="P263" s="2" t="s">
        <v>63</v>
      </c>
      <c r="Q263" s="2" t="s">
        <v>64</v>
      </c>
      <c r="R263" s="2" t="s">
        <v>64</v>
      </c>
      <c r="S263" s="3"/>
      <c r="T263" s="3"/>
      <c r="U263" s="3"/>
      <c r="V263" s="3"/>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2" t="s">
        <v>52</v>
      </c>
      <c r="AW263" s="2" t="s">
        <v>740</v>
      </c>
      <c r="AX263" s="2" t="s">
        <v>52</v>
      </c>
      <c r="AY263" s="2" t="s">
        <v>52</v>
      </c>
      <c r="AZ263" s="2" t="s">
        <v>52</v>
      </c>
    </row>
    <row r="264" spans="1:52" ht="30" customHeight="1">
      <c r="A264" s="22" t="s">
        <v>622</v>
      </c>
      <c r="B264" s="22" t="s">
        <v>623</v>
      </c>
      <c r="C264" s="22" t="s">
        <v>68</v>
      </c>
      <c r="D264" s="23">
        <v>19.12</v>
      </c>
      <c r="E264" s="25">
        <f>일위대가목록!E24</f>
        <v>4153</v>
      </c>
      <c r="F264" s="28">
        <f>TRUNC(E264*D264,1)</f>
        <v>79405.3</v>
      </c>
      <c r="G264" s="25">
        <f>일위대가목록!F24</f>
        <v>7012</v>
      </c>
      <c r="H264" s="28">
        <f>TRUNC(G264*D264,1)</f>
        <v>134069.4</v>
      </c>
      <c r="I264" s="25">
        <f>일위대가목록!G24</f>
        <v>0</v>
      </c>
      <c r="J264" s="28">
        <f>TRUNC(I264*D264,1)</f>
        <v>0</v>
      </c>
      <c r="K264" s="25">
        <f t="shared" si="44"/>
        <v>11165</v>
      </c>
      <c r="L264" s="28">
        <f t="shared" si="44"/>
        <v>213474.7</v>
      </c>
      <c r="M264" s="22" t="s">
        <v>624</v>
      </c>
      <c r="N264" s="2" t="s">
        <v>173</v>
      </c>
      <c r="O264" s="2" t="s">
        <v>621</v>
      </c>
      <c r="P264" s="2" t="s">
        <v>63</v>
      </c>
      <c r="Q264" s="2" t="s">
        <v>64</v>
      </c>
      <c r="R264" s="2" t="s">
        <v>64</v>
      </c>
      <c r="S264" s="3"/>
      <c r="T264" s="3"/>
      <c r="U264" s="3"/>
      <c r="V264" s="3"/>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2" t="s">
        <v>52</v>
      </c>
      <c r="AW264" s="2" t="s">
        <v>741</v>
      </c>
      <c r="AX264" s="2" t="s">
        <v>52</v>
      </c>
      <c r="AY264" s="2" t="s">
        <v>52</v>
      </c>
      <c r="AZ264" s="2" t="s">
        <v>52</v>
      </c>
    </row>
    <row r="265" spans="1:52" ht="30" customHeight="1">
      <c r="A265" s="22" t="s">
        <v>571</v>
      </c>
      <c r="B265" s="22" t="s">
        <v>572</v>
      </c>
      <c r="C265" s="22" t="s">
        <v>68</v>
      </c>
      <c r="D265" s="23">
        <v>19.12</v>
      </c>
      <c r="E265" s="25">
        <f>일위대가목록!E19</f>
        <v>1994</v>
      </c>
      <c r="F265" s="28">
        <f>TRUNC(E265*D265,1)</f>
        <v>38125.199999999997</v>
      </c>
      <c r="G265" s="25">
        <f>일위대가목록!F19</f>
        <v>15695</v>
      </c>
      <c r="H265" s="28">
        <f>TRUNC(G265*D265,1)</f>
        <v>300088.40000000002</v>
      </c>
      <c r="I265" s="25">
        <f>일위대가목록!G19</f>
        <v>0</v>
      </c>
      <c r="J265" s="28">
        <f>TRUNC(I265*D265,1)</f>
        <v>0</v>
      </c>
      <c r="K265" s="25">
        <f t="shared" si="44"/>
        <v>17689</v>
      </c>
      <c r="L265" s="28">
        <f t="shared" si="44"/>
        <v>338213.6</v>
      </c>
      <c r="M265" s="22" t="s">
        <v>573</v>
      </c>
      <c r="N265" s="2" t="s">
        <v>173</v>
      </c>
      <c r="O265" s="2" t="s">
        <v>570</v>
      </c>
      <c r="P265" s="2" t="s">
        <v>63</v>
      </c>
      <c r="Q265" s="2" t="s">
        <v>64</v>
      </c>
      <c r="R265" s="2" t="s">
        <v>64</v>
      </c>
      <c r="S265" s="3"/>
      <c r="T265" s="3"/>
      <c r="U265" s="3"/>
      <c r="V265" s="3"/>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2" t="s">
        <v>52</v>
      </c>
      <c r="AW265" s="2" t="s">
        <v>742</v>
      </c>
      <c r="AX265" s="2" t="s">
        <v>52</v>
      </c>
      <c r="AY265" s="2" t="s">
        <v>52</v>
      </c>
      <c r="AZ265" s="2" t="s">
        <v>52</v>
      </c>
    </row>
    <row r="266" spans="1:52" ht="30" customHeight="1">
      <c r="A266" s="22" t="s">
        <v>372</v>
      </c>
      <c r="B266" s="22" t="s">
        <v>52</v>
      </c>
      <c r="C266" s="22" t="s">
        <v>52</v>
      </c>
      <c r="D266" s="23"/>
      <c r="E266" s="25"/>
      <c r="F266" s="28">
        <f>TRUNC(SUMIF(N262:N265, N261, F262:F265),0)</f>
        <v>240194</v>
      </c>
      <c r="G266" s="25"/>
      <c r="H266" s="28">
        <f>TRUNC(SUMIF(N262:N265, N261, H262:H265),0)</f>
        <v>822268</v>
      </c>
      <c r="I266" s="25"/>
      <c r="J266" s="28">
        <f>TRUNC(SUMIF(N262:N265, N261, J262:J265),0)</f>
        <v>6921</v>
      </c>
      <c r="K266" s="25"/>
      <c r="L266" s="28">
        <f>F266+H266+J266</f>
        <v>1069383</v>
      </c>
      <c r="M266" s="22" t="s">
        <v>52</v>
      </c>
      <c r="N266" s="2" t="s">
        <v>83</v>
      </c>
      <c r="O266" s="2" t="s">
        <v>83</v>
      </c>
      <c r="P266" s="2" t="s">
        <v>52</v>
      </c>
      <c r="Q266" s="2" t="s">
        <v>52</v>
      </c>
      <c r="R266" s="2" t="s">
        <v>52</v>
      </c>
      <c r="S266" s="3"/>
      <c r="T266" s="3"/>
      <c r="U266" s="3"/>
      <c r="V266" s="3"/>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2" t="s">
        <v>52</v>
      </c>
      <c r="AW266" s="2" t="s">
        <v>52</v>
      </c>
      <c r="AX266" s="2" t="s">
        <v>52</v>
      </c>
      <c r="AY266" s="2" t="s">
        <v>52</v>
      </c>
      <c r="AZ266" s="2" t="s">
        <v>52</v>
      </c>
    </row>
    <row r="267" spans="1:52" ht="30" customHeight="1">
      <c r="A267" s="23"/>
      <c r="B267" s="23"/>
      <c r="C267" s="23"/>
      <c r="D267" s="23"/>
      <c r="E267" s="25"/>
      <c r="F267" s="28"/>
      <c r="G267" s="25"/>
      <c r="H267" s="28"/>
      <c r="I267" s="25"/>
      <c r="J267" s="28"/>
      <c r="K267" s="25"/>
      <c r="L267" s="28"/>
      <c r="M267" s="23"/>
    </row>
    <row r="268" spans="1:52" ht="30" customHeight="1">
      <c r="A268" s="19" t="s">
        <v>743</v>
      </c>
      <c r="B268" s="20"/>
      <c r="C268" s="20"/>
      <c r="D268" s="20"/>
      <c r="E268" s="24"/>
      <c r="F268" s="27"/>
      <c r="G268" s="24"/>
      <c r="H268" s="27"/>
      <c r="I268" s="24"/>
      <c r="J268" s="27"/>
      <c r="K268" s="24"/>
      <c r="L268" s="27"/>
      <c r="M268" s="21"/>
      <c r="N268" s="1" t="s">
        <v>178</v>
      </c>
    </row>
    <row r="269" spans="1:52" ht="30" customHeight="1">
      <c r="A269" s="22" t="s">
        <v>466</v>
      </c>
      <c r="B269" s="22" t="s">
        <v>451</v>
      </c>
      <c r="C269" s="22" t="s">
        <v>68</v>
      </c>
      <c r="D269" s="23">
        <v>5.8</v>
      </c>
      <c r="E269" s="25">
        <f>일위대가목록!E12</f>
        <v>1650</v>
      </c>
      <c r="F269" s="28">
        <f>TRUNC(E269*D269,1)</f>
        <v>9570</v>
      </c>
      <c r="G269" s="25">
        <f>일위대가목록!F12</f>
        <v>2231</v>
      </c>
      <c r="H269" s="28">
        <f>TRUNC(G269*D269,1)</f>
        <v>12939.8</v>
      </c>
      <c r="I269" s="25">
        <f>일위대가목록!G12</f>
        <v>0</v>
      </c>
      <c r="J269" s="28">
        <f>TRUNC(I269*D269,1)</f>
        <v>0</v>
      </c>
      <c r="K269" s="25">
        <f t="shared" ref="K269:L272" si="45">TRUNC(E269+G269+I269,1)</f>
        <v>3881</v>
      </c>
      <c r="L269" s="28">
        <f t="shared" si="45"/>
        <v>22509.8</v>
      </c>
      <c r="M269" s="22" t="s">
        <v>467</v>
      </c>
      <c r="N269" s="2" t="s">
        <v>178</v>
      </c>
      <c r="O269" s="2" t="s">
        <v>465</v>
      </c>
      <c r="P269" s="2" t="s">
        <v>63</v>
      </c>
      <c r="Q269" s="2" t="s">
        <v>64</v>
      </c>
      <c r="R269" s="2" t="s">
        <v>64</v>
      </c>
      <c r="S269" s="3"/>
      <c r="T269" s="3"/>
      <c r="U269" s="3"/>
      <c r="V269" s="3"/>
      <c r="W269" s="3"/>
      <c r="X269" s="3"/>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2" t="s">
        <v>52</v>
      </c>
      <c r="AW269" s="2" t="s">
        <v>744</v>
      </c>
      <c r="AX269" s="2" t="s">
        <v>52</v>
      </c>
      <c r="AY269" s="2" t="s">
        <v>52</v>
      </c>
      <c r="AZ269" s="2" t="s">
        <v>52</v>
      </c>
    </row>
    <row r="270" spans="1:52" ht="30" customHeight="1">
      <c r="A270" s="22" t="s">
        <v>597</v>
      </c>
      <c r="B270" s="22" t="s">
        <v>598</v>
      </c>
      <c r="C270" s="22" t="s">
        <v>68</v>
      </c>
      <c r="D270" s="23">
        <v>6.19</v>
      </c>
      <c r="E270" s="25">
        <f>일위대가목록!E22</f>
        <v>4819</v>
      </c>
      <c r="F270" s="28">
        <f>TRUNC(E270*D270,1)</f>
        <v>29829.599999999999</v>
      </c>
      <c r="G270" s="25">
        <f>일위대가목록!F22</f>
        <v>18140</v>
      </c>
      <c r="H270" s="28">
        <f>TRUNC(G270*D270,1)</f>
        <v>112286.6</v>
      </c>
      <c r="I270" s="25">
        <f>일위대가목록!G22</f>
        <v>362</v>
      </c>
      <c r="J270" s="28">
        <f>TRUNC(I270*D270,1)</f>
        <v>2240.6999999999998</v>
      </c>
      <c r="K270" s="25">
        <f t="shared" si="45"/>
        <v>23321</v>
      </c>
      <c r="L270" s="28">
        <f t="shared" si="45"/>
        <v>144356.9</v>
      </c>
      <c r="M270" s="22" t="s">
        <v>599</v>
      </c>
      <c r="N270" s="2" t="s">
        <v>178</v>
      </c>
      <c r="O270" s="2" t="s">
        <v>596</v>
      </c>
      <c r="P270" s="2" t="s">
        <v>63</v>
      </c>
      <c r="Q270" s="2" t="s">
        <v>64</v>
      </c>
      <c r="R270" s="2" t="s">
        <v>64</v>
      </c>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2" t="s">
        <v>52</v>
      </c>
      <c r="AW270" s="2" t="s">
        <v>745</v>
      </c>
      <c r="AX270" s="2" t="s">
        <v>52</v>
      </c>
      <c r="AY270" s="2" t="s">
        <v>52</v>
      </c>
      <c r="AZ270" s="2" t="s">
        <v>52</v>
      </c>
    </row>
    <row r="271" spans="1:52" ht="30" customHeight="1">
      <c r="A271" s="22" t="s">
        <v>622</v>
      </c>
      <c r="B271" s="22" t="s">
        <v>623</v>
      </c>
      <c r="C271" s="22" t="s">
        <v>68</v>
      </c>
      <c r="D271" s="23">
        <v>6.19</v>
      </c>
      <c r="E271" s="25">
        <f>일위대가목록!E24</f>
        <v>4153</v>
      </c>
      <c r="F271" s="28">
        <f>TRUNC(E271*D271,1)</f>
        <v>25707</v>
      </c>
      <c r="G271" s="25">
        <f>일위대가목록!F24</f>
        <v>7012</v>
      </c>
      <c r="H271" s="28">
        <f>TRUNC(G271*D271,1)</f>
        <v>43404.2</v>
      </c>
      <c r="I271" s="25">
        <f>일위대가목록!G24</f>
        <v>0</v>
      </c>
      <c r="J271" s="28">
        <f>TRUNC(I271*D271,1)</f>
        <v>0</v>
      </c>
      <c r="K271" s="25">
        <f t="shared" si="45"/>
        <v>11165</v>
      </c>
      <c r="L271" s="28">
        <f t="shared" si="45"/>
        <v>69111.199999999997</v>
      </c>
      <c r="M271" s="22" t="s">
        <v>624</v>
      </c>
      <c r="N271" s="2" t="s">
        <v>178</v>
      </c>
      <c r="O271" s="2" t="s">
        <v>621</v>
      </c>
      <c r="P271" s="2" t="s">
        <v>63</v>
      </c>
      <c r="Q271" s="2" t="s">
        <v>64</v>
      </c>
      <c r="R271" s="2" t="s">
        <v>64</v>
      </c>
      <c r="S271" s="3"/>
      <c r="T271" s="3"/>
      <c r="U271" s="3"/>
      <c r="V271" s="3"/>
      <c r="W271" s="3"/>
      <c r="X271" s="3"/>
      <c r="Y271" s="3"/>
      <c r="Z271" s="3"/>
      <c r="AA271" s="3"/>
      <c r="AB271" s="3"/>
      <c r="AC271" s="3"/>
      <c r="AD271" s="3"/>
      <c r="AE271" s="3"/>
      <c r="AF271" s="3"/>
      <c r="AG271" s="3"/>
      <c r="AH271" s="3"/>
      <c r="AI271" s="3"/>
      <c r="AJ271" s="3"/>
      <c r="AK271" s="3"/>
      <c r="AL271" s="3"/>
      <c r="AM271" s="3"/>
      <c r="AN271" s="3"/>
      <c r="AO271" s="3"/>
      <c r="AP271" s="3"/>
      <c r="AQ271" s="3"/>
      <c r="AR271" s="3"/>
      <c r="AS271" s="3"/>
      <c r="AT271" s="3"/>
      <c r="AU271" s="3"/>
      <c r="AV271" s="2" t="s">
        <v>52</v>
      </c>
      <c r="AW271" s="2" t="s">
        <v>746</v>
      </c>
      <c r="AX271" s="2" t="s">
        <v>52</v>
      </c>
      <c r="AY271" s="2" t="s">
        <v>52</v>
      </c>
      <c r="AZ271" s="2" t="s">
        <v>52</v>
      </c>
    </row>
    <row r="272" spans="1:52" ht="30" customHeight="1">
      <c r="A272" s="22" t="s">
        <v>571</v>
      </c>
      <c r="B272" s="22" t="s">
        <v>572</v>
      </c>
      <c r="C272" s="22" t="s">
        <v>68</v>
      </c>
      <c r="D272" s="23">
        <v>6.19</v>
      </c>
      <c r="E272" s="25">
        <f>일위대가목록!E19</f>
        <v>1994</v>
      </c>
      <c r="F272" s="28">
        <f>TRUNC(E272*D272,1)</f>
        <v>12342.8</v>
      </c>
      <c r="G272" s="25">
        <f>일위대가목록!F19</f>
        <v>15695</v>
      </c>
      <c r="H272" s="28">
        <f>TRUNC(G272*D272,1)</f>
        <v>97152</v>
      </c>
      <c r="I272" s="25">
        <f>일위대가목록!G19</f>
        <v>0</v>
      </c>
      <c r="J272" s="28">
        <f>TRUNC(I272*D272,1)</f>
        <v>0</v>
      </c>
      <c r="K272" s="25">
        <f t="shared" si="45"/>
        <v>17689</v>
      </c>
      <c r="L272" s="28">
        <f t="shared" si="45"/>
        <v>109494.8</v>
      </c>
      <c r="M272" s="22" t="s">
        <v>573</v>
      </c>
      <c r="N272" s="2" t="s">
        <v>178</v>
      </c>
      <c r="O272" s="2" t="s">
        <v>570</v>
      </c>
      <c r="P272" s="2" t="s">
        <v>63</v>
      </c>
      <c r="Q272" s="2" t="s">
        <v>64</v>
      </c>
      <c r="R272" s="2" t="s">
        <v>64</v>
      </c>
      <c r="S272" s="3"/>
      <c r="T272" s="3"/>
      <c r="U272" s="3"/>
      <c r="V272" s="3"/>
      <c r="W272" s="3"/>
      <c r="X272" s="3"/>
      <c r="Y272" s="3"/>
      <c r="Z272" s="3"/>
      <c r="AA272" s="3"/>
      <c r="AB272" s="3"/>
      <c r="AC272" s="3"/>
      <c r="AD272" s="3"/>
      <c r="AE272" s="3"/>
      <c r="AF272" s="3"/>
      <c r="AG272" s="3"/>
      <c r="AH272" s="3"/>
      <c r="AI272" s="3"/>
      <c r="AJ272" s="3"/>
      <c r="AK272" s="3"/>
      <c r="AL272" s="3"/>
      <c r="AM272" s="3"/>
      <c r="AN272" s="3"/>
      <c r="AO272" s="3"/>
      <c r="AP272" s="3"/>
      <c r="AQ272" s="3"/>
      <c r="AR272" s="3"/>
      <c r="AS272" s="3"/>
      <c r="AT272" s="3"/>
      <c r="AU272" s="3"/>
      <c r="AV272" s="2" t="s">
        <v>52</v>
      </c>
      <c r="AW272" s="2" t="s">
        <v>747</v>
      </c>
      <c r="AX272" s="2" t="s">
        <v>52</v>
      </c>
      <c r="AY272" s="2" t="s">
        <v>52</v>
      </c>
      <c r="AZ272" s="2" t="s">
        <v>52</v>
      </c>
    </row>
    <row r="273" spans="1:52" ht="30" customHeight="1">
      <c r="A273" s="22" t="s">
        <v>372</v>
      </c>
      <c r="B273" s="22" t="s">
        <v>52</v>
      </c>
      <c r="C273" s="22" t="s">
        <v>52</v>
      </c>
      <c r="D273" s="23"/>
      <c r="E273" s="25"/>
      <c r="F273" s="28">
        <f>TRUNC(SUMIF(N269:N272, N268, F269:F272),0)</f>
        <v>77449</v>
      </c>
      <c r="G273" s="25"/>
      <c r="H273" s="28">
        <f>TRUNC(SUMIF(N269:N272, N268, H269:H272),0)</f>
        <v>265782</v>
      </c>
      <c r="I273" s="25"/>
      <c r="J273" s="28">
        <f>TRUNC(SUMIF(N269:N272, N268, J269:J272),0)</f>
        <v>2240</v>
      </c>
      <c r="K273" s="25"/>
      <c r="L273" s="28">
        <f>F273+H273+J273</f>
        <v>345471</v>
      </c>
      <c r="M273" s="22" t="s">
        <v>52</v>
      </c>
      <c r="N273" s="2" t="s">
        <v>83</v>
      </c>
      <c r="O273" s="2" t="s">
        <v>83</v>
      </c>
      <c r="P273" s="2" t="s">
        <v>52</v>
      </c>
      <c r="Q273" s="2" t="s">
        <v>52</v>
      </c>
      <c r="R273" s="2" t="s">
        <v>52</v>
      </c>
      <c r="S273" s="3"/>
      <c r="T273" s="3"/>
      <c r="U273" s="3"/>
      <c r="V273" s="3"/>
      <c r="W273" s="3"/>
      <c r="X273" s="3"/>
      <c r="Y273" s="3"/>
      <c r="Z273" s="3"/>
      <c r="AA273" s="3"/>
      <c r="AB273" s="3"/>
      <c r="AC273" s="3"/>
      <c r="AD273" s="3"/>
      <c r="AE273" s="3"/>
      <c r="AF273" s="3"/>
      <c r="AG273" s="3"/>
      <c r="AH273" s="3"/>
      <c r="AI273" s="3"/>
      <c r="AJ273" s="3"/>
      <c r="AK273" s="3"/>
      <c r="AL273" s="3"/>
      <c r="AM273" s="3"/>
      <c r="AN273" s="3"/>
      <c r="AO273" s="3"/>
      <c r="AP273" s="3"/>
      <c r="AQ273" s="3"/>
      <c r="AR273" s="3"/>
      <c r="AS273" s="3"/>
      <c r="AT273" s="3"/>
      <c r="AU273" s="3"/>
      <c r="AV273" s="2" t="s">
        <v>52</v>
      </c>
      <c r="AW273" s="2" t="s">
        <v>52</v>
      </c>
      <c r="AX273" s="2" t="s">
        <v>52</v>
      </c>
      <c r="AY273" s="2" t="s">
        <v>52</v>
      </c>
      <c r="AZ273" s="2" t="s">
        <v>52</v>
      </c>
    </row>
    <row r="274" spans="1:52" ht="30" customHeight="1">
      <c r="A274" s="23"/>
      <c r="B274" s="23"/>
      <c r="C274" s="23"/>
      <c r="D274" s="23"/>
      <c r="E274" s="25"/>
      <c r="F274" s="28"/>
      <c r="G274" s="25"/>
      <c r="H274" s="28"/>
      <c r="I274" s="25"/>
      <c r="J274" s="28"/>
      <c r="K274" s="25"/>
      <c r="L274" s="28"/>
      <c r="M274" s="23"/>
    </row>
    <row r="275" spans="1:52" ht="30" customHeight="1">
      <c r="A275" s="19" t="s">
        <v>748</v>
      </c>
      <c r="B275" s="20"/>
      <c r="C275" s="20"/>
      <c r="D275" s="20"/>
      <c r="E275" s="24"/>
      <c r="F275" s="27"/>
      <c r="G275" s="24"/>
      <c r="H275" s="27"/>
      <c r="I275" s="24"/>
      <c r="J275" s="27"/>
      <c r="K275" s="24"/>
      <c r="L275" s="27"/>
      <c r="M275" s="21"/>
      <c r="N275" s="1" t="s">
        <v>183</v>
      </c>
    </row>
    <row r="276" spans="1:52" ht="30" customHeight="1">
      <c r="A276" s="22" t="s">
        <v>466</v>
      </c>
      <c r="B276" s="22" t="s">
        <v>451</v>
      </c>
      <c r="C276" s="22" t="s">
        <v>68</v>
      </c>
      <c r="D276" s="23">
        <v>4.9429999999999996</v>
      </c>
      <c r="E276" s="25">
        <f>일위대가목록!E12</f>
        <v>1650</v>
      </c>
      <c r="F276" s="28">
        <f>TRUNC(E276*D276,1)</f>
        <v>8155.9</v>
      </c>
      <c r="G276" s="25">
        <f>일위대가목록!F12</f>
        <v>2231</v>
      </c>
      <c r="H276" s="28">
        <f>TRUNC(G276*D276,1)</f>
        <v>11027.8</v>
      </c>
      <c r="I276" s="25">
        <f>일위대가목록!G12</f>
        <v>0</v>
      </c>
      <c r="J276" s="28">
        <f>TRUNC(I276*D276,1)</f>
        <v>0</v>
      </c>
      <c r="K276" s="25">
        <f t="shared" ref="K276:L278" si="46">TRUNC(E276+G276+I276,1)</f>
        <v>3881</v>
      </c>
      <c r="L276" s="28">
        <f t="shared" si="46"/>
        <v>19183.7</v>
      </c>
      <c r="M276" s="22" t="s">
        <v>467</v>
      </c>
      <c r="N276" s="2" t="s">
        <v>183</v>
      </c>
      <c r="O276" s="2" t="s">
        <v>465</v>
      </c>
      <c r="P276" s="2" t="s">
        <v>63</v>
      </c>
      <c r="Q276" s="2" t="s">
        <v>64</v>
      </c>
      <c r="R276" s="2" t="s">
        <v>64</v>
      </c>
      <c r="S276" s="3"/>
      <c r="T276" s="3"/>
      <c r="U276" s="3"/>
      <c r="V276" s="3"/>
      <c r="W276" s="3"/>
      <c r="X276" s="3"/>
      <c r="Y276" s="3"/>
      <c r="Z276" s="3"/>
      <c r="AA276" s="3"/>
      <c r="AB276" s="3"/>
      <c r="AC276" s="3"/>
      <c r="AD276" s="3"/>
      <c r="AE276" s="3"/>
      <c r="AF276" s="3"/>
      <c r="AG276" s="3"/>
      <c r="AH276" s="3"/>
      <c r="AI276" s="3"/>
      <c r="AJ276" s="3"/>
      <c r="AK276" s="3"/>
      <c r="AL276" s="3"/>
      <c r="AM276" s="3"/>
      <c r="AN276" s="3"/>
      <c r="AO276" s="3"/>
      <c r="AP276" s="3"/>
      <c r="AQ276" s="3"/>
      <c r="AR276" s="3"/>
      <c r="AS276" s="3"/>
      <c r="AT276" s="3"/>
      <c r="AU276" s="3"/>
      <c r="AV276" s="2" t="s">
        <v>52</v>
      </c>
      <c r="AW276" s="2" t="s">
        <v>749</v>
      </c>
      <c r="AX276" s="2" t="s">
        <v>52</v>
      </c>
      <c r="AY276" s="2" t="s">
        <v>52</v>
      </c>
      <c r="AZ276" s="2" t="s">
        <v>52</v>
      </c>
    </row>
    <row r="277" spans="1:52" ht="30" customHeight="1">
      <c r="A277" s="22" t="s">
        <v>597</v>
      </c>
      <c r="B277" s="22" t="s">
        <v>613</v>
      </c>
      <c r="C277" s="22" t="s">
        <v>68</v>
      </c>
      <c r="D277" s="23">
        <v>8.4830000000000005</v>
      </c>
      <c r="E277" s="25">
        <f>일위대가목록!E23</f>
        <v>5838</v>
      </c>
      <c r="F277" s="28">
        <f>TRUNC(E277*D277,1)</f>
        <v>49523.7</v>
      </c>
      <c r="G277" s="25">
        <f>일위대가목록!F23</f>
        <v>18140</v>
      </c>
      <c r="H277" s="28">
        <f>TRUNC(G277*D277,1)</f>
        <v>153881.60000000001</v>
      </c>
      <c r="I277" s="25">
        <f>일위대가목록!G23</f>
        <v>362</v>
      </c>
      <c r="J277" s="28">
        <f>TRUNC(I277*D277,1)</f>
        <v>3070.8</v>
      </c>
      <c r="K277" s="25">
        <f t="shared" si="46"/>
        <v>24340</v>
      </c>
      <c r="L277" s="28">
        <f t="shared" si="46"/>
        <v>206476.1</v>
      </c>
      <c r="M277" s="22" t="s">
        <v>614</v>
      </c>
      <c r="N277" s="2" t="s">
        <v>183</v>
      </c>
      <c r="O277" s="2" t="s">
        <v>612</v>
      </c>
      <c r="P277" s="2" t="s">
        <v>63</v>
      </c>
      <c r="Q277" s="2" t="s">
        <v>64</v>
      </c>
      <c r="R277" s="2" t="s">
        <v>64</v>
      </c>
      <c r="S277" s="3"/>
      <c r="T277" s="3"/>
      <c r="U277" s="3"/>
      <c r="V277" s="3"/>
      <c r="W277" s="3"/>
      <c r="X277" s="3"/>
      <c r="Y277" s="3"/>
      <c r="Z277" s="3"/>
      <c r="AA277" s="3"/>
      <c r="AB277" s="3"/>
      <c r="AC277" s="3"/>
      <c r="AD277" s="3"/>
      <c r="AE277" s="3"/>
      <c r="AF277" s="3"/>
      <c r="AG277" s="3"/>
      <c r="AH277" s="3"/>
      <c r="AI277" s="3"/>
      <c r="AJ277" s="3"/>
      <c r="AK277" s="3"/>
      <c r="AL277" s="3"/>
      <c r="AM277" s="3"/>
      <c r="AN277" s="3"/>
      <c r="AO277" s="3"/>
      <c r="AP277" s="3"/>
      <c r="AQ277" s="3"/>
      <c r="AR277" s="3"/>
      <c r="AS277" s="3"/>
      <c r="AT277" s="3"/>
      <c r="AU277" s="3"/>
      <c r="AV277" s="2" t="s">
        <v>52</v>
      </c>
      <c r="AW277" s="2" t="s">
        <v>750</v>
      </c>
      <c r="AX277" s="2" t="s">
        <v>52</v>
      </c>
      <c r="AY277" s="2" t="s">
        <v>52</v>
      </c>
      <c r="AZ277" s="2" t="s">
        <v>52</v>
      </c>
    </row>
    <row r="278" spans="1:52" ht="30" customHeight="1">
      <c r="A278" s="22" t="s">
        <v>571</v>
      </c>
      <c r="B278" s="22" t="s">
        <v>572</v>
      </c>
      <c r="C278" s="22" t="s">
        <v>68</v>
      </c>
      <c r="D278" s="23">
        <v>8.4830000000000005</v>
      </c>
      <c r="E278" s="25">
        <f>일위대가목록!E19</f>
        <v>1994</v>
      </c>
      <c r="F278" s="28">
        <f>TRUNC(E278*D278,1)</f>
        <v>16915.099999999999</v>
      </c>
      <c r="G278" s="25">
        <f>일위대가목록!F19</f>
        <v>15695</v>
      </c>
      <c r="H278" s="28">
        <f>TRUNC(G278*D278,1)</f>
        <v>133140.6</v>
      </c>
      <c r="I278" s="25">
        <f>일위대가목록!G19</f>
        <v>0</v>
      </c>
      <c r="J278" s="28">
        <f>TRUNC(I278*D278,1)</f>
        <v>0</v>
      </c>
      <c r="K278" s="25">
        <f t="shared" si="46"/>
        <v>17689</v>
      </c>
      <c r="L278" s="28">
        <f t="shared" si="46"/>
        <v>150055.70000000001</v>
      </c>
      <c r="M278" s="22" t="s">
        <v>573</v>
      </c>
      <c r="N278" s="2" t="s">
        <v>183</v>
      </c>
      <c r="O278" s="2" t="s">
        <v>570</v>
      </c>
      <c r="P278" s="2" t="s">
        <v>63</v>
      </c>
      <c r="Q278" s="2" t="s">
        <v>64</v>
      </c>
      <c r="R278" s="2" t="s">
        <v>64</v>
      </c>
      <c r="S278" s="3"/>
      <c r="T278" s="3"/>
      <c r="U278" s="3"/>
      <c r="V278" s="3"/>
      <c r="W278" s="3"/>
      <c r="X278" s="3"/>
      <c r="Y278" s="3"/>
      <c r="Z278" s="3"/>
      <c r="AA278" s="3"/>
      <c r="AB278" s="3"/>
      <c r="AC278" s="3"/>
      <c r="AD278" s="3"/>
      <c r="AE278" s="3"/>
      <c r="AF278" s="3"/>
      <c r="AG278" s="3"/>
      <c r="AH278" s="3"/>
      <c r="AI278" s="3"/>
      <c r="AJ278" s="3"/>
      <c r="AK278" s="3"/>
      <c r="AL278" s="3"/>
      <c r="AM278" s="3"/>
      <c r="AN278" s="3"/>
      <c r="AO278" s="3"/>
      <c r="AP278" s="3"/>
      <c r="AQ278" s="3"/>
      <c r="AR278" s="3"/>
      <c r="AS278" s="3"/>
      <c r="AT278" s="3"/>
      <c r="AU278" s="3"/>
      <c r="AV278" s="2" t="s">
        <v>52</v>
      </c>
      <c r="AW278" s="2" t="s">
        <v>751</v>
      </c>
      <c r="AX278" s="2" t="s">
        <v>52</v>
      </c>
      <c r="AY278" s="2" t="s">
        <v>52</v>
      </c>
      <c r="AZ278" s="2" t="s">
        <v>52</v>
      </c>
    </row>
    <row r="279" spans="1:52" ht="30" customHeight="1">
      <c r="A279" s="22" t="s">
        <v>372</v>
      </c>
      <c r="B279" s="22" t="s">
        <v>52</v>
      </c>
      <c r="C279" s="22" t="s">
        <v>52</v>
      </c>
      <c r="D279" s="23"/>
      <c r="E279" s="25"/>
      <c r="F279" s="28">
        <f>TRUNC(SUMIF(N276:N278, N275, F276:F278),0)</f>
        <v>74594</v>
      </c>
      <c r="G279" s="25"/>
      <c r="H279" s="28">
        <f>TRUNC(SUMIF(N276:N278, N275, H276:H278),0)</f>
        <v>298050</v>
      </c>
      <c r="I279" s="25"/>
      <c r="J279" s="28">
        <f>TRUNC(SUMIF(N276:N278, N275, J276:J278),0)</f>
        <v>3070</v>
      </c>
      <c r="K279" s="25"/>
      <c r="L279" s="28">
        <f>F279+H279+J279</f>
        <v>375714</v>
      </c>
      <c r="M279" s="22" t="s">
        <v>52</v>
      </c>
      <c r="N279" s="2" t="s">
        <v>83</v>
      </c>
      <c r="O279" s="2" t="s">
        <v>83</v>
      </c>
      <c r="P279" s="2" t="s">
        <v>52</v>
      </c>
      <c r="Q279" s="2" t="s">
        <v>52</v>
      </c>
      <c r="R279" s="2" t="s">
        <v>52</v>
      </c>
      <c r="S279" s="3"/>
      <c r="T279" s="3"/>
      <c r="U279" s="3"/>
      <c r="V279" s="3"/>
      <c r="W279" s="3"/>
      <c r="X279" s="3"/>
      <c r="Y279" s="3"/>
      <c r="Z279" s="3"/>
      <c r="AA279" s="3"/>
      <c r="AB279" s="3"/>
      <c r="AC279" s="3"/>
      <c r="AD279" s="3"/>
      <c r="AE279" s="3"/>
      <c r="AF279" s="3"/>
      <c r="AG279" s="3"/>
      <c r="AH279" s="3"/>
      <c r="AI279" s="3"/>
      <c r="AJ279" s="3"/>
      <c r="AK279" s="3"/>
      <c r="AL279" s="3"/>
      <c r="AM279" s="3"/>
      <c r="AN279" s="3"/>
      <c r="AO279" s="3"/>
      <c r="AP279" s="3"/>
      <c r="AQ279" s="3"/>
      <c r="AR279" s="3"/>
      <c r="AS279" s="3"/>
      <c r="AT279" s="3"/>
      <c r="AU279" s="3"/>
      <c r="AV279" s="2" t="s">
        <v>52</v>
      </c>
      <c r="AW279" s="2" t="s">
        <v>52</v>
      </c>
      <c r="AX279" s="2" t="s">
        <v>52</v>
      </c>
      <c r="AY279" s="2" t="s">
        <v>52</v>
      </c>
      <c r="AZ279" s="2" t="s">
        <v>52</v>
      </c>
    </row>
    <row r="280" spans="1:52" ht="30" customHeight="1">
      <c r="A280" s="23"/>
      <c r="B280" s="23"/>
      <c r="C280" s="23"/>
      <c r="D280" s="23"/>
      <c r="E280" s="25"/>
      <c r="F280" s="28"/>
      <c r="G280" s="25"/>
      <c r="H280" s="28"/>
      <c r="I280" s="25"/>
      <c r="J280" s="28"/>
      <c r="K280" s="25"/>
      <c r="L280" s="28"/>
      <c r="M280" s="23"/>
    </row>
    <row r="281" spans="1:52" ht="30" customHeight="1">
      <c r="A281" s="19" t="s">
        <v>752</v>
      </c>
      <c r="B281" s="20"/>
      <c r="C281" s="20"/>
      <c r="D281" s="20"/>
      <c r="E281" s="24"/>
      <c r="F281" s="27"/>
      <c r="G281" s="24"/>
      <c r="H281" s="27"/>
      <c r="I281" s="24"/>
      <c r="J281" s="27"/>
      <c r="K281" s="24"/>
      <c r="L281" s="27"/>
      <c r="M281" s="21"/>
      <c r="N281" s="1" t="s">
        <v>188</v>
      </c>
    </row>
    <row r="282" spans="1:52" ht="30" customHeight="1">
      <c r="A282" s="22" t="s">
        <v>466</v>
      </c>
      <c r="B282" s="22" t="s">
        <v>451</v>
      </c>
      <c r="C282" s="22" t="s">
        <v>68</v>
      </c>
      <c r="D282" s="23">
        <v>12.401999999999999</v>
      </c>
      <c r="E282" s="25">
        <f>일위대가목록!E12</f>
        <v>1650</v>
      </c>
      <c r="F282" s="28">
        <f>TRUNC(E282*D282,1)</f>
        <v>20463.3</v>
      </c>
      <c r="G282" s="25">
        <f>일위대가목록!F12</f>
        <v>2231</v>
      </c>
      <c r="H282" s="28">
        <f>TRUNC(G282*D282,1)</f>
        <v>27668.799999999999</v>
      </c>
      <c r="I282" s="25">
        <f>일위대가목록!G12</f>
        <v>0</v>
      </c>
      <c r="J282" s="28">
        <f>TRUNC(I282*D282,1)</f>
        <v>0</v>
      </c>
      <c r="K282" s="25">
        <f t="shared" ref="K282:L284" si="47">TRUNC(E282+G282+I282,1)</f>
        <v>3881</v>
      </c>
      <c r="L282" s="28">
        <f t="shared" si="47"/>
        <v>48132.1</v>
      </c>
      <c r="M282" s="22" t="s">
        <v>467</v>
      </c>
      <c r="N282" s="2" t="s">
        <v>188</v>
      </c>
      <c r="O282" s="2" t="s">
        <v>465</v>
      </c>
      <c r="P282" s="2" t="s">
        <v>63</v>
      </c>
      <c r="Q282" s="2" t="s">
        <v>64</v>
      </c>
      <c r="R282" s="2" t="s">
        <v>64</v>
      </c>
      <c r="S282" s="3"/>
      <c r="T282" s="3"/>
      <c r="U282" s="3"/>
      <c r="V282" s="3"/>
      <c r="W282" s="3"/>
      <c r="X282" s="3"/>
      <c r="Y282" s="3"/>
      <c r="Z282" s="3"/>
      <c r="AA282" s="3"/>
      <c r="AB282" s="3"/>
      <c r="AC282" s="3"/>
      <c r="AD282" s="3"/>
      <c r="AE282" s="3"/>
      <c r="AF282" s="3"/>
      <c r="AG282" s="3"/>
      <c r="AH282" s="3"/>
      <c r="AI282" s="3"/>
      <c r="AJ282" s="3"/>
      <c r="AK282" s="3"/>
      <c r="AL282" s="3"/>
      <c r="AM282" s="3"/>
      <c r="AN282" s="3"/>
      <c r="AO282" s="3"/>
      <c r="AP282" s="3"/>
      <c r="AQ282" s="3"/>
      <c r="AR282" s="3"/>
      <c r="AS282" s="3"/>
      <c r="AT282" s="3"/>
      <c r="AU282" s="3"/>
      <c r="AV282" s="2" t="s">
        <v>52</v>
      </c>
      <c r="AW282" s="2" t="s">
        <v>753</v>
      </c>
      <c r="AX282" s="2" t="s">
        <v>52</v>
      </c>
      <c r="AY282" s="2" t="s">
        <v>52</v>
      </c>
      <c r="AZ282" s="2" t="s">
        <v>52</v>
      </c>
    </row>
    <row r="283" spans="1:52" ht="30" customHeight="1">
      <c r="A283" s="22" t="s">
        <v>597</v>
      </c>
      <c r="B283" s="22" t="s">
        <v>613</v>
      </c>
      <c r="C283" s="22" t="s">
        <v>68</v>
      </c>
      <c r="D283" s="23">
        <v>10.177</v>
      </c>
      <c r="E283" s="25">
        <f>일위대가목록!E23</f>
        <v>5838</v>
      </c>
      <c r="F283" s="28">
        <f>TRUNC(E283*D283,1)</f>
        <v>59413.3</v>
      </c>
      <c r="G283" s="25">
        <f>일위대가목록!F23</f>
        <v>18140</v>
      </c>
      <c r="H283" s="28">
        <f>TRUNC(G283*D283,1)</f>
        <v>184610.7</v>
      </c>
      <c r="I283" s="25">
        <f>일위대가목록!G23</f>
        <v>362</v>
      </c>
      <c r="J283" s="28">
        <f>TRUNC(I283*D283,1)</f>
        <v>3684</v>
      </c>
      <c r="K283" s="25">
        <f t="shared" si="47"/>
        <v>24340</v>
      </c>
      <c r="L283" s="28">
        <f t="shared" si="47"/>
        <v>247708</v>
      </c>
      <c r="M283" s="22" t="s">
        <v>614</v>
      </c>
      <c r="N283" s="2" t="s">
        <v>188</v>
      </c>
      <c r="O283" s="2" t="s">
        <v>612</v>
      </c>
      <c r="P283" s="2" t="s">
        <v>63</v>
      </c>
      <c r="Q283" s="2" t="s">
        <v>64</v>
      </c>
      <c r="R283" s="2" t="s">
        <v>64</v>
      </c>
      <c r="S283" s="3"/>
      <c r="T283" s="3"/>
      <c r="U283" s="3"/>
      <c r="V283" s="3"/>
      <c r="W283" s="3"/>
      <c r="X283" s="3"/>
      <c r="Y283" s="3"/>
      <c r="Z283" s="3"/>
      <c r="AA283" s="3"/>
      <c r="AB283" s="3"/>
      <c r="AC283" s="3"/>
      <c r="AD283" s="3"/>
      <c r="AE283" s="3"/>
      <c r="AF283" s="3"/>
      <c r="AG283" s="3"/>
      <c r="AH283" s="3"/>
      <c r="AI283" s="3"/>
      <c r="AJ283" s="3"/>
      <c r="AK283" s="3"/>
      <c r="AL283" s="3"/>
      <c r="AM283" s="3"/>
      <c r="AN283" s="3"/>
      <c r="AO283" s="3"/>
      <c r="AP283" s="3"/>
      <c r="AQ283" s="3"/>
      <c r="AR283" s="3"/>
      <c r="AS283" s="3"/>
      <c r="AT283" s="3"/>
      <c r="AU283" s="3"/>
      <c r="AV283" s="2" t="s">
        <v>52</v>
      </c>
      <c r="AW283" s="2" t="s">
        <v>754</v>
      </c>
      <c r="AX283" s="2" t="s">
        <v>52</v>
      </c>
      <c r="AY283" s="2" t="s">
        <v>52</v>
      </c>
      <c r="AZ283" s="2" t="s">
        <v>52</v>
      </c>
    </row>
    <row r="284" spans="1:52" ht="30" customHeight="1">
      <c r="A284" s="22" t="s">
        <v>571</v>
      </c>
      <c r="B284" s="22" t="s">
        <v>572</v>
      </c>
      <c r="C284" s="22" t="s">
        <v>68</v>
      </c>
      <c r="D284" s="23">
        <v>10.177</v>
      </c>
      <c r="E284" s="25">
        <f>일위대가목록!E19</f>
        <v>1994</v>
      </c>
      <c r="F284" s="28">
        <f>TRUNC(E284*D284,1)</f>
        <v>20292.900000000001</v>
      </c>
      <c r="G284" s="25">
        <f>일위대가목록!F19</f>
        <v>15695</v>
      </c>
      <c r="H284" s="28">
        <f>TRUNC(G284*D284,1)</f>
        <v>159728</v>
      </c>
      <c r="I284" s="25">
        <f>일위대가목록!G19</f>
        <v>0</v>
      </c>
      <c r="J284" s="28">
        <f>TRUNC(I284*D284,1)</f>
        <v>0</v>
      </c>
      <c r="K284" s="25">
        <f t="shared" si="47"/>
        <v>17689</v>
      </c>
      <c r="L284" s="28">
        <f t="shared" si="47"/>
        <v>180020.9</v>
      </c>
      <c r="M284" s="22" t="s">
        <v>573</v>
      </c>
      <c r="N284" s="2" t="s">
        <v>188</v>
      </c>
      <c r="O284" s="2" t="s">
        <v>570</v>
      </c>
      <c r="P284" s="2" t="s">
        <v>63</v>
      </c>
      <c r="Q284" s="2" t="s">
        <v>64</v>
      </c>
      <c r="R284" s="2" t="s">
        <v>64</v>
      </c>
      <c r="S284" s="3"/>
      <c r="T284" s="3"/>
      <c r="U284" s="3"/>
      <c r="V284" s="3"/>
      <c r="W284" s="3"/>
      <c r="X284" s="3"/>
      <c r="Y284" s="3"/>
      <c r="Z284" s="3"/>
      <c r="AA284" s="3"/>
      <c r="AB284" s="3"/>
      <c r="AC284" s="3"/>
      <c r="AD284" s="3"/>
      <c r="AE284" s="3"/>
      <c r="AF284" s="3"/>
      <c r="AG284" s="3"/>
      <c r="AH284" s="3"/>
      <c r="AI284" s="3"/>
      <c r="AJ284" s="3"/>
      <c r="AK284" s="3"/>
      <c r="AL284" s="3"/>
      <c r="AM284" s="3"/>
      <c r="AN284" s="3"/>
      <c r="AO284" s="3"/>
      <c r="AP284" s="3"/>
      <c r="AQ284" s="3"/>
      <c r="AR284" s="3"/>
      <c r="AS284" s="3"/>
      <c r="AT284" s="3"/>
      <c r="AU284" s="3"/>
      <c r="AV284" s="2" t="s">
        <v>52</v>
      </c>
      <c r="AW284" s="2" t="s">
        <v>755</v>
      </c>
      <c r="AX284" s="2" t="s">
        <v>52</v>
      </c>
      <c r="AY284" s="2" t="s">
        <v>52</v>
      </c>
      <c r="AZ284" s="2" t="s">
        <v>52</v>
      </c>
    </row>
    <row r="285" spans="1:52" ht="30" customHeight="1">
      <c r="A285" s="22" t="s">
        <v>372</v>
      </c>
      <c r="B285" s="22" t="s">
        <v>52</v>
      </c>
      <c r="C285" s="22" t="s">
        <v>52</v>
      </c>
      <c r="D285" s="23"/>
      <c r="E285" s="25"/>
      <c r="F285" s="28">
        <f>TRUNC(SUMIF(N282:N284, N281, F282:F284),0)</f>
        <v>100169</v>
      </c>
      <c r="G285" s="25"/>
      <c r="H285" s="28">
        <f>TRUNC(SUMIF(N282:N284, N281, H282:H284),0)</f>
        <v>372007</v>
      </c>
      <c r="I285" s="25"/>
      <c r="J285" s="28">
        <f>TRUNC(SUMIF(N282:N284, N281, J282:J284),0)</f>
        <v>3684</v>
      </c>
      <c r="K285" s="25"/>
      <c r="L285" s="28">
        <f>F285+H285+J285</f>
        <v>475860</v>
      </c>
      <c r="M285" s="22" t="s">
        <v>52</v>
      </c>
      <c r="N285" s="2" t="s">
        <v>83</v>
      </c>
      <c r="O285" s="2" t="s">
        <v>83</v>
      </c>
      <c r="P285" s="2" t="s">
        <v>52</v>
      </c>
      <c r="Q285" s="2" t="s">
        <v>52</v>
      </c>
      <c r="R285" s="2" t="s">
        <v>52</v>
      </c>
      <c r="S285" s="3"/>
      <c r="T285" s="3"/>
      <c r="U285" s="3"/>
      <c r="V285" s="3"/>
      <c r="W285" s="3"/>
      <c r="X285" s="3"/>
      <c r="Y285" s="3"/>
      <c r="Z285" s="3"/>
      <c r="AA285" s="3"/>
      <c r="AB285" s="3"/>
      <c r="AC285" s="3"/>
      <c r="AD285" s="3"/>
      <c r="AE285" s="3"/>
      <c r="AF285" s="3"/>
      <c r="AG285" s="3"/>
      <c r="AH285" s="3"/>
      <c r="AI285" s="3"/>
      <c r="AJ285" s="3"/>
      <c r="AK285" s="3"/>
      <c r="AL285" s="3"/>
      <c r="AM285" s="3"/>
      <c r="AN285" s="3"/>
      <c r="AO285" s="3"/>
      <c r="AP285" s="3"/>
      <c r="AQ285" s="3"/>
      <c r="AR285" s="3"/>
      <c r="AS285" s="3"/>
      <c r="AT285" s="3"/>
      <c r="AU285" s="3"/>
      <c r="AV285" s="2" t="s">
        <v>52</v>
      </c>
      <c r="AW285" s="2" t="s">
        <v>52</v>
      </c>
      <c r="AX285" s="2" t="s">
        <v>52</v>
      </c>
      <c r="AY285" s="2" t="s">
        <v>52</v>
      </c>
      <c r="AZ285" s="2" t="s">
        <v>52</v>
      </c>
    </row>
    <row r="286" spans="1:52" ht="30" customHeight="1">
      <c r="A286" s="23"/>
      <c r="B286" s="23"/>
      <c r="C286" s="23"/>
      <c r="D286" s="23"/>
      <c r="E286" s="25"/>
      <c r="F286" s="28"/>
      <c r="G286" s="25"/>
      <c r="H286" s="28"/>
      <c r="I286" s="25"/>
      <c r="J286" s="28"/>
      <c r="K286" s="25"/>
      <c r="L286" s="28"/>
      <c r="M286" s="23"/>
    </row>
    <row r="287" spans="1:52" ht="30" customHeight="1">
      <c r="A287" s="19" t="s">
        <v>756</v>
      </c>
      <c r="B287" s="20"/>
      <c r="C287" s="20"/>
      <c r="D287" s="20"/>
      <c r="E287" s="24"/>
      <c r="F287" s="27"/>
      <c r="G287" s="24"/>
      <c r="H287" s="27"/>
      <c r="I287" s="24"/>
      <c r="J287" s="27"/>
      <c r="K287" s="24"/>
      <c r="L287" s="27"/>
      <c r="M287" s="21"/>
      <c r="N287" s="1" t="s">
        <v>193</v>
      </c>
    </row>
    <row r="288" spans="1:52" ht="30" customHeight="1">
      <c r="A288" s="22" t="s">
        <v>466</v>
      </c>
      <c r="B288" s="22" t="s">
        <v>451</v>
      </c>
      <c r="C288" s="22" t="s">
        <v>68</v>
      </c>
      <c r="D288" s="23">
        <v>3.6160000000000001</v>
      </c>
      <c r="E288" s="25">
        <f>일위대가목록!E12</f>
        <v>1650</v>
      </c>
      <c r="F288" s="28">
        <f>TRUNC(E288*D288,1)</f>
        <v>5966.4</v>
      </c>
      <c r="G288" s="25">
        <f>일위대가목록!F12</f>
        <v>2231</v>
      </c>
      <c r="H288" s="28">
        <f>TRUNC(G288*D288,1)</f>
        <v>8067.2</v>
      </c>
      <c r="I288" s="25">
        <f>일위대가목록!G12</f>
        <v>0</v>
      </c>
      <c r="J288" s="28">
        <f>TRUNC(I288*D288,1)</f>
        <v>0</v>
      </c>
      <c r="K288" s="25">
        <f t="shared" ref="K288:L290" si="48">TRUNC(E288+G288+I288,1)</f>
        <v>3881</v>
      </c>
      <c r="L288" s="28">
        <f t="shared" si="48"/>
        <v>14033.6</v>
      </c>
      <c r="M288" s="22" t="s">
        <v>467</v>
      </c>
      <c r="N288" s="2" t="s">
        <v>193</v>
      </c>
      <c r="O288" s="2" t="s">
        <v>465</v>
      </c>
      <c r="P288" s="2" t="s">
        <v>63</v>
      </c>
      <c r="Q288" s="2" t="s">
        <v>64</v>
      </c>
      <c r="R288" s="2" t="s">
        <v>64</v>
      </c>
      <c r="S288" s="3"/>
      <c r="T288" s="3"/>
      <c r="U288" s="3"/>
      <c r="V288" s="3"/>
      <c r="W288" s="3"/>
      <c r="X288" s="3"/>
      <c r="Y288" s="3"/>
      <c r="Z288" s="3"/>
      <c r="AA288" s="3"/>
      <c r="AB288" s="3"/>
      <c r="AC288" s="3"/>
      <c r="AD288" s="3"/>
      <c r="AE288" s="3"/>
      <c r="AF288" s="3"/>
      <c r="AG288" s="3"/>
      <c r="AH288" s="3"/>
      <c r="AI288" s="3"/>
      <c r="AJ288" s="3"/>
      <c r="AK288" s="3"/>
      <c r="AL288" s="3"/>
      <c r="AM288" s="3"/>
      <c r="AN288" s="3"/>
      <c r="AO288" s="3"/>
      <c r="AP288" s="3"/>
      <c r="AQ288" s="3"/>
      <c r="AR288" s="3"/>
      <c r="AS288" s="3"/>
      <c r="AT288" s="3"/>
      <c r="AU288" s="3"/>
      <c r="AV288" s="2" t="s">
        <v>52</v>
      </c>
      <c r="AW288" s="2" t="s">
        <v>757</v>
      </c>
      <c r="AX288" s="2" t="s">
        <v>52</v>
      </c>
      <c r="AY288" s="2" t="s">
        <v>52</v>
      </c>
      <c r="AZ288" s="2" t="s">
        <v>52</v>
      </c>
    </row>
    <row r="289" spans="1:52" ht="30" customHeight="1">
      <c r="A289" s="22" t="s">
        <v>597</v>
      </c>
      <c r="B289" s="22" t="s">
        <v>613</v>
      </c>
      <c r="C289" s="22" t="s">
        <v>68</v>
      </c>
      <c r="D289" s="23">
        <v>3.6160000000000001</v>
      </c>
      <c r="E289" s="25">
        <f>일위대가목록!E23</f>
        <v>5838</v>
      </c>
      <c r="F289" s="28">
        <f>TRUNC(E289*D289,1)</f>
        <v>21110.2</v>
      </c>
      <c r="G289" s="25">
        <f>일위대가목록!F23</f>
        <v>18140</v>
      </c>
      <c r="H289" s="28">
        <f>TRUNC(G289*D289,1)</f>
        <v>65594.2</v>
      </c>
      <c r="I289" s="25">
        <f>일위대가목록!G23</f>
        <v>362</v>
      </c>
      <c r="J289" s="28">
        <f>TRUNC(I289*D289,1)</f>
        <v>1308.9000000000001</v>
      </c>
      <c r="K289" s="25">
        <f t="shared" si="48"/>
        <v>24340</v>
      </c>
      <c r="L289" s="28">
        <f t="shared" si="48"/>
        <v>88013.3</v>
      </c>
      <c r="M289" s="22" t="s">
        <v>614</v>
      </c>
      <c r="N289" s="2" t="s">
        <v>193</v>
      </c>
      <c r="O289" s="2" t="s">
        <v>612</v>
      </c>
      <c r="P289" s="2" t="s">
        <v>63</v>
      </c>
      <c r="Q289" s="2" t="s">
        <v>64</v>
      </c>
      <c r="R289" s="2" t="s">
        <v>64</v>
      </c>
      <c r="S289" s="3"/>
      <c r="T289" s="3"/>
      <c r="U289" s="3"/>
      <c r="V289" s="3"/>
      <c r="W289" s="3"/>
      <c r="X289" s="3"/>
      <c r="Y289" s="3"/>
      <c r="Z289" s="3"/>
      <c r="AA289" s="3"/>
      <c r="AB289" s="3"/>
      <c r="AC289" s="3"/>
      <c r="AD289" s="3"/>
      <c r="AE289" s="3"/>
      <c r="AF289" s="3"/>
      <c r="AG289" s="3"/>
      <c r="AH289" s="3"/>
      <c r="AI289" s="3"/>
      <c r="AJ289" s="3"/>
      <c r="AK289" s="3"/>
      <c r="AL289" s="3"/>
      <c r="AM289" s="3"/>
      <c r="AN289" s="3"/>
      <c r="AO289" s="3"/>
      <c r="AP289" s="3"/>
      <c r="AQ289" s="3"/>
      <c r="AR289" s="3"/>
      <c r="AS289" s="3"/>
      <c r="AT289" s="3"/>
      <c r="AU289" s="3"/>
      <c r="AV289" s="2" t="s">
        <v>52</v>
      </c>
      <c r="AW289" s="2" t="s">
        <v>758</v>
      </c>
      <c r="AX289" s="2" t="s">
        <v>52</v>
      </c>
      <c r="AY289" s="2" t="s">
        <v>52</v>
      </c>
      <c r="AZ289" s="2" t="s">
        <v>52</v>
      </c>
    </row>
    <row r="290" spans="1:52" ht="30" customHeight="1">
      <c r="A290" s="22" t="s">
        <v>571</v>
      </c>
      <c r="B290" s="22" t="s">
        <v>572</v>
      </c>
      <c r="C290" s="22" t="s">
        <v>68</v>
      </c>
      <c r="D290" s="23">
        <v>3.6160000000000001</v>
      </c>
      <c r="E290" s="25">
        <f>일위대가목록!E19</f>
        <v>1994</v>
      </c>
      <c r="F290" s="28">
        <f>TRUNC(E290*D290,1)</f>
        <v>7210.3</v>
      </c>
      <c r="G290" s="25">
        <f>일위대가목록!F19</f>
        <v>15695</v>
      </c>
      <c r="H290" s="28">
        <f>TRUNC(G290*D290,1)</f>
        <v>56753.1</v>
      </c>
      <c r="I290" s="25">
        <f>일위대가목록!G19</f>
        <v>0</v>
      </c>
      <c r="J290" s="28">
        <f>TRUNC(I290*D290,1)</f>
        <v>0</v>
      </c>
      <c r="K290" s="25">
        <f t="shared" si="48"/>
        <v>17689</v>
      </c>
      <c r="L290" s="28">
        <f t="shared" si="48"/>
        <v>63963.4</v>
      </c>
      <c r="M290" s="22" t="s">
        <v>573</v>
      </c>
      <c r="N290" s="2" t="s">
        <v>193</v>
      </c>
      <c r="O290" s="2" t="s">
        <v>570</v>
      </c>
      <c r="P290" s="2" t="s">
        <v>63</v>
      </c>
      <c r="Q290" s="2" t="s">
        <v>64</v>
      </c>
      <c r="R290" s="2" t="s">
        <v>64</v>
      </c>
      <c r="S290" s="3"/>
      <c r="T290" s="3"/>
      <c r="U290" s="3"/>
      <c r="V290" s="3"/>
      <c r="W290" s="3"/>
      <c r="X290" s="3"/>
      <c r="Y290" s="3"/>
      <c r="Z290" s="3"/>
      <c r="AA290" s="3"/>
      <c r="AB290" s="3"/>
      <c r="AC290" s="3"/>
      <c r="AD290" s="3"/>
      <c r="AE290" s="3"/>
      <c r="AF290" s="3"/>
      <c r="AG290" s="3"/>
      <c r="AH290" s="3"/>
      <c r="AI290" s="3"/>
      <c r="AJ290" s="3"/>
      <c r="AK290" s="3"/>
      <c r="AL290" s="3"/>
      <c r="AM290" s="3"/>
      <c r="AN290" s="3"/>
      <c r="AO290" s="3"/>
      <c r="AP290" s="3"/>
      <c r="AQ290" s="3"/>
      <c r="AR290" s="3"/>
      <c r="AS290" s="3"/>
      <c r="AT290" s="3"/>
      <c r="AU290" s="3"/>
      <c r="AV290" s="2" t="s">
        <v>52</v>
      </c>
      <c r="AW290" s="2" t="s">
        <v>759</v>
      </c>
      <c r="AX290" s="2" t="s">
        <v>52</v>
      </c>
      <c r="AY290" s="2" t="s">
        <v>52</v>
      </c>
      <c r="AZ290" s="2" t="s">
        <v>52</v>
      </c>
    </row>
    <row r="291" spans="1:52" ht="30" customHeight="1">
      <c r="A291" s="22" t="s">
        <v>372</v>
      </c>
      <c r="B291" s="22" t="s">
        <v>52</v>
      </c>
      <c r="C291" s="22" t="s">
        <v>52</v>
      </c>
      <c r="D291" s="23"/>
      <c r="E291" s="25"/>
      <c r="F291" s="28">
        <f>TRUNC(SUMIF(N288:N290, N287, F288:F290),0)</f>
        <v>34286</v>
      </c>
      <c r="G291" s="25"/>
      <c r="H291" s="28">
        <f>TRUNC(SUMIF(N288:N290, N287, H288:H290),0)</f>
        <v>130414</v>
      </c>
      <c r="I291" s="25"/>
      <c r="J291" s="28">
        <f>TRUNC(SUMIF(N288:N290, N287, J288:J290),0)</f>
        <v>1308</v>
      </c>
      <c r="K291" s="25"/>
      <c r="L291" s="28">
        <f>F291+H291+J291</f>
        <v>166008</v>
      </c>
      <c r="M291" s="22" t="s">
        <v>52</v>
      </c>
      <c r="N291" s="2" t="s">
        <v>83</v>
      </c>
      <c r="O291" s="2" t="s">
        <v>83</v>
      </c>
      <c r="P291" s="2" t="s">
        <v>52</v>
      </c>
      <c r="Q291" s="2" t="s">
        <v>52</v>
      </c>
      <c r="R291" s="2" t="s">
        <v>52</v>
      </c>
      <c r="S291" s="3"/>
      <c r="T291" s="3"/>
      <c r="U291" s="3"/>
      <c r="V291" s="3"/>
      <c r="W291" s="3"/>
      <c r="X291" s="3"/>
      <c r="Y291" s="3"/>
      <c r="Z291" s="3"/>
      <c r="AA291" s="3"/>
      <c r="AB291" s="3"/>
      <c r="AC291" s="3"/>
      <c r="AD291" s="3"/>
      <c r="AE291" s="3"/>
      <c r="AF291" s="3"/>
      <c r="AG291" s="3"/>
      <c r="AH291" s="3"/>
      <c r="AI291" s="3"/>
      <c r="AJ291" s="3"/>
      <c r="AK291" s="3"/>
      <c r="AL291" s="3"/>
      <c r="AM291" s="3"/>
      <c r="AN291" s="3"/>
      <c r="AO291" s="3"/>
      <c r="AP291" s="3"/>
      <c r="AQ291" s="3"/>
      <c r="AR291" s="3"/>
      <c r="AS291" s="3"/>
      <c r="AT291" s="3"/>
      <c r="AU291" s="3"/>
      <c r="AV291" s="2" t="s">
        <v>52</v>
      </c>
      <c r="AW291" s="2" t="s">
        <v>52</v>
      </c>
      <c r="AX291" s="2" t="s">
        <v>52</v>
      </c>
      <c r="AY291" s="2" t="s">
        <v>52</v>
      </c>
      <c r="AZ291" s="2" t="s">
        <v>52</v>
      </c>
    </row>
    <row r="292" spans="1:52" ht="30" customHeight="1">
      <c r="A292" s="23"/>
      <c r="B292" s="23"/>
      <c r="C292" s="23"/>
      <c r="D292" s="23"/>
      <c r="E292" s="25"/>
      <c r="F292" s="28"/>
      <c r="G292" s="25"/>
      <c r="H292" s="28"/>
      <c r="I292" s="25"/>
      <c r="J292" s="28"/>
      <c r="K292" s="25"/>
      <c r="L292" s="28"/>
      <c r="M292" s="23"/>
    </row>
    <row r="293" spans="1:52" ht="30" customHeight="1">
      <c r="A293" s="19" t="s">
        <v>760</v>
      </c>
      <c r="B293" s="20"/>
      <c r="C293" s="20"/>
      <c r="D293" s="20"/>
      <c r="E293" s="24"/>
      <c r="F293" s="27"/>
      <c r="G293" s="24"/>
      <c r="H293" s="27"/>
      <c r="I293" s="24"/>
      <c r="J293" s="27"/>
      <c r="K293" s="24"/>
      <c r="L293" s="27"/>
      <c r="M293" s="21"/>
      <c r="N293" s="1" t="s">
        <v>251</v>
      </c>
    </row>
    <row r="294" spans="1:52" ht="30" customHeight="1">
      <c r="A294" s="22" t="s">
        <v>761</v>
      </c>
      <c r="B294" s="22" t="s">
        <v>762</v>
      </c>
      <c r="C294" s="22" t="s">
        <v>68</v>
      </c>
      <c r="D294" s="23">
        <v>1.1539999999999999</v>
      </c>
      <c r="E294" s="25">
        <f>일위대가목록!E72</f>
        <v>0</v>
      </c>
      <c r="F294" s="28">
        <f>TRUNC(E294*D294,1)</f>
        <v>0</v>
      </c>
      <c r="G294" s="25">
        <f>일위대가목록!F72</f>
        <v>5108</v>
      </c>
      <c r="H294" s="28">
        <f>TRUNC(G294*D294,1)</f>
        <v>5894.6</v>
      </c>
      <c r="I294" s="25">
        <f>일위대가목록!G72</f>
        <v>102</v>
      </c>
      <c r="J294" s="28">
        <f>TRUNC(I294*D294,1)</f>
        <v>117.7</v>
      </c>
      <c r="K294" s="25">
        <f>TRUNC(E294+G294+I294,1)</f>
        <v>5210</v>
      </c>
      <c r="L294" s="28">
        <f>TRUNC(F294+H294+J294,1)</f>
        <v>6012.3</v>
      </c>
      <c r="M294" s="22" t="s">
        <v>763</v>
      </c>
      <c r="N294" s="2" t="s">
        <v>251</v>
      </c>
      <c r="O294" s="2" t="s">
        <v>764</v>
      </c>
      <c r="P294" s="2" t="s">
        <v>63</v>
      </c>
      <c r="Q294" s="2" t="s">
        <v>64</v>
      </c>
      <c r="R294" s="2" t="s">
        <v>64</v>
      </c>
      <c r="S294" s="3"/>
      <c r="T294" s="3"/>
      <c r="U294" s="3"/>
      <c r="V294" s="3"/>
      <c r="W294" s="3"/>
      <c r="X294" s="3"/>
      <c r="Y294" s="3"/>
      <c r="Z294" s="3"/>
      <c r="AA294" s="3"/>
      <c r="AB294" s="3"/>
      <c r="AC294" s="3"/>
      <c r="AD294" s="3"/>
      <c r="AE294" s="3"/>
      <c r="AF294" s="3"/>
      <c r="AG294" s="3"/>
      <c r="AH294" s="3"/>
      <c r="AI294" s="3"/>
      <c r="AJ294" s="3"/>
      <c r="AK294" s="3"/>
      <c r="AL294" s="3"/>
      <c r="AM294" s="3"/>
      <c r="AN294" s="3"/>
      <c r="AO294" s="3"/>
      <c r="AP294" s="3"/>
      <c r="AQ294" s="3"/>
      <c r="AR294" s="3"/>
      <c r="AS294" s="3"/>
      <c r="AT294" s="3"/>
      <c r="AU294" s="3"/>
      <c r="AV294" s="2" t="s">
        <v>52</v>
      </c>
      <c r="AW294" s="2" t="s">
        <v>765</v>
      </c>
      <c r="AX294" s="2" t="s">
        <v>52</v>
      </c>
      <c r="AY294" s="2" t="s">
        <v>52</v>
      </c>
      <c r="AZ294" s="2" t="s">
        <v>52</v>
      </c>
    </row>
    <row r="295" spans="1:52" ht="30" customHeight="1">
      <c r="A295" s="22" t="s">
        <v>766</v>
      </c>
      <c r="B295" s="22" t="s">
        <v>52</v>
      </c>
      <c r="C295" s="22" t="s">
        <v>68</v>
      </c>
      <c r="D295" s="23">
        <v>1.1539999999999999</v>
      </c>
      <c r="E295" s="25">
        <f>일위대가목록!E71</f>
        <v>0</v>
      </c>
      <c r="F295" s="28">
        <f>TRUNC(E295*D295,1)</f>
        <v>0</v>
      </c>
      <c r="G295" s="25">
        <f>일위대가목록!F71</f>
        <v>5275</v>
      </c>
      <c r="H295" s="28">
        <f>TRUNC(G295*D295,1)</f>
        <v>6087.3</v>
      </c>
      <c r="I295" s="25">
        <f>일위대가목록!G71</f>
        <v>105</v>
      </c>
      <c r="J295" s="28">
        <f>TRUNC(I295*D295,1)</f>
        <v>121.1</v>
      </c>
      <c r="K295" s="25">
        <f>TRUNC(E295+G295+I295,1)</f>
        <v>5380</v>
      </c>
      <c r="L295" s="28">
        <f>TRUNC(F295+H295+J295,1)</f>
        <v>6208.4</v>
      </c>
      <c r="M295" s="22" t="s">
        <v>767</v>
      </c>
      <c r="N295" s="2" t="s">
        <v>251</v>
      </c>
      <c r="O295" s="2" t="s">
        <v>768</v>
      </c>
      <c r="P295" s="2" t="s">
        <v>63</v>
      </c>
      <c r="Q295" s="2" t="s">
        <v>64</v>
      </c>
      <c r="R295" s="2" t="s">
        <v>64</v>
      </c>
      <c r="S295" s="3"/>
      <c r="T295" s="3"/>
      <c r="U295" s="3"/>
      <c r="V295" s="3"/>
      <c r="W295" s="3"/>
      <c r="X295" s="3"/>
      <c r="Y295" s="3"/>
      <c r="Z295" s="3"/>
      <c r="AA295" s="3"/>
      <c r="AB295" s="3"/>
      <c r="AC295" s="3"/>
      <c r="AD295" s="3"/>
      <c r="AE295" s="3"/>
      <c r="AF295" s="3"/>
      <c r="AG295" s="3"/>
      <c r="AH295" s="3"/>
      <c r="AI295" s="3"/>
      <c r="AJ295" s="3"/>
      <c r="AK295" s="3"/>
      <c r="AL295" s="3"/>
      <c r="AM295" s="3"/>
      <c r="AN295" s="3"/>
      <c r="AO295" s="3"/>
      <c r="AP295" s="3"/>
      <c r="AQ295" s="3"/>
      <c r="AR295" s="3"/>
      <c r="AS295" s="3"/>
      <c r="AT295" s="3"/>
      <c r="AU295" s="3"/>
      <c r="AV295" s="2" t="s">
        <v>52</v>
      </c>
      <c r="AW295" s="2" t="s">
        <v>769</v>
      </c>
      <c r="AX295" s="2" t="s">
        <v>52</v>
      </c>
      <c r="AY295" s="2" t="s">
        <v>52</v>
      </c>
      <c r="AZ295" s="2" t="s">
        <v>52</v>
      </c>
    </row>
    <row r="296" spans="1:52" ht="30" customHeight="1">
      <c r="A296" s="22" t="s">
        <v>372</v>
      </c>
      <c r="B296" s="22" t="s">
        <v>52</v>
      </c>
      <c r="C296" s="22" t="s">
        <v>52</v>
      </c>
      <c r="D296" s="23"/>
      <c r="E296" s="25"/>
      <c r="F296" s="28">
        <f>TRUNC(SUMIF(N294:N295, N293, F294:F295),0)</f>
        <v>0</v>
      </c>
      <c r="G296" s="25"/>
      <c r="H296" s="28">
        <f>TRUNC(SUMIF(N294:N295, N293, H294:H295),0)</f>
        <v>11981</v>
      </c>
      <c r="I296" s="25"/>
      <c r="J296" s="28">
        <f>TRUNC(SUMIF(N294:N295, N293, J294:J295),0)</f>
        <v>238</v>
      </c>
      <c r="K296" s="25"/>
      <c r="L296" s="28">
        <f>F296+H296+J296</f>
        <v>12219</v>
      </c>
      <c r="M296" s="22" t="s">
        <v>52</v>
      </c>
      <c r="N296" s="2" t="s">
        <v>83</v>
      </c>
      <c r="O296" s="2" t="s">
        <v>83</v>
      </c>
      <c r="P296" s="2" t="s">
        <v>52</v>
      </c>
      <c r="Q296" s="2" t="s">
        <v>52</v>
      </c>
      <c r="R296" s="2" t="s">
        <v>52</v>
      </c>
      <c r="S296" s="3"/>
      <c r="T296" s="3"/>
      <c r="U296" s="3"/>
      <c r="V296" s="3"/>
      <c r="W296" s="3"/>
      <c r="X296" s="3"/>
      <c r="Y296" s="3"/>
      <c r="Z296" s="3"/>
      <c r="AA296" s="3"/>
      <c r="AB296" s="3"/>
      <c r="AC296" s="3"/>
      <c r="AD296" s="3"/>
      <c r="AE296" s="3"/>
      <c r="AF296" s="3"/>
      <c r="AG296" s="3"/>
      <c r="AH296" s="3"/>
      <c r="AI296" s="3"/>
      <c r="AJ296" s="3"/>
      <c r="AK296" s="3"/>
      <c r="AL296" s="3"/>
      <c r="AM296" s="3"/>
      <c r="AN296" s="3"/>
      <c r="AO296" s="3"/>
      <c r="AP296" s="3"/>
      <c r="AQ296" s="3"/>
      <c r="AR296" s="3"/>
      <c r="AS296" s="3"/>
      <c r="AT296" s="3"/>
      <c r="AU296" s="3"/>
      <c r="AV296" s="2" t="s">
        <v>52</v>
      </c>
      <c r="AW296" s="2" t="s">
        <v>52</v>
      </c>
      <c r="AX296" s="2" t="s">
        <v>52</v>
      </c>
      <c r="AY296" s="2" t="s">
        <v>52</v>
      </c>
      <c r="AZ296" s="2" t="s">
        <v>52</v>
      </c>
    </row>
    <row r="297" spans="1:52" ht="30" customHeight="1">
      <c r="A297" s="23"/>
      <c r="B297" s="23"/>
      <c r="C297" s="23"/>
      <c r="D297" s="23"/>
      <c r="E297" s="25"/>
      <c r="F297" s="28"/>
      <c r="G297" s="25"/>
      <c r="H297" s="28"/>
      <c r="I297" s="25"/>
      <c r="J297" s="28"/>
      <c r="K297" s="25"/>
      <c r="L297" s="28"/>
      <c r="M297" s="23"/>
    </row>
    <row r="298" spans="1:52" ht="30" customHeight="1">
      <c r="A298" s="19" t="s">
        <v>770</v>
      </c>
      <c r="B298" s="20"/>
      <c r="C298" s="20"/>
      <c r="D298" s="20"/>
      <c r="E298" s="24"/>
      <c r="F298" s="27"/>
      <c r="G298" s="24"/>
      <c r="H298" s="27"/>
      <c r="I298" s="24"/>
      <c r="J298" s="27"/>
      <c r="K298" s="24"/>
      <c r="L298" s="27"/>
      <c r="M298" s="21"/>
      <c r="N298" s="1" t="s">
        <v>198</v>
      </c>
    </row>
    <row r="299" spans="1:52" ht="30" customHeight="1">
      <c r="A299" s="22" t="s">
        <v>466</v>
      </c>
      <c r="B299" s="22" t="s">
        <v>451</v>
      </c>
      <c r="C299" s="22" t="s">
        <v>68</v>
      </c>
      <c r="D299" s="23">
        <v>34.145000000000003</v>
      </c>
      <c r="E299" s="25">
        <f>일위대가목록!E12</f>
        <v>1650</v>
      </c>
      <c r="F299" s="28">
        <f>TRUNC(E299*D299,1)</f>
        <v>56339.199999999997</v>
      </c>
      <c r="G299" s="25">
        <f>일위대가목록!F12</f>
        <v>2231</v>
      </c>
      <c r="H299" s="28">
        <f>TRUNC(G299*D299,1)</f>
        <v>76177.399999999994</v>
      </c>
      <c r="I299" s="25">
        <f>일위대가목록!G12</f>
        <v>0</v>
      </c>
      <c r="J299" s="28">
        <f>TRUNC(I299*D299,1)</f>
        <v>0</v>
      </c>
      <c r="K299" s="25">
        <f t="shared" ref="K299:L302" si="49">TRUNC(E299+G299+I299,1)</f>
        <v>3881</v>
      </c>
      <c r="L299" s="28">
        <f t="shared" si="49"/>
        <v>132516.6</v>
      </c>
      <c r="M299" s="22" t="s">
        <v>467</v>
      </c>
      <c r="N299" s="2" t="s">
        <v>198</v>
      </c>
      <c r="O299" s="2" t="s">
        <v>465</v>
      </c>
      <c r="P299" s="2" t="s">
        <v>63</v>
      </c>
      <c r="Q299" s="2" t="s">
        <v>64</v>
      </c>
      <c r="R299" s="2" t="s">
        <v>64</v>
      </c>
      <c r="S299" s="3"/>
      <c r="T299" s="3"/>
      <c r="U299" s="3"/>
      <c r="V299" s="3"/>
      <c r="W299" s="3"/>
      <c r="X299" s="3"/>
      <c r="Y299" s="3"/>
      <c r="Z299" s="3"/>
      <c r="AA299" s="3"/>
      <c r="AB299" s="3"/>
      <c r="AC299" s="3"/>
      <c r="AD299" s="3"/>
      <c r="AE299" s="3"/>
      <c r="AF299" s="3"/>
      <c r="AG299" s="3"/>
      <c r="AH299" s="3"/>
      <c r="AI299" s="3"/>
      <c r="AJ299" s="3"/>
      <c r="AK299" s="3"/>
      <c r="AL299" s="3"/>
      <c r="AM299" s="3"/>
      <c r="AN299" s="3"/>
      <c r="AO299" s="3"/>
      <c r="AP299" s="3"/>
      <c r="AQ299" s="3"/>
      <c r="AR299" s="3"/>
      <c r="AS299" s="3"/>
      <c r="AT299" s="3"/>
      <c r="AU299" s="3"/>
      <c r="AV299" s="2" t="s">
        <v>52</v>
      </c>
      <c r="AW299" s="2" t="s">
        <v>771</v>
      </c>
      <c r="AX299" s="2" t="s">
        <v>52</v>
      </c>
      <c r="AY299" s="2" t="s">
        <v>52</v>
      </c>
      <c r="AZ299" s="2" t="s">
        <v>52</v>
      </c>
    </row>
    <row r="300" spans="1:52" ht="30" customHeight="1">
      <c r="A300" s="22" t="s">
        <v>597</v>
      </c>
      <c r="B300" s="22" t="s">
        <v>598</v>
      </c>
      <c r="C300" s="22" t="s">
        <v>68</v>
      </c>
      <c r="D300" s="23">
        <v>69.221999999999994</v>
      </c>
      <c r="E300" s="25">
        <f>일위대가목록!E22</f>
        <v>4819</v>
      </c>
      <c r="F300" s="28">
        <f>TRUNC(E300*D300,1)</f>
        <v>333580.79999999999</v>
      </c>
      <c r="G300" s="25">
        <f>일위대가목록!F22</f>
        <v>18140</v>
      </c>
      <c r="H300" s="28">
        <f>TRUNC(G300*D300,1)</f>
        <v>1255687</v>
      </c>
      <c r="I300" s="25">
        <f>일위대가목록!G22</f>
        <v>362</v>
      </c>
      <c r="J300" s="28">
        <f>TRUNC(I300*D300,1)</f>
        <v>25058.3</v>
      </c>
      <c r="K300" s="25">
        <f t="shared" si="49"/>
        <v>23321</v>
      </c>
      <c r="L300" s="28">
        <f t="shared" si="49"/>
        <v>1614326.1</v>
      </c>
      <c r="M300" s="22" t="s">
        <v>599</v>
      </c>
      <c r="N300" s="2" t="s">
        <v>198</v>
      </c>
      <c r="O300" s="2" t="s">
        <v>596</v>
      </c>
      <c r="P300" s="2" t="s">
        <v>63</v>
      </c>
      <c r="Q300" s="2" t="s">
        <v>64</v>
      </c>
      <c r="R300" s="2" t="s">
        <v>64</v>
      </c>
      <c r="S300" s="3"/>
      <c r="T300" s="3"/>
      <c r="U300" s="3"/>
      <c r="V300" s="3"/>
      <c r="W300" s="3"/>
      <c r="X300" s="3"/>
      <c r="Y300" s="3"/>
      <c r="Z300" s="3"/>
      <c r="AA300" s="3"/>
      <c r="AB300" s="3"/>
      <c r="AC300" s="3"/>
      <c r="AD300" s="3"/>
      <c r="AE300" s="3"/>
      <c r="AF300" s="3"/>
      <c r="AG300" s="3"/>
      <c r="AH300" s="3"/>
      <c r="AI300" s="3"/>
      <c r="AJ300" s="3"/>
      <c r="AK300" s="3"/>
      <c r="AL300" s="3"/>
      <c r="AM300" s="3"/>
      <c r="AN300" s="3"/>
      <c r="AO300" s="3"/>
      <c r="AP300" s="3"/>
      <c r="AQ300" s="3"/>
      <c r="AR300" s="3"/>
      <c r="AS300" s="3"/>
      <c r="AT300" s="3"/>
      <c r="AU300" s="3"/>
      <c r="AV300" s="2" t="s">
        <v>52</v>
      </c>
      <c r="AW300" s="2" t="s">
        <v>772</v>
      </c>
      <c r="AX300" s="2" t="s">
        <v>52</v>
      </c>
      <c r="AY300" s="2" t="s">
        <v>52</v>
      </c>
      <c r="AZ300" s="2" t="s">
        <v>52</v>
      </c>
    </row>
    <row r="301" spans="1:52" ht="30" customHeight="1">
      <c r="A301" s="22" t="s">
        <v>622</v>
      </c>
      <c r="B301" s="22" t="s">
        <v>623</v>
      </c>
      <c r="C301" s="22" t="s">
        <v>68</v>
      </c>
      <c r="D301" s="23">
        <v>69.221999999999994</v>
      </c>
      <c r="E301" s="25">
        <f>일위대가목록!E24</f>
        <v>4153</v>
      </c>
      <c r="F301" s="28">
        <f>TRUNC(E301*D301,1)</f>
        <v>287478.90000000002</v>
      </c>
      <c r="G301" s="25">
        <f>일위대가목록!F24</f>
        <v>7012</v>
      </c>
      <c r="H301" s="28">
        <f>TRUNC(G301*D301,1)</f>
        <v>485384.6</v>
      </c>
      <c r="I301" s="25">
        <f>일위대가목록!G24</f>
        <v>0</v>
      </c>
      <c r="J301" s="28">
        <f>TRUNC(I301*D301,1)</f>
        <v>0</v>
      </c>
      <c r="K301" s="25">
        <f t="shared" si="49"/>
        <v>11165</v>
      </c>
      <c r="L301" s="28">
        <f t="shared" si="49"/>
        <v>772863.5</v>
      </c>
      <c r="M301" s="22" t="s">
        <v>624</v>
      </c>
      <c r="N301" s="2" t="s">
        <v>198</v>
      </c>
      <c r="O301" s="2" t="s">
        <v>621</v>
      </c>
      <c r="P301" s="2" t="s">
        <v>63</v>
      </c>
      <c r="Q301" s="2" t="s">
        <v>64</v>
      </c>
      <c r="R301" s="2" t="s">
        <v>64</v>
      </c>
      <c r="S301" s="3"/>
      <c r="T301" s="3"/>
      <c r="U301" s="3"/>
      <c r="V301" s="3"/>
      <c r="W301" s="3"/>
      <c r="X301" s="3"/>
      <c r="Y301" s="3"/>
      <c r="Z301" s="3"/>
      <c r="AA301" s="3"/>
      <c r="AB301" s="3"/>
      <c r="AC301" s="3"/>
      <c r="AD301" s="3"/>
      <c r="AE301" s="3"/>
      <c r="AF301" s="3"/>
      <c r="AG301" s="3"/>
      <c r="AH301" s="3"/>
      <c r="AI301" s="3"/>
      <c r="AJ301" s="3"/>
      <c r="AK301" s="3"/>
      <c r="AL301" s="3"/>
      <c r="AM301" s="3"/>
      <c r="AN301" s="3"/>
      <c r="AO301" s="3"/>
      <c r="AP301" s="3"/>
      <c r="AQ301" s="3"/>
      <c r="AR301" s="3"/>
      <c r="AS301" s="3"/>
      <c r="AT301" s="3"/>
      <c r="AU301" s="3"/>
      <c r="AV301" s="2" t="s">
        <v>52</v>
      </c>
      <c r="AW301" s="2" t="s">
        <v>773</v>
      </c>
      <c r="AX301" s="2" t="s">
        <v>52</v>
      </c>
      <c r="AY301" s="2" t="s">
        <v>52</v>
      </c>
      <c r="AZ301" s="2" t="s">
        <v>52</v>
      </c>
    </row>
    <row r="302" spans="1:52" ht="30" customHeight="1">
      <c r="A302" s="22" t="s">
        <v>571</v>
      </c>
      <c r="B302" s="22" t="s">
        <v>572</v>
      </c>
      <c r="C302" s="22" t="s">
        <v>68</v>
      </c>
      <c r="D302" s="23">
        <v>69.221999999999994</v>
      </c>
      <c r="E302" s="25">
        <f>일위대가목록!E19</f>
        <v>1994</v>
      </c>
      <c r="F302" s="28">
        <f>TRUNC(E302*D302,1)</f>
        <v>138028.6</v>
      </c>
      <c r="G302" s="25">
        <f>일위대가목록!F19</f>
        <v>15695</v>
      </c>
      <c r="H302" s="28">
        <f>TRUNC(G302*D302,1)</f>
        <v>1086439.2</v>
      </c>
      <c r="I302" s="25">
        <f>일위대가목록!G19</f>
        <v>0</v>
      </c>
      <c r="J302" s="28">
        <f>TRUNC(I302*D302,1)</f>
        <v>0</v>
      </c>
      <c r="K302" s="25">
        <f t="shared" si="49"/>
        <v>17689</v>
      </c>
      <c r="L302" s="28">
        <f t="shared" si="49"/>
        <v>1224467.8</v>
      </c>
      <c r="M302" s="22" t="s">
        <v>573</v>
      </c>
      <c r="N302" s="2" t="s">
        <v>198</v>
      </c>
      <c r="O302" s="2" t="s">
        <v>570</v>
      </c>
      <c r="P302" s="2" t="s">
        <v>63</v>
      </c>
      <c r="Q302" s="2" t="s">
        <v>64</v>
      </c>
      <c r="R302" s="2" t="s">
        <v>64</v>
      </c>
      <c r="S302" s="3"/>
      <c r="T302" s="3"/>
      <c r="U302" s="3"/>
      <c r="V302" s="3"/>
      <c r="W302" s="3"/>
      <c r="X302" s="3"/>
      <c r="Y302" s="3"/>
      <c r="Z302" s="3"/>
      <c r="AA302" s="3"/>
      <c r="AB302" s="3"/>
      <c r="AC302" s="3"/>
      <c r="AD302" s="3"/>
      <c r="AE302" s="3"/>
      <c r="AF302" s="3"/>
      <c r="AG302" s="3"/>
      <c r="AH302" s="3"/>
      <c r="AI302" s="3"/>
      <c r="AJ302" s="3"/>
      <c r="AK302" s="3"/>
      <c r="AL302" s="3"/>
      <c r="AM302" s="3"/>
      <c r="AN302" s="3"/>
      <c r="AO302" s="3"/>
      <c r="AP302" s="3"/>
      <c r="AQ302" s="3"/>
      <c r="AR302" s="3"/>
      <c r="AS302" s="3"/>
      <c r="AT302" s="3"/>
      <c r="AU302" s="3"/>
      <c r="AV302" s="2" t="s">
        <v>52</v>
      </c>
      <c r="AW302" s="2" t="s">
        <v>774</v>
      </c>
      <c r="AX302" s="2" t="s">
        <v>52</v>
      </c>
      <c r="AY302" s="2" t="s">
        <v>52</v>
      </c>
      <c r="AZ302" s="2" t="s">
        <v>52</v>
      </c>
    </row>
    <row r="303" spans="1:52" ht="30" customHeight="1">
      <c r="A303" s="22" t="s">
        <v>372</v>
      </c>
      <c r="B303" s="22" t="s">
        <v>52</v>
      </c>
      <c r="C303" s="22" t="s">
        <v>52</v>
      </c>
      <c r="D303" s="23"/>
      <c r="E303" s="25"/>
      <c r="F303" s="28">
        <f>TRUNC(SUMIF(N299:N302, N298, F299:F302),0)</f>
        <v>815427</v>
      </c>
      <c r="G303" s="25"/>
      <c r="H303" s="28">
        <f>TRUNC(SUMIF(N299:N302, N298, H299:H302),0)</f>
        <v>2903688</v>
      </c>
      <c r="I303" s="25"/>
      <c r="J303" s="28">
        <f>TRUNC(SUMIF(N299:N302, N298, J299:J302),0)</f>
        <v>25058</v>
      </c>
      <c r="K303" s="25"/>
      <c r="L303" s="28">
        <f>F303+H303+J303</f>
        <v>3744173</v>
      </c>
      <c r="M303" s="22" t="s">
        <v>52</v>
      </c>
      <c r="N303" s="2" t="s">
        <v>83</v>
      </c>
      <c r="O303" s="2" t="s">
        <v>83</v>
      </c>
      <c r="P303" s="2" t="s">
        <v>52</v>
      </c>
      <c r="Q303" s="2" t="s">
        <v>52</v>
      </c>
      <c r="R303" s="2" t="s">
        <v>52</v>
      </c>
      <c r="S303" s="3"/>
      <c r="T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2" t="s">
        <v>52</v>
      </c>
      <c r="AW303" s="2" t="s">
        <v>52</v>
      </c>
      <c r="AX303" s="2" t="s">
        <v>52</v>
      </c>
      <c r="AY303" s="2" t="s">
        <v>52</v>
      </c>
      <c r="AZ303" s="2" t="s">
        <v>52</v>
      </c>
    </row>
    <row r="304" spans="1:52" ht="30" customHeight="1">
      <c r="A304" s="23"/>
      <c r="B304" s="23"/>
      <c r="C304" s="23"/>
      <c r="D304" s="23"/>
      <c r="E304" s="25"/>
      <c r="F304" s="28"/>
      <c r="G304" s="25"/>
      <c r="H304" s="28"/>
      <c r="I304" s="25"/>
      <c r="J304" s="28"/>
      <c r="K304" s="25"/>
      <c r="L304" s="28"/>
      <c r="M304" s="23"/>
    </row>
    <row r="305" spans="1:52" ht="30" customHeight="1">
      <c r="A305" s="19" t="s">
        <v>775</v>
      </c>
      <c r="B305" s="20"/>
      <c r="C305" s="20"/>
      <c r="D305" s="20"/>
      <c r="E305" s="24"/>
      <c r="F305" s="27"/>
      <c r="G305" s="24"/>
      <c r="H305" s="27"/>
      <c r="I305" s="24"/>
      <c r="J305" s="27"/>
      <c r="K305" s="24"/>
      <c r="L305" s="27"/>
      <c r="M305" s="21"/>
      <c r="N305" s="1" t="s">
        <v>203</v>
      </c>
    </row>
    <row r="306" spans="1:52" ht="30" customHeight="1">
      <c r="A306" s="22" t="s">
        <v>466</v>
      </c>
      <c r="B306" s="22" t="s">
        <v>451</v>
      </c>
      <c r="C306" s="22" t="s">
        <v>68</v>
      </c>
      <c r="D306" s="23">
        <v>15.984999999999999</v>
      </c>
      <c r="E306" s="25">
        <f>일위대가목록!E12</f>
        <v>1650</v>
      </c>
      <c r="F306" s="28">
        <f>TRUNC(E306*D306,1)</f>
        <v>26375.200000000001</v>
      </c>
      <c r="G306" s="25">
        <f>일위대가목록!F12</f>
        <v>2231</v>
      </c>
      <c r="H306" s="28">
        <f>TRUNC(G306*D306,1)</f>
        <v>35662.5</v>
      </c>
      <c r="I306" s="25">
        <f>일위대가목록!G12</f>
        <v>0</v>
      </c>
      <c r="J306" s="28">
        <f>TRUNC(I306*D306,1)</f>
        <v>0</v>
      </c>
      <c r="K306" s="25">
        <f t="shared" ref="K306:L310" si="50">TRUNC(E306+G306+I306,1)</f>
        <v>3881</v>
      </c>
      <c r="L306" s="28">
        <f t="shared" si="50"/>
        <v>62037.7</v>
      </c>
      <c r="M306" s="22" t="s">
        <v>467</v>
      </c>
      <c r="N306" s="2" t="s">
        <v>203</v>
      </c>
      <c r="O306" s="2" t="s">
        <v>465</v>
      </c>
      <c r="P306" s="2" t="s">
        <v>63</v>
      </c>
      <c r="Q306" s="2" t="s">
        <v>64</v>
      </c>
      <c r="R306" s="2" t="s">
        <v>64</v>
      </c>
      <c r="S306" s="3"/>
      <c r="T306" s="3"/>
      <c r="U306" s="3"/>
      <c r="V306" s="3"/>
      <c r="W306" s="3"/>
      <c r="X306" s="3"/>
      <c r="Y306" s="3"/>
      <c r="Z306" s="3"/>
      <c r="AA306" s="3"/>
      <c r="AB306" s="3"/>
      <c r="AC306" s="3"/>
      <c r="AD306" s="3"/>
      <c r="AE306" s="3"/>
      <c r="AF306" s="3"/>
      <c r="AG306" s="3"/>
      <c r="AH306" s="3"/>
      <c r="AI306" s="3"/>
      <c r="AJ306" s="3"/>
      <c r="AK306" s="3"/>
      <c r="AL306" s="3"/>
      <c r="AM306" s="3"/>
      <c r="AN306" s="3"/>
      <c r="AO306" s="3"/>
      <c r="AP306" s="3"/>
      <c r="AQ306" s="3"/>
      <c r="AR306" s="3"/>
      <c r="AS306" s="3"/>
      <c r="AT306" s="3"/>
      <c r="AU306" s="3"/>
      <c r="AV306" s="2" t="s">
        <v>52</v>
      </c>
      <c r="AW306" s="2" t="s">
        <v>776</v>
      </c>
      <c r="AX306" s="2" t="s">
        <v>52</v>
      </c>
      <c r="AY306" s="2" t="s">
        <v>52</v>
      </c>
      <c r="AZ306" s="2" t="s">
        <v>52</v>
      </c>
    </row>
    <row r="307" spans="1:52" ht="30" customHeight="1">
      <c r="A307" s="22" t="s">
        <v>597</v>
      </c>
      <c r="B307" s="22" t="s">
        <v>613</v>
      </c>
      <c r="C307" s="22" t="s">
        <v>68</v>
      </c>
      <c r="D307" s="23">
        <v>7.98</v>
      </c>
      <c r="E307" s="25">
        <f>일위대가목록!E23</f>
        <v>5838</v>
      </c>
      <c r="F307" s="28">
        <f>TRUNC(E307*D307,1)</f>
        <v>46587.199999999997</v>
      </c>
      <c r="G307" s="25">
        <f>일위대가목록!F23</f>
        <v>18140</v>
      </c>
      <c r="H307" s="28">
        <f>TRUNC(G307*D307,1)</f>
        <v>144757.20000000001</v>
      </c>
      <c r="I307" s="25">
        <f>일위대가목록!G23</f>
        <v>362</v>
      </c>
      <c r="J307" s="28">
        <f>TRUNC(I307*D307,1)</f>
        <v>2888.7</v>
      </c>
      <c r="K307" s="25">
        <f t="shared" si="50"/>
        <v>24340</v>
      </c>
      <c r="L307" s="28">
        <f t="shared" si="50"/>
        <v>194233.1</v>
      </c>
      <c r="M307" s="22" t="s">
        <v>614</v>
      </c>
      <c r="N307" s="2" t="s">
        <v>203</v>
      </c>
      <c r="O307" s="2" t="s">
        <v>612</v>
      </c>
      <c r="P307" s="2" t="s">
        <v>63</v>
      </c>
      <c r="Q307" s="2" t="s">
        <v>64</v>
      </c>
      <c r="R307" s="2" t="s">
        <v>64</v>
      </c>
      <c r="S307" s="3"/>
      <c r="T307" s="3"/>
      <c r="U307" s="3"/>
      <c r="V307" s="3"/>
      <c r="W307" s="3"/>
      <c r="X307" s="3"/>
      <c r="Y307" s="3"/>
      <c r="Z307" s="3"/>
      <c r="AA307" s="3"/>
      <c r="AB307" s="3"/>
      <c r="AC307" s="3"/>
      <c r="AD307" s="3"/>
      <c r="AE307" s="3"/>
      <c r="AF307" s="3"/>
      <c r="AG307" s="3"/>
      <c r="AH307" s="3"/>
      <c r="AI307" s="3"/>
      <c r="AJ307" s="3"/>
      <c r="AK307" s="3"/>
      <c r="AL307" s="3"/>
      <c r="AM307" s="3"/>
      <c r="AN307" s="3"/>
      <c r="AO307" s="3"/>
      <c r="AP307" s="3"/>
      <c r="AQ307" s="3"/>
      <c r="AR307" s="3"/>
      <c r="AS307" s="3"/>
      <c r="AT307" s="3"/>
      <c r="AU307" s="3"/>
      <c r="AV307" s="2" t="s">
        <v>52</v>
      </c>
      <c r="AW307" s="2" t="s">
        <v>777</v>
      </c>
      <c r="AX307" s="2" t="s">
        <v>52</v>
      </c>
      <c r="AY307" s="2" t="s">
        <v>52</v>
      </c>
      <c r="AZ307" s="2" t="s">
        <v>52</v>
      </c>
    </row>
    <row r="308" spans="1:52" ht="30" customHeight="1">
      <c r="A308" s="22" t="s">
        <v>571</v>
      </c>
      <c r="B308" s="22" t="s">
        <v>572</v>
      </c>
      <c r="C308" s="22" t="s">
        <v>68</v>
      </c>
      <c r="D308" s="23">
        <v>7.98</v>
      </c>
      <c r="E308" s="25">
        <f>일위대가목록!E19</f>
        <v>1994</v>
      </c>
      <c r="F308" s="28">
        <f>TRUNC(E308*D308,1)</f>
        <v>15912.1</v>
      </c>
      <c r="G308" s="25">
        <f>일위대가목록!F19</f>
        <v>15695</v>
      </c>
      <c r="H308" s="28">
        <f>TRUNC(G308*D308,1)</f>
        <v>125246.1</v>
      </c>
      <c r="I308" s="25">
        <f>일위대가목록!G19</f>
        <v>0</v>
      </c>
      <c r="J308" s="28">
        <f>TRUNC(I308*D308,1)</f>
        <v>0</v>
      </c>
      <c r="K308" s="25">
        <f t="shared" si="50"/>
        <v>17689</v>
      </c>
      <c r="L308" s="28">
        <f t="shared" si="50"/>
        <v>141158.20000000001</v>
      </c>
      <c r="M308" s="22" t="s">
        <v>573</v>
      </c>
      <c r="N308" s="2" t="s">
        <v>203</v>
      </c>
      <c r="O308" s="2" t="s">
        <v>570</v>
      </c>
      <c r="P308" s="2" t="s">
        <v>63</v>
      </c>
      <c r="Q308" s="2" t="s">
        <v>64</v>
      </c>
      <c r="R308" s="2" t="s">
        <v>64</v>
      </c>
      <c r="S308" s="3"/>
      <c r="T308" s="3"/>
      <c r="U308" s="3"/>
      <c r="V308" s="3"/>
      <c r="W308" s="3"/>
      <c r="X308" s="3"/>
      <c r="Y308" s="3"/>
      <c r="Z308" s="3"/>
      <c r="AA308" s="3"/>
      <c r="AB308" s="3"/>
      <c r="AC308" s="3"/>
      <c r="AD308" s="3"/>
      <c r="AE308" s="3"/>
      <c r="AF308" s="3"/>
      <c r="AG308" s="3"/>
      <c r="AH308" s="3"/>
      <c r="AI308" s="3"/>
      <c r="AJ308" s="3"/>
      <c r="AK308" s="3"/>
      <c r="AL308" s="3"/>
      <c r="AM308" s="3"/>
      <c r="AN308" s="3"/>
      <c r="AO308" s="3"/>
      <c r="AP308" s="3"/>
      <c r="AQ308" s="3"/>
      <c r="AR308" s="3"/>
      <c r="AS308" s="3"/>
      <c r="AT308" s="3"/>
      <c r="AU308" s="3"/>
      <c r="AV308" s="2" t="s">
        <v>52</v>
      </c>
      <c r="AW308" s="2" t="s">
        <v>778</v>
      </c>
      <c r="AX308" s="2" t="s">
        <v>52</v>
      </c>
      <c r="AY308" s="2" t="s">
        <v>52</v>
      </c>
      <c r="AZ308" s="2" t="s">
        <v>52</v>
      </c>
    </row>
    <row r="309" spans="1:52" ht="30" customHeight="1">
      <c r="A309" s="22" t="s">
        <v>622</v>
      </c>
      <c r="B309" s="22" t="s">
        <v>638</v>
      </c>
      <c r="C309" s="22" t="s">
        <v>68</v>
      </c>
      <c r="D309" s="23">
        <v>3.98</v>
      </c>
      <c r="E309" s="25">
        <f>일위대가목록!E25</f>
        <v>11282</v>
      </c>
      <c r="F309" s="28">
        <f>TRUNC(E309*D309,1)</f>
        <v>44902.3</v>
      </c>
      <c r="G309" s="25">
        <f>일위대가목록!F25</f>
        <v>7012</v>
      </c>
      <c r="H309" s="28">
        <f>TRUNC(G309*D309,1)</f>
        <v>27907.7</v>
      </c>
      <c r="I309" s="25">
        <f>일위대가목록!G25</f>
        <v>0</v>
      </c>
      <c r="J309" s="28">
        <f>TRUNC(I309*D309,1)</f>
        <v>0</v>
      </c>
      <c r="K309" s="25">
        <f t="shared" si="50"/>
        <v>18294</v>
      </c>
      <c r="L309" s="28">
        <f t="shared" si="50"/>
        <v>72810</v>
      </c>
      <c r="M309" s="22" t="s">
        <v>639</v>
      </c>
      <c r="N309" s="2" t="s">
        <v>203</v>
      </c>
      <c r="O309" s="2" t="s">
        <v>637</v>
      </c>
      <c r="P309" s="2" t="s">
        <v>63</v>
      </c>
      <c r="Q309" s="2" t="s">
        <v>64</v>
      </c>
      <c r="R309" s="2" t="s">
        <v>64</v>
      </c>
      <c r="S309" s="3"/>
      <c r="T309" s="3"/>
      <c r="U309" s="3"/>
      <c r="V309" s="3"/>
      <c r="W309" s="3"/>
      <c r="X309" s="3"/>
      <c r="Y309" s="3"/>
      <c r="Z309" s="3"/>
      <c r="AA309" s="3"/>
      <c r="AB309" s="3"/>
      <c r="AC309" s="3"/>
      <c r="AD309" s="3"/>
      <c r="AE309" s="3"/>
      <c r="AF309" s="3"/>
      <c r="AG309" s="3"/>
      <c r="AH309" s="3"/>
      <c r="AI309" s="3"/>
      <c r="AJ309" s="3"/>
      <c r="AK309" s="3"/>
      <c r="AL309" s="3"/>
      <c r="AM309" s="3"/>
      <c r="AN309" s="3"/>
      <c r="AO309" s="3"/>
      <c r="AP309" s="3"/>
      <c r="AQ309" s="3"/>
      <c r="AR309" s="3"/>
      <c r="AS309" s="3"/>
      <c r="AT309" s="3"/>
      <c r="AU309" s="3"/>
      <c r="AV309" s="2" t="s">
        <v>52</v>
      </c>
      <c r="AW309" s="2" t="s">
        <v>779</v>
      </c>
      <c r="AX309" s="2" t="s">
        <v>52</v>
      </c>
      <c r="AY309" s="2" t="s">
        <v>52</v>
      </c>
      <c r="AZ309" s="2" t="s">
        <v>52</v>
      </c>
    </row>
    <row r="310" spans="1:52" ht="30" customHeight="1">
      <c r="A310" s="22" t="s">
        <v>516</v>
      </c>
      <c r="B310" s="22" t="s">
        <v>517</v>
      </c>
      <c r="C310" s="22" t="s">
        <v>68</v>
      </c>
      <c r="D310" s="23">
        <v>3.98</v>
      </c>
      <c r="E310" s="25">
        <f>일위대가목록!E15</f>
        <v>11031</v>
      </c>
      <c r="F310" s="28">
        <f>TRUNC(E310*D310,1)</f>
        <v>43903.3</v>
      </c>
      <c r="G310" s="25">
        <f>일위대가목록!F15</f>
        <v>7871</v>
      </c>
      <c r="H310" s="28">
        <f>TRUNC(G310*D310,1)</f>
        <v>31326.5</v>
      </c>
      <c r="I310" s="25">
        <f>일위대가목록!G15</f>
        <v>0</v>
      </c>
      <c r="J310" s="28">
        <f>TRUNC(I310*D310,1)</f>
        <v>0</v>
      </c>
      <c r="K310" s="25">
        <f t="shared" si="50"/>
        <v>18902</v>
      </c>
      <c r="L310" s="28">
        <f t="shared" si="50"/>
        <v>75229.8</v>
      </c>
      <c r="M310" s="22" t="s">
        <v>518</v>
      </c>
      <c r="N310" s="2" t="s">
        <v>203</v>
      </c>
      <c r="O310" s="2" t="s">
        <v>515</v>
      </c>
      <c r="P310" s="2" t="s">
        <v>63</v>
      </c>
      <c r="Q310" s="2" t="s">
        <v>64</v>
      </c>
      <c r="R310" s="2" t="s">
        <v>64</v>
      </c>
      <c r="S310" s="3"/>
      <c r="T310" s="3"/>
      <c r="U310" s="3"/>
      <c r="V310" s="3"/>
      <c r="W310" s="3"/>
      <c r="X310" s="3"/>
      <c r="Y310" s="3"/>
      <c r="Z310" s="3"/>
      <c r="AA310" s="3"/>
      <c r="AB310" s="3"/>
      <c r="AC310" s="3"/>
      <c r="AD310" s="3"/>
      <c r="AE310" s="3"/>
      <c r="AF310" s="3"/>
      <c r="AG310" s="3"/>
      <c r="AH310" s="3"/>
      <c r="AI310" s="3"/>
      <c r="AJ310" s="3"/>
      <c r="AK310" s="3"/>
      <c r="AL310" s="3"/>
      <c r="AM310" s="3"/>
      <c r="AN310" s="3"/>
      <c r="AO310" s="3"/>
      <c r="AP310" s="3"/>
      <c r="AQ310" s="3"/>
      <c r="AR310" s="3"/>
      <c r="AS310" s="3"/>
      <c r="AT310" s="3"/>
      <c r="AU310" s="3"/>
      <c r="AV310" s="2" t="s">
        <v>52</v>
      </c>
      <c r="AW310" s="2" t="s">
        <v>780</v>
      </c>
      <c r="AX310" s="2" t="s">
        <v>52</v>
      </c>
      <c r="AY310" s="2" t="s">
        <v>52</v>
      </c>
      <c r="AZ310" s="2" t="s">
        <v>52</v>
      </c>
    </row>
    <row r="311" spans="1:52" ht="30" customHeight="1">
      <c r="A311" s="22" t="s">
        <v>372</v>
      </c>
      <c r="B311" s="22" t="s">
        <v>52</v>
      </c>
      <c r="C311" s="22" t="s">
        <v>52</v>
      </c>
      <c r="D311" s="23"/>
      <c r="E311" s="25"/>
      <c r="F311" s="28">
        <f>TRUNC(SUMIF(N306:N310, N305, F306:F310),0)</f>
        <v>177680</v>
      </c>
      <c r="G311" s="25"/>
      <c r="H311" s="28">
        <f>TRUNC(SUMIF(N306:N310, N305, H306:H310),0)</f>
        <v>364900</v>
      </c>
      <c r="I311" s="25"/>
      <c r="J311" s="28">
        <f>TRUNC(SUMIF(N306:N310, N305, J306:J310),0)</f>
        <v>2888</v>
      </c>
      <c r="K311" s="25"/>
      <c r="L311" s="28">
        <f>F311+H311+J311</f>
        <v>545468</v>
      </c>
      <c r="M311" s="22" t="s">
        <v>52</v>
      </c>
      <c r="N311" s="2" t="s">
        <v>83</v>
      </c>
      <c r="O311" s="2" t="s">
        <v>83</v>
      </c>
      <c r="P311" s="2" t="s">
        <v>52</v>
      </c>
      <c r="Q311" s="2" t="s">
        <v>52</v>
      </c>
      <c r="R311" s="2" t="s">
        <v>52</v>
      </c>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c r="AU311" s="3"/>
      <c r="AV311" s="2" t="s">
        <v>52</v>
      </c>
      <c r="AW311" s="2" t="s">
        <v>52</v>
      </c>
      <c r="AX311" s="2" t="s">
        <v>52</v>
      </c>
      <c r="AY311" s="2" t="s">
        <v>52</v>
      </c>
      <c r="AZ311" s="2" t="s">
        <v>52</v>
      </c>
    </row>
    <row r="312" spans="1:52" ht="30" customHeight="1">
      <c r="A312" s="23"/>
      <c r="B312" s="23"/>
      <c r="C312" s="23"/>
      <c r="D312" s="23"/>
      <c r="E312" s="25"/>
      <c r="F312" s="28"/>
      <c r="G312" s="25"/>
      <c r="H312" s="28"/>
      <c r="I312" s="25"/>
      <c r="J312" s="28"/>
      <c r="K312" s="25"/>
      <c r="L312" s="28"/>
      <c r="M312" s="23"/>
    </row>
    <row r="313" spans="1:52" ht="30" customHeight="1">
      <c r="A313" s="19" t="s">
        <v>781</v>
      </c>
      <c r="B313" s="20"/>
      <c r="C313" s="20"/>
      <c r="D313" s="20"/>
      <c r="E313" s="24"/>
      <c r="F313" s="27"/>
      <c r="G313" s="24"/>
      <c r="H313" s="27"/>
      <c r="I313" s="24"/>
      <c r="J313" s="27"/>
      <c r="K313" s="24"/>
      <c r="L313" s="27"/>
      <c r="M313" s="21"/>
      <c r="N313" s="1" t="s">
        <v>208</v>
      </c>
    </row>
    <row r="314" spans="1:52" ht="30" customHeight="1">
      <c r="A314" s="22" t="s">
        <v>782</v>
      </c>
      <c r="B314" s="22" t="s">
        <v>206</v>
      </c>
      <c r="C314" s="22" t="s">
        <v>88</v>
      </c>
      <c r="D314" s="23">
        <v>1</v>
      </c>
      <c r="E314" s="25">
        <f>단가대비표!O42</f>
        <v>39000</v>
      </c>
      <c r="F314" s="28">
        <f>TRUNC(E314*D314,1)</f>
        <v>39000</v>
      </c>
      <c r="G314" s="25">
        <f>단가대비표!P42</f>
        <v>0</v>
      </c>
      <c r="H314" s="28">
        <f>TRUNC(G314*D314,1)</f>
        <v>0</v>
      </c>
      <c r="I314" s="25">
        <f>단가대비표!V42</f>
        <v>0</v>
      </c>
      <c r="J314" s="28">
        <f>TRUNC(I314*D314,1)</f>
        <v>0</v>
      </c>
      <c r="K314" s="25">
        <f>TRUNC(E314+G314+I314,1)</f>
        <v>39000</v>
      </c>
      <c r="L314" s="28">
        <f>TRUNC(F314+H314+J314,1)</f>
        <v>39000</v>
      </c>
      <c r="M314" s="22" t="s">
        <v>783</v>
      </c>
      <c r="N314" s="2" t="s">
        <v>208</v>
      </c>
      <c r="O314" s="2" t="s">
        <v>784</v>
      </c>
      <c r="P314" s="2" t="s">
        <v>64</v>
      </c>
      <c r="Q314" s="2" t="s">
        <v>64</v>
      </c>
      <c r="R314" s="2" t="s">
        <v>63</v>
      </c>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c r="AU314" s="3"/>
      <c r="AV314" s="2" t="s">
        <v>52</v>
      </c>
      <c r="AW314" s="2" t="s">
        <v>785</v>
      </c>
      <c r="AX314" s="2" t="s">
        <v>52</v>
      </c>
      <c r="AY314" s="2" t="s">
        <v>52</v>
      </c>
      <c r="AZ314" s="2" t="s">
        <v>52</v>
      </c>
    </row>
    <row r="315" spans="1:52" ht="30" customHeight="1">
      <c r="A315" s="22" t="s">
        <v>372</v>
      </c>
      <c r="B315" s="22" t="s">
        <v>52</v>
      </c>
      <c r="C315" s="22" t="s">
        <v>52</v>
      </c>
      <c r="D315" s="23"/>
      <c r="E315" s="25"/>
      <c r="F315" s="28">
        <f>TRUNC(SUMIF(N314:N314, N313, F314:F314),0)</f>
        <v>39000</v>
      </c>
      <c r="G315" s="25"/>
      <c r="H315" s="28">
        <f>TRUNC(SUMIF(N314:N314, N313, H314:H314),0)</f>
        <v>0</v>
      </c>
      <c r="I315" s="25"/>
      <c r="J315" s="28">
        <f>TRUNC(SUMIF(N314:N314, N313, J314:J314),0)</f>
        <v>0</v>
      </c>
      <c r="K315" s="25"/>
      <c r="L315" s="28">
        <f>F315+H315+J315</f>
        <v>39000</v>
      </c>
      <c r="M315" s="22" t="s">
        <v>52</v>
      </c>
      <c r="N315" s="2" t="s">
        <v>83</v>
      </c>
      <c r="O315" s="2" t="s">
        <v>83</v>
      </c>
      <c r="P315" s="2" t="s">
        <v>52</v>
      </c>
      <c r="Q315" s="2" t="s">
        <v>52</v>
      </c>
      <c r="R315" s="2" t="s">
        <v>52</v>
      </c>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c r="AU315" s="3"/>
      <c r="AV315" s="2" t="s">
        <v>52</v>
      </c>
      <c r="AW315" s="2" t="s">
        <v>52</v>
      </c>
      <c r="AX315" s="2" t="s">
        <v>52</v>
      </c>
      <c r="AY315" s="2" t="s">
        <v>52</v>
      </c>
      <c r="AZ315" s="2" t="s">
        <v>52</v>
      </c>
    </row>
    <row r="316" spans="1:52" ht="30" customHeight="1">
      <c r="A316" s="23"/>
      <c r="B316" s="23"/>
      <c r="C316" s="23"/>
      <c r="D316" s="23"/>
      <c r="E316" s="25"/>
      <c r="F316" s="28"/>
      <c r="G316" s="25"/>
      <c r="H316" s="28"/>
      <c r="I316" s="25"/>
      <c r="J316" s="28"/>
      <c r="K316" s="25"/>
      <c r="L316" s="28"/>
      <c r="M316" s="23"/>
    </row>
    <row r="317" spans="1:52" ht="30" customHeight="1">
      <c r="A317" s="19" t="s">
        <v>786</v>
      </c>
      <c r="B317" s="20"/>
      <c r="C317" s="20"/>
      <c r="D317" s="20"/>
      <c r="E317" s="24"/>
      <c r="F317" s="27"/>
      <c r="G317" s="24"/>
      <c r="H317" s="27"/>
      <c r="I317" s="24"/>
      <c r="J317" s="27"/>
      <c r="K317" s="24"/>
      <c r="L317" s="27"/>
      <c r="M317" s="21"/>
      <c r="N317" s="1" t="s">
        <v>213</v>
      </c>
    </row>
    <row r="318" spans="1:52" ht="30" customHeight="1">
      <c r="A318" s="22" t="s">
        <v>466</v>
      </c>
      <c r="B318" s="22" t="s">
        <v>451</v>
      </c>
      <c r="C318" s="22" t="s">
        <v>68</v>
      </c>
      <c r="D318" s="23">
        <v>54.72</v>
      </c>
      <c r="E318" s="25">
        <f>일위대가목록!E12</f>
        <v>1650</v>
      </c>
      <c r="F318" s="28">
        <f>TRUNC(E318*D318,1)</f>
        <v>90288</v>
      </c>
      <c r="G318" s="25">
        <f>일위대가목록!F12</f>
        <v>2231</v>
      </c>
      <c r="H318" s="28">
        <f>TRUNC(G318*D318,1)</f>
        <v>122080.3</v>
      </c>
      <c r="I318" s="25">
        <f>일위대가목록!G12</f>
        <v>0</v>
      </c>
      <c r="J318" s="28">
        <f>TRUNC(I318*D318,1)</f>
        <v>0</v>
      </c>
      <c r="K318" s="25">
        <f t="shared" ref="K318:L321" si="51">TRUNC(E318+G318+I318,1)</f>
        <v>3881</v>
      </c>
      <c r="L318" s="28">
        <f t="shared" si="51"/>
        <v>212368.3</v>
      </c>
      <c r="M318" s="22" t="s">
        <v>467</v>
      </c>
      <c r="N318" s="2" t="s">
        <v>213</v>
      </c>
      <c r="O318" s="2" t="s">
        <v>465</v>
      </c>
      <c r="P318" s="2" t="s">
        <v>63</v>
      </c>
      <c r="Q318" s="2" t="s">
        <v>64</v>
      </c>
      <c r="R318" s="2" t="s">
        <v>64</v>
      </c>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c r="AU318" s="3"/>
      <c r="AV318" s="2" t="s">
        <v>52</v>
      </c>
      <c r="AW318" s="2" t="s">
        <v>787</v>
      </c>
      <c r="AX318" s="2" t="s">
        <v>52</v>
      </c>
      <c r="AY318" s="2" t="s">
        <v>52</v>
      </c>
      <c r="AZ318" s="2" t="s">
        <v>52</v>
      </c>
    </row>
    <row r="319" spans="1:52" ht="30" customHeight="1">
      <c r="A319" s="22" t="s">
        <v>597</v>
      </c>
      <c r="B319" s="22" t="s">
        <v>598</v>
      </c>
      <c r="C319" s="22" t="s">
        <v>68</v>
      </c>
      <c r="D319" s="23">
        <v>16.600000000000001</v>
      </c>
      <c r="E319" s="25">
        <f>일위대가목록!E22</f>
        <v>4819</v>
      </c>
      <c r="F319" s="28">
        <f>TRUNC(E319*D319,1)</f>
        <v>79995.399999999994</v>
      </c>
      <c r="G319" s="25">
        <f>일위대가목록!F22</f>
        <v>18140</v>
      </c>
      <c r="H319" s="28">
        <f>TRUNC(G319*D319,1)</f>
        <v>301124</v>
      </c>
      <c r="I319" s="25">
        <f>일위대가목록!G22</f>
        <v>362</v>
      </c>
      <c r="J319" s="28">
        <f>TRUNC(I319*D319,1)</f>
        <v>6009.2</v>
      </c>
      <c r="K319" s="25">
        <f t="shared" si="51"/>
        <v>23321</v>
      </c>
      <c r="L319" s="28">
        <f t="shared" si="51"/>
        <v>387128.6</v>
      </c>
      <c r="M319" s="22" t="s">
        <v>599</v>
      </c>
      <c r="N319" s="2" t="s">
        <v>213</v>
      </c>
      <c r="O319" s="2" t="s">
        <v>596</v>
      </c>
      <c r="P319" s="2" t="s">
        <v>63</v>
      </c>
      <c r="Q319" s="2" t="s">
        <v>64</v>
      </c>
      <c r="R319" s="2" t="s">
        <v>64</v>
      </c>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c r="AU319" s="3"/>
      <c r="AV319" s="2" t="s">
        <v>52</v>
      </c>
      <c r="AW319" s="2" t="s">
        <v>788</v>
      </c>
      <c r="AX319" s="2" t="s">
        <v>52</v>
      </c>
      <c r="AY319" s="2" t="s">
        <v>52</v>
      </c>
      <c r="AZ319" s="2" t="s">
        <v>52</v>
      </c>
    </row>
    <row r="320" spans="1:52" ht="30" customHeight="1">
      <c r="A320" s="22" t="s">
        <v>622</v>
      </c>
      <c r="B320" s="22" t="s">
        <v>623</v>
      </c>
      <c r="C320" s="22" t="s">
        <v>68</v>
      </c>
      <c r="D320" s="23">
        <v>35.44</v>
      </c>
      <c r="E320" s="25">
        <f>일위대가목록!E24</f>
        <v>4153</v>
      </c>
      <c r="F320" s="28">
        <f>TRUNC(E320*D320,1)</f>
        <v>147182.29999999999</v>
      </c>
      <c r="G320" s="25">
        <f>일위대가목록!F24</f>
        <v>7012</v>
      </c>
      <c r="H320" s="28">
        <f>TRUNC(G320*D320,1)</f>
        <v>248505.2</v>
      </c>
      <c r="I320" s="25">
        <f>일위대가목록!G24</f>
        <v>0</v>
      </c>
      <c r="J320" s="28">
        <f>TRUNC(I320*D320,1)</f>
        <v>0</v>
      </c>
      <c r="K320" s="25">
        <f t="shared" si="51"/>
        <v>11165</v>
      </c>
      <c r="L320" s="28">
        <f t="shared" si="51"/>
        <v>395687.5</v>
      </c>
      <c r="M320" s="22" t="s">
        <v>624</v>
      </c>
      <c r="N320" s="2" t="s">
        <v>213</v>
      </c>
      <c r="O320" s="2" t="s">
        <v>621</v>
      </c>
      <c r="P320" s="2" t="s">
        <v>63</v>
      </c>
      <c r="Q320" s="2" t="s">
        <v>64</v>
      </c>
      <c r="R320" s="2" t="s">
        <v>64</v>
      </c>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c r="AU320" s="3"/>
      <c r="AV320" s="2" t="s">
        <v>52</v>
      </c>
      <c r="AW320" s="2" t="s">
        <v>789</v>
      </c>
      <c r="AX320" s="2" t="s">
        <v>52</v>
      </c>
      <c r="AY320" s="2" t="s">
        <v>52</v>
      </c>
      <c r="AZ320" s="2" t="s">
        <v>52</v>
      </c>
    </row>
    <row r="321" spans="1:52" ht="30" customHeight="1">
      <c r="A321" s="22" t="s">
        <v>571</v>
      </c>
      <c r="B321" s="22" t="s">
        <v>572</v>
      </c>
      <c r="C321" s="22" t="s">
        <v>68</v>
      </c>
      <c r="D321" s="23">
        <v>35.44</v>
      </c>
      <c r="E321" s="25">
        <f>일위대가목록!E19</f>
        <v>1994</v>
      </c>
      <c r="F321" s="28">
        <f>TRUNC(E321*D321,1)</f>
        <v>70667.3</v>
      </c>
      <c r="G321" s="25">
        <f>일위대가목록!F19</f>
        <v>15695</v>
      </c>
      <c r="H321" s="28">
        <f>TRUNC(G321*D321,1)</f>
        <v>556230.80000000005</v>
      </c>
      <c r="I321" s="25">
        <f>일위대가목록!G19</f>
        <v>0</v>
      </c>
      <c r="J321" s="28">
        <f>TRUNC(I321*D321,1)</f>
        <v>0</v>
      </c>
      <c r="K321" s="25">
        <f t="shared" si="51"/>
        <v>17689</v>
      </c>
      <c r="L321" s="28">
        <f t="shared" si="51"/>
        <v>626898.1</v>
      </c>
      <c r="M321" s="22" t="s">
        <v>573</v>
      </c>
      <c r="N321" s="2" t="s">
        <v>213</v>
      </c>
      <c r="O321" s="2" t="s">
        <v>570</v>
      </c>
      <c r="P321" s="2" t="s">
        <v>63</v>
      </c>
      <c r="Q321" s="2" t="s">
        <v>64</v>
      </c>
      <c r="R321" s="2" t="s">
        <v>64</v>
      </c>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c r="AU321" s="3"/>
      <c r="AV321" s="2" t="s">
        <v>52</v>
      </c>
      <c r="AW321" s="2" t="s">
        <v>790</v>
      </c>
      <c r="AX321" s="2" t="s">
        <v>52</v>
      </c>
      <c r="AY321" s="2" t="s">
        <v>52</v>
      </c>
      <c r="AZ321" s="2" t="s">
        <v>52</v>
      </c>
    </row>
    <row r="322" spans="1:52" ht="30" customHeight="1">
      <c r="A322" s="22" t="s">
        <v>372</v>
      </c>
      <c r="B322" s="22" t="s">
        <v>52</v>
      </c>
      <c r="C322" s="22" t="s">
        <v>52</v>
      </c>
      <c r="D322" s="23"/>
      <c r="E322" s="25"/>
      <c r="F322" s="28">
        <f>TRUNC(SUMIF(N318:N321, N317, F318:F321),0)</f>
        <v>388133</v>
      </c>
      <c r="G322" s="25"/>
      <c r="H322" s="28">
        <f>TRUNC(SUMIF(N318:N321, N317, H318:H321),0)</f>
        <v>1227940</v>
      </c>
      <c r="I322" s="25"/>
      <c r="J322" s="28">
        <f>TRUNC(SUMIF(N318:N321, N317, J318:J321),0)</f>
        <v>6009</v>
      </c>
      <c r="K322" s="25"/>
      <c r="L322" s="28">
        <f>F322+H322+J322</f>
        <v>1622082</v>
      </c>
      <c r="M322" s="22" t="s">
        <v>52</v>
      </c>
      <c r="N322" s="2" t="s">
        <v>83</v>
      </c>
      <c r="O322" s="2" t="s">
        <v>83</v>
      </c>
      <c r="P322" s="2" t="s">
        <v>52</v>
      </c>
      <c r="Q322" s="2" t="s">
        <v>52</v>
      </c>
      <c r="R322" s="2" t="s">
        <v>52</v>
      </c>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c r="AU322" s="3"/>
      <c r="AV322" s="2" t="s">
        <v>52</v>
      </c>
      <c r="AW322" s="2" t="s">
        <v>52</v>
      </c>
      <c r="AX322" s="2" t="s">
        <v>52</v>
      </c>
      <c r="AY322" s="2" t="s">
        <v>52</v>
      </c>
      <c r="AZ322" s="2" t="s">
        <v>52</v>
      </c>
    </row>
    <row r="323" spans="1:52" ht="30" customHeight="1">
      <c r="A323" s="23"/>
      <c r="B323" s="23"/>
      <c r="C323" s="23"/>
      <c r="D323" s="23"/>
      <c r="E323" s="25"/>
      <c r="F323" s="28"/>
      <c r="G323" s="25"/>
      <c r="H323" s="28"/>
      <c r="I323" s="25"/>
      <c r="J323" s="28"/>
      <c r="K323" s="25"/>
      <c r="L323" s="28"/>
      <c r="M323" s="23"/>
    </row>
    <row r="324" spans="1:52" ht="30" customHeight="1">
      <c r="A324" s="19" t="s">
        <v>791</v>
      </c>
      <c r="B324" s="20"/>
      <c r="C324" s="20"/>
      <c r="D324" s="20"/>
      <c r="E324" s="24"/>
      <c r="F324" s="27"/>
      <c r="G324" s="24"/>
      <c r="H324" s="27"/>
      <c r="I324" s="24"/>
      <c r="J324" s="27"/>
      <c r="K324" s="24"/>
      <c r="L324" s="27"/>
      <c r="M324" s="21"/>
      <c r="N324" s="1" t="s">
        <v>218</v>
      </c>
    </row>
    <row r="325" spans="1:52" ht="30" customHeight="1">
      <c r="A325" s="22" t="s">
        <v>466</v>
      </c>
      <c r="B325" s="22" t="s">
        <v>451</v>
      </c>
      <c r="C325" s="22" t="s">
        <v>68</v>
      </c>
      <c r="D325" s="23">
        <v>7.2</v>
      </c>
      <c r="E325" s="25">
        <f>일위대가목록!E12</f>
        <v>1650</v>
      </c>
      <c r="F325" s="28">
        <f>TRUNC(E325*D325,1)</f>
        <v>11880</v>
      </c>
      <c r="G325" s="25">
        <f>일위대가목록!F12</f>
        <v>2231</v>
      </c>
      <c r="H325" s="28">
        <f>TRUNC(G325*D325,1)</f>
        <v>16063.2</v>
      </c>
      <c r="I325" s="25">
        <f>일위대가목록!G12</f>
        <v>0</v>
      </c>
      <c r="J325" s="28">
        <f>TRUNC(I325*D325,1)</f>
        <v>0</v>
      </c>
      <c r="K325" s="25">
        <f t="shared" ref="K325:L327" si="52">TRUNC(E325+G325+I325,1)</f>
        <v>3881</v>
      </c>
      <c r="L325" s="28">
        <f t="shared" si="52"/>
        <v>27943.200000000001</v>
      </c>
      <c r="M325" s="22" t="s">
        <v>467</v>
      </c>
      <c r="N325" s="2" t="s">
        <v>218</v>
      </c>
      <c r="O325" s="2" t="s">
        <v>465</v>
      </c>
      <c r="P325" s="2" t="s">
        <v>63</v>
      </c>
      <c r="Q325" s="2" t="s">
        <v>64</v>
      </c>
      <c r="R325" s="2" t="s">
        <v>64</v>
      </c>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c r="AU325" s="3"/>
      <c r="AV325" s="2" t="s">
        <v>52</v>
      </c>
      <c r="AW325" s="2" t="s">
        <v>792</v>
      </c>
      <c r="AX325" s="2" t="s">
        <v>52</v>
      </c>
      <c r="AY325" s="2" t="s">
        <v>52</v>
      </c>
      <c r="AZ325" s="2" t="s">
        <v>52</v>
      </c>
    </row>
    <row r="326" spans="1:52" ht="30" customHeight="1">
      <c r="A326" s="22" t="s">
        <v>622</v>
      </c>
      <c r="B326" s="22" t="s">
        <v>623</v>
      </c>
      <c r="C326" s="22" t="s">
        <v>68</v>
      </c>
      <c r="D326" s="23">
        <v>7.67</v>
      </c>
      <c r="E326" s="25">
        <f>일위대가목록!E24</f>
        <v>4153</v>
      </c>
      <c r="F326" s="28">
        <f>TRUNC(E326*D326,1)</f>
        <v>31853.5</v>
      </c>
      <c r="G326" s="25">
        <f>일위대가목록!F24</f>
        <v>7012</v>
      </c>
      <c r="H326" s="28">
        <f>TRUNC(G326*D326,1)</f>
        <v>53782</v>
      </c>
      <c r="I326" s="25">
        <f>일위대가목록!G24</f>
        <v>0</v>
      </c>
      <c r="J326" s="28">
        <f>TRUNC(I326*D326,1)</f>
        <v>0</v>
      </c>
      <c r="K326" s="25">
        <f t="shared" si="52"/>
        <v>11165</v>
      </c>
      <c r="L326" s="28">
        <f t="shared" si="52"/>
        <v>85635.5</v>
      </c>
      <c r="M326" s="22" t="s">
        <v>624</v>
      </c>
      <c r="N326" s="2" t="s">
        <v>218</v>
      </c>
      <c r="O326" s="2" t="s">
        <v>621</v>
      </c>
      <c r="P326" s="2" t="s">
        <v>63</v>
      </c>
      <c r="Q326" s="2" t="s">
        <v>64</v>
      </c>
      <c r="R326" s="2" t="s">
        <v>64</v>
      </c>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c r="AU326" s="3"/>
      <c r="AV326" s="2" t="s">
        <v>52</v>
      </c>
      <c r="AW326" s="2" t="s">
        <v>793</v>
      </c>
      <c r="AX326" s="2" t="s">
        <v>52</v>
      </c>
      <c r="AY326" s="2" t="s">
        <v>52</v>
      </c>
      <c r="AZ326" s="2" t="s">
        <v>52</v>
      </c>
    </row>
    <row r="327" spans="1:52" ht="30" customHeight="1">
      <c r="A327" s="22" t="s">
        <v>571</v>
      </c>
      <c r="B327" s="22" t="s">
        <v>572</v>
      </c>
      <c r="C327" s="22" t="s">
        <v>68</v>
      </c>
      <c r="D327" s="23">
        <v>7.67</v>
      </c>
      <c r="E327" s="25">
        <f>일위대가목록!E19</f>
        <v>1994</v>
      </c>
      <c r="F327" s="28">
        <f>TRUNC(E327*D327,1)</f>
        <v>15293.9</v>
      </c>
      <c r="G327" s="25">
        <f>일위대가목록!F19</f>
        <v>15695</v>
      </c>
      <c r="H327" s="28">
        <f>TRUNC(G327*D327,1)</f>
        <v>120380.6</v>
      </c>
      <c r="I327" s="25">
        <f>일위대가목록!G19</f>
        <v>0</v>
      </c>
      <c r="J327" s="28">
        <f>TRUNC(I327*D327,1)</f>
        <v>0</v>
      </c>
      <c r="K327" s="25">
        <f t="shared" si="52"/>
        <v>17689</v>
      </c>
      <c r="L327" s="28">
        <f t="shared" si="52"/>
        <v>135674.5</v>
      </c>
      <c r="M327" s="22" t="s">
        <v>573</v>
      </c>
      <c r="N327" s="2" t="s">
        <v>218</v>
      </c>
      <c r="O327" s="2" t="s">
        <v>570</v>
      </c>
      <c r="P327" s="2" t="s">
        <v>63</v>
      </c>
      <c r="Q327" s="2" t="s">
        <v>64</v>
      </c>
      <c r="R327" s="2" t="s">
        <v>64</v>
      </c>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c r="AU327" s="3"/>
      <c r="AV327" s="2" t="s">
        <v>52</v>
      </c>
      <c r="AW327" s="2" t="s">
        <v>794</v>
      </c>
      <c r="AX327" s="2" t="s">
        <v>52</v>
      </c>
      <c r="AY327" s="2" t="s">
        <v>52</v>
      </c>
      <c r="AZ327" s="2" t="s">
        <v>52</v>
      </c>
    </row>
    <row r="328" spans="1:52" ht="30" customHeight="1">
      <c r="A328" s="22" t="s">
        <v>372</v>
      </c>
      <c r="B328" s="22" t="s">
        <v>52</v>
      </c>
      <c r="C328" s="22" t="s">
        <v>52</v>
      </c>
      <c r="D328" s="23"/>
      <c r="E328" s="25"/>
      <c r="F328" s="28">
        <f>TRUNC(SUMIF(N325:N327, N324, F325:F327),0)</f>
        <v>59027</v>
      </c>
      <c r="G328" s="25"/>
      <c r="H328" s="28">
        <f>TRUNC(SUMIF(N325:N327, N324, H325:H327),0)</f>
        <v>190225</v>
      </c>
      <c r="I328" s="25"/>
      <c r="J328" s="28">
        <f>TRUNC(SUMIF(N325:N327, N324, J325:J327),0)</f>
        <v>0</v>
      </c>
      <c r="K328" s="25"/>
      <c r="L328" s="28">
        <f>F328+H328+J328</f>
        <v>249252</v>
      </c>
      <c r="M328" s="22" t="s">
        <v>52</v>
      </c>
      <c r="N328" s="2" t="s">
        <v>83</v>
      </c>
      <c r="O328" s="2" t="s">
        <v>83</v>
      </c>
      <c r="P328" s="2" t="s">
        <v>52</v>
      </c>
      <c r="Q328" s="2" t="s">
        <v>52</v>
      </c>
      <c r="R328" s="2" t="s">
        <v>52</v>
      </c>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c r="AU328" s="3"/>
      <c r="AV328" s="2" t="s">
        <v>52</v>
      </c>
      <c r="AW328" s="2" t="s">
        <v>52</v>
      </c>
      <c r="AX328" s="2" t="s">
        <v>52</v>
      </c>
      <c r="AY328" s="2" t="s">
        <v>52</v>
      </c>
      <c r="AZ328" s="2" t="s">
        <v>52</v>
      </c>
    </row>
    <row r="329" spans="1:52" ht="30" customHeight="1">
      <c r="A329" s="23"/>
      <c r="B329" s="23"/>
      <c r="C329" s="23"/>
      <c r="D329" s="23"/>
      <c r="E329" s="25"/>
      <c r="F329" s="28"/>
      <c r="G329" s="25"/>
      <c r="H329" s="28"/>
      <c r="I329" s="25"/>
      <c r="J329" s="28"/>
      <c r="K329" s="25"/>
      <c r="L329" s="28"/>
      <c r="M329" s="23"/>
    </row>
    <row r="330" spans="1:52" ht="30" customHeight="1">
      <c r="A330" s="19" t="s">
        <v>795</v>
      </c>
      <c r="B330" s="20"/>
      <c r="C330" s="20"/>
      <c r="D330" s="20"/>
      <c r="E330" s="24"/>
      <c r="F330" s="27"/>
      <c r="G330" s="24"/>
      <c r="H330" s="27"/>
      <c r="I330" s="24"/>
      <c r="J330" s="27"/>
      <c r="K330" s="24"/>
      <c r="L330" s="27"/>
      <c r="M330" s="21"/>
      <c r="N330" s="1" t="s">
        <v>222</v>
      </c>
    </row>
    <row r="331" spans="1:52" ht="30" customHeight="1">
      <c r="A331" s="22" t="s">
        <v>466</v>
      </c>
      <c r="B331" s="22" t="s">
        <v>451</v>
      </c>
      <c r="C331" s="22" t="s">
        <v>68</v>
      </c>
      <c r="D331" s="23">
        <v>4.8</v>
      </c>
      <c r="E331" s="25">
        <f>일위대가목록!E12</f>
        <v>1650</v>
      </c>
      <c r="F331" s="28">
        <f>TRUNC(E331*D331,1)</f>
        <v>7920</v>
      </c>
      <c r="G331" s="25">
        <f>일위대가목록!F12</f>
        <v>2231</v>
      </c>
      <c r="H331" s="28">
        <f>TRUNC(G331*D331,1)</f>
        <v>10708.8</v>
      </c>
      <c r="I331" s="25">
        <f>일위대가목록!G12</f>
        <v>0</v>
      </c>
      <c r="J331" s="28">
        <f>TRUNC(I331*D331,1)</f>
        <v>0</v>
      </c>
      <c r="K331" s="25">
        <f t="shared" ref="K331:L333" si="53">TRUNC(E331+G331+I331,1)</f>
        <v>3881</v>
      </c>
      <c r="L331" s="28">
        <f t="shared" si="53"/>
        <v>18628.8</v>
      </c>
      <c r="M331" s="22" t="s">
        <v>467</v>
      </c>
      <c r="N331" s="2" t="s">
        <v>222</v>
      </c>
      <c r="O331" s="2" t="s">
        <v>465</v>
      </c>
      <c r="P331" s="2" t="s">
        <v>63</v>
      </c>
      <c r="Q331" s="2" t="s">
        <v>64</v>
      </c>
      <c r="R331" s="2" t="s">
        <v>64</v>
      </c>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c r="AU331" s="3"/>
      <c r="AV331" s="2" t="s">
        <v>52</v>
      </c>
      <c r="AW331" s="2" t="s">
        <v>796</v>
      </c>
      <c r="AX331" s="2" t="s">
        <v>52</v>
      </c>
      <c r="AY331" s="2" t="s">
        <v>52</v>
      </c>
      <c r="AZ331" s="2" t="s">
        <v>52</v>
      </c>
    </row>
    <row r="332" spans="1:52" ht="30" customHeight="1">
      <c r="A332" s="22" t="s">
        <v>622</v>
      </c>
      <c r="B332" s="22" t="s">
        <v>623</v>
      </c>
      <c r="C332" s="22" t="s">
        <v>68</v>
      </c>
      <c r="D332" s="23">
        <v>5.1689999999999996</v>
      </c>
      <c r="E332" s="25">
        <f>일위대가목록!E24</f>
        <v>4153</v>
      </c>
      <c r="F332" s="28">
        <f>TRUNC(E332*D332,1)</f>
        <v>21466.799999999999</v>
      </c>
      <c r="G332" s="25">
        <f>일위대가목록!F24</f>
        <v>7012</v>
      </c>
      <c r="H332" s="28">
        <f>TRUNC(G332*D332,1)</f>
        <v>36245</v>
      </c>
      <c r="I332" s="25">
        <f>일위대가목록!G24</f>
        <v>0</v>
      </c>
      <c r="J332" s="28">
        <f>TRUNC(I332*D332,1)</f>
        <v>0</v>
      </c>
      <c r="K332" s="25">
        <f t="shared" si="53"/>
        <v>11165</v>
      </c>
      <c r="L332" s="28">
        <f t="shared" si="53"/>
        <v>57711.8</v>
      </c>
      <c r="M332" s="22" t="s">
        <v>624</v>
      </c>
      <c r="N332" s="2" t="s">
        <v>222</v>
      </c>
      <c r="O332" s="2" t="s">
        <v>621</v>
      </c>
      <c r="P332" s="2" t="s">
        <v>63</v>
      </c>
      <c r="Q332" s="2" t="s">
        <v>64</v>
      </c>
      <c r="R332" s="2" t="s">
        <v>64</v>
      </c>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c r="AU332" s="3"/>
      <c r="AV332" s="2" t="s">
        <v>52</v>
      </c>
      <c r="AW332" s="2" t="s">
        <v>797</v>
      </c>
      <c r="AX332" s="2" t="s">
        <v>52</v>
      </c>
      <c r="AY332" s="2" t="s">
        <v>52</v>
      </c>
      <c r="AZ332" s="2" t="s">
        <v>52</v>
      </c>
    </row>
    <row r="333" spans="1:52" ht="30" customHeight="1">
      <c r="A333" s="22" t="s">
        <v>571</v>
      </c>
      <c r="B333" s="22" t="s">
        <v>572</v>
      </c>
      <c r="C333" s="22" t="s">
        <v>68</v>
      </c>
      <c r="D333" s="23">
        <v>5.1689999999999996</v>
      </c>
      <c r="E333" s="25">
        <f>일위대가목록!E19</f>
        <v>1994</v>
      </c>
      <c r="F333" s="28">
        <f>TRUNC(E333*D333,1)</f>
        <v>10306.9</v>
      </c>
      <c r="G333" s="25">
        <f>일위대가목록!F19</f>
        <v>15695</v>
      </c>
      <c r="H333" s="28">
        <f>TRUNC(G333*D333,1)</f>
        <v>81127.399999999994</v>
      </c>
      <c r="I333" s="25">
        <f>일위대가목록!G19</f>
        <v>0</v>
      </c>
      <c r="J333" s="28">
        <f>TRUNC(I333*D333,1)</f>
        <v>0</v>
      </c>
      <c r="K333" s="25">
        <f t="shared" si="53"/>
        <v>17689</v>
      </c>
      <c r="L333" s="28">
        <f t="shared" si="53"/>
        <v>91434.3</v>
      </c>
      <c r="M333" s="22" t="s">
        <v>573</v>
      </c>
      <c r="N333" s="2" t="s">
        <v>222</v>
      </c>
      <c r="O333" s="2" t="s">
        <v>570</v>
      </c>
      <c r="P333" s="2" t="s">
        <v>63</v>
      </c>
      <c r="Q333" s="2" t="s">
        <v>64</v>
      </c>
      <c r="R333" s="2" t="s">
        <v>64</v>
      </c>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c r="AU333" s="3"/>
      <c r="AV333" s="2" t="s">
        <v>52</v>
      </c>
      <c r="AW333" s="2" t="s">
        <v>798</v>
      </c>
      <c r="AX333" s="2" t="s">
        <v>52</v>
      </c>
      <c r="AY333" s="2" t="s">
        <v>52</v>
      </c>
      <c r="AZ333" s="2" t="s">
        <v>52</v>
      </c>
    </row>
    <row r="334" spans="1:52" ht="30" customHeight="1">
      <c r="A334" s="22" t="s">
        <v>372</v>
      </c>
      <c r="B334" s="22" t="s">
        <v>52</v>
      </c>
      <c r="C334" s="22" t="s">
        <v>52</v>
      </c>
      <c r="D334" s="23"/>
      <c r="E334" s="25"/>
      <c r="F334" s="28">
        <f>TRUNC(SUMIF(N331:N333, N330, F331:F333),0)</f>
        <v>39693</v>
      </c>
      <c r="G334" s="25"/>
      <c r="H334" s="28">
        <f>TRUNC(SUMIF(N331:N333, N330, H331:H333),0)</f>
        <v>128081</v>
      </c>
      <c r="I334" s="25"/>
      <c r="J334" s="28">
        <f>TRUNC(SUMIF(N331:N333, N330, J331:J333),0)</f>
        <v>0</v>
      </c>
      <c r="K334" s="25"/>
      <c r="L334" s="28">
        <f>F334+H334+J334</f>
        <v>167774</v>
      </c>
      <c r="M334" s="22" t="s">
        <v>52</v>
      </c>
      <c r="N334" s="2" t="s">
        <v>83</v>
      </c>
      <c r="O334" s="2" t="s">
        <v>83</v>
      </c>
      <c r="P334" s="2" t="s">
        <v>52</v>
      </c>
      <c r="Q334" s="2" t="s">
        <v>52</v>
      </c>
      <c r="R334" s="2" t="s">
        <v>52</v>
      </c>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c r="AU334" s="3"/>
      <c r="AV334" s="2" t="s">
        <v>52</v>
      </c>
      <c r="AW334" s="2" t="s">
        <v>52</v>
      </c>
      <c r="AX334" s="2" t="s">
        <v>52</v>
      </c>
      <c r="AY334" s="2" t="s">
        <v>52</v>
      </c>
      <c r="AZ334" s="2" t="s">
        <v>52</v>
      </c>
    </row>
    <row r="335" spans="1:52" ht="30" customHeight="1">
      <c r="A335" s="23"/>
      <c r="B335" s="23"/>
      <c r="C335" s="23"/>
      <c r="D335" s="23"/>
      <c r="E335" s="25"/>
      <c r="F335" s="28"/>
      <c r="G335" s="25"/>
      <c r="H335" s="28"/>
      <c r="I335" s="25"/>
      <c r="J335" s="28"/>
      <c r="K335" s="25"/>
      <c r="L335" s="28"/>
      <c r="M335" s="23"/>
    </row>
    <row r="336" spans="1:52" ht="30" customHeight="1">
      <c r="A336" s="19" t="s">
        <v>799</v>
      </c>
      <c r="B336" s="20"/>
      <c r="C336" s="20"/>
      <c r="D336" s="20"/>
      <c r="E336" s="24"/>
      <c r="F336" s="27"/>
      <c r="G336" s="24"/>
      <c r="H336" s="27"/>
      <c r="I336" s="24"/>
      <c r="J336" s="27"/>
      <c r="K336" s="24"/>
      <c r="L336" s="27"/>
      <c r="M336" s="21"/>
      <c r="N336" s="1" t="s">
        <v>256</v>
      </c>
    </row>
    <row r="337" spans="1:52" ht="30" customHeight="1">
      <c r="A337" s="22" t="s">
        <v>766</v>
      </c>
      <c r="B337" s="22" t="s">
        <v>52</v>
      </c>
      <c r="C337" s="22" t="s">
        <v>68</v>
      </c>
      <c r="D337" s="23">
        <v>39.6</v>
      </c>
      <c r="E337" s="25">
        <f>일위대가목록!E71</f>
        <v>0</v>
      </c>
      <c r="F337" s="28">
        <f>TRUNC(E337*D337,1)</f>
        <v>0</v>
      </c>
      <c r="G337" s="25">
        <f>일위대가목록!F71</f>
        <v>5275</v>
      </c>
      <c r="H337" s="28">
        <f>TRUNC(G337*D337,1)</f>
        <v>208890</v>
      </c>
      <c r="I337" s="25">
        <f>일위대가목록!G71</f>
        <v>105</v>
      </c>
      <c r="J337" s="28">
        <f>TRUNC(I337*D337,1)</f>
        <v>4158</v>
      </c>
      <c r="K337" s="25">
        <f>TRUNC(E337+G337+I337,1)</f>
        <v>5380</v>
      </c>
      <c r="L337" s="28">
        <f>TRUNC(F337+H337+J337,1)</f>
        <v>213048</v>
      </c>
      <c r="M337" s="22" t="s">
        <v>767</v>
      </c>
      <c r="N337" s="2" t="s">
        <v>256</v>
      </c>
      <c r="O337" s="2" t="s">
        <v>768</v>
      </c>
      <c r="P337" s="2" t="s">
        <v>63</v>
      </c>
      <c r="Q337" s="2" t="s">
        <v>64</v>
      </c>
      <c r="R337" s="2" t="s">
        <v>64</v>
      </c>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c r="AU337" s="3"/>
      <c r="AV337" s="2" t="s">
        <v>52</v>
      </c>
      <c r="AW337" s="2" t="s">
        <v>800</v>
      </c>
      <c r="AX337" s="2" t="s">
        <v>52</v>
      </c>
      <c r="AY337" s="2" t="s">
        <v>52</v>
      </c>
      <c r="AZ337" s="2" t="s">
        <v>52</v>
      </c>
    </row>
    <row r="338" spans="1:52" ht="30" customHeight="1">
      <c r="A338" s="22" t="s">
        <v>372</v>
      </c>
      <c r="B338" s="22" t="s">
        <v>52</v>
      </c>
      <c r="C338" s="22" t="s">
        <v>52</v>
      </c>
      <c r="D338" s="23"/>
      <c r="E338" s="25"/>
      <c r="F338" s="28">
        <f>TRUNC(SUMIF(N337:N337, N336, F337:F337),0)</f>
        <v>0</v>
      </c>
      <c r="G338" s="25"/>
      <c r="H338" s="28">
        <f>TRUNC(SUMIF(N337:N337, N336, H337:H337),0)</f>
        <v>208890</v>
      </c>
      <c r="I338" s="25"/>
      <c r="J338" s="28">
        <f>TRUNC(SUMIF(N337:N337, N336, J337:J337),0)</f>
        <v>4158</v>
      </c>
      <c r="K338" s="25"/>
      <c r="L338" s="28">
        <f>F338+H338+J338</f>
        <v>213048</v>
      </c>
      <c r="M338" s="22" t="s">
        <v>52</v>
      </c>
      <c r="N338" s="2" t="s">
        <v>83</v>
      </c>
      <c r="O338" s="2" t="s">
        <v>83</v>
      </c>
      <c r="P338" s="2" t="s">
        <v>52</v>
      </c>
      <c r="Q338" s="2" t="s">
        <v>52</v>
      </c>
      <c r="R338" s="2" t="s">
        <v>52</v>
      </c>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c r="AU338" s="3"/>
      <c r="AV338" s="2" t="s">
        <v>52</v>
      </c>
      <c r="AW338" s="2" t="s">
        <v>52</v>
      </c>
      <c r="AX338" s="2" t="s">
        <v>52</v>
      </c>
      <c r="AY338" s="2" t="s">
        <v>52</v>
      </c>
      <c r="AZ338" s="2" t="s">
        <v>52</v>
      </c>
    </row>
    <row r="339" spans="1:52" ht="30" customHeight="1">
      <c r="A339" s="23"/>
      <c r="B339" s="23"/>
      <c r="C339" s="23"/>
      <c r="D339" s="23"/>
      <c r="E339" s="25"/>
      <c r="F339" s="28"/>
      <c r="G339" s="25"/>
      <c r="H339" s="28"/>
      <c r="I339" s="25"/>
      <c r="J339" s="28"/>
      <c r="K339" s="25"/>
      <c r="L339" s="28"/>
      <c r="M339" s="23"/>
    </row>
    <row r="340" spans="1:52" ht="30" customHeight="1">
      <c r="A340" s="19" t="s">
        <v>801</v>
      </c>
      <c r="B340" s="20"/>
      <c r="C340" s="20"/>
      <c r="D340" s="20"/>
      <c r="E340" s="24"/>
      <c r="F340" s="27"/>
      <c r="G340" s="24"/>
      <c r="H340" s="27"/>
      <c r="I340" s="24"/>
      <c r="J340" s="27"/>
      <c r="K340" s="24"/>
      <c r="L340" s="27"/>
      <c r="M340" s="21"/>
      <c r="N340" s="1" t="s">
        <v>261</v>
      </c>
    </row>
    <row r="341" spans="1:52" ht="30" customHeight="1">
      <c r="A341" s="22" t="s">
        <v>766</v>
      </c>
      <c r="B341" s="22" t="s">
        <v>52</v>
      </c>
      <c r="C341" s="22" t="s">
        <v>68</v>
      </c>
      <c r="D341" s="23">
        <v>35.28</v>
      </c>
      <c r="E341" s="25">
        <f>일위대가목록!E71</f>
        <v>0</v>
      </c>
      <c r="F341" s="28">
        <f>TRUNC(E341*D341,1)</f>
        <v>0</v>
      </c>
      <c r="G341" s="25">
        <f>일위대가목록!F71</f>
        <v>5275</v>
      </c>
      <c r="H341" s="28">
        <f>TRUNC(G341*D341,1)</f>
        <v>186102</v>
      </c>
      <c r="I341" s="25">
        <f>일위대가목록!G71</f>
        <v>105</v>
      </c>
      <c r="J341" s="28">
        <f>TRUNC(I341*D341,1)</f>
        <v>3704.4</v>
      </c>
      <c r="K341" s="25">
        <f>TRUNC(E341+G341+I341,1)</f>
        <v>5380</v>
      </c>
      <c r="L341" s="28">
        <f>TRUNC(F341+H341+J341,1)</f>
        <v>189806.4</v>
      </c>
      <c r="M341" s="22" t="s">
        <v>767</v>
      </c>
      <c r="N341" s="2" t="s">
        <v>261</v>
      </c>
      <c r="O341" s="2" t="s">
        <v>768</v>
      </c>
      <c r="P341" s="2" t="s">
        <v>63</v>
      </c>
      <c r="Q341" s="2" t="s">
        <v>64</v>
      </c>
      <c r="R341" s="2" t="s">
        <v>64</v>
      </c>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c r="AU341" s="3"/>
      <c r="AV341" s="2" t="s">
        <v>52</v>
      </c>
      <c r="AW341" s="2" t="s">
        <v>802</v>
      </c>
      <c r="AX341" s="2" t="s">
        <v>52</v>
      </c>
      <c r="AY341" s="2" t="s">
        <v>52</v>
      </c>
      <c r="AZ341" s="2" t="s">
        <v>52</v>
      </c>
    </row>
    <row r="342" spans="1:52" ht="30" customHeight="1">
      <c r="A342" s="22" t="s">
        <v>372</v>
      </c>
      <c r="B342" s="22" t="s">
        <v>52</v>
      </c>
      <c r="C342" s="22" t="s">
        <v>52</v>
      </c>
      <c r="D342" s="23"/>
      <c r="E342" s="25"/>
      <c r="F342" s="28">
        <f>TRUNC(SUMIF(N341:N341, N340, F341:F341),0)</f>
        <v>0</v>
      </c>
      <c r="G342" s="25"/>
      <c r="H342" s="28">
        <f>TRUNC(SUMIF(N341:N341, N340, H341:H341),0)</f>
        <v>186102</v>
      </c>
      <c r="I342" s="25"/>
      <c r="J342" s="28">
        <f>TRUNC(SUMIF(N341:N341, N340, J341:J341),0)</f>
        <v>3704</v>
      </c>
      <c r="K342" s="25"/>
      <c r="L342" s="28">
        <f>F342+H342+J342</f>
        <v>189806</v>
      </c>
      <c r="M342" s="22" t="s">
        <v>52</v>
      </c>
      <c r="N342" s="2" t="s">
        <v>83</v>
      </c>
      <c r="O342" s="2" t="s">
        <v>83</v>
      </c>
      <c r="P342" s="2" t="s">
        <v>52</v>
      </c>
      <c r="Q342" s="2" t="s">
        <v>52</v>
      </c>
      <c r="R342" s="2" t="s">
        <v>52</v>
      </c>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c r="AU342" s="3"/>
      <c r="AV342" s="2" t="s">
        <v>52</v>
      </c>
      <c r="AW342" s="2" t="s">
        <v>52</v>
      </c>
      <c r="AX342" s="2" t="s">
        <v>52</v>
      </c>
      <c r="AY342" s="2" t="s">
        <v>52</v>
      </c>
      <c r="AZ342" s="2" t="s">
        <v>52</v>
      </c>
    </row>
    <row r="343" spans="1:52" ht="30" customHeight="1">
      <c r="A343" s="23"/>
      <c r="B343" s="23"/>
      <c r="C343" s="23"/>
      <c r="D343" s="23"/>
      <c r="E343" s="25"/>
      <c r="F343" s="28"/>
      <c r="G343" s="25"/>
      <c r="H343" s="28"/>
      <c r="I343" s="25"/>
      <c r="J343" s="28"/>
      <c r="K343" s="25"/>
      <c r="L343" s="28"/>
      <c r="M343" s="23"/>
    </row>
    <row r="344" spans="1:52" ht="30" customHeight="1">
      <c r="A344" s="19" t="s">
        <v>803</v>
      </c>
      <c r="B344" s="20"/>
      <c r="C344" s="20"/>
      <c r="D344" s="20"/>
      <c r="E344" s="24"/>
      <c r="F344" s="27"/>
      <c r="G344" s="24"/>
      <c r="H344" s="27"/>
      <c r="I344" s="24"/>
      <c r="J344" s="27"/>
      <c r="K344" s="24"/>
      <c r="L344" s="27"/>
      <c r="M344" s="21"/>
      <c r="N344" s="1" t="s">
        <v>266</v>
      </c>
    </row>
    <row r="345" spans="1:52" ht="30" customHeight="1">
      <c r="A345" s="22" t="s">
        <v>766</v>
      </c>
      <c r="B345" s="22" t="s">
        <v>52</v>
      </c>
      <c r="C345" s="22" t="s">
        <v>68</v>
      </c>
      <c r="D345" s="23">
        <v>58.207000000000001</v>
      </c>
      <c r="E345" s="25">
        <f>일위대가목록!E71</f>
        <v>0</v>
      </c>
      <c r="F345" s="28">
        <f>TRUNC(E345*D345,1)</f>
        <v>0</v>
      </c>
      <c r="G345" s="25">
        <f>일위대가목록!F71</f>
        <v>5275</v>
      </c>
      <c r="H345" s="28">
        <f>TRUNC(G345*D345,1)</f>
        <v>307041.90000000002</v>
      </c>
      <c r="I345" s="25">
        <f>일위대가목록!G71</f>
        <v>105</v>
      </c>
      <c r="J345" s="28">
        <f>TRUNC(I345*D345,1)</f>
        <v>6111.7</v>
      </c>
      <c r="K345" s="25">
        <f>TRUNC(E345+G345+I345,1)</f>
        <v>5380</v>
      </c>
      <c r="L345" s="28">
        <f>TRUNC(F345+H345+J345,1)</f>
        <v>313153.59999999998</v>
      </c>
      <c r="M345" s="22" t="s">
        <v>767</v>
      </c>
      <c r="N345" s="2" t="s">
        <v>266</v>
      </c>
      <c r="O345" s="2" t="s">
        <v>768</v>
      </c>
      <c r="P345" s="2" t="s">
        <v>63</v>
      </c>
      <c r="Q345" s="2" t="s">
        <v>64</v>
      </c>
      <c r="R345" s="2" t="s">
        <v>64</v>
      </c>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c r="AU345" s="3"/>
      <c r="AV345" s="2" t="s">
        <v>52</v>
      </c>
      <c r="AW345" s="2" t="s">
        <v>804</v>
      </c>
      <c r="AX345" s="2" t="s">
        <v>52</v>
      </c>
      <c r="AY345" s="2" t="s">
        <v>52</v>
      </c>
      <c r="AZ345" s="2" t="s">
        <v>52</v>
      </c>
    </row>
    <row r="346" spans="1:52" ht="30" customHeight="1">
      <c r="A346" s="22" t="s">
        <v>372</v>
      </c>
      <c r="B346" s="22" t="s">
        <v>52</v>
      </c>
      <c r="C346" s="22" t="s">
        <v>52</v>
      </c>
      <c r="D346" s="23"/>
      <c r="E346" s="25"/>
      <c r="F346" s="28">
        <f>TRUNC(SUMIF(N345:N345, N344, F345:F345),0)</f>
        <v>0</v>
      </c>
      <c r="G346" s="25"/>
      <c r="H346" s="28">
        <f>TRUNC(SUMIF(N345:N345, N344, H345:H345),0)</f>
        <v>307041</v>
      </c>
      <c r="I346" s="25"/>
      <c r="J346" s="28">
        <f>TRUNC(SUMIF(N345:N345, N344, J345:J345),0)</f>
        <v>6111</v>
      </c>
      <c r="K346" s="25"/>
      <c r="L346" s="28">
        <f>F346+H346+J346</f>
        <v>313152</v>
      </c>
      <c r="M346" s="22" t="s">
        <v>52</v>
      </c>
      <c r="N346" s="2" t="s">
        <v>83</v>
      </c>
      <c r="O346" s="2" t="s">
        <v>83</v>
      </c>
      <c r="P346" s="2" t="s">
        <v>52</v>
      </c>
      <c r="Q346" s="2" t="s">
        <v>52</v>
      </c>
      <c r="R346" s="2" t="s">
        <v>52</v>
      </c>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c r="AU346" s="3"/>
      <c r="AV346" s="2" t="s">
        <v>52</v>
      </c>
      <c r="AW346" s="2" t="s">
        <v>52</v>
      </c>
      <c r="AX346" s="2" t="s">
        <v>52</v>
      </c>
      <c r="AY346" s="2" t="s">
        <v>52</v>
      </c>
      <c r="AZ346" s="2" t="s">
        <v>52</v>
      </c>
    </row>
    <row r="347" spans="1:52" ht="30" customHeight="1">
      <c r="A347" s="23"/>
      <c r="B347" s="23"/>
      <c r="C347" s="23"/>
      <c r="D347" s="23"/>
      <c r="E347" s="25"/>
      <c r="F347" s="28"/>
      <c r="G347" s="25"/>
      <c r="H347" s="28"/>
      <c r="I347" s="25"/>
      <c r="J347" s="28"/>
      <c r="K347" s="25"/>
      <c r="L347" s="28"/>
      <c r="M347" s="23"/>
    </row>
    <row r="348" spans="1:52" ht="30" customHeight="1">
      <c r="A348" s="19" t="s">
        <v>805</v>
      </c>
      <c r="B348" s="20"/>
      <c r="C348" s="20"/>
      <c r="D348" s="20"/>
      <c r="E348" s="24"/>
      <c r="F348" s="27"/>
      <c r="G348" s="24"/>
      <c r="H348" s="27"/>
      <c r="I348" s="24"/>
      <c r="J348" s="27"/>
      <c r="K348" s="24"/>
      <c r="L348" s="27"/>
      <c r="M348" s="21"/>
      <c r="N348" s="1" t="s">
        <v>271</v>
      </c>
    </row>
    <row r="349" spans="1:52" ht="30" customHeight="1">
      <c r="A349" s="22" t="s">
        <v>766</v>
      </c>
      <c r="B349" s="22" t="s">
        <v>52</v>
      </c>
      <c r="C349" s="22" t="s">
        <v>68</v>
      </c>
      <c r="D349" s="23">
        <v>32.075000000000003</v>
      </c>
      <c r="E349" s="25">
        <f>일위대가목록!E71</f>
        <v>0</v>
      </c>
      <c r="F349" s="28">
        <f>TRUNC(E349*D349,1)</f>
        <v>0</v>
      </c>
      <c r="G349" s="25">
        <f>일위대가목록!F71</f>
        <v>5275</v>
      </c>
      <c r="H349" s="28">
        <f>TRUNC(G349*D349,1)</f>
        <v>169195.6</v>
      </c>
      <c r="I349" s="25">
        <f>일위대가목록!G71</f>
        <v>105</v>
      </c>
      <c r="J349" s="28">
        <f>TRUNC(I349*D349,1)</f>
        <v>3367.8</v>
      </c>
      <c r="K349" s="25">
        <f>TRUNC(E349+G349+I349,1)</f>
        <v>5380</v>
      </c>
      <c r="L349" s="28">
        <f>TRUNC(F349+H349+J349,1)</f>
        <v>172563.4</v>
      </c>
      <c r="M349" s="22" t="s">
        <v>767</v>
      </c>
      <c r="N349" s="2" t="s">
        <v>271</v>
      </c>
      <c r="O349" s="2" t="s">
        <v>768</v>
      </c>
      <c r="P349" s="2" t="s">
        <v>63</v>
      </c>
      <c r="Q349" s="2" t="s">
        <v>64</v>
      </c>
      <c r="R349" s="2" t="s">
        <v>64</v>
      </c>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c r="AU349" s="3"/>
      <c r="AV349" s="2" t="s">
        <v>52</v>
      </c>
      <c r="AW349" s="2" t="s">
        <v>806</v>
      </c>
      <c r="AX349" s="2" t="s">
        <v>52</v>
      </c>
      <c r="AY349" s="2" t="s">
        <v>52</v>
      </c>
      <c r="AZ349" s="2" t="s">
        <v>52</v>
      </c>
    </row>
    <row r="350" spans="1:52" ht="30" customHeight="1">
      <c r="A350" s="22" t="s">
        <v>372</v>
      </c>
      <c r="B350" s="22" t="s">
        <v>52</v>
      </c>
      <c r="C350" s="22" t="s">
        <v>52</v>
      </c>
      <c r="D350" s="23"/>
      <c r="E350" s="25"/>
      <c r="F350" s="28">
        <f>TRUNC(SUMIF(N349:N349, N348, F349:F349),0)</f>
        <v>0</v>
      </c>
      <c r="G350" s="25"/>
      <c r="H350" s="28">
        <f>TRUNC(SUMIF(N349:N349, N348, H349:H349),0)</f>
        <v>169195</v>
      </c>
      <c r="I350" s="25"/>
      <c r="J350" s="28">
        <f>TRUNC(SUMIF(N349:N349, N348, J349:J349),0)</f>
        <v>3367</v>
      </c>
      <c r="K350" s="25"/>
      <c r="L350" s="28">
        <f>F350+H350+J350</f>
        <v>172562</v>
      </c>
      <c r="M350" s="22" t="s">
        <v>52</v>
      </c>
      <c r="N350" s="2" t="s">
        <v>83</v>
      </c>
      <c r="O350" s="2" t="s">
        <v>83</v>
      </c>
      <c r="P350" s="2" t="s">
        <v>52</v>
      </c>
      <c r="Q350" s="2" t="s">
        <v>52</v>
      </c>
      <c r="R350" s="2" t="s">
        <v>52</v>
      </c>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c r="AU350" s="3"/>
      <c r="AV350" s="2" t="s">
        <v>52</v>
      </c>
      <c r="AW350" s="2" t="s">
        <v>52</v>
      </c>
      <c r="AX350" s="2" t="s">
        <v>52</v>
      </c>
      <c r="AY350" s="2" t="s">
        <v>52</v>
      </c>
      <c r="AZ350" s="2" t="s">
        <v>52</v>
      </c>
    </row>
    <row r="351" spans="1:52" ht="30" customHeight="1">
      <c r="A351" s="23"/>
      <c r="B351" s="23"/>
      <c r="C351" s="23"/>
      <c r="D351" s="23"/>
      <c r="E351" s="25"/>
      <c r="F351" s="28"/>
      <c r="G351" s="25"/>
      <c r="H351" s="28"/>
      <c r="I351" s="25"/>
      <c r="J351" s="28"/>
      <c r="K351" s="25"/>
      <c r="L351" s="28"/>
      <c r="M351" s="23"/>
    </row>
    <row r="352" spans="1:52" ht="30" customHeight="1">
      <c r="A352" s="19" t="s">
        <v>807</v>
      </c>
      <c r="B352" s="20"/>
      <c r="C352" s="20"/>
      <c r="D352" s="20"/>
      <c r="E352" s="24"/>
      <c r="F352" s="27"/>
      <c r="G352" s="24"/>
      <c r="H352" s="27"/>
      <c r="I352" s="24"/>
      <c r="J352" s="27"/>
      <c r="K352" s="24"/>
      <c r="L352" s="27"/>
      <c r="M352" s="21"/>
      <c r="N352" s="1" t="s">
        <v>276</v>
      </c>
    </row>
    <row r="353" spans="1:52" ht="30" customHeight="1">
      <c r="A353" s="22" t="s">
        <v>766</v>
      </c>
      <c r="B353" s="22" t="s">
        <v>52</v>
      </c>
      <c r="C353" s="22" t="s">
        <v>68</v>
      </c>
      <c r="D353" s="23">
        <v>21.620999999999999</v>
      </c>
      <c r="E353" s="25">
        <f>일위대가목록!E71</f>
        <v>0</v>
      </c>
      <c r="F353" s="28">
        <f>TRUNC(E353*D353,1)</f>
        <v>0</v>
      </c>
      <c r="G353" s="25">
        <f>일위대가목록!F71</f>
        <v>5275</v>
      </c>
      <c r="H353" s="28">
        <f>TRUNC(G353*D353,1)</f>
        <v>114050.7</v>
      </c>
      <c r="I353" s="25">
        <f>일위대가목록!G71</f>
        <v>105</v>
      </c>
      <c r="J353" s="28">
        <f>TRUNC(I353*D353,1)</f>
        <v>2270.1999999999998</v>
      </c>
      <c r="K353" s="25">
        <f>TRUNC(E353+G353+I353,1)</f>
        <v>5380</v>
      </c>
      <c r="L353" s="28">
        <f>TRUNC(F353+H353+J353,1)</f>
        <v>116320.9</v>
      </c>
      <c r="M353" s="22" t="s">
        <v>767</v>
      </c>
      <c r="N353" s="2" t="s">
        <v>276</v>
      </c>
      <c r="O353" s="2" t="s">
        <v>768</v>
      </c>
      <c r="P353" s="2" t="s">
        <v>63</v>
      </c>
      <c r="Q353" s="2" t="s">
        <v>64</v>
      </c>
      <c r="R353" s="2" t="s">
        <v>64</v>
      </c>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c r="AU353" s="3"/>
      <c r="AV353" s="2" t="s">
        <v>52</v>
      </c>
      <c r="AW353" s="2" t="s">
        <v>808</v>
      </c>
      <c r="AX353" s="2" t="s">
        <v>52</v>
      </c>
      <c r="AY353" s="2" t="s">
        <v>52</v>
      </c>
      <c r="AZ353" s="2" t="s">
        <v>52</v>
      </c>
    </row>
    <row r="354" spans="1:52" ht="30" customHeight="1">
      <c r="A354" s="22" t="s">
        <v>372</v>
      </c>
      <c r="B354" s="22" t="s">
        <v>52</v>
      </c>
      <c r="C354" s="22" t="s">
        <v>52</v>
      </c>
      <c r="D354" s="23"/>
      <c r="E354" s="25"/>
      <c r="F354" s="28">
        <f>TRUNC(SUMIF(N353:N353, N352, F353:F353),0)</f>
        <v>0</v>
      </c>
      <c r="G354" s="25"/>
      <c r="H354" s="28">
        <f>TRUNC(SUMIF(N353:N353, N352, H353:H353),0)</f>
        <v>114050</v>
      </c>
      <c r="I354" s="25"/>
      <c r="J354" s="28">
        <f>TRUNC(SUMIF(N353:N353, N352, J353:J353),0)</f>
        <v>2270</v>
      </c>
      <c r="K354" s="25"/>
      <c r="L354" s="28">
        <f>F354+H354+J354</f>
        <v>116320</v>
      </c>
      <c r="M354" s="22" t="s">
        <v>52</v>
      </c>
      <c r="N354" s="2" t="s">
        <v>83</v>
      </c>
      <c r="O354" s="2" t="s">
        <v>83</v>
      </c>
      <c r="P354" s="2" t="s">
        <v>52</v>
      </c>
      <c r="Q354" s="2" t="s">
        <v>52</v>
      </c>
      <c r="R354" s="2" t="s">
        <v>52</v>
      </c>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c r="AU354" s="3"/>
      <c r="AV354" s="2" t="s">
        <v>52</v>
      </c>
      <c r="AW354" s="2" t="s">
        <v>52</v>
      </c>
      <c r="AX354" s="2" t="s">
        <v>52</v>
      </c>
      <c r="AY354" s="2" t="s">
        <v>52</v>
      </c>
      <c r="AZ354" s="2" t="s">
        <v>52</v>
      </c>
    </row>
    <row r="355" spans="1:52" ht="30" customHeight="1">
      <c r="A355" s="23"/>
      <c r="B355" s="23"/>
      <c r="C355" s="23"/>
      <c r="D355" s="23"/>
      <c r="E355" s="25"/>
      <c r="F355" s="28"/>
      <c r="G355" s="25"/>
      <c r="H355" s="28"/>
      <c r="I355" s="25"/>
      <c r="J355" s="28"/>
      <c r="K355" s="25"/>
      <c r="L355" s="28"/>
      <c r="M355" s="23"/>
    </row>
    <row r="356" spans="1:52" ht="30" customHeight="1">
      <c r="A356" s="19" t="s">
        <v>809</v>
      </c>
      <c r="B356" s="20"/>
      <c r="C356" s="20"/>
      <c r="D356" s="20"/>
      <c r="E356" s="24"/>
      <c r="F356" s="27"/>
      <c r="G356" s="24"/>
      <c r="H356" s="27"/>
      <c r="I356" s="24"/>
      <c r="J356" s="27"/>
      <c r="K356" s="24"/>
      <c r="L356" s="27"/>
      <c r="M356" s="21"/>
      <c r="N356" s="1" t="s">
        <v>281</v>
      </c>
    </row>
    <row r="357" spans="1:52" ht="30" customHeight="1">
      <c r="A357" s="22" t="s">
        <v>766</v>
      </c>
      <c r="B357" s="22" t="s">
        <v>52</v>
      </c>
      <c r="C357" s="22" t="s">
        <v>68</v>
      </c>
      <c r="D357" s="23">
        <v>33.264000000000003</v>
      </c>
      <c r="E357" s="25">
        <f>일위대가목록!E71</f>
        <v>0</v>
      </c>
      <c r="F357" s="28">
        <f>TRUNC(E357*D357,1)</f>
        <v>0</v>
      </c>
      <c r="G357" s="25">
        <f>일위대가목록!F71</f>
        <v>5275</v>
      </c>
      <c r="H357" s="28">
        <f>TRUNC(G357*D357,1)</f>
        <v>175467.6</v>
      </c>
      <c r="I357" s="25">
        <f>일위대가목록!G71</f>
        <v>105</v>
      </c>
      <c r="J357" s="28">
        <f>TRUNC(I357*D357,1)</f>
        <v>3492.7</v>
      </c>
      <c r="K357" s="25">
        <f>TRUNC(E357+G357+I357,1)</f>
        <v>5380</v>
      </c>
      <c r="L357" s="28">
        <f>TRUNC(F357+H357+J357,1)</f>
        <v>178960.3</v>
      </c>
      <c r="M357" s="22" t="s">
        <v>767</v>
      </c>
      <c r="N357" s="2" t="s">
        <v>281</v>
      </c>
      <c r="O357" s="2" t="s">
        <v>768</v>
      </c>
      <c r="P357" s="2" t="s">
        <v>63</v>
      </c>
      <c r="Q357" s="2" t="s">
        <v>64</v>
      </c>
      <c r="R357" s="2" t="s">
        <v>64</v>
      </c>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c r="AU357" s="3"/>
      <c r="AV357" s="2" t="s">
        <v>52</v>
      </c>
      <c r="AW357" s="2" t="s">
        <v>810</v>
      </c>
      <c r="AX357" s="2" t="s">
        <v>52</v>
      </c>
      <c r="AY357" s="2" t="s">
        <v>52</v>
      </c>
      <c r="AZ357" s="2" t="s">
        <v>52</v>
      </c>
    </row>
    <row r="358" spans="1:52" ht="30" customHeight="1">
      <c r="A358" s="22" t="s">
        <v>372</v>
      </c>
      <c r="B358" s="22" t="s">
        <v>52</v>
      </c>
      <c r="C358" s="22" t="s">
        <v>52</v>
      </c>
      <c r="D358" s="23"/>
      <c r="E358" s="25"/>
      <c r="F358" s="28">
        <f>TRUNC(SUMIF(N357:N357, N356, F357:F357),0)</f>
        <v>0</v>
      </c>
      <c r="G358" s="25"/>
      <c r="H358" s="28">
        <f>TRUNC(SUMIF(N357:N357, N356, H357:H357),0)</f>
        <v>175467</v>
      </c>
      <c r="I358" s="25"/>
      <c r="J358" s="28">
        <f>TRUNC(SUMIF(N357:N357, N356, J357:J357),0)</f>
        <v>3492</v>
      </c>
      <c r="K358" s="25"/>
      <c r="L358" s="28">
        <f>F358+H358+J358</f>
        <v>178959</v>
      </c>
      <c r="M358" s="22" t="s">
        <v>52</v>
      </c>
      <c r="N358" s="2" t="s">
        <v>83</v>
      </c>
      <c r="O358" s="2" t="s">
        <v>83</v>
      </c>
      <c r="P358" s="2" t="s">
        <v>52</v>
      </c>
      <c r="Q358" s="2" t="s">
        <v>52</v>
      </c>
      <c r="R358" s="2" t="s">
        <v>52</v>
      </c>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c r="AU358" s="3"/>
      <c r="AV358" s="2" t="s">
        <v>52</v>
      </c>
      <c r="AW358" s="2" t="s">
        <v>52</v>
      </c>
      <c r="AX358" s="2" t="s">
        <v>52</v>
      </c>
      <c r="AY358" s="2" t="s">
        <v>52</v>
      </c>
      <c r="AZ358" s="2" t="s">
        <v>52</v>
      </c>
    </row>
    <row r="359" spans="1:52" ht="30" customHeight="1">
      <c r="A359" s="23"/>
      <c r="B359" s="23"/>
      <c r="C359" s="23"/>
      <c r="D359" s="23"/>
      <c r="E359" s="25"/>
      <c r="F359" s="28"/>
      <c r="G359" s="25"/>
      <c r="H359" s="28"/>
      <c r="I359" s="25"/>
      <c r="J359" s="28"/>
      <c r="K359" s="25"/>
      <c r="L359" s="28"/>
      <c r="M359" s="23"/>
    </row>
    <row r="360" spans="1:52" ht="30" customHeight="1">
      <c r="A360" s="19" t="s">
        <v>811</v>
      </c>
      <c r="B360" s="20"/>
      <c r="C360" s="20"/>
      <c r="D360" s="20"/>
      <c r="E360" s="24"/>
      <c r="F360" s="27"/>
      <c r="G360" s="24"/>
      <c r="H360" s="27"/>
      <c r="I360" s="24"/>
      <c r="J360" s="27"/>
      <c r="K360" s="24"/>
      <c r="L360" s="27"/>
      <c r="M360" s="21"/>
      <c r="N360" s="1" t="s">
        <v>285</v>
      </c>
    </row>
    <row r="361" spans="1:52" ht="30" customHeight="1">
      <c r="A361" s="22" t="s">
        <v>766</v>
      </c>
      <c r="B361" s="22" t="s">
        <v>52</v>
      </c>
      <c r="C361" s="22" t="s">
        <v>68</v>
      </c>
      <c r="D361" s="23">
        <v>32.075000000000003</v>
      </c>
      <c r="E361" s="25">
        <f>일위대가목록!E71</f>
        <v>0</v>
      </c>
      <c r="F361" s="28">
        <f>TRUNC(E361*D361,1)</f>
        <v>0</v>
      </c>
      <c r="G361" s="25">
        <f>일위대가목록!F71</f>
        <v>5275</v>
      </c>
      <c r="H361" s="28">
        <f>TRUNC(G361*D361,1)</f>
        <v>169195.6</v>
      </c>
      <c r="I361" s="25">
        <f>일위대가목록!G71</f>
        <v>105</v>
      </c>
      <c r="J361" s="28">
        <f>TRUNC(I361*D361,1)</f>
        <v>3367.8</v>
      </c>
      <c r="K361" s="25">
        <f>TRUNC(E361+G361+I361,1)</f>
        <v>5380</v>
      </c>
      <c r="L361" s="28">
        <f>TRUNC(F361+H361+J361,1)</f>
        <v>172563.4</v>
      </c>
      <c r="M361" s="22" t="s">
        <v>767</v>
      </c>
      <c r="N361" s="2" t="s">
        <v>285</v>
      </c>
      <c r="O361" s="2" t="s">
        <v>768</v>
      </c>
      <c r="P361" s="2" t="s">
        <v>63</v>
      </c>
      <c r="Q361" s="2" t="s">
        <v>64</v>
      </c>
      <c r="R361" s="2" t="s">
        <v>64</v>
      </c>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c r="AU361" s="3"/>
      <c r="AV361" s="2" t="s">
        <v>52</v>
      </c>
      <c r="AW361" s="2" t="s">
        <v>812</v>
      </c>
      <c r="AX361" s="2" t="s">
        <v>52</v>
      </c>
      <c r="AY361" s="2" t="s">
        <v>52</v>
      </c>
      <c r="AZ361" s="2" t="s">
        <v>52</v>
      </c>
    </row>
    <row r="362" spans="1:52" ht="30" customHeight="1">
      <c r="A362" s="22" t="s">
        <v>372</v>
      </c>
      <c r="B362" s="22" t="s">
        <v>52</v>
      </c>
      <c r="C362" s="22" t="s">
        <v>52</v>
      </c>
      <c r="D362" s="23"/>
      <c r="E362" s="25"/>
      <c r="F362" s="28">
        <f>TRUNC(SUMIF(N361:N361, N360, F361:F361),0)</f>
        <v>0</v>
      </c>
      <c r="G362" s="25"/>
      <c r="H362" s="28">
        <f>TRUNC(SUMIF(N361:N361, N360, H361:H361),0)</f>
        <v>169195</v>
      </c>
      <c r="I362" s="25"/>
      <c r="J362" s="28">
        <f>TRUNC(SUMIF(N361:N361, N360, J361:J361),0)</f>
        <v>3367</v>
      </c>
      <c r="K362" s="25"/>
      <c r="L362" s="28">
        <f>F362+H362+J362</f>
        <v>172562</v>
      </c>
      <c r="M362" s="22" t="s">
        <v>52</v>
      </c>
      <c r="N362" s="2" t="s">
        <v>83</v>
      </c>
      <c r="O362" s="2" t="s">
        <v>83</v>
      </c>
      <c r="P362" s="2" t="s">
        <v>52</v>
      </c>
      <c r="Q362" s="2" t="s">
        <v>52</v>
      </c>
      <c r="R362" s="2" t="s">
        <v>52</v>
      </c>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c r="AU362" s="3"/>
      <c r="AV362" s="2" t="s">
        <v>52</v>
      </c>
      <c r="AW362" s="2" t="s">
        <v>52</v>
      </c>
      <c r="AX362" s="2" t="s">
        <v>52</v>
      </c>
      <c r="AY362" s="2" t="s">
        <v>52</v>
      </c>
      <c r="AZ362" s="2" t="s">
        <v>52</v>
      </c>
    </row>
    <row r="363" spans="1:52" ht="30" customHeight="1">
      <c r="A363" s="23"/>
      <c r="B363" s="23"/>
      <c r="C363" s="23"/>
      <c r="D363" s="23"/>
      <c r="E363" s="25"/>
      <c r="F363" s="28"/>
      <c r="G363" s="25"/>
      <c r="H363" s="28"/>
      <c r="I363" s="25"/>
      <c r="J363" s="28"/>
      <c r="K363" s="25"/>
      <c r="L363" s="28"/>
      <c r="M363" s="23"/>
    </row>
    <row r="364" spans="1:52" ht="30" customHeight="1">
      <c r="A364" s="19" t="s">
        <v>813</v>
      </c>
      <c r="B364" s="20"/>
      <c r="C364" s="20"/>
      <c r="D364" s="20"/>
      <c r="E364" s="24"/>
      <c r="F364" s="27"/>
      <c r="G364" s="24"/>
      <c r="H364" s="27"/>
      <c r="I364" s="24"/>
      <c r="J364" s="27"/>
      <c r="K364" s="24"/>
      <c r="L364" s="27"/>
      <c r="M364" s="21"/>
      <c r="N364" s="1" t="s">
        <v>290</v>
      </c>
    </row>
    <row r="365" spans="1:52" ht="30" customHeight="1">
      <c r="A365" s="22" t="s">
        <v>766</v>
      </c>
      <c r="B365" s="22" t="s">
        <v>52</v>
      </c>
      <c r="C365" s="22" t="s">
        <v>68</v>
      </c>
      <c r="D365" s="23">
        <v>14.06</v>
      </c>
      <c r="E365" s="25">
        <f>일위대가목록!E71</f>
        <v>0</v>
      </c>
      <c r="F365" s="28">
        <f>TRUNC(E365*D365,1)</f>
        <v>0</v>
      </c>
      <c r="G365" s="25">
        <f>일위대가목록!F71</f>
        <v>5275</v>
      </c>
      <c r="H365" s="28">
        <f>TRUNC(G365*D365,1)</f>
        <v>74166.5</v>
      </c>
      <c r="I365" s="25">
        <f>일위대가목록!G71</f>
        <v>105</v>
      </c>
      <c r="J365" s="28">
        <f>TRUNC(I365*D365,1)</f>
        <v>1476.3</v>
      </c>
      <c r="K365" s="25">
        <f>TRUNC(E365+G365+I365,1)</f>
        <v>5380</v>
      </c>
      <c r="L365" s="28">
        <f>TRUNC(F365+H365+J365,1)</f>
        <v>75642.8</v>
      </c>
      <c r="M365" s="22" t="s">
        <v>767</v>
      </c>
      <c r="N365" s="2" t="s">
        <v>290</v>
      </c>
      <c r="O365" s="2" t="s">
        <v>768</v>
      </c>
      <c r="P365" s="2" t="s">
        <v>63</v>
      </c>
      <c r="Q365" s="2" t="s">
        <v>64</v>
      </c>
      <c r="R365" s="2" t="s">
        <v>64</v>
      </c>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c r="AU365" s="3"/>
      <c r="AV365" s="2" t="s">
        <v>52</v>
      </c>
      <c r="AW365" s="2" t="s">
        <v>814</v>
      </c>
      <c r="AX365" s="2" t="s">
        <v>52</v>
      </c>
      <c r="AY365" s="2" t="s">
        <v>52</v>
      </c>
      <c r="AZ365" s="2" t="s">
        <v>52</v>
      </c>
    </row>
    <row r="366" spans="1:52" ht="30" customHeight="1">
      <c r="A366" s="22" t="s">
        <v>372</v>
      </c>
      <c r="B366" s="22" t="s">
        <v>52</v>
      </c>
      <c r="C366" s="22" t="s">
        <v>52</v>
      </c>
      <c r="D366" s="23"/>
      <c r="E366" s="25"/>
      <c r="F366" s="28">
        <f>TRUNC(SUMIF(N365:N365, N364, F365:F365),0)</f>
        <v>0</v>
      </c>
      <c r="G366" s="25"/>
      <c r="H366" s="28">
        <f>TRUNC(SUMIF(N365:N365, N364, H365:H365),0)</f>
        <v>74166</v>
      </c>
      <c r="I366" s="25"/>
      <c r="J366" s="28">
        <f>TRUNC(SUMIF(N365:N365, N364, J365:J365),0)</f>
        <v>1476</v>
      </c>
      <c r="K366" s="25"/>
      <c r="L366" s="28">
        <f>F366+H366+J366</f>
        <v>75642</v>
      </c>
      <c r="M366" s="22" t="s">
        <v>52</v>
      </c>
      <c r="N366" s="2" t="s">
        <v>83</v>
      </c>
      <c r="O366" s="2" t="s">
        <v>83</v>
      </c>
      <c r="P366" s="2" t="s">
        <v>52</v>
      </c>
      <c r="Q366" s="2" t="s">
        <v>52</v>
      </c>
      <c r="R366" s="2" t="s">
        <v>52</v>
      </c>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c r="AU366" s="3"/>
      <c r="AV366" s="2" t="s">
        <v>52</v>
      </c>
      <c r="AW366" s="2" t="s">
        <v>52</v>
      </c>
      <c r="AX366" s="2" t="s">
        <v>52</v>
      </c>
      <c r="AY366" s="2" t="s">
        <v>52</v>
      </c>
      <c r="AZ366" s="2" t="s">
        <v>52</v>
      </c>
    </row>
    <row r="367" spans="1:52" ht="30" customHeight="1">
      <c r="A367" s="23"/>
      <c r="B367" s="23"/>
      <c r="C367" s="23"/>
      <c r="D367" s="23"/>
      <c r="E367" s="25"/>
      <c r="F367" s="28"/>
      <c r="G367" s="25"/>
      <c r="H367" s="28"/>
      <c r="I367" s="25"/>
      <c r="J367" s="28"/>
      <c r="K367" s="25"/>
      <c r="L367" s="28"/>
      <c r="M367" s="23"/>
    </row>
    <row r="368" spans="1:52" ht="30" customHeight="1">
      <c r="A368" s="19" t="s">
        <v>815</v>
      </c>
      <c r="B368" s="20"/>
      <c r="C368" s="20"/>
      <c r="D368" s="20"/>
      <c r="E368" s="24"/>
      <c r="F368" s="27"/>
      <c r="G368" s="24"/>
      <c r="H368" s="27"/>
      <c r="I368" s="24"/>
      <c r="J368" s="27"/>
      <c r="K368" s="24"/>
      <c r="L368" s="27"/>
      <c r="M368" s="21"/>
      <c r="N368" s="1" t="s">
        <v>295</v>
      </c>
    </row>
    <row r="369" spans="1:52" ht="30" customHeight="1">
      <c r="A369" s="22" t="s">
        <v>766</v>
      </c>
      <c r="B369" s="22" t="s">
        <v>52</v>
      </c>
      <c r="C369" s="22" t="s">
        <v>68</v>
      </c>
      <c r="D369" s="23">
        <v>13.851000000000001</v>
      </c>
      <c r="E369" s="25">
        <f>일위대가목록!E71</f>
        <v>0</v>
      </c>
      <c r="F369" s="28">
        <f>TRUNC(E369*D369,1)</f>
        <v>0</v>
      </c>
      <c r="G369" s="25">
        <f>일위대가목록!F71</f>
        <v>5275</v>
      </c>
      <c r="H369" s="28">
        <f>TRUNC(G369*D369,1)</f>
        <v>73064</v>
      </c>
      <c r="I369" s="25">
        <f>일위대가목록!G71</f>
        <v>105</v>
      </c>
      <c r="J369" s="28">
        <f>TRUNC(I369*D369,1)</f>
        <v>1454.3</v>
      </c>
      <c r="K369" s="25">
        <f>TRUNC(E369+G369+I369,1)</f>
        <v>5380</v>
      </c>
      <c r="L369" s="28">
        <f>TRUNC(F369+H369+J369,1)</f>
        <v>74518.3</v>
      </c>
      <c r="M369" s="22" t="s">
        <v>767</v>
      </c>
      <c r="N369" s="2" t="s">
        <v>295</v>
      </c>
      <c r="O369" s="2" t="s">
        <v>768</v>
      </c>
      <c r="P369" s="2" t="s">
        <v>63</v>
      </c>
      <c r="Q369" s="2" t="s">
        <v>64</v>
      </c>
      <c r="R369" s="2" t="s">
        <v>64</v>
      </c>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c r="AU369" s="3"/>
      <c r="AV369" s="2" t="s">
        <v>52</v>
      </c>
      <c r="AW369" s="2" t="s">
        <v>816</v>
      </c>
      <c r="AX369" s="2" t="s">
        <v>52</v>
      </c>
      <c r="AY369" s="2" t="s">
        <v>52</v>
      </c>
      <c r="AZ369" s="2" t="s">
        <v>52</v>
      </c>
    </row>
    <row r="370" spans="1:52" ht="30" customHeight="1">
      <c r="A370" s="22" t="s">
        <v>372</v>
      </c>
      <c r="B370" s="22" t="s">
        <v>52</v>
      </c>
      <c r="C370" s="22" t="s">
        <v>52</v>
      </c>
      <c r="D370" s="23"/>
      <c r="E370" s="25"/>
      <c r="F370" s="28">
        <f>TRUNC(SUMIF(N369:N369, N368, F369:F369),0)</f>
        <v>0</v>
      </c>
      <c r="G370" s="25"/>
      <c r="H370" s="28">
        <f>TRUNC(SUMIF(N369:N369, N368, H369:H369),0)</f>
        <v>73064</v>
      </c>
      <c r="I370" s="25"/>
      <c r="J370" s="28">
        <f>TRUNC(SUMIF(N369:N369, N368, J369:J369),0)</f>
        <v>1454</v>
      </c>
      <c r="K370" s="25"/>
      <c r="L370" s="28">
        <f>F370+H370+J370</f>
        <v>74518</v>
      </c>
      <c r="M370" s="22" t="s">
        <v>52</v>
      </c>
      <c r="N370" s="2" t="s">
        <v>83</v>
      </c>
      <c r="O370" s="2" t="s">
        <v>83</v>
      </c>
      <c r="P370" s="2" t="s">
        <v>52</v>
      </c>
      <c r="Q370" s="2" t="s">
        <v>52</v>
      </c>
      <c r="R370" s="2" t="s">
        <v>52</v>
      </c>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c r="AU370" s="3"/>
      <c r="AV370" s="2" t="s">
        <v>52</v>
      </c>
      <c r="AW370" s="2" t="s">
        <v>52</v>
      </c>
      <c r="AX370" s="2" t="s">
        <v>52</v>
      </c>
      <c r="AY370" s="2" t="s">
        <v>52</v>
      </c>
      <c r="AZ370" s="2" t="s">
        <v>52</v>
      </c>
    </row>
    <row r="371" spans="1:52" ht="30" customHeight="1">
      <c r="A371" s="23"/>
      <c r="B371" s="23"/>
      <c r="C371" s="23"/>
      <c r="D371" s="23"/>
      <c r="E371" s="25"/>
      <c r="F371" s="28"/>
      <c r="G371" s="25"/>
      <c r="H371" s="28"/>
      <c r="I371" s="25"/>
      <c r="J371" s="28"/>
      <c r="K371" s="25"/>
      <c r="L371" s="28"/>
      <c r="M371" s="23"/>
    </row>
    <row r="372" spans="1:52" ht="30" customHeight="1">
      <c r="A372" s="19" t="s">
        <v>817</v>
      </c>
      <c r="B372" s="20"/>
      <c r="C372" s="20"/>
      <c r="D372" s="20"/>
      <c r="E372" s="24"/>
      <c r="F372" s="27"/>
      <c r="G372" s="24"/>
      <c r="H372" s="27"/>
      <c r="I372" s="24"/>
      <c r="J372" s="27"/>
      <c r="K372" s="24"/>
      <c r="L372" s="27"/>
      <c r="M372" s="21"/>
      <c r="N372" s="1" t="s">
        <v>300</v>
      </c>
    </row>
    <row r="373" spans="1:52" ht="30" customHeight="1">
      <c r="A373" s="22" t="s">
        <v>766</v>
      </c>
      <c r="B373" s="22" t="s">
        <v>52</v>
      </c>
      <c r="C373" s="22" t="s">
        <v>68</v>
      </c>
      <c r="D373" s="23">
        <v>23.428999999999998</v>
      </c>
      <c r="E373" s="25">
        <f>일위대가목록!E71</f>
        <v>0</v>
      </c>
      <c r="F373" s="28">
        <f>TRUNC(E373*D373,1)</f>
        <v>0</v>
      </c>
      <c r="G373" s="25">
        <f>일위대가목록!F71</f>
        <v>5275</v>
      </c>
      <c r="H373" s="28">
        <f>TRUNC(G373*D373,1)</f>
        <v>123587.9</v>
      </c>
      <c r="I373" s="25">
        <f>일위대가목록!G71</f>
        <v>105</v>
      </c>
      <c r="J373" s="28">
        <f>TRUNC(I373*D373,1)</f>
        <v>2460</v>
      </c>
      <c r="K373" s="25">
        <f>TRUNC(E373+G373+I373,1)</f>
        <v>5380</v>
      </c>
      <c r="L373" s="28">
        <f>TRUNC(F373+H373+J373,1)</f>
        <v>126047.9</v>
      </c>
      <c r="M373" s="22" t="s">
        <v>767</v>
      </c>
      <c r="N373" s="2" t="s">
        <v>300</v>
      </c>
      <c r="O373" s="2" t="s">
        <v>768</v>
      </c>
      <c r="P373" s="2" t="s">
        <v>63</v>
      </c>
      <c r="Q373" s="2" t="s">
        <v>64</v>
      </c>
      <c r="R373" s="2" t="s">
        <v>64</v>
      </c>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c r="AU373" s="3"/>
      <c r="AV373" s="2" t="s">
        <v>52</v>
      </c>
      <c r="AW373" s="2" t="s">
        <v>818</v>
      </c>
      <c r="AX373" s="2" t="s">
        <v>52</v>
      </c>
      <c r="AY373" s="2" t="s">
        <v>52</v>
      </c>
      <c r="AZ373" s="2" t="s">
        <v>52</v>
      </c>
    </row>
    <row r="374" spans="1:52" ht="30" customHeight="1">
      <c r="A374" s="22" t="s">
        <v>372</v>
      </c>
      <c r="B374" s="22" t="s">
        <v>52</v>
      </c>
      <c r="C374" s="22" t="s">
        <v>52</v>
      </c>
      <c r="D374" s="23"/>
      <c r="E374" s="25"/>
      <c r="F374" s="28">
        <f>TRUNC(SUMIF(N373:N373, N372, F373:F373),0)</f>
        <v>0</v>
      </c>
      <c r="G374" s="25"/>
      <c r="H374" s="28">
        <f>TRUNC(SUMIF(N373:N373, N372, H373:H373),0)</f>
        <v>123587</v>
      </c>
      <c r="I374" s="25"/>
      <c r="J374" s="28">
        <f>TRUNC(SUMIF(N373:N373, N372, J373:J373),0)</f>
        <v>2460</v>
      </c>
      <c r="K374" s="25"/>
      <c r="L374" s="28">
        <f>F374+H374+J374</f>
        <v>126047</v>
      </c>
      <c r="M374" s="22" t="s">
        <v>52</v>
      </c>
      <c r="N374" s="2" t="s">
        <v>83</v>
      </c>
      <c r="O374" s="2" t="s">
        <v>83</v>
      </c>
      <c r="P374" s="2" t="s">
        <v>52</v>
      </c>
      <c r="Q374" s="2" t="s">
        <v>52</v>
      </c>
      <c r="R374" s="2" t="s">
        <v>52</v>
      </c>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c r="AU374" s="3"/>
      <c r="AV374" s="2" t="s">
        <v>52</v>
      </c>
      <c r="AW374" s="2" t="s">
        <v>52</v>
      </c>
      <c r="AX374" s="2" t="s">
        <v>52</v>
      </c>
      <c r="AY374" s="2" t="s">
        <v>52</v>
      </c>
      <c r="AZ374" s="2" t="s">
        <v>52</v>
      </c>
    </row>
    <row r="375" spans="1:52" ht="30" customHeight="1">
      <c r="A375" s="23"/>
      <c r="B375" s="23"/>
      <c r="C375" s="23"/>
      <c r="D375" s="23"/>
      <c r="E375" s="25"/>
      <c r="F375" s="28"/>
      <c r="G375" s="25"/>
      <c r="H375" s="28"/>
      <c r="I375" s="25"/>
      <c r="J375" s="28"/>
      <c r="K375" s="25"/>
      <c r="L375" s="28"/>
      <c r="M375" s="23"/>
    </row>
    <row r="376" spans="1:52" ht="30" customHeight="1">
      <c r="A376" s="19" t="s">
        <v>819</v>
      </c>
      <c r="B376" s="20"/>
      <c r="C376" s="20"/>
      <c r="D376" s="20"/>
      <c r="E376" s="24"/>
      <c r="F376" s="27"/>
      <c r="G376" s="24"/>
      <c r="H376" s="27"/>
      <c r="I376" s="24"/>
      <c r="J376" s="27"/>
      <c r="K376" s="24"/>
      <c r="L376" s="27"/>
      <c r="M376" s="21"/>
      <c r="N376" s="1" t="s">
        <v>305</v>
      </c>
    </row>
    <row r="377" spans="1:52" ht="30" customHeight="1">
      <c r="A377" s="22" t="s">
        <v>766</v>
      </c>
      <c r="B377" s="22" t="s">
        <v>52</v>
      </c>
      <c r="C377" s="22" t="s">
        <v>68</v>
      </c>
      <c r="D377" s="23">
        <v>8.0419999999999998</v>
      </c>
      <c r="E377" s="25">
        <f>일위대가목록!E71</f>
        <v>0</v>
      </c>
      <c r="F377" s="28">
        <f>TRUNC(E377*D377,1)</f>
        <v>0</v>
      </c>
      <c r="G377" s="25">
        <f>일위대가목록!F71</f>
        <v>5275</v>
      </c>
      <c r="H377" s="28">
        <f>TRUNC(G377*D377,1)</f>
        <v>42421.5</v>
      </c>
      <c r="I377" s="25">
        <f>일위대가목록!G71</f>
        <v>105</v>
      </c>
      <c r="J377" s="28">
        <f>TRUNC(I377*D377,1)</f>
        <v>844.4</v>
      </c>
      <c r="K377" s="25">
        <f>TRUNC(E377+G377+I377,1)</f>
        <v>5380</v>
      </c>
      <c r="L377" s="28">
        <f>TRUNC(F377+H377+J377,1)</f>
        <v>43265.9</v>
      </c>
      <c r="M377" s="22" t="s">
        <v>767</v>
      </c>
      <c r="N377" s="2" t="s">
        <v>305</v>
      </c>
      <c r="O377" s="2" t="s">
        <v>768</v>
      </c>
      <c r="P377" s="2" t="s">
        <v>63</v>
      </c>
      <c r="Q377" s="2" t="s">
        <v>64</v>
      </c>
      <c r="R377" s="2" t="s">
        <v>64</v>
      </c>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c r="AU377" s="3"/>
      <c r="AV377" s="2" t="s">
        <v>52</v>
      </c>
      <c r="AW377" s="2" t="s">
        <v>820</v>
      </c>
      <c r="AX377" s="2" t="s">
        <v>52</v>
      </c>
      <c r="AY377" s="2" t="s">
        <v>52</v>
      </c>
      <c r="AZ377" s="2" t="s">
        <v>52</v>
      </c>
    </row>
    <row r="378" spans="1:52" ht="30" customHeight="1">
      <c r="A378" s="22" t="s">
        <v>372</v>
      </c>
      <c r="B378" s="22" t="s">
        <v>52</v>
      </c>
      <c r="C378" s="22" t="s">
        <v>52</v>
      </c>
      <c r="D378" s="23"/>
      <c r="E378" s="25"/>
      <c r="F378" s="28">
        <f>TRUNC(SUMIF(N377:N377, N376, F377:F377),0)</f>
        <v>0</v>
      </c>
      <c r="G378" s="25"/>
      <c r="H378" s="28">
        <f>TRUNC(SUMIF(N377:N377, N376, H377:H377),0)</f>
        <v>42421</v>
      </c>
      <c r="I378" s="25"/>
      <c r="J378" s="28">
        <f>TRUNC(SUMIF(N377:N377, N376, J377:J377),0)</f>
        <v>844</v>
      </c>
      <c r="K378" s="25"/>
      <c r="L378" s="28">
        <f>F378+H378+J378</f>
        <v>43265</v>
      </c>
      <c r="M378" s="22" t="s">
        <v>52</v>
      </c>
      <c r="N378" s="2" t="s">
        <v>83</v>
      </c>
      <c r="O378" s="2" t="s">
        <v>83</v>
      </c>
      <c r="P378" s="2" t="s">
        <v>52</v>
      </c>
      <c r="Q378" s="2" t="s">
        <v>52</v>
      </c>
      <c r="R378" s="2" t="s">
        <v>52</v>
      </c>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c r="AU378" s="3"/>
      <c r="AV378" s="2" t="s">
        <v>52</v>
      </c>
      <c r="AW378" s="2" t="s">
        <v>52</v>
      </c>
      <c r="AX378" s="2" t="s">
        <v>52</v>
      </c>
      <c r="AY378" s="2" t="s">
        <v>52</v>
      </c>
      <c r="AZ378" s="2" t="s">
        <v>52</v>
      </c>
    </row>
    <row r="379" spans="1:52" ht="30" customHeight="1">
      <c r="A379" s="23"/>
      <c r="B379" s="23"/>
      <c r="C379" s="23"/>
      <c r="D379" s="23"/>
      <c r="E379" s="25"/>
      <c r="F379" s="28"/>
      <c r="G379" s="25"/>
      <c r="H379" s="28"/>
      <c r="I379" s="25"/>
      <c r="J379" s="28"/>
      <c r="K379" s="25"/>
      <c r="L379" s="28"/>
      <c r="M379" s="23"/>
    </row>
    <row r="380" spans="1:52" ht="30" customHeight="1">
      <c r="A380" s="19" t="s">
        <v>821</v>
      </c>
      <c r="B380" s="20"/>
      <c r="C380" s="20"/>
      <c r="D380" s="20"/>
      <c r="E380" s="24"/>
      <c r="F380" s="27"/>
      <c r="G380" s="24"/>
      <c r="H380" s="27"/>
      <c r="I380" s="24"/>
      <c r="J380" s="27"/>
      <c r="K380" s="24"/>
      <c r="L380" s="27"/>
      <c r="M380" s="21"/>
      <c r="N380" s="1" t="s">
        <v>310</v>
      </c>
    </row>
    <row r="381" spans="1:52" ht="30" customHeight="1">
      <c r="A381" s="22" t="s">
        <v>766</v>
      </c>
      <c r="B381" s="22" t="s">
        <v>52</v>
      </c>
      <c r="C381" s="22" t="s">
        <v>68</v>
      </c>
      <c r="D381" s="23">
        <v>30.29</v>
      </c>
      <c r="E381" s="25">
        <f>일위대가목록!E71</f>
        <v>0</v>
      </c>
      <c r="F381" s="28">
        <f>TRUNC(E381*D381,1)</f>
        <v>0</v>
      </c>
      <c r="G381" s="25">
        <f>일위대가목록!F71</f>
        <v>5275</v>
      </c>
      <c r="H381" s="28">
        <f>TRUNC(G381*D381,1)</f>
        <v>159779.70000000001</v>
      </c>
      <c r="I381" s="25">
        <f>일위대가목록!G71</f>
        <v>105</v>
      </c>
      <c r="J381" s="28">
        <f>TRUNC(I381*D381,1)</f>
        <v>3180.4</v>
      </c>
      <c r="K381" s="25">
        <f>TRUNC(E381+G381+I381,1)</f>
        <v>5380</v>
      </c>
      <c r="L381" s="28">
        <f>TRUNC(F381+H381+J381,1)</f>
        <v>162960.1</v>
      </c>
      <c r="M381" s="22" t="s">
        <v>767</v>
      </c>
      <c r="N381" s="2" t="s">
        <v>310</v>
      </c>
      <c r="O381" s="2" t="s">
        <v>768</v>
      </c>
      <c r="P381" s="2" t="s">
        <v>63</v>
      </c>
      <c r="Q381" s="2" t="s">
        <v>64</v>
      </c>
      <c r="R381" s="2" t="s">
        <v>64</v>
      </c>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c r="AU381" s="3"/>
      <c r="AV381" s="2" t="s">
        <v>52</v>
      </c>
      <c r="AW381" s="2" t="s">
        <v>822</v>
      </c>
      <c r="AX381" s="2" t="s">
        <v>52</v>
      </c>
      <c r="AY381" s="2" t="s">
        <v>52</v>
      </c>
      <c r="AZ381" s="2" t="s">
        <v>52</v>
      </c>
    </row>
    <row r="382" spans="1:52" ht="30" customHeight="1">
      <c r="A382" s="22" t="s">
        <v>372</v>
      </c>
      <c r="B382" s="22" t="s">
        <v>52</v>
      </c>
      <c r="C382" s="22" t="s">
        <v>52</v>
      </c>
      <c r="D382" s="23"/>
      <c r="E382" s="25"/>
      <c r="F382" s="28">
        <f>TRUNC(SUMIF(N381:N381, N380, F381:F381),0)</f>
        <v>0</v>
      </c>
      <c r="G382" s="25"/>
      <c r="H382" s="28">
        <f>TRUNC(SUMIF(N381:N381, N380, H381:H381),0)</f>
        <v>159779</v>
      </c>
      <c r="I382" s="25"/>
      <c r="J382" s="28">
        <f>TRUNC(SUMIF(N381:N381, N380, J381:J381),0)</f>
        <v>3180</v>
      </c>
      <c r="K382" s="25"/>
      <c r="L382" s="28">
        <f>F382+H382+J382</f>
        <v>162959</v>
      </c>
      <c r="M382" s="22" t="s">
        <v>52</v>
      </c>
      <c r="N382" s="2" t="s">
        <v>83</v>
      </c>
      <c r="O382" s="2" t="s">
        <v>83</v>
      </c>
      <c r="P382" s="2" t="s">
        <v>52</v>
      </c>
      <c r="Q382" s="2" t="s">
        <v>52</v>
      </c>
      <c r="R382" s="2" t="s">
        <v>52</v>
      </c>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c r="AU382" s="3"/>
      <c r="AV382" s="2" t="s">
        <v>52</v>
      </c>
      <c r="AW382" s="2" t="s">
        <v>52</v>
      </c>
      <c r="AX382" s="2" t="s">
        <v>52</v>
      </c>
      <c r="AY382" s="2" t="s">
        <v>52</v>
      </c>
      <c r="AZ382" s="2" t="s">
        <v>52</v>
      </c>
    </row>
    <row r="383" spans="1:52" ht="30" customHeight="1">
      <c r="A383" s="23"/>
      <c r="B383" s="23"/>
      <c r="C383" s="23"/>
      <c r="D383" s="23"/>
      <c r="E383" s="25"/>
      <c r="F383" s="28"/>
      <c r="G383" s="25"/>
      <c r="H383" s="28"/>
      <c r="I383" s="25"/>
      <c r="J383" s="28"/>
      <c r="K383" s="25"/>
      <c r="L383" s="28"/>
      <c r="M383" s="23"/>
    </row>
    <row r="384" spans="1:52" ht="30" customHeight="1">
      <c r="A384" s="19" t="s">
        <v>823</v>
      </c>
      <c r="B384" s="20"/>
      <c r="C384" s="20"/>
      <c r="D384" s="20"/>
      <c r="E384" s="24"/>
      <c r="F384" s="27"/>
      <c r="G384" s="24"/>
      <c r="H384" s="27"/>
      <c r="I384" s="24"/>
      <c r="J384" s="27"/>
      <c r="K384" s="24"/>
      <c r="L384" s="27"/>
      <c r="M384" s="21"/>
      <c r="N384" s="1" t="s">
        <v>315</v>
      </c>
    </row>
    <row r="385" spans="1:52" ht="30" customHeight="1">
      <c r="A385" s="22" t="s">
        <v>766</v>
      </c>
      <c r="B385" s="22" t="s">
        <v>52</v>
      </c>
      <c r="C385" s="22" t="s">
        <v>68</v>
      </c>
      <c r="D385" s="23">
        <v>9.3450000000000006</v>
      </c>
      <c r="E385" s="25">
        <f>일위대가목록!E71</f>
        <v>0</v>
      </c>
      <c r="F385" s="28">
        <f>TRUNC(E385*D385,1)</f>
        <v>0</v>
      </c>
      <c r="G385" s="25">
        <f>일위대가목록!F71</f>
        <v>5275</v>
      </c>
      <c r="H385" s="28">
        <f>TRUNC(G385*D385,1)</f>
        <v>49294.8</v>
      </c>
      <c r="I385" s="25">
        <f>일위대가목록!G71</f>
        <v>105</v>
      </c>
      <c r="J385" s="28">
        <f>TRUNC(I385*D385,1)</f>
        <v>981.2</v>
      </c>
      <c r="K385" s="25">
        <f>TRUNC(E385+G385+I385,1)</f>
        <v>5380</v>
      </c>
      <c r="L385" s="28">
        <f>TRUNC(F385+H385+J385,1)</f>
        <v>50276</v>
      </c>
      <c r="M385" s="22" t="s">
        <v>767</v>
      </c>
      <c r="N385" s="2" t="s">
        <v>315</v>
      </c>
      <c r="O385" s="2" t="s">
        <v>768</v>
      </c>
      <c r="P385" s="2" t="s">
        <v>63</v>
      </c>
      <c r="Q385" s="2" t="s">
        <v>64</v>
      </c>
      <c r="R385" s="2" t="s">
        <v>64</v>
      </c>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c r="AU385" s="3"/>
      <c r="AV385" s="2" t="s">
        <v>52</v>
      </c>
      <c r="AW385" s="2" t="s">
        <v>824</v>
      </c>
      <c r="AX385" s="2" t="s">
        <v>52</v>
      </c>
      <c r="AY385" s="2" t="s">
        <v>52</v>
      </c>
      <c r="AZ385" s="2" t="s">
        <v>52</v>
      </c>
    </row>
    <row r="386" spans="1:52" ht="30" customHeight="1">
      <c r="A386" s="22" t="s">
        <v>372</v>
      </c>
      <c r="B386" s="22" t="s">
        <v>52</v>
      </c>
      <c r="C386" s="22" t="s">
        <v>52</v>
      </c>
      <c r="D386" s="23"/>
      <c r="E386" s="25"/>
      <c r="F386" s="28">
        <f>TRUNC(SUMIF(N385:N385, N384, F385:F385),0)</f>
        <v>0</v>
      </c>
      <c r="G386" s="25"/>
      <c r="H386" s="28">
        <f>TRUNC(SUMIF(N385:N385, N384, H385:H385),0)</f>
        <v>49294</v>
      </c>
      <c r="I386" s="25"/>
      <c r="J386" s="28">
        <f>TRUNC(SUMIF(N385:N385, N384, J385:J385),0)</f>
        <v>981</v>
      </c>
      <c r="K386" s="25"/>
      <c r="L386" s="28">
        <f>F386+H386+J386</f>
        <v>50275</v>
      </c>
      <c r="M386" s="22" t="s">
        <v>52</v>
      </c>
      <c r="N386" s="2" t="s">
        <v>83</v>
      </c>
      <c r="O386" s="2" t="s">
        <v>83</v>
      </c>
      <c r="P386" s="2" t="s">
        <v>52</v>
      </c>
      <c r="Q386" s="2" t="s">
        <v>52</v>
      </c>
      <c r="R386" s="2" t="s">
        <v>52</v>
      </c>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c r="AU386" s="3"/>
      <c r="AV386" s="2" t="s">
        <v>52</v>
      </c>
      <c r="AW386" s="2" t="s">
        <v>52</v>
      </c>
      <c r="AX386" s="2" t="s">
        <v>52</v>
      </c>
      <c r="AY386" s="2" t="s">
        <v>52</v>
      </c>
      <c r="AZ386" s="2" t="s">
        <v>52</v>
      </c>
    </row>
    <row r="387" spans="1:52" ht="30" customHeight="1">
      <c r="A387" s="23"/>
      <c r="B387" s="23"/>
      <c r="C387" s="23"/>
      <c r="D387" s="23"/>
      <c r="E387" s="25"/>
      <c r="F387" s="28"/>
      <c r="G387" s="25"/>
      <c r="H387" s="28"/>
      <c r="I387" s="25"/>
      <c r="J387" s="28"/>
      <c r="K387" s="25"/>
      <c r="L387" s="28"/>
      <c r="M387" s="23"/>
    </row>
    <row r="388" spans="1:52" ht="30" customHeight="1">
      <c r="A388" s="19" t="s">
        <v>825</v>
      </c>
      <c r="B388" s="20"/>
      <c r="C388" s="20"/>
      <c r="D388" s="20"/>
      <c r="E388" s="24"/>
      <c r="F388" s="27"/>
      <c r="G388" s="24"/>
      <c r="H388" s="27"/>
      <c r="I388" s="24"/>
      <c r="J388" s="27"/>
      <c r="K388" s="24"/>
      <c r="L388" s="27"/>
      <c r="M388" s="21"/>
      <c r="N388" s="1" t="s">
        <v>320</v>
      </c>
    </row>
    <row r="389" spans="1:52" ht="30" customHeight="1">
      <c r="A389" s="22" t="s">
        <v>766</v>
      </c>
      <c r="B389" s="22" t="s">
        <v>52</v>
      </c>
      <c r="C389" s="22" t="s">
        <v>68</v>
      </c>
      <c r="D389" s="23">
        <v>19.2</v>
      </c>
      <c r="E389" s="25">
        <f>일위대가목록!E71</f>
        <v>0</v>
      </c>
      <c r="F389" s="28">
        <f>TRUNC(E389*D389,1)</f>
        <v>0</v>
      </c>
      <c r="G389" s="25">
        <f>일위대가목록!F71</f>
        <v>5275</v>
      </c>
      <c r="H389" s="28">
        <f>TRUNC(G389*D389,1)</f>
        <v>101280</v>
      </c>
      <c r="I389" s="25">
        <f>일위대가목록!G71</f>
        <v>105</v>
      </c>
      <c r="J389" s="28">
        <f>TRUNC(I389*D389,1)</f>
        <v>2016</v>
      </c>
      <c r="K389" s="25">
        <f>TRUNC(E389+G389+I389,1)</f>
        <v>5380</v>
      </c>
      <c r="L389" s="28">
        <f>TRUNC(F389+H389+J389,1)</f>
        <v>103296</v>
      </c>
      <c r="M389" s="22" t="s">
        <v>767</v>
      </c>
      <c r="N389" s="2" t="s">
        <v>320</v>
      </c>
      <c r="O389" s="2" t="s">
        <v>768</v>
      </c>
      <c r="P389" s="2" t="s">
        <v>63</v>
      </c>
      <c r="Q389" s="2" t="s">
        <v>64</v>
      </c>
      <c r="R389" s="2" t="s">
        <v>64</v>
      </c>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c r="AU389" s="3"/>
      <c r="AV389" s="2" t="s">
        <v>52</v>
      </c>
      <c r="AW389" s="2" t="s">
        <v>826</v>
      </c>
      <c r="AX389" s="2" t="s">
        <v>52</v>
      </c>
      <c r="AY389" s="2" t="s">
        <v>52</v>
      </c>
      <c r="AZ389" s="2" t="s">
        <v>52</v>
      </c>
    </row>
    <row r="390" spans="1:52" ht="30" customHeight="1">
      <c r="A390" s="22" t="s">
        <v>372</v>
      </c>
      <c r="B390" s="22" t="s">
        <v>52</v>
      </c>
      <c r="C390" s="22" t="s">
        <v>52</v>
      </c>
      <c r="D390" s="23"/>
      <c r="E390" s="25"/>
      <c r="F390" s="28">
        <f>TRUNC(SUMIF(N389:N389, N388, F389:F389),0)</f>
        <v>0</v>
      </c>
      <c r="G390" s="25"/>
      <c r="H390" s="28">
        <f>TRUNC(SUMIF(N389:N389, N388, H389:H389),0)</f>
        <v>101280</v>
      </c>
      <c r="I390" s="25"/>
      <c r="J390" s="28">
        <f>TRUNC(SUMIF(N389:N389, N388, J389:J389),0)</f>
        <v>2016</v>
      </c>
      <c r="K390" s="25"/>
      <c r="L390" s="28">
        <f>F390+H390+J390</f>
        <v>103296</v>
      </c>
      <c r="M390" s="22" t="s">
        <v>52</v>
      </c>
      <c r="N390" s="2" t="s">
        <v>83</v>
      </c>
      <c r="O390" s="2" t="s">
        <v>83</v>
      </c>
      <c r="P390" s="2" t="s">
        <v>52</v>
      </c>
      <c r="Q390" s="2" t="s">
        <v>52</v>
      </c>
      <c r="R390" s="2" t="s">
        <v>52</v>
      </c>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c r="AU390" s="3"/>
      <c r="AV390" s="2" t="s">
        <v>52</v>
      </c>
      <c r="AW390" s="2" t="s">
        <v>52</v>
      </c>
      <c r="AX390" s="2" t="s">
        <v>52</v>
      </c>
      <c r="AY390" s="2" t="s">
        <v>52</v>
      </c>
      <c r="AZ390" s="2" t="s">
        <v>52</v>
      </c>
    </row>
    <row r="391" spans="1:52" ht="30" customHeight="1">
      <c r="A391" s="23"/>
      <c r="B391" s="23"/>
      <c r="C391" s="23"/>
      <c r="D391" s="23"/>
      <c r="E391" s="25"/>
      <c r="F391" s="28"/>
      <c r="G391" s="25"/>
      <c r="H391" s="28"/>
      <c r="I391" s="25"/>
      <c r="J391" s="28"/>
      <c r="K391" s="25"/>
      <c r="L391" s="28"/>
      <c r="M391" s="23"/>
    </row>
    <row r="392" spans="1:52" ht="30" customHeight="1">
      <c r="A392" s="19" t="s">
        <v>827</v>
      </c>
      <c r="B392" s="20"/>
      <c r="C392" s="20"/>
      <c r="D392" s="20"/>
      <c r="E392" s="24"/>
      <c r="F392" s="27"/>
      <c r="G392" s="24"/>
      <c r="H392" s="27"/>
      <c r="I392" s="24"/>
      <c r="J392" s="27"/>
      <c r="K392" s="24"/>
      <c r="L392" s="27"/>
      <c r="M392" s="21"/>
      <c r="N392" s="1" t="s">
        <v>609</v>
      </c>
    </row>
    <row r="393" spans="1:52" ht="30" customHeight="1">
      <c r="A393" s="22" t="s">
        <v>459</v>
      </c>
      <c r="B393" s="22" t="s">
        <v>363</v>
      </c>
      <c r="C393" s="22" t="s">
        <v>364</v>
      </c>
      <c r="D393" s="23">
        <v>0.05</v>
      </c>
      <c r="E393" s="25">
        <f>단가대비표!O38</f>
        <v>0</v>
      </c>
      <c r="F393" s="28">
        <f>TRUNC(E393*D393,1)</f>
        <v>0</v>
      </c>
      <c r="G393" s="25">
        <f>단가대비표!P38</f>
        <v>279267</v>
      </c>
      <c r="H393" s="28">
        <f>TRUNC(G393*D393,1)</f>
        <v>13963.3</v>
      </c>
      <c r="I393" s="25">
        <f>단가대비표!V38</f>
        <v>0</v>
      </c>
      <c r="J393" s="28">
        <f>TRUNC(I393*D393,1)</f>
        <v>0</v>
      </c>
      <c r="K393" s="25">
        <f t="shared" ref="K393:L395" si="54">TRUNC(E393+G393+I393,1)</f>
        <v>279267</v>
      </c>
      <c r="L393" s="28">
        <f t="shared" si="54"/>
        <v>13963.3</v>
      </c>
      <c r="M393" s="22" t="s">
        <v>460</v>
      </c>
      <c r="N393" s="2" t="s">
        <v>609</v>
      </c>
      <c r="O393" s="2" t="s">
        <v>461</v>
      </c>
      <c r="P393" s="2" t="s">
        <v>64</v>
      </c>
      <c r="Q393" s="2" t="s">
        <v>64</v>
      </c>
      <c r="R393" s="2" t="s">
        <v>63</v>
      </c>
      <c r="S393" s="3"/>
      <c r="T393" s="3"/>
      <c r="U393" s="3"/>
      <c r="V393" s="3">
        <v>1</v>
      </c>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c r="AU393" s="3"/>
      <c r="AV393" s="2" t="s">
        <v>52</v>
      </c>
      <c r="AW393" s="2" t="s">
        <v>828</v>
      </c>
      <c r="AX393" s="2" t="s">
        <v>52</v>
      </c>
      <c r="AY393" s="2" t="s">
        <v>52</v>
      </c>
      <c r="AZ393" s="2" t="s">
        <v>52</v>
      </c>
    </row>
    <row r="394" spans="1:52" ht="30" customHeight="1">
      <c r="A394" s="22" t="s">
        <v>368</v>
      </c>
      <c r="B394" s="22" t="s">
        <v>363</v>
      </c>
      <c r="C394" s="22" t="s">
        <v>364</v>
      </c>
      <c r="D394" s="23">
        <v>2.5000000000000001E-2</v>
      </c>
      <c r="E394" s="25">
        <f>단가대비표!O33</f>
        <v>0</v>
      </c>
      <c r="F394" s="28">
        <f>TRUNC(E394*D394,1)</f>
        <v>0</v>
      </c>
      <c r="G394" s="25">
        <f>단가대비표!P33</f>
        <v>167081</v>
      </c>
      <c r="H394" s="28">
        <f>TRUNC(G394*D394,1)</f>
        <v>4177</v>
      </c>
      <c r="I394" s="25">
        <f>단가대비표!V33</f>
        <v>0</v>
      </c>
      <c r="J394" s="28">
        <f>TRUNC(I394*D394,1)</f>
        <v>0</v>
      </c>
      <c r="K394" s="25">
        <f t="shared" si="54"/>
        <v>167081</v>
      </c>
      <c r="L394" s="28">
        <f t="shared" si="54"/>
        <v>4177</v>
      </c>
      <c r="M394" s="22" t="s">
        <v>369</v>
      </c>
      <c r="N394" s="2" t="s">
        <v>609</v>
      </c>
      <c r="O394" s="2" t="s">
        <v>370</v>
      </c>
      <c r="P394" s="2" t="s">
        <v>64</v>
      </c>
      <c r="Q394" s="2" t="s">
        <v>64</v>
      </c>
      <c r="R394" s="2" t="s">
        <v>63</v>
      </c>
      <c r="S394" s="3"/>
      <c r="T394" s="3"/>
      <c r="U394" s="3"/>
      <c r="V394" s="3">
        <v>1</v>
      </c>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c r="AU394" s="3"/>
      <c r="AV394" s="2" t="s">
        <v>52</v>
      </c>
      <c r="AW394" s="2" t="s">
        <v>829</v>
      </c>
      <c r="AX394" s="2" t="s">
        <v>52</v>
      </c>
      <c r="AY394" s="2" t="s">
        <v>52</v>
      </c>
      <c r="AZ394" s="2" t="s">
        <v>52</v>
      </c>
    </row>
    <row r="395" spans="1:52" ht="30" customHeight="1">
      <c r="A395" s="22" t="s">
        <v>494</v>
      </c>
      <c r="B395" s="22" t="s">
        <v>540</v>
      </c>
      <c r="C395" s="22" t="s">
        <v>496</v>
      </c>
      <c r="D395" s="23">
        <v>1</v>
      </c>
      <c r="E395" s="25">
        <v>0</v>
      </c>
      <c r="F395" s="28">
        <f>TRUNC(E395*D395,1)</f>
        <v>0</v>
      </c>
      <c r="G395" s="25">
        <v>0</v>
      </c>
      <c r="H395" s="28">
        <f>TRUNC(G395*D395,1)</f>
        <v>0</v>
      </c>
      <c r="I395" s="25">
        <f>TRUNC(SUMIF(V393:V395, RIGHTB(O395, 1), H393:H395)*U395, 2)</f>
        <v>362.8</v>
      </c>
      <c r="J395" s="28">
        <f>TRUNC(I395*D395,1)</f>
        <v>362.8</v>
      </c>
      <c r="K395" s="25">
        <f t="shared" si="54"/>
        <v>362.8</v>
      </c>
      <c r="L395" s="28">
        <f t="shared" si="54"/>
        <v>362.8</v>
      </c>
      <c r="M395" s="22" t="s">
        <v>52</v>
      </c>
      <c r="N395" s="2" t="s">
        <v>609</v>
      </c>
      <c r="O395" s="2" t="s">
        <v>497</v>
      </c>
      <c r="P395" s="2" t="s">
        <v>64</v>
      </c>
      <c r="Q395" s="2" t="s">
        <v>64</v>
      </c>
      <c r="R395" s="2" t="s">
        <v>64</v>
      </c>
      <c r="S395" s="3">
        <v>1</v>
      </c>
      <c r="T395" s="3">
        <v>2</v>
      </c>
      <c r="U395" s="3">
        <v>0.02</v>
      </c>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c r="AU395" s="3"/>
      <c r="AV395" s="2" t="s">
        <v>52</v>
      </c>
      <c r="AW395" s="2" t="s">
        <v>830</v>
      </c>
      <c r="AX395" s="2" t="s">
        <v>52</v>
      </c>
      <c r="AY395" s="2" t="s">
        <v>52</v>
      </c>
      <c r="AZ395" s="2" t="s">
        <v>52</v>
      </c>
    </row>
    <row r="396" spans="1:52" ht="30" customHeight="1">
      <c r="A396" s="22" t="s">
        <v>372</v>
      </c>
      <c r="B396" s="22" t="s">
        <v>52</v>
      </c>
      <c r="C396" s="22" t="s">
        <v>52</v>
      </c>
      <c r="D396" s="23"/>
      <c r="E396" s="25"/>
      <c r="F396" s="28">
        <f>TRUNC(SUMIF(N393:N395, N392, F393:F395),0)</f>
        <v>0</v>
      </c>
      <c r="G396" s="25"/>
      <c r="H396" s="28">
        <f>TRUNC(SUMIF(N393:N395, N392, H393:H395),0)</f>
        <v>18140</v>
      </c>
      <c r="I396" s="25"/>
      <c r="J396" s="28">
        <f>TRUNC(SUMIF(N393:N395, N392, J393:J395),0)</f>
        <v>362</v>
      </c>
      <c r="K396" s="25"/>
      <c r="L396" s="28">
        <f>F396+H396+J396</f>
        <v>18502</v>
      </c>
      <c r="M396" s="22" t="s">
        <v>52</v>
      </c>
      <c r="N396" s="2" t="s">
        <v>83</v>
      </c>
      <c r="O396" s="2" t="s">
        <v>83</v>
      </c>
      <c r="P396" s="2" t="s">
        <v>52</v>
      </c>
      <c r="Q396" s="2" t="s">
        <v>52</v>
      </c>
      <c r="R396" s="2" t="s">
        <v>52</v>
      </c>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c r="AU396" s="3"/>
      <c r="AV396" s="2" t="s">
        <v>52</v>
      </c>
      <c r="AW396" s="2" t="s">
        <v>52</v>
      </c>
      <c r="AX396" s="2" t="s">
        <v>52</v>
      </c>
      <c r="AY396" s="2" t="s">
        <v>52</v>
      </c>
      <c r="AZ396" s="2" t="s">
        <v>52</v>
      </c>
    </row>
    <row r="397" spans="1:52" ht="30" customHeight="1">
      <c r="A397" s="23"/>
      <c r="B397" s="23"/>
      <c r="C397" s="23"/>
      <c r="D397" s="23"/>
      <c r="E397" s="25"/>
      <c r="F397" s="28"/>
      <c r="G397" s="25"/>
      <c r="H397" s="28"/>
      <c r="I397" s="25"/>
      <c r="J397" s="28"/>
      <c r="K397" s="25"/>
      <c r="L397" s="28"/>
      <c r="M397" s="23"/>
    </row>
    <row r="398" spans="1:52" ht="30" customHeight="1">
      <c r="A398" s="19" t="s">
        <v>831</v>
      </c>
      <c r="B398" s="20"/>
      <c r="C398" s="20"/>
      <c r="D398" s="20"/>
      <c r="E398" s="24"/>
      <c r="F398" s="27"/>
      <c r="G398" s="24"/>
      <c r="H398" s="27"/>
      <c r="I398" s="24"/>
      <c r="J398" s="27"/>
      <c r="K398" s="24"/>
      <c r="L398" s="27"/>
      <c r="M398" s="21"/>
      <c r="N398" s="1" t="s">
        <v>230</v>
      </c>
    </row>
    <row r="399" spans="1:52" ht="30" customHeight="1">
      <c r="A399" s="22" t="s">
        <v>832</v>
      </c>
      <c r="B399" s="22" t="s">
        <v>833</v>
      </c>
      <c r="C399" s="22" t="s">
        <v>228</v>
      </c>
      <c r="D399" s="23">
        <v>1.05</v>
      </c>
      <c r="E399" s="25">
        <f>단가대비표!O28</f>
        <v>4030</v>
      </c>
      <c r="F399" s="28">
        <f>TRUNC(E399*D399,1)</f>
        <v>4231.5</v>
      </c>
      <c r="G399" s="25">
        <f>단가대비표!P28</f>
        <v>0</v>
      </c>
      <c r="H399" s="28">
        <f>TRUNC(G399*D399,1)</f>
        <v>0</v>
      </c>
      <c r="I399" s="25">
        <f>단가대비표!V28</f>
        <v>0</v>
      </c>
      <c r="J399" s="28">
        <f>TRUNC(I399*D399,1)</f>
        <v>0</v>
      </c>
      <c r="K399" s="25">
        <f t="shared" ref="K399:L401" si="55">TRUNC(E399+G399+I399,1)</f>
        <v>4030</v>
      </c>
      <c r="L399" s="28">
        <f t="shared" si="55"/>
        <v>4231.5</v>
      </c>
      <c r="M399" s="22" t="s">
        <v>834</v>
      </c>
      <c r="N399" s="2" t="s">
        <v>230</v>
      </c>
      <c r="O399" s="2" t="s">
        <v>835</v>
      </c>
      <c r="P399" s="2" t="s">
        <v>64</v>
      </c>
      <c r="Q399" s="2" t="s">
        <v>64</v>
      </c>
      <c r="R399" s="2" t="s">
        <v>63</v>
      </c>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c r="AU399" s="3"/>
      <c r="AV399" s="2" t="s">
        <v>52</v>
      </c>
      <c r="AW399" s="2" t="s">
        <v>836</v>
      </c>
      <c r="AX399" s="2" t="s">
        <v>52</v>
      </c>
      <c r="AY399" s="2" t="s">
        <v>52</v>
      </c>
      <c r="AZ399" s="2" t="s">
        <v>52</v>
      </c>
    </row>
    <row r="400" spans="1:52" ht="30" customHeight="1">
      <c r="A400" s="22" t="s">
        <v>476</v>
      </c>
      <c r="B400" s="22" t="s">
        <v>477</v>
      </c>
      <c r="C400" s="22" t="s">
        <v>478</v>
      </c>
      <c r="D400" s="23">
        <v>2.88</v>
      </c>
      <c r="E400" s="25">
        <f>일위대가목록!E13</f>
        <v>36</v>
      </c>
      <c r="F400" s="28">
        <f>TRUNC(E400*D400,1)</f>
        <v>103.6</v>
      </c>
      <c r="G400" s="25">
        <f>일위대가목록!F13</f>
        <v>1216</v>
      </c>
      <c r="H400" s="28">
        <f>TRUNC(G400*D400,1)</f>
        <v>3502</v>
      </c>
      <c r="I400" s="25">
        <f>일위대가목록!G13</f>
        <v>60</v>
      </c>
      <c r="J400" s="28">
        <f>TRUNC(I400*D400,1)</f>
        <v>172.8</v>
      </c>
      <c r="K400" s="25">
        <f t="shared" si="55"/>
        <v>1312</v>
      </c>
      <c r="L400" s="28">
        <f t="shared" si="55"/>
        <v>3778.4</v>
      </c>
      <c r="M400" s="22" t="s">
        <v>479</v>
      </c>
      <c r="N400" s="2" t="s">
        <v>230</v>
      </c>
      <c r="O400" s="2" t="s">
        <v>475</v>
      </c>
      <c r="P400" s="2" t="s">
        <v>63</v>
      </c>
      <c r="Q400" s="2" t="s">
        <v>64</v>
      </c>
      <c r="R400" s="2" t="s">
        <v>64</v>
      </c>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c r="AU400" s="3"/>
      <c r="AV400" s="2" t="s">
        <v>52</v>
      </c>
      <c r="AW400" s="2" t="s">
        <v>837</v>
      </c>
      <c r="AX400" s="2" t="s">
        <v>52</v>
      </c>
      <c r="AY400" s="2" t="s">
        <v>52</v>
      </c>
      <c r="AZ400" s="2" t="s">
        <v>52</v>
      </c>
    </row>
    <row r="401" spans="1:52" ht="30" customHeight="1">
      <c r="A401" s="22" t="s">
        <v>838</v>
      </c>
      <c r="B401" s="22" t="s">
        <v>839</v>
      </c>
      <c r="C401" s="22" t="s">
        <v>478</v>
      </c>
      <c r="D401" s="23">
        <v>-0.1</v>
      </c>
      <c r="E401" s="25">
        <f>단가대비표!O7</f>
        <v>285</v>
      </c>
      <c r="F401" s="28">
        <f>TRUNC(E401*D401,1)</f>
        <v>-28.5</v>
      </c>
      <c r="G401" s="25">
        <f>단가대비표!P7</f>
        <v>0</v>
      </c>
      <c r="H401" s="28">
        <f>TRUNC(G401*D401,1)</f>
        <v>0</v>
      </c>
      <c r="I401" s="25">
        <f>단가대비표!V7</f>
        <v>0</v>
      </c>
      <c r="J401" s="28">
        <f>TRUNC(I401*D401,1)</f>
        <v>0</v>
      </c>
      <c r="K401" s="25">
        <f t="shared" si="55"/>
        <v>285</v>
      </c>
      <c r="L401" s="28">
        <f t="shared" si="55"/>
        <v>-28.5</v>
      </c>
      <c r="M401" s="22" t="s">
        <v>840</v>
      </c>
      <c r="N401" s="2" t="s">
        <v>230</v>
      </c>
      <c r="O401" s="2" t="s">
        <v>841</v>
      </c>
      <c r="P401" s="2" t="s">
        <v>64</v>
      </c>
      <c r="Q401" s="2" t="s">
        <v>64</v>
      </c>
      <c r="R401" s="2" t="s">
        <v>63</v>
      </c>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c r="AU401" s="3"/>
      <c r="AV401" s="2" t="s">
        <v>52</v>
      </c>
      <c r="AW401" s="2" t="s">
        <v>842</v>
      </c>
      <c r="AX401" s="2" t="s">
        <v>52</v>
      </c>
      <c r="AY401" s="2" t="s">
        <v>52</v>
      </c>
      <c r="AZ401" s="2" t="s">
        <v>52</v>
      </c>
    </row>
    <row r="402" spans="1:52" ht="30" customHeight="1">
      <c r="A402" s="22" t="s">
        <v>372</v>
      </c>
      <c r="B402" s="22" t="s">
        <v>52</v>
      </c>
      <c r="C402" s="22" t="s">
        <v>52</v>
      </c>
      <c r="D402" s="23"/>
      <c r="E402" s="25"/>
      <c r="F402" s="28">
        <f>TRUNC(SUMIF(N399:N401, N398, F399:F401),0)</f>
        <v>4306</v>
      </c>
      <c r="G402" s="25"/>
      <c r="H402" s="28">
        <f>TRUNC(SUMIF(N399:N401, N398, H399:H401),0)</f>
        <v>3502</v>
      </c>
      <c r="I402" s="25"/>
      <c r="J402" s="28">
        <f>TRUNC(SUMIF(N399:N401, N398, J399:J401),0)</f>
        <v>172</v>
      </c>
      <c r="K402" s="25"/>
      <c r="L402" s="28">
        <f>F402+H402+J402</f>
        <v>7980</v>
      </c>
      <c r="M402" s="22" t="s">
        <v>52</v>
      </c>
      <c r="N402" s="2" t="s">
        <v>83</v>
      </c>
      <c r="O402" s="2" t="s">
        <v>83</v>
      </c>
      <c r="P402" s="2" t="s">
        <v>52</v>
      </c>
      <c r="Q402" s="2" t="s">
        <v>52</v>
      </c>
      <c r="R402" s="2" t="s">
        <v>52</v>
      </c>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c r="AU402" s="3"/>
      <c r="AV402" s="2" t="s">
        <v>52</v>
      </c>
      <c r="AW402" s="2" t="s">
        <v>52</v>
      </c>
      <c r="AX402" s="2" t="s">
        <v>52</v>
      </c>
      <c r="AY402" s="2" t="s">
        <v>52</v>
      </c>
      <c r="AZ402" s="2" t="s">
        <v>52</v>
      </c>
    </row>
    <row r="403" spans="1:52" ht="30" customHeight="1">
      <c r="A403" s="23"/>
      <c r="B403" s="23"/>
      <c r="C403" s="23"/>
      <c r="D403" s="23"/>
      <c r="E403" s="25"/>
      <c r="F403" s="28"/>
      <c r="G403" s="25"/>
      <c r="H403" s="28"/>
      <c r="I403" s="25"/>
      <c r="J403" s="28"/>
      <c r="K403" s="25"/>
      <c r="L403" s="28"/>
      <c r="M403" s="23"/>
    </row>
    <row r="404" spans="1:52" ht="30" customHeight="1">
      <c r="A404" s="19" t="s">
        <v>843</v>
      </c>
      <c r="B404" s="20"/>
      <c r="C404" s="20"/>
      <c r="D404" s="20"/>
      <c r="E404" s="24"/>
      <c r="F404" s="27"/>
      <c r="G404" s="24"/>
      <c r="H404" s="27"/>
      <c r="I404" s="24"/>
      <c r="J404" s="27"/>
      <c r="K404" s="24"/>
      <c r="L404" s="27"/>
      <c r="M404" s="21"/>
      <c r="N404" s="1" t="s">
        <v>768</v>
      </c>
    </row>
    <row r="405" spans="1:52" ht="30" customHeight="1">
      <c r="A405" s="22" t="s">
        <v>844</v>
      </c>
      <c r="B405" s="22" t="s">
        <v>363</v>
      </c>
      <c r="C405" s="22" t="s">
        <v>364</v>
      </c>
      <c r="D405" s="23">
        <v>1.4E-2</v>
      </c>
      <c r="E405" s="25">
        <f>단가대비표!O41</f>
        <v>0</v>
      </c>
      <c r="F405" s="28">
        <f>TRUNC(E405*D405,1)</f>
        <v>0</v>
      </c>
      <c r="G405" s="25">
        <f>단가대비표!P41</f>
        <v>245524</v>
      </c>
      <c r="H405" s="28">
        <f>TRUNC(G405*D405,1)</f>
        <v>3437.3</v>
      </c>
      <c r="I405" s="25">
        <f>단가대비표!V41</f>
        <v>0</v>
      </c>
      <c r="J405" s="28">
        <f>TRUNC(I405*D405,1)</f>
        <v>0</v>
      </c>
      <c r="K405" s="25">
        <f t="shared" ref="K405:L407" si="56">TRUNC(E405+G405+I405,1)</f>
        <v>245524</v>
      </c>
      <c r="L405" s="28">
        <f t="shared" si="56"/>
        <v>3437.3</v>
      </c>
      <c r="M405" s="22" t="s">
        <v>845</v>
      </c>
      <c r="N405" s="2" t="s">
        <v>768</v>
      </c>
      <c r="O405" s="2" t="s">
        <v>846</v>
      </c>
      <c r="P405" s="2" t="s">
        <v>64</v>
      </c>
      <c r="Q405" s="2" t="s">
        <v>64</v>
      </c>
      <c r="R405" s="2" t="s">
        <v>63</v>
      </c>
      <c r="S405" s="3"/>
      <c r="T405" s="3"/>
      <c r="U405" s="3"/>
      <c r="V405" s="3">
        <v>1</v>
      </c>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c r="AU405" s="3"/>
      <c r="AV405" s="2" t="s">
        <v>52</v>
      </c>
      <c r="AW405" s="2" t="s">
        <v>847</v>
      </c>
      <c r="AX405" s="2" t="s">
        <v>52</v>
      </c>
      <c r="AY405" s="2" t="s">
        <v>52</v>
      </c>
      <c r="AZ405" s="2" t="s">
        <v>52</v>
      </c>
    </row>
    <row r="406" spans="1:52" ht="30" customHeight="1">
      <c r="A406" s="22" t="s">
        <v>368</v>
      </c>
      <c r="B406" s="22" t="s">
        <v>363</v>
      </c>
      <c r="C406" s="22" t="s">
        <v>364</v>
      </c>
      <c r="D406" s="23">
        <v>1.0999999999999999E-2</v>
      </c>
      <c r="E406" s="25">
        <f>단가대비표!O33</f>
        <v>0</v>
      </c>
      <c r="F406" s="28">
        <f>TRUNC(E406*D406,1)</f>
        <v>0</v>
      </c>
      <c r="G406" s="25">
        <f>단가대비표!P33</f>
        <v>167081</v>
      </c>
      <c r="H406" s="28">
        <f>TRUNC(G406*D406,1)</f>
        <v>1837.8</v>
      </c>
      <c r="I406" s="25">
        <f>단가대비표!V33</f>
        <v>0</v>
      </c>
      <c r="J406" s="28">
        <f>TRUNC(I406*D406,1)</f>
        <v>0</v>
      </c>
      <c r="K406" s="25">
        <f t="shared" si="56"/>
        <v>167081</v>
      </c>
      <c r="L406" s="28">
        <f t="shared" si="56"/>
        <v>1837.8</v>
      </c>
      <c r="M406" s="22" t="s">
        <v>369</v>
      </c>
      <c r="N406" s="2" t="s">
        <v>768</v>
      </c>
      <c r="O406" s="2" t="s">
        <v>370</v>
      </c>
      <c r="P406" s="2" t="s">
        <v>64</v>
      </c>
      <c r="Q406" s="2" t="s">
        <v>64</v>
      </c>
      <c r="R406" s="2" t="s">
        <v>63</v>
      </c>
      <c r="S406" s="3"/>
      <c r="T406" s="3"/>
      <c r="U406" s="3"/>
      <c r="V406" s="3">
        <v>1</v>
      </c>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c r="AU406" s="3"/>
      <c r="AV406" s="2" t="s">
        <v>52</v>
      </c>
      <c r="AW406" s="2" t="s">
        <v>848</v>
      </c>
      <c r="AX406" s="2" t="s">
        <v>52</v>
      </c>
      <c r="AY406" s="2" t="s">
        <v>52</v>
      </c>
      <c r="AZ406" s="2" t="s">
        <v>52</v>
      </c>
    </row>
    <row r="407" spans="1:52" ht="30" customHeight="1">
      <c r="A407" s="22" t="s">
        <v>494</v>
      </c>
      <c r="B407" s="22" t="s">
        <v>540</v>
      </c>
      <c r="C407" s="22" t="s">
        <v>496</v>
      </c>
      <c r="D407" s="23">
        <v>1</v>
      </c>
      <c r="E407" s="25">
        <v>0</v>
      </c>
      <c r="F407" s="28">
        <f>TRUNC(E407*D407,1)</f>
        <v>0</v>
      </c>
      <c r="G407" s="25">
        <v>0</v>
      </c>
      <c r="H407" s="28">
        <f>TRUNC(G407*D407,1)</f>
        <v>0</v>
      </c>
      <c r="I407" s="25">
        <f>TRUNC(SUMIF(V405:V407, RIGHTB(O407, 1), H405:H407)*U407, 2)</f>
        <v>105.5</v>
      </c>
      <c r="J407" s="28">
        <f>TRUNC(I407*D407,1)</f>
        <v>105.5</v>
      </c>
      <c r="K407" s="25">
        <f t="shared" si="56"/>
        <v>105.5</v>
      </c>
      <c r="L407" s="28">
        <f t="shared" si="56"/>
        <v>105.5</v>
      </c>
      <c r="M407" s="22" t="s">
        <v>52</v>
      </c>
      <c r="N407" s="2" t="s">
        <v>768</v>
      </c>
      <c r="O407" s="2" t="s">
        <v>497</v>
      </c>
      <c r="P407" s="2" t="s">
        <v>64</v>
      </c>
      <c r="Q407" s="2" t="s">
        <v>64</v>
      </c>
      <c r="R407" s="2" t="s">
        <v>64</v>
      </c>
      <c r="S407" s="3">
        <v>1</v>
      </c>
      <c r="T407" s="3">
        <v>2</v>
      </c>
      <c r="U407" s="3">
        <v>0.02</v>
      </c>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c r="AU407" s="3"/>
      <c r="AV407" s="2" t="s">
        <v>52</v>
      </c>
      <c r="AW407" s="2" t="s">
        <v>849</v>
      </c>
      <c r="AX407" s="2" t="s">
        <v>52</v>
      </c>
      <c r="AY407" s="2" t="s">
        <v>52</v>
      </c>
      <c r="AZ407" s="2" t="s">
        <v>52</v>
      </c>
    </row>
    <row r="408" spans="1:52" ht="30" customHeight="1">
      <c r="A408" s="22" t="s">
        <v>372</v>
      </c>
      <c r="B408" s="22" t="s">
        <v>52</v>
      </c>
      <c r="C408" s="22" t="s">
        <v>52</v>
      </c>
      <c r="D408" s="23"/>
      <c r="E408" s="25"/>
      <c r="F408" s="28">
        <f>TRUNC(SUMIF(N405:N407, N404, F405:F407),0)</f>
        <v>0</v>
      </c>
      <c r="G408" s="25"/>
      <c r="H408" s="28">
        <f>TRUNC(SUMIF(N405:N407, N404, H405:H407),0)</f>
        <v>5275</v>
      </c>
      <c r="I408" s="25"/>
      <c r="J408" s="28">
        <f>TRUNC(SUMIF(N405:N407, N404, J405:J407),0)</f>
        <v>105</v>
      </c>
      <c r="K408" s="25"/>
      <c r="L408" s="28">
        <f>F408+H408+J408</f>
        <v>5380</v>
      </c>
      <c r="M408" s="22" t="s">
        <v>52</v>
      </c>
      <c r="N408" s="2" t="s">
        <v>83</v>
      </c>
      <c r="O408" s="2" t="s">
        <v>83</v>
      </c>
      <c r="P408" s="2" t="s">
        <v>52</v>
      </c>
      <c r="Q408" s="2" t="s">
        <v>52</v>
      </c>
      <c r="R408" s="2" t="s">
        <v>52</v>
      </c>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c r="AU408" s="3"/>
      <c r="AV408" s="2" t="s">
        <v>52</v>
      </c>
      <c r="AW408" s="2" t="s">
        <v>52</v>
      </c>
      <c r="AX408" s="2" t="s">
        <v>52</v>
      </c>
      <c r="AY408" s="2" t="s">
        <v>52</v>
      </c>
      <c r="AZ408" s="2" t="s">
        <v>52</v>
      </c>
    </row>
    <row r="409" spans="1:52" ht="30" customHeight="1">
      <c r="A409" s="23"/>
      <c r="B409" s="23"/>
      <c r="C409" s="23"/>
      <c r="D409" s="23"/>
      <c r="E409" s="25"/>
      <c r="F409" s="28"/>
      <c r="G409" s="25"/>
      <c r="H409" s="28"/>
      <c r="I409" s="25"/>
      <c r="J409" s="28"/>
      <c r="K409" s="25"/>
      <c r="L409" s="28"/>
      <c r="M409" s="23"/>
    </row>
    <row r="410" spans="1:52" ht="30" customHeight="1">
      <c r="A410" s="19" t="s">
        <v>850</v>
      </c>
      <c r="B410" s="20"/>
      <c r="C410" s="20"/>
      <c r="D410" s="20"/>
      <c r="E410" s="24"/>
      <c r="F410" s="27"/>
      <c r="G410" s="24"/>
      <c r="H410" s="27"/>
      <c r="I410" s="24"/>
      <c r="J410" s="27"/>
      <c r="K410" s="24"/>
      <c r="L410" s="27"/>
      <c r="M410" s="21"/>
      <c r="N410" s="1" t="s">
        <v>764</v>
      </c>
    </row>
    <row r="411" spans="1:52" ht="30" customHeight="1">
      <c r="A411" s="22" t="s">
        <v>844</v>
      </c>
      <c r="B411" s="22" t="s">
        <v>363</v>
      </c>
      <c r="C411" s="22" t="s">
        <v>364</v>
      </c>
      <c r="D411" s="23">
        <v>1.4E-2</v>
      </c>
      <c r="E411" s="25">
        <f>단가대비표!O41</f>
        <v>0</v>
      </c>
      <c r="F411" s="28">
        <f>TRUNC(E411*D411,1)</f>
        <v>0</v>
      </c>
      <c r="G411" s="25">
        <f>단가대비표!P41</f>
        <v>245524</v>
      </c>
      <c r="H411" s="28">
        <f>TRUNC(G411*D411,1)</f>
        <v>3437.3</v>
      </c>
      <c r="I411" s="25">
        <f>단가대비표!V41</f>
        <v>0</v>
      </c>
      <c r="J411" s="28">
        <f>TRUNC(I411*D411,1)</f>
        <v>0</v>
      </c>
      <c r="K411" s="25">
        <f t="shared" ref="K411:L413" si="57">TRUNC(E411+G411+I411,1)</f>
        <v>245524</v>
      </c>
      <c r="L411" s="28">
        <f t="shared" si="57"/>
        <v>3437.3</v>
      </c>
      <c r="M411" s="22" t="s">
        <v>845</v>
      </c>
      <c r="N411" s="2" t="s">
        <v>764</v>
      </c>
      <c r="O411" s="2" t="s">
        <v>846</v>
      </c>
      <c r="P411" s="2" t="s">
        <v>64</v>
      </c>
      <c r="Q411" s="2" t="s">
        <v>64</v>
      </c>
      <c r="R411" s="2" t="s">
        <v>63</v>
      </c>
      <c r="S411" s="3"/>
      <c r="T411" s="3"/>
      <c r="U411" s="3"/>
      <c r="V411" s="3">
        <v>1</v>
      </c>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c r="AU411" s="3"/>
      <c r="AV411" s="2" t="s">
        <v>52</v>
      </c>
      <c r="AW411" s="2" t="s">
        <v>852</v>
      </c>
      <c r="AX411" s="2" t="s">
        <v>52</v>
      </c>
      <c r="AY411" s="2" t="s">
        <v>52</v>
      </c>
      <c r="AZ411" s="2" t="s">
        <v>52</v>
      </c>
    </row>
    <row r="412" spans="1:52" ht="30" customHeight="1">
      <c r="A412" s="22" t="s">
        <v>368</v>
      </c>
      <c r="B412" s="22" t="s">
        <v>363</v>
      </c>
      <c r="C412" s="22" t="s">
        <v>364</v>
      </c>
      <c r="D412" s="23">
        <v>0.01</v>
      </c>
      <c r="E412" s="25">
        <f>단가대비표!O33</f>
        <v>0</v>
      </c>
      <c r="F412" s="28">
        <f>TRUNC(E412*D412,1)</f>
        <v>0</v>
      </c>
      <c r="G412" s="25">
        <f>단가대비표!P33</f>
        <v>167081</v>
      </c>
      <c r="H412" s="28">
        <f>TRUNC(G412*D412,1)</f>
        <v>1670.8</v>
      </c>
      <c r="I412" s="25">
        <f>단가대비표!V33</f>
        <v>0</v>
      </c>
      <c r="J412" s="28">
        <f>TRUNC(I412*D412,1)</f>
        <v>0</v>
      </c>
      <c r="K412" s="25">
        <f t="shared" si="57"/>
        <v>167081</v>
      </c>
      <c r="L412" s="28">
        <f t="shared" si="57"/>
        <v>1670.8</v>
      </c>
      <c r="M412" s="22" t="s">
        <v>369</v>
      </c>
      <c r="N412" s="2" t="s">
        <v>764</v>
      </c>
      <c r="O412" s="2" t="s">
        <v>370</v>
      </c>
      <c r="P412" s="2" t="s">
        <v>64</v>
      </c>
      <c r="Q412" s="2" t="s">
        <v>64</v>
      </c>
      <c r="R412" s="2" t="s">
        <v>63</v>
      </c>
      <c r="S412" s="3"/>
      <c r="T412" s="3"/>
      <c r="U412" s="3"/>
      <c r="V412" s="3">
        <v>1</v>
      </c>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c r="AU412" s="3"/>
      <c r="AV412" s="2" t="s">
        <v>52</v>
      </c>
      <c r="AW412" s="2" t="s">
        <v>853</v>
      </c>
      <c r="AX412" s="2" t="s">
        <v>52</v>
      </c>
      <c r="AY412" s="2" t="s">
        <v>52</v>
      </c>
      <c r="AZ412" s="2" t="s">
        <v>52</v>
      </c>
    </row>
    <row r="413" spans="1:52" ht="30" customHeight="1">
      <c r="A413" s="22" t="s">
        <v>494</v>
      </c>
      <c r="B413" s="22" t="s">
        <v>540</v>
      </c>
      <c r="C413" s="22" t="s">
        <v>496</v>
      </c>
      <c r="D413" s="23">
        <v>1</v>
      </c>
      <c r="E413" s="25">
        <v>0</v>
      </c>
      <c r="F413" s="28">
        <f>TRUNC(E413*D413,1)</f>
        <v>0</v>
      </c>
      <c r="G413" s="25">
        <v>0</v>
      </c>
      <c r="H413" s="28">
        <f>TRUNC(G413*D413,1)</f>
        <v>0</v>
      </c>
      <c r="I413" s="25">
        <f>TRUNC(SUMIF(V411:V413, RIGHTB(O413, 1), H411:H413)*U413, 2)</f>
        <v>102.16</v>
      </c>
      <c r="J413" s="28">
        <f>TRUNC(I413*D413,1)</f>
        <v>102.1</v>
      </c>
      <c r="K413" s="25">
        <f t="shared" si="57"/>
        <v>102.1</v>
      </c>
      <c r="L413" s="28">
        <f t="shared" si="57"/>
        <v>102.1</v>
      </c>
      <c r="M413" s="22" t="s">
        <v>52</v>
      </c>
      <c r="N413" s="2" t="s">
        <v>764</v>
      </c>
      <c r="O413" s="2" t="s">
        <v>497</v>
      </c>
      <c r="P413" s="2" t="s">
        <v>64</v>
      </c>
      <c r="Q413" s="2" t="s">
        <v>64</v>
      </c>
      <c r="R413" s="2" t="s">
        <v>64</v>
      </c>
      <c r="S413" s="3">
        <v>1</v>
      </c>
      <c r="T413" s="3">
        <v>2</v>
      </c>
      <c r="U413" s="3">
        <v>0.02</v>
      </c>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c r="AU413" s="3"/>
      <c r="AV413" s="2" t="s">
        <v>52</v>
      </c>
      <c r="AW413" s="2" t="s">
        <v>854</v>
      </c>
      <c r="AX413" s="2" t="s">
        <v>52</v>
      </c>
      <c r="AY413" s="2" t="s">
        <v>52</v>
      </c>
      <c r="AZ413" s="2" t="s">
        <v>52</v>
      </c>
    </row>
    <row r="414" spans="1:52" ht="30" customHeight="1">
      <c r="A414" s="22" t="s">
        <v>372</v>
      </c>
      <c r="B414" s="22" t="s">
        <v>52</v>
      </c>
      <c r="C414" s="22" t="s">
        <v>52</v>
      </c>
      <c r="D414" s="23"/>
      <c r="E414" s="25"/>
      <c r="F414" s="28">
        <f>TRUNC(SUMIF(N411:N413, N410, F411:F413),0)</f>
        <v>0</v>
      </c>
      <c r="G414" s="25"/>
      <c r="H414" s="28">
        <f>TRUNC(SUMIF(N411:N413, N410, H411:H413),0)</f>
        <v>5108</v>
      </c>
      <c r="I414" s="25"/>
      <c r="J414" s="28">
        <f>TRUNC(SUMIF(N411:N413, N410, J411:J413),0)</f>
        <v>102</v>
      </c>
      <c r="K414" s="25"/>
      <c r="L414" s="28">
        <f>F414+H414+J414</f>
        <v>5210</v>
      </c>
      <c r="M414" s="22" t="s">
        <v>52</v>
      </c>
      <c r="N414" s="2" t="s">
        <v>83</v>
      </c>
      <c r="O414" s="2" t="s">
        <v>83</v>
      </c>
      <c r="P414" s="2" t="s">
        <v>52</v>
      </c>
      <c r="Q414" s="2" t="s">
        <v>52</v>
      </c>
      <c r="R414" s="2" t="s">
        <v>52</v>
      </c>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c r="AU414" s="3"/>
      <c r="AV414" s="2" t="s">
        <v>52</v>
      </c>
      <c r="AW414" s="2" t="s">
        <v>52</v>
      </c>
      <c r="AX414" s="2" t="s">
        <v>52</v>
      </c>
      <c r="AY414" s="2" t="s">
        <v>52</v>
      </c>
      <c r="AZ414" s="2" t="s">
        <v>52</v>
      </c>
    </row>
  </sheetData>
  <mergeCells count="45">
    <mergeCell ref="AU2:AU3"/>
    <mergeCell ref="AV2:AV3"/>
    <mergeCell ref="AW2:AW3"/>
    <mergeCell ref="AO2:AO3"/>
    <mergeCell ref="AP2:AP3"/>
    <mergeCell ref="AQ2:AQ3"/>
    <mergeCell ref="AR2:AR3"/>
    <mergeCell ref="AS2:AS3"/>
    <mergeCell ref="AT2:AT3"/>
    <mergeCell ref="AN2:AN3"/>
    <mergeCell ref="AC2:AC3"/>
    <mergeCell ref="AD2:AD3"/>
    <mergeCell ref="AE2:AE3"/>
    <mergeCell ref="AF2:AF3"/>
    <mergeCell ref="AG2:AG3"/>
    <mergeCell ref="AH2:AH3"/>
    <mergeCell ref="AI2:AI3"/>
    <mergeCell ref="AJ2:AJ3"/>
    <mergeCell ref="AK2:AK3"/>
    <mergeCell ref="AL2:AL3"/>
    <mergeCell ref="AM2:AM3"/>
    <mergeCell ref="AB2:AB3"/>
    <mergeCell ref="Q2:Q3"/>
    <mergeCell ref="R2:R3"/>
    <mergeCell ref="S2:S3"/>
    <mergeCell ref="T2:T3"/>
    <mergeCell ref="U2:U3"/>
    <mergeCell ref="V2:V3"/>
    <mergeCell ref="W2:W3"/>
    <mergeCell ref="X2:X3"/>
    <mergeCell ref="Y2:Y3"/>
    <mergeCell ref="Z2:Z3"/>
    <mergeCell ref="AA2:AA3"/>
    <mergeCell ref="P2:P3"/>
    <mergeCell ref="A2:A3"/>
    <mergeCell ref="B2:B3"/>
    <mergeCell ref="C2:C3"/>
    <mergeCell ref="D2:D3"/>
    <mergeCell ref="E2:F2"/>
    <mergeCell ref="G2:H2"/>
    <mergeCell ref="I2:J2"/>
    <mergeCell ref="K2:L2"/>
    <mergeCell ref="M2:M3"/>
    <mergeCell ref="N2:N3"/>
    <mergeCell ref="O2:O3"/>
  </mergeCells>
  <phoneticPr fontId="1" type="noConversion"/>
  <pageMargins left="0.78740157480314954" right="0" top="0.39370078740157477" bottom="0.39370078740157477" header="0" footer="0"/>
  <pageSetup paperSize="9" scale="6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3"/>
  <sheetViews>
    <sheetView view="pageBreakPreview" topLeftCell="B1" zoomScale="60" zoomScaleNormal="100" workbookViewId="0">
      <selection sqref="A1:X1"/>
    </sheetView>
  </sheetViews>
  <sheetFormatPr defaultRowHeight="16.5"/>
  <cols>
    <col min="1" max="1" width="45.5" hidden="1" customWidth="1"/>
    <col min="2" max="2" width="26.875" bestFit="1" customWidth="1"/>
    <col min="3" max="3" width="53.875" bestFit="1" customWidth="1"/>
    <col min="4" max="4" width="5.5" bestFit="1" customWidth="1"/>
    <col min="5" max="5" width="11.25" bestFit="1" customWidth="1"/>
    <col min="6" max="6" width="6.625" bestFit="1" customWidth="1"/>
    <col min="7" max="7" width="10.25" bestFit="1" customWidth="1"/>
    <col min="8" max="8" width="6.625" bestFit="1" customWidth="1"/>
    <col min="9" max="9" width="10.25" bestFit="1" customWidth="1"/>
    <col min="10" max="10" width="6.625" bestFit="1" customWidth="1"/>
    <col min="11" max="11" width="9.25" bestFit="1" customWidth="1"/>
    <col min="12" max="12" width="6.625" bestFit="1" customWidth="1"/>
    <col min="13" max="13" width="9.25" bestFit="1" customWidth="1"/>
    <col min="14" max="14" width="6.625" bestFit="1" customWidth="1"/>
    <col min="15" max="16" width="10.25" bestFit="1" customWidth="1"/>
    <col min="17" max="17" width="11.25" bestFit="1" customWidth="1"/>
    <col min="18" max="19" width="9.25" bestFit="1" customWidth="1"/>
    <col min="20" max="22" width="10.25" bestFit="1" customWidth="1"/>
    <col min="23" max="23" width="7.875" bestFit="1" customWidth="1"/>
    <col min="24" max="24" width="11" bestFit="1" customWidth="1"/>
    <col min="25" max="26" width="9" hidden="1" customWidth="1"/>
    <col min="27" max="27" width="11" hidden="1" customWidth="1"/>
    <col min="28" max="28" width="9" hidden="1" customWidth="1"/>
  </cols>
  <sheetData>
    <row r="1" spans="1:28" ht="30" customHeight="1">
      <c r="A1" s="137" t="s">
        <v>857</v>
      </c>
      <c r="B1" s="137"/>
      <c r="C1" s="137"/>
      <c r="D1" s="137"/>
      <c r="E1" s="137"/>
      <c r="F1" s="137"/>
      <c r="G1" s="137"/>
      <c r="H1" s="137"/>
      <c r="I1" s="137"/>
      <c r="J1" s="137"/>
      <c r="K1" s="137"/>
      <c r="L1" s="137"/>
      <c r="M1" s="137"/>
      <c r="N1" s="137"/>
      <c r="O1" s="137"/>
      <c r="P1" s="137"/>
      <c r="Q1" s="137"/>
      <c r="R1" s="137"/>
      <c r="S1" s="137"/>
      <c r="T1" s="137"/>
      <c r="U1" s="137"/>
      <c r="V1" s="137"/>
      <c r="W1" s="137"/>
      <c r="X1" s="137"/>
    </row>
    <row r="2" spans="1:28" ht="30" customHeight="1">
      <c r="A2" s="129" t="s">
        <v>1</v>
      </c>
      <c r="B2" s="129"/>
      <c r="C2" s="129"/>
      <c r="D2" s="129"/>
      <c r="E2" s="129"/>
      <c r="F2" s="129"/>
      <c r="G2" s="129"/>
      <c r="H2" s="129"/>
      <c r="I2" s="129"/>
      <c r="J2" s="129"/>
      <c r="K2" s="129"/>
      <c r="L2" s="129"/>
      <c r="M2" s="129"/>
      <c r="N2" s="129"/>
      <c r="O2" s="129"/>
      <c r="P2" s="129"/>
      <c r="Q2" s="129"/>
      <c r="R2" s="129"/>
      <c r="S2" s="129"/>
      <c r="T2" s="129"/>
      <c r="U2" s="129"/>
      <c r="V2" s="129"/>
      <c r="W2" s="129"/>
      <c r="X2" s="129"/>
    </row>
    <row r="3" spans="1:28" ht="30" customHeight="1">
      <c r="A3" s="134" t="s">
        <v>337</v>
      </c>
      <c r="B3" s="134" t="s">
        <v>2</v>
      </c>
      <c r="C3" s="134" t="s">
        <v>856</v>
      </c>
      <c r="D3" s="134" t="s">
        <v>4</v>
      </c>
      <c r="E3" s="134" t="s">
        <v>6</v>
      </c>
      <c r="F3" s="134"/>
      <c r="G3" s="134"/>
      <c r="H3" s="134"/>
      <c r="I3" s="134"/>
      <c r="J3" s="134"/>
      <c r="K3" s="134"/>
      <c r="L3" s="134"/>
      <c r="M3" s="134"/>
      <c r="N3" s="134"/>
      <c r="O3" s="134"/>
      <c r="P3" s="134" t="s">
        <v>339</v>
      </c>
      <c r="Q3" s="134" t="s">
        <v>340</v>
      </c>
      <c r="R3" s="134"/>
      <c r="S3" s="134"/>
      <c r="T3" s="134"/>
      <c r="U3" s="134"/>
      <c r="V3" s="134"/>
      <c r="W3" s="134" t="s">
        <v>342</v>
      </c>
      <c r="X3" s="134" t="s">
        <v>12</v>
      </c>
      <c r="Y3" s="136" t="s">
        <v>865</v>
      </c>
      <c r="Z3" s="136" t="s">
        <v>866</v>
      </c>
      <c r="AA3" s="136" t="s">
        <v>867</v>
      </c>
      <c r="AB3" s="136" t="s">
        <v>48</v>
      </c>
    </row>
    <row r="4" spans="1:28" ht="30" customHeight="1">
      <c r="A4" s="134"/>
      <c r="B4" s="134"/>
      <c r="C4" s="134"/>
      <c r="D4" s="134"/>
      <c r="E4" s="9" t="s">
        <v>858</v>
      </c>
      <c r="F4" s="9" t="s">
        <v>859</v>
      </c>
      <c r="G4" s="9" t="s">
        <v>860</v>
      </c>
      <c r="H4" s="9" t="s">
        <v>859</v>
      </c>
      <c r="I4" s="9" t="s">
        <v>861</v>
      </c>
      <c r="J4" s="9" t="s">
        <v>859</v>
      </c>
      <c r="K4" s="9" t="s">
        <v>862</v>
      </c>
      <c r="L4" s="9" t="s">
        <v>859</v>
      </c>
      <c r="M4" s="9" t="s">
        <v>863</v>
      </c>
      <c r="N4" s="9" t="s">
        <v>859</v>
      </c>
      <c r="O4" s="9" t="s">
        <v>864</v>
      </c>
      <c r="P4" s="134"/>
      <c r="Q4" s="9" t="s">
        <v>858</v>
      </c>
      <c r="R4" s="9" t="s">
        <v>860</v>
      </c>
      <c r="S4" s="9" t="s">
        <v>861</v>
      </c>
      <c r="T4" s="9" t="s">
        <v>862</v>
      </c>
      <c r="U4" s="9" t="s">
        <v>863</v>
      </c>
      <c r="V4" s="9" t="s">
        <v>864</v>
      </c>
      <c r="W4" s="134"/>
      <c r="X4" s="134"/>
      <c r="Y4" s="136"/>
      <c r="Z4" s="136"/>
      <c r="AA4" s="136"/>
      <c r="AB4" s="136"/>
    </row>
    <row r="5" spans="1:28" ht="30" customHeight="1">
      <c r="A5" s="16" t="s">
        <v>604</v>
      </c>
      <c r="B5" s="16" t="s">
        <v>601</v>
      </c>
      <c r="C5" s="16" t="s">
        <v>602</v>
      </c>
      <c r="D5" s="29" t="s">
        <v>68</v>
      </c>
      <c r="E5" s="30">
        <v>4679</v>
      </c>
      <c r="F5" s="16" t="s">
        <v>52</v>
      </c>
      <c r="G5" s="30">
        <v>6281.91</v>
      </c>
      <c r="H5" s="16" t="s">
        <v>868</v>
      </c>
      <c r="I5" s="30">
        <v>4837.3999999999996</v>
      </c>
      <c r="J5" s="16" t="s">
        <v>869</v>
      </c>
      <c r="K5" s="30">
        <v>0</v>
      </c>
      <c r="L5" s="16" t="s">
        <v>870</v>
      </c>
      <c r="M5" s="30">
        <v>0</v>
      </c>
      <c r="N5" s="16" t="s">
        <v>52</v>
      </c>
      <c r="O5" s="30">
        <f t="shared" ref="O5:O28" si="0">SMALL(E5:M5,COUNTIF(E5:M5,0)+1)</f>
        <v>4679</v>
      </c>
      <c r="P5" s="30">
        <v>0</v>
      </c>
      <c r="Q5" s="30">
        <v>0</v>
      </c>
      <c r="R5" s="30">
        <v>0</v>
      </c>
      <c r="S5" s="30">
        <v>0</v>
      </c>
      <c r="T5" s="30">
        <v>0</v>
      </c>
      <c r="U5" s="30">
        <v>0</v>
      </c>
      <c r="V5" s="30">
        <v>0</v>
      </c>
      <c r="W5" s="16" t="s">
        <v>603</v>
      </c>
      <c r="X5" s="16" t="s">
        <v>52</v>
      </c>
      <c r="Y5" s="2" t="s">
        <v>52</v>
      </c>
      <c r="Z5" s="2" t="s">
        <v>52</v>
      </c>
      <c r="AA5" s="31"/>
      <c r="AB5" s="2" t="s">
        <v>52</v>
      </c>
    </row>
    <row r="6" spans="1:28" ht="30" customHeight="1">
      <c r="A6" s="16" t="s">
        <v>617</v>
      </c>
      <c r="B6" s="16" t="s">
        <v>601</v>
      </c>
      <c r="C6" s="16" t="s">
        <v>615</v>
      </c>
      <c r="D6" s="29" t="s">
        <v>68</v>
      </c>
      <c r="E6" s="30">
        <v>5668</v>
      </c>
      <c r="F6" s="16" t="s">
        <v>52</v>
      </c>
      <c r="G6" s="30">
        <v>8028.75</v>
      </c>
      <c r="H6" s="16" t="s">
        <v>868</v>
      </c>
      <c r="I6" s="30">
        <v>6550.65</v>
      </c>
      <c r="J6" s="16" t="s">
        <v>869</v>
      </c>
      <c r="K6" s="30">
        <v>0</v>
      </c>
      <c r="L6" s="16" t="s">
        <v>870</v>
      </c>
      <c r="M6" s="30">
        <v>0</v>
      </c>
      <c r="N6" s="16" t="s">
        <v>52</v>
      </c>
      <c r="O6" s="30">
        <f t="shared" si="0"/>
        <v>5668</v>
      </c>
      <c r="P6" s="30">
        <v>0</v>
      </c>
      <c r="Q6" s="30">
        <v>0</v>
      </c>
      <c r="R6" s="30">
        <v>0</v>
      </c>
      <c r="S6" s="30">
        <v>0</v>
      </c>
      <c r="T6" s="30">
        <v>0</v>
      </c>
      <c r="U6" s="30">
        <v>0</v>
      </c>
      <c r="V6" s="30">
        <v>0</v>
      </c>
      <c r="W6" s="16" t="s">
        <v>616</v>
      </c>
      <c r="X6" s="16" t="s">
        <v>52</v>
      </c>
      <c r="Y6" s="2" t="s">
        <v>52</v>
      </c>
      <c r="Z6" s="2" t="s">
        <v>52</v>
      </c>
      <c r="AA6" s="31"/>
      <c r="AB6" s="2" t="s">
        <v>52</v>
      </c>
    </row>
    <row r="7" spans="1:28" ht="30" customHeight="1">
      <c r="A7" s="16" t="s">
        <v>841</v>
      </c>
      <c r="B7" s="16" t="s">
        <v>838</v>
      </c>
      <c r="C7" s="16" t="s">
        <v>839</v>
      </c>
      <c r="D7" s="29" t="s">
        <v>478</v>
      </c>
      <c r="E7" s="30">
        <v>285</v>
      </c>
      <c r="F7" s="16" t="s">
        <v>52</v>
      </c>
      <c r="G7" s="30">
        <v>395</v>
      </c>
      <c r="H7" s="16" t="s">
        <v>871</v>
      </c>
      <c r="I7" s="30">
        <v>347</v>
      </c>
      <c r="J7" s="16" t="s">
        <v>872</v>
      </c>
      <c r="K7" s="30">
        <v>0</v>
      </c>
      <c r="L7" s="16" t="s">
        <v>52</v>
      </c>
      <c r="M7" s="30">
        <v>0</v>
      </c>
      <c r="N7" s="16" t="s">
        <v>52</v>
      </c>
      <c r="O7" s="30">
        <f t="shared" si="0"/>
        <v>285</v>
      </c>
      <c r="P7" s="30">
        <v>0</v>
      </c>
      <c r="Q7" s="30">
        <v>0</v>
      </c>
      <c r="R7" s="30">
        <v>0</v>
      </c>
      <c r="S7" s="30">
        <v>0</v>
      </c>
      <c r="T7" s="30">
        <v>0</v>
      </c>
      <c r="U7" s="30">
        <v>0</v>
      </c>
      <c r="V7" s="30">
        <v>0</v>
      </c>
      <c r="W7" s="16" t="s">
        <v>840</v>
      </c>
      <c r="X7" s="16" t="s">
        <v>873</v>
      </c>
      <c r="Y7" s="2" t="s">
        <v>52</v>
      </c>
      <c r="Z7" s="2" t="s">
        <v>52</v>
      </c>
      <c r="AA7" s="31"/>
      <c r="AB7" s="2" t="s">
        <v>52</v>
      </c>
    </row>
    <row r="8" spans="1:28" ht="30" customHeight="1">
      <c r="A8" s="16" t="s">
        <v>422</v>
      </c>
      <c r="B8" s="16" t="s">
        <v>419</v>
      </c>
      <c r="C8" s="16" t="s">
        <v>420</v>
      </c>
      <c r="D8" s="29" t="s">
        <v>68</v>
      </c>
      <c r="E8" s="30">
        <v>182</v>
      </c>
      <c r="F8" s="16" t="s">
        <v>52</v>
      </c>
      <c r="G8" s="30">
        <v>183.91</v>
      </c>
      <c r="H8" s="16" t="s">
        <v>874</v>
      </c>
      <c r="I8" s="30">
        <v>228.65</v>
      </c>
      <c r="J8" s="16" t="s">
        <v>875</v>
      </c>
      <c r="K8" s="30">
        <v>0</v>
      </c>
      <c r="L8" s="16" t="s">
        <v>52</v>
      </c>
      <c r="M8" s="30">
        <v>0</v>
      </c>
      <c r="N8" s="16" t="s">
        <v>52</v>
      </c>
      <c r="O8" s="30">
        <f t="shared" si="0"/>
        <v>182</v>
      </c>
      <c r="P8" s="30">
        <v>0</v>
      </c>
      <c r="Q8" s="30">
        <v>0</v>
      </c>
      <c r="R8" s="30">
        <v>0</v>
      </c>
      <c r="S8" s="30">
        <v>0</v>
      </c>
      <c r="T8" s="30">
        <v>0</v>
      </c>
      <c r="U8" s="30">
        <v>0</v>
      </c>
      <c r="V8" s="30">
        <v>0</v>
      </c>
      <c r="W8" s="16" t="s">
        <v>421</v>
      </c>
      <c r="X8" s="16" t="s">
        <v>52</v>
      </c>
      <c r="Y8" s="2" t="s">
        <v>52</v>
      </c>
      <c r="Z8" s="2" t="s">
        <v>52</v>
      </c>
      <c r="AA8" s="31"/>
      <c r="AB8" s="2" t="s">
        <v>52</v>
      </c>
    </row>
    <row r="9" spans="1:28" ht="30" customHeight="1">
      <c r="A9" s="16" t="s">
        <v>470</v>
      </c>
      <c r="B9" s="16" t="s">
        <v>453</v>
      </c>
      <c r="C9" s="16" t="s">
        <v>454</v>
      </c>
      <c r="D9" s="29" t="s">
        <v>468</v>
      </c>
      <c r="E9" s="30">
        <v>1758</v>
      </c>
      <c r="F9" s="16" t="s">
        <v>52</v>
      </c>
      <c r="G9" s="30">
        <v>1820</v>
      </c>
      <c r="H9" s="16" t="s">
        <v>876</v>
      </c>
      <c r="I9" s="30">
        <v>1909</v>
      </c>
      <c r="J9" s="16" t="s">
        <v>877</v>
      </c>
      <c r="K9" s="30">
        <v>0</v>
      </c>
      <c r="L9" s="16" t="s">
        <v>52</v>
      </c>
      <c r="M9" s="30">
        <v>0</v>
      </c>
      <c r="N9" s="16" t="s">
        <v>52</v>
      </c>
      <c r="O9" s="30">
        <f t="shared" si="0"/>
        <v>1758</v>
      </c>
      <c r="P9" s="30">
        <v>0</v>
      </c>
      <c r="Q9" s="30">
        <v>0</v>
      </c>
      <c r="R9" s="30">
        <v>0</v>
      </c>
      <c r="S9" s="30">
        <v>0</v>
      </c>
      <c r="T9" s="30">
        <v>0</v>
      </c>
      <c r="U9" s="30">
        <v>0</v>
      </c>
      <c r="V9" s="30">
        <v>0</v>
      </c>
      <c r="W9" s="16" t="s">
        <v>469</v>
      </c>
      <c r="X9" s="16" t="s">
        <v>52</v>
      </c>
      <c r="Y9" s="2" t="s">
        <v>52</v>
      </c>
      <c r="Z9" s="2" t="s">
        <v>52</v>
      </c>
      <c r="AA9" s="31"/>
      <c r="AB9" s="2" t="s">
        <v>52</v>
      </c>
    </row>
    <row r="10" spans="1:28" ht="30" customHeight="1">
      <c r="A10" s="16" t="s">
        <v>457</v>
      </c>
      <c r="B10" s="16" t="s">
        <v>453</v>
      </c>
      <c r="C10" s="16" t="s">
        <v>454</v>
      </c>
      <c r="D10" s="29" t="s">
        <v>455</v>
      </c>
      <c r="E10" s="30">
        <v>528153</v>
      </c>
      <c r="F10" s="16" t="s">
        <v>52</v>
      </c>
      <c r="G10" s="30">
        <v>544910.17000000004</v>
      </c>
      <c r="H10" s="16" t="s">
        <v>876</v>
      </c>
      <c r="I10" s="30">
        <v>571556.88</v>
      </c>
      <c r="J10" s="16" t="s">
        <v>877</v>
      </c>
      <c r="K10" s="30">
        <v>0</v>
      </c>
      <c r="L10" s="16" t="s">
        <v>52</v>
      </c>
      <c r="M10" s="30">
        <v>0</v>
      </c>
      <c r="N10" s="16" t="s">
        <v>52</v>
      </c>
      <c r="O10" s="30">
        <f t="shared" si="0"/>
        <v>528153</v>
      </c>
      <c r="P10" s="30">
        <v>0</v>
      </c>
      <c r="Q10" s="30">
        <v>0</v>
      </c>
      <c r="R10" s="30">
        <v>0</v>
      </c>
      <c r="S10" s="30">
        <v>0</v>
      </c>
      <c r="T10" s="30">
        <v>0</v>
      </c>
      <c r="U10" s="30">
        <v>0</v>
      </c>
      <c r="V10" s="30">
        <v>0</v>
      </c>
      <c r="W10" s="16" t="s">
        <v>456</v>
      </c>
      <c r="X10" s="16" t="s">
        <v>52</v>
      </c>
      <c r="Y10" s="2" t="s">
        <v>52</v>
      </c>
      <c r="Z10" s="2" t="s">
        <v>52</v>
      </c>
      <c r="AA10" s="31"/>
      <c r="AB10" s="2" t="s">
        <v>52</v>
      </c>
    </row>
    <row r="11" spans="1:28" ht="30" customHeight="1">
      <c r="A11" s="16" t="s">
        <v>634</v>
      </c>
      <c r="B11" s="16" t="s">
        <v>631</v>
      </c>
      <c r="C11" s="16" t="s">
        <v>632</v>
      </c>
      <c r="D11" s="29" t="s">
        <v>68</v>
      </c>
      <c r="E11" s="30">
        <v>3889</v>
      </c>
      <c r="F11" s="16" t="s">
        <v>52</v>
      </c>
      <c r="G11" s="30">
        <v>4012.34</v>
      </c>
      <c r="H11" s="16" t="s">
        <v>878</v>
      </c>
      <c r="I11" s="30">
        <v>4318.51</v>
      </c>
      <c r="J11" s="16" t="s">
        <v>879</v>
      </c>
      <c r="K11" s="30">
        <v>0</v>
      </c>
      <c r="L11" s="16" t="s">
        <v>52</v>
      </c>
      <c r="M11" s="30">
        <v>0</v>
      </c>
      <c r="N11" s="16" t="s">
        <v>52</v>
      </c>
      <c r="O11" s="30">
        <f t="shared" si="0"/>
        <v>3889</v>
      </c>
      <c r="P11" s="30">
        <v>0</v>
      </c>
      <c r="Q11" s="30">
        <v>0</v>
      </c>
      <c r="R11" s="30">
        <v>0</v>
      </c>
      <c r="S11" s="30">
        <v>0</v>
      </c>
      <c r="T11" s="30">
        <v>0</v>
      </c>
      <c r="U11" s="30">
        <v>0</v>
      </c>
      <c r="V11" s="30">
        <v>0</v>
      </c>
      <c r="W11" s="16" t="s">
        <v>633</v>
      </c>
      <c r="X11" s="16" t="s">
        <v>52</v>
      </c>
      <c r="Y11" s="2" t="s">
        <v>52</v>
      </c>
      <c r="Z11" s="2" t="s">
        <v>52</v>
      </c>
      <c r="AA11" s="31"/>
      <c r="AB11" s="2" t="s">
        <v>52</v>
      </c>
    </row>
    <row r="12" spans="1:28" ht="30" customHeight="1">
      <c r="A12" s="16" t="s">
        <v>643</v>
      </c>
      <c r="B12" s="16" t="s">
        <v>631</v>
      </c>
      <c r="C12" s="16" t="s">
        <v>641</v>
      </c>
      <c r="D12" s="29" t="s">
        <v>68</v>
      </c>
      <c r="E12" s="30">
        <v>10679</v>
      </c>
      <c r="F12" s="16" t="s">
        <v>52</v>
      </c>
      <c r="G12" s="30">
        <v>13086.41</v>
      </c>
      <c r="H12" s="16" t="s">
        <v>878</v>
      </c>
      <c r="I12" s="30">
        <v>10679.01</v>
      </c>
      <c r="J12" s="16" t="s">
        <v>879</v>
      </c>
      <c r="K12" s="30">
        <v>0</v>
      </c>
      <c r="L12" s="16" t="s">
        <v>52</v>
      </c>
      <c r="M12" s="30">
        <v>0</v>
      </c>
      <c r="N12" s="16" t="s">
        <v>52</v>
      </c>
      <c r="O12" s="30">
        <f t="shared" si="0"/>
        <v>10679</v>
      </c>
      <c r="P12" s="30">
        <v>0</v>
      </c>
      <c r="Q12" s="30">
        <v>0</v>
      </c>
      <c r="R12" s="30">
        <v>0</v>
      </c>
      <c r="S12" s="30">
        <v>0</v>
      </c>
      <c r="T12" s="30">
        <v>0</v>
      </c>
      <c r="U12" s="30">
        <v>0</v>
      </c>
      <c r="V12" s="30">
        <v>0</v>
      </c>
      <c r="W12" s="16" t="s">
        <v>642</v>
      </c>
      <c r="X12" s="16" t="s">
        <v>52</v>
      </c>
      <c r="Y12" s="2" t="s">
        <v>52</v>
      </c>
      <c r="Z12" s="2" t="s">
        <v>52</v>
      </c>
      <c r="AA12" s="31"/>
      <c r="AB12" s="2" t="s">
        <v>52</v>
      </c>
    </row>
    <row r="13" spans="1:28" ht="30" customHeight="1">
      <c r="A13" s="16" t="s">
        <v>663</v>
      </c>
      <c r="B13" s="16" t="s">
        <v>660</v>
      </c>
      <c r="C13" s="16" t="s">
        <v>661</v>
      </c>
      <c r="D13" s="29" t="s">
        <v>68</v>
      </c>
      <c r="E13" s="30">
        <v>47044</v>
      </c>
      <c r="F13" s="16" t="s">
        <v>52</v>
      </c>
      <c r="G13" s="30">
        <v>44200</v>
      </c>
      <c r="H13" s="16" t="s">
        <v>880</v>
      </c>
      <c r="I13" s="30">
        <v>43200</v>
      </c>
      <c r="J13" s="16" t="s">
        <v>881</v>
      </c>
      <c r="K13" s="30">
        <v>0</v>
      </c>
      <c r="L13" s="16" t="s">
        <v>52</v>
      </c>
      <c r="M13" s="30">
        <v>0</v>
      </c>
      <c r="N13" s="16" t="s">
        <v>52</v>
      </c>
      <c r="O13" s="30">
        <f t="shared" si="0"/>
        <v>43200</v>
      </c>
      <c r="P13" s="30">
        <v>0</v>
      </c>
      <c r="Q13" s="30">
        <v>0</v>
      </c>
      <c r="R13" s="30">
        <v>0</v>
      </c>
      <c r="S13" s="30">
        <v>0</v>
      </c>
      <c r="T13" s="30">
        <v>0</v>
      </c>
      <c r="U13" s="30">
        <v>0</v>
      </c>
      <c r="V13" s="30">
        <v>0</v>
      </c>
      <c r="W13" s="16" t="s">
        <v>662</v>
      </c>
      <c r="X13" s="16" t="s">
        <v>52</v>
      </c>
      <c r="Y13" s="2" t="s">
        <v>52</v>
      </c>
      <c r="Z13" s="2" t="s">
        <v>52</v>
      </c>
      <c r="AA13" s="31"/>
      <c r="AB13" s="2" t="s">
        <v>52</v>
      </c>
    </row>
    <row r="14" spans="1:28" ht="30" customHeight="1">
      <c r="A14" s="16" t="s">
        <v>379</v>
      </c>
      <c r="B14" s="16" t="s">
        <v>375</v>
      </c>
      <c r="C14" s="16" t="s">
        <v>376</v>
      </c>
      <c r="D14" s="29" t="s">
        <v>377</v>
      </c>
      <c r="E14" s="30">
        <v>32420</v>
      </c>
      <c r="F14" s="16" t="s">
        <v>52</v>
      </c>
      <c r="G14" s="30">
        <v>0</v>
      </c>
      <c r="H14" s="16" t="s">
        <v>52</v>
      </c>
      <c r="I14" s="30">
        <v>0</v>
      </c>
      <c r="J14" s="16" t="s">
        <v>52</v>
      </c>
      <c r="K14" s="30">
        <v>0</v>
      </c>
      <c r="L14" s="16" t="s">
        <v>52</v>
      </c>
      <c r="M14" s="30">
        <v>0</v>
      </c>
      <c r="N14" s="16" t="s">
        <v>52</v>
      </c>
      <c r="O14" s="30">
        <f t="shared" si="0"/>
        <v>32420</v>
      </c>
      <c r="P14" s="30">
        <v>0</v>
      </c>
      <c r="Q14" s="30">
        <v>0</v>
      </c>
      <c r="R14" s="30">
        <v>0</v>
      </c>
      <c r="S14" s="30">
        <v>0</v>
      </c>
      <c r="T14" s="30">
        <v>0</v>
      </c>
      <c r="U14" s="30">
        <v>0</v>
      </c>
      <c r="V14" s="30">
        <v>0</v>
      </c>
      <c r="W14" s="16" t="s">
        <v>378</v>
      </c>
      <c r="X14" s="16" t="s">
        <v>52</v>
      </c>
      <c r="Y14" s="2" t="s">
        <v>52</v>
      </c>
      <c r="Z14" s="2" t="s">
        <v>52</v>
      </c>
      <c r="AA14" s="31"/>
      <c r="AB14" s="2" t="s">
        <v>52</v>
      </c>
    </row>
    <row r="15" spans="1:28" ht="30" customHeight="1">
      <c r="A15" s="16" t="s">
        <v>383</v>
      </c>
      <c r="B15" s="16" t="s">
        <v>375</v>
      </c>
      <c r="C15" s="16" t="s">
        <v>381</v>
      </c>
      <c r="D15" s="29" t="s">
        <v>377</v>
      </c>
      <c r="E15" s="30">
        <v>9534</v>
      </c>
      <c r="F15" s="16" t="s">
        <v>52</v>
      </c>
      <c r="G15" s="30">
        <v>10000</v>
      </c>
      <c r="H15" s="16" t="s">
        <v>882</v>
      </c>
      <c r="I15" s="30">
        <v>0</v>
      </c>
      <c r="J15" s="16" t="s">
        <v>52</v>
      </c>
      <c r="K15" s="30">
        <v>0</v>
      </c>
      <c r="L15" s="16" t="s">
        <v>52</v>
      </c>
      <c r="M15" s="30">
        <v>0</v>
      </c>
      <c r="N15" s="16" t="s">
        <v>52</v>
      </c>
      <c r="O15" s="30">
        <f t="shared" si="0"/>
        <v>9534</v>
      </c>
      <c r="P15" s="30">
        <v>0</v>
      </c>
      <c r="Q15" s="30">
        <v>0</v>
      </c>
      <c r="R15" s="30">
        <v>0</v>
      </c>
      <c r="S15" s="30">
        <v>0</v>
      </c>
      <c r="T15" s="30">
        <v>0</v>
      </c>
      <c r="U15" s="30">
        <v>0</v>
      </c>
      <c r="V15" s="30">
        <v>0</v>
      </c>
      <c r="W15" s="16" t="s">
        <v>382</v>
      </c>
      <c r="X15" s="16" t="s">
        <v>52</v>
      </c>
      <c r="Y15" s="2" t="s">
        <v>52</v>
      </c>
      <c r="Z15" s="2" t="s">
        <v>52</v>
      </c>
      <c r="AA15" s="31"/>
      <c r="AB15" s="2" t="s">
        <v>52</v>
      </c>
    </row>
    <row r="16" spans="1:28" ht="30" customHeight="1">
      <c r="A16" s="16" t="s">
        <v>387</v>
      </c>
      <c r="B16" s="16" t="s">
        <v>375</v>
      </c>
      <c r="C16" s="16" t="s">
        <v>385</v>
      </c>
      <c r="D16" s="29" t="s">
        <v>377</v>
      </c>
      <c r="E16" s="30">
        <v>0</v>
      </c>
      <c r="F16" s="16" t="s">
        <v>52</v>
      </c>
      <c r="G16" s="30">
        <v>25000</v>
      </c>
      <c r="H16" s="16" t="s">
        <v>882</v>
      </c>
      <c r="I16" s="30">
        <v>0</v>
      </c>
      <c r="J16" s="16" t="s">
        <v>52</v>
      </c>
      <c r="K16" s="30">
        <v>0</v>
      </c>
      <c r="L16" s="16" t="s">
        <v>52</v>
      </c>
      <c r="M16" s="30">
        <v>0</v>
      </c>
      <c r="N16" s="16" t="s">
        <v>52</v>
      </c>
      <c r="O16" s="30">
        <f t="shared" si="0"/>
        <v>25000</v>
      </c>
      <c r="P16" s="30">
        <v>0</v>
      </c>
      <c r="Q16" s="30">
        <v>0</v>
      </c>
      <c r="R16" s="30">
        <v>0</v>
      </c>
      <c r="S16" s="30">
        <v>0</v>
      </c>
      <c r="T16" s="30">
        <v>0</v>
      </c>
      <c r="U16" s="30">
        <v>0</v>
      </c>
      <c r="V16" s="30">
        <v>0</v>
      </c>
      <c r="W16" s="16" t="s">
        <v>386</v>
      </c>
      <c r="X16" s="16" t="s">
        <v>52</v>
      </c>
      <c r="Y16" s="2" t="s">
        <v>52</v>
      </c>
      <c r="Z16" s="2" t="s">
        <v>52</v>
      </c>
      <c r="AA16" s="31"/>
      <c r="AB16" s="2" t="s">
        <v>52</v>
      </c>
    </row>
    <row r="17" spans="1:28" ht="30" customHeight="1">
      <c r="A17" s="16" t="s">
        <v>395</v>
      </c>
      <c r="B17" s="16" t="s">
        <v>375</v>
      </c>
      <c r="C17" s="16" t="s">
        <v>393</v>
      </c>
      <c r="D17" s="29" t="s">
        <v>377</v>
      </c>
      <c r="E17" s="30">
        <v>0</v>
      </c>
      <c r="F17" s="16" t="s">
        <v>52</v>
      </c>
      <c r="G17" s="30">
        <v>20000</v>
      </c>
      <c r="H17" s="16" t="s">
        <v>882</v>
      </c>
      <c r="I17" s="30">
        <v>0</v>
      </c>
      <c r="J17" s="16" t="s">
        <v>52</v>
      </c>
      <c r="K17" s="30">
        <v>0</v>
      </c>
      <c r="L17" s="16" t="s">
        <v>52</v>
      </c>
      <c r="M17" s="30">
        <v>0</v>
      </c>
      <c r="N17" s="16" t="s">
        <v>52</v>
      </c>
      <c r="O17" s="30">
        <f t="shared" si="0"/>
        <v>20000</v>
      </c>
      <c r="P17" s="30">
        <v>0</v>
      </c>
      <c r="Q17" s="30">
        <v>0</v>
      </c>
      <c r="R17" s="30">
        <v>0</v>
      </c>
      <c r="S17" s="30">
        <v>0</v>
      </c>
      <c r="T17" s="30">
        <v>0</v>
      </c>
      <c r="U17" s="30">
        <v>0</v>
      </c>
      <c r="V17" s="30">
        <v>0</v>
      </c>
      <c r="W17" s="16" t="s">
        <v>394</v>
      </c>
      <c r="X17" s="16" t="s">
        <v>52</v>
      </c>
      <c r="Y17" s="2" t="s">
        <v>52</v>
      </c>
      <c r="Z17" s="2" t="s">
        <v>52</v>
      </c>
      <c r="AA17" s="31"/>
      <c r="AB17" s="2" t="s">
        <v>52</v>
      </c>
    </row>
    <row r="18" spans="1:28" ht="30" customHeight="1">
      <c r="A18" s="16" t="s">
        <v>399</v>
      </c>
      <c r="B18" s="16" t="s">
        <v>375</v>
      </c>
      <c r="C18" s="16" t="s">
        <v>397</v>
      </c>
      <c r="D18" s="29" t="s">
        <v>377</v>
      </c>
      <c r="E18" s="30">
        <v>0</v>
      </c>
      <c r="F18" s="16" t="s">
        <v>52</v>
      </c>
      <c r="G18" s="30">
        <v>25000</v>
      </c>
      <c r="H18" s="16" t="s">
        <v>882</v>
      </c>
      <c r="I18" s="30">
        <v>0</v>
      </c>
      <c r="J18" s="16" t="s">
        <v>52</v>
      </c>
      <c r="K18" s="30">
        <v>0</v>
      </c>
      <c r="L18" s="16" t="s">
        <v>52</v>
      </c>
      <c r="M18" s="30">
        <v>0</v>
      </c>
      <c r="N18" s="16" t="s">
        <v>52</v>
      </c>
      <c r="O18" s="30">
        <f t="shared" si="0"/>
        <v>25000</v>
      </c>
      <c r="P18" s="30">
        <v>0</v>
      </c>
      <c r="Q18" s="30">
        <v>0</v>
      </c>
      <c r="R18" s="30">
        <v>0</v>
      </c>
      <c r="S18" s="30">
        <v>0</v>
      </c>
      <c r="T18" s="30">
        <v>0</v>
      </c>
      <c r="U18" s="30">
        <v>0</v>
      </c>
      <c r="V18" s="30">
        <v>0</v>
      </c>
      <c r="W18" s="16" t="s">
        <v>398</v>
      </c>
      <c r="X18" s="16" t="s">
        <v>52</v>
      </c>
      <c r="Y18" s="2" t="s">
        <v>52</v>
      </c>
      <c r="Z18" s="2" t="s">
        <v>52</v>
      </c>
      <c r="AA18" s="31"/>
      <c r="AB18" s="2" t="s">
        <v>52</v>
      </c>
    </row>
    <row r="19" spans="1:28" ht="30" customHeight="1">
      <c r="A19" s="16" t="s">
        <v>391</v>
      </c>
      <c r="B19" s="16" t="s">
        <v>375</v>
      </c>
      <c r="C19" s="16" t="s">
        <v>389</v>
      </c>
      <c r="D19" s="29" t="s">
        <v>377</v>
      </c>
      <c r="E19" s="30">
        <v>0</v>
      </c>
      <c r="F19" s="16" t="s">
        <v>52</v>
      </c>
      <c r="G19" s="30">
        <v>6000</v>
      </c>
      <c r="H19" s="16" t="s">
        <v>882</v>
      </c>
      <c r="I19" s="30">
        <v>0</v>
      </c>
      <c r="J19" s="16" t="s">
        <v>52</v>
      </c>
      <c r="K19" s="30">
        <v>0</v>
      </c>
      <c r="L19" s="16" t="s">
        <v>52</v>
      </c>
      <c r="M19" s="30">
        <v>0</v>
      </c>
      <c r="N19" s="16" t="s">
        <v>52</v>
      </c>
      <c r="O19" s="30">
        <f t="shared" si="0"/>
        <v>6000</v>
      </c>
      <c r="P19" s="30">
        <v>0</v>
      </c>
      <c r="Q19" s="30">
        <v>0</v>
      </c>
      <c r="R19" s="30">
        <v>0</v>
      </c>
      <c r="S19" s="30">
        <v>0</v>
      </c>
      <c r="T19" s="30">
        <v>0</v>
      </c>
      <c r="U19" s="30">
        <v>0</v>
      </c>
      <c r="V19" s="30">
        <v>0</v>
      </c>
      <c r="W19" s="16" t="s">
        <v>390</v>
      </c>
      <c r="X19" s="16" t="s">
        <v>52</v>
      </c>
      <c r="Y19" s="2" t="s">
        <v>52</v>
      </c>
      <c r="Z19" s="2" t="s">
        <v>52</v>
      </c>
      <c r="AA19" s="31"/>
      <c r="AB19" s="2" t="s">
        <v>52</v>
      </c>
    </row>
    <row r="20" spans="1:28" ht="30" customHeight="1">
      <c r="A20" s="16" t="s">
        <v>403</v>
      </c>
      <c r="B20" s="16" t="s">
        <v>375</v>
      </c>
      <c r="C20" s="16" t="s">
        <v>401</v>
      </c>
      <c r="D20" s="29" t="s">
        <v>377</v>
      </c>
      <c r="E20" s="30">
        <v>0</v>
      </c>
      <c r="F20" s="16" t="s">
        <v>52</v>
      </c>
      <c r="G20" s="30">
        <v>9500</v>
      </c>
      <c r="H20" s="16" t="s">
        <v>882</v>
      </c>
      <c r="I20" s="30">
        <v>0</v>
      </c>
      <c r="J20" s="16" t="s">
        <v>52</v>
      </c>
      <c r="K20" s="30">
        <v>0</v>
      </c>
      <c r="L20" s="16" t="s">
        <v>52</v>
      </c>
      <c r="M20" s="30">
        <v>0</v>
      </c>
      <c r="N20" s="16" t="s">
        <v>52</v>
      </c>
      <c r="O20" s="30">
        <f t="shared" si="0"/>
        <v>9500</v>
      </c>
      <c r="P20" s="30">
        <v>0</v>
      </c>
      <c r="Q20" s="30">
        <v>0</v>
      </c>
      <c r="R20" s="30">
        <v>0</v>
      </c>
      <c r="S20" s="30">
        <v>0</v>
      </c>
      <c r="T20" s="30">
        <v>0</v>
      </c>
      <c r="U20" s="30">
        <v>0</v>
      </c>
      <c r="V20" s="30">
        <v>0</v>
      </c>
      <c r="W20" s="16" t="s">
        <v>402</v>
      </c>
      <c r="X20" s="16" t="s">
        <v>52</v>
      </c>
      <c r="Y20" s="2" t="s">
        <v>52</v>
      </c>
      <c r="Z20" s="2" t="s">
        <v>52</v>
      </c>
      <c r="AA20" s="31"/>
      <c r="AB20" s="2" t="s">
        <v>52</v>
      </c>
    </row>
    <row r="21" spans="1:28" ht="30" customHeight="1">
      <c r="A21" s="16" t="s">
        <v>407</v>
      </c>
      <c r="B21" s="16" t="s">
        <v>375</v>
      </c>
      <c r="C21" s="16" t="s">
        <v>405</v>
      </c>
      <c r="D21" s="29" t="s">
        <v>377</v>
      </c>
      <c r="E21" s="30">
        <v>0</v>
      </c>
      <c r="F21" s="16" t="s">
        <v>52</v>
      </c>
      <c r="G21" s="30">
        <v>11000</v>
      </c>
      <c r="H21" s="16" t="s">
        <v>882</v>
      </c>
      <c r="I21" s="30">
        <v>0</v>
      </c>
      <c r="J21" s="16" t="s">
        <v>52</v>
      </c>
      <c r="K21" s="30">
        <v>0</v>
      </c>
      <c r="L21" s="16" t="s">
        <v>52</v>
      </c>
      <c r="M21" s="30">
        <v>0</v>
      </c>
      <c r="N21" s="16" t="s">
        <v>52</v>
      </c>
      <c r="O21" s="30">
        <f t="shared" si="0"/>
        <v>11000</v>
      </c>
      <c r="P21" s="30">
        <v>0</v>
      </c>
      <c r="Q21" s="30">
        <v>0</v>
      </c>
      <c r="R21" s="30">
        <v>0</v>
      </c>
      <c r="S21" s="30">
        <v>0</v>
      </c>
      <c r="T21" s="30">
        <v>0</v>
      </c>
      <c r="U21" s="30">
        <v>0</v>
      </c>
      <c r="V21" s="30">
        <v>0</v>
      </c>
      <c r="W21" s="16" t="s">
        <v>406</v>
      </c>
      <c r="X21" s="16" t="s">
        <v>52</v>
      </c>
      <c r="Y21" s="2" t="s">
        <v>52</v>
      </c>
      <c r="Z21" s="2" t="s">
        <v>52</v>
      </c>
      <c r="AA21" s="31"/>
      <c r="AB21" s="2" t="s">
        <v>52</v>
      </c>
    </row>
    <row r="22" spans="1:28" ht="30" customHeight="1">
      <c r="A22" s="16" t="s">
        <v>412</v>
      </c>
      <c r="B22" s="16" t="s">
        <v>375</v>
      </c>
      <c r="C22" s="16" t="s">
        <v>409</v>
      </c>
      <c r="D22" s="29" t="s">
        <v>410</v>
      </c>
      <c r="E22" s="30">
        <v>0</v>
      </c>
      <c r="F22" s="16" t="s">
        <v>52</v>
      </c>
      <c r="G22" s="30">
        <v>0</v>
      </c>
      <c r="H22" s="16" t="s">
        <v>52</v>
      </c>
      <c r="I22" s="30">
        <v>0</v>
      </c>
      <c r="J22" s="16" t="s">
        <v>52</v>
      </c>
      <c r="K22" s="30">
        <v>18500</v>
      </c>
      <c r="L22" s="16" t="s">
        <v>883</v>
      </c>
      <c r="M22" s="30">
        <v>0</v>
      </c>
      <c r="N22" s="16" t="s">
        <v>52</v>
      </c>
      <c r="O22" s="30">
        <f t="shared" si="0"/>
        <v>18500</v>
      </c>
      <c r="P22" s="30">
        <v>0</v>
      </c>
      <c r="Q22" s="30">
        <v>0</v>
      </c>
      <c r="R22" s="30">
        <v>0</v>
      </c>
      <c r="S22" s="30">
        <v>0</v>
      </c>
      <c r="T22" s="30">
        <v>0</v>
      </c>
      <c r="U22" s="30">
        <v>0</v>
      </c>
      <c r="V22" s="30">
        <v>0</v>
      </c>
      <c r="W22" s="16" t="s">
        <v>411</v>
      </c>
      <c r="X22" s="16" t="s">
        <v>52</v>
      </c>
      <c r="Y22" s="2" t="s">
        <v>52</v>
      </c>
      <c r="Z22" s="2" t="s">
        <v>52</v>
      </c>
      <c r="AA22" s="31"/>
      <c r="AB22" s="2" t="s">
        <v>52</v>
      </c>
    </row>
    <row r="23" spans="1:28" ht="30" customHeight="1">
      <c r="A23" s="16" t="s">
        <v>560</v>
      </c>
      <c r="B23" s="16" t="s">
        <v>557</v>
      </c>
      <c r="C23" s="16" t="s">
        <v>558</v>
      </c>
      <c r="D23" s="29" t="s">
        <v>435</v>
      </c>
      <c r="E23" s="30">
        <v>0</v>
      </c>
      <c r="F23" s="16" t="s">
        <v>52</v>
      </c>
      <c r="G23" s="30">
        <v>0</v>
      </c>
      <c r="H23" s="16" t="s">
        <v>52</v>
      </c>
      <c r="I23" s="30">
        <v>0</v>
      </c>
      <c r="J23" s="16" t="s">
        <v>52</v>
      </c>
      <c r="K23" s="30">
        <v>10009</v>
      </c>
      <c r="L23" s="16" t="s">
        <v>884</v>
      </c>
      <c r="M23" s="30">
        <v>0</v>
      </c>
      <c r="N23" s="16" t="s">
        <v>52</v>
      </c>
      <c r="O23" s="30">
        <f t="shared" si="0"/>
        <v>10009</v>
      </c>
      <c r="P23" s="30">
        <v>0</v>
      </c>
      <c r="Q23" s="30">
        <v>0</v>
      </c>
      <c r="R23" s="30">
        <v>0</v>
      </c>
      <c r="S23" s="30">
        <v>0</v>
      </c>
      <c r="T23" s="30">
        <v>0</v>
      </c>
      <c r="U23" s="30">
        <v>0</v>
      </c>
      <c r="V23" s="30">
        <v>0</v>
      </c>
      <c r="W23" s="16" t="s">
        <v>559</v>
      </c>
      <c r="X23" s="16" t="s">
        <v>52</v>
      </c>
      <c r="Y23" s="2" t="s">
        <v>52</v>
      </c>
      <c r="Z23" s="2" t="s">
        <v>52</v>
      </c>
      <c r="AA23" s="31"/>
      <c r="AB23" s="2" t="s">
        <v>52</v>
      </c>
    </row>
    <row r="24" spans="1:28" ht="30" customHeight="1">
      <c r="A24" s="16" t="s">
        <v>437</v>
      </c>
      <c r="B24" s="16" t="s">
        <v>433</v>
      </c>
      <c r="C24" s="16" t="s">
        <v>434</v>
      </c>
      <c r="D24" s="29" t="s">
        <v>435</v>
      </c>
      <c r="E24" s="30">
        <v>12558</v>
      </c>
      <c r="F24" s="16" t="s">
        <v>52</v>
      </c>
      <c r="G24" s="30">
        <v>18500</v>
      </c>
      <c r="H24" s="16" t="s">
        <v>885</v>
      </c>
      <c r="I24" s="30">
        <v>0</v>
      </c>
      <c r="J24" s="16" t="s">
        <v>52</v>
      </c>
      <c r="K24" s="30">
        <v>0</v>
      </c>
      <c r="L24" s="16" t="s">
        <v>52</v>
      </c>
      <c r="M24" s="30">
        <v>0</v>
      </c>
      <c r="N24" s="16" t="s">
        <v>52</v>
      </c>
      <c r="O24" s="30">
        <f t="shared" si="0"/>
        <v>12558</v>
      </c>
      <c r="P24" s="30">
        <v>0</v>
      </c>
      <c r="Q24" s="30">
        <v>0</v>
      </c>
      <c r="R24" s="30">
        <v>0</v>
      </c>
      <c r="S24" s="30">
        <v>0</v>
      </c>
      <c r="T24" s="30">
        <v>0</v>
      </c>
      <c r="U24" s="30">
        <v>0</v>
      </c>
      <c r="V24" s="30">
        <v>0</v>
      </c>
      <c r="W24" s="16" t="s">
        <v>436</v>
      </c>
      <c r="X24" s="16" t="s">
        <v>52</v>
      </c>
      <c r="Y24" s="2" t="s">
        <v>52</v>
      </c>
      <c r="Z24" s="2" t="s">
        <v>52</v>
      </c>
      <c r="AA24" s="31"/>
      <c r="AB24" s="2" t="s">
        <v>52</v>
      </c>
    </row>
    <row r="25" spans="1:28" ht="30" customHeight="1">
      <c r="A25" s="16" t="s">
        <v>446</v>
      </c>
      <c r="B25" s="16" t="s">
        <v>433</v>
      </c>
      <c r="C25" s="16" t="s">
        <v>444</v>
      </c>
      <c r="D25" s="29" t="s">
        <v>435</v>
      </c>
      <c r="E25" s="30">
        <v>19664</v>
      </c>
      <c r="F25" s="16" t="s">
        <v>52</v>
      </c>
      <c r="G25" s="30">
        <v>19200</v>
      </c>
      <c r="H25" s="16" t="s">
        <v>886</v>
      </c>
      <c r="I25" s="30">
        <v>0</v>
      </c>
      <c r="J25" s="16" t="s">
        <v>52</v>
      </c>
      <c r="K25" s="30">
        <v>0</v>
      </c>
      <c r="L25" s="16" t="s">
        <v>52</v>
      </c>
      <c r="M25" s="30">
        <v>0</v>
      </c>
      <c r="N25" s="16" t="s">
        <v>52</v>
      </c>
      <c r="O25" s="30">
        <f t="shared" si="0"/>
        <v>19200</v>
      </c>
      <c r="P25" s="30">
        <v>0</v>
      </c>
      <c r="Q25" s="30">
        <v>0</v>
      </c>
      <c r="R25" s="30">
        <v>0</v>
      </c>
      <c r="S25" s="30">
        <v>0</v>
      </c>
      <c r="T25" s="30">
        <v>0</v>
      </c>
      <c r="U25" s="30">
        <v>0</v>
      </c>
      <c r="V25" s="30">
        <v>0</v>
      </c>
      <c r="W25" s="16" t="s">
        <v>445</v>
      </c>
      <c r="X25" s="16" t="s">
        <v>52</v>
      </c>
      <c r="Y25" s="2" t="s">
        <v>52</v>
      </c>
      <c r="Z25" s="2" t="s">
        <v>52</v>
      </c>
      <c r="AA25" s="31"/>
      <c r="AB25" s="2" t="s">
        <v>52</v>
      </c>
    </row>
    <row r="26" spans="1:28" ht="30" customHeight="1">
      <c r="A26" s="16" t="s">
        <v>527</v>
      </c>
      <c r="B26" s="16" t="s">
        <v>524</v>
      </c>
      <c r="C26" s="16" t="s">
        <v>525</v>
      </c>
      <c r="D26" s="29" t="s">
        <v>435</v>
      </c>
      <c r="E26" s="30">
        <v>0</v>
      </c>
      <c r="F26" s="16" t="s">
        <v>52</v>
      </c>
      <c r="G26" s="30">
        <v>6875</v>
      </c>
      <c r="H26" s="16" t="s">
        <v>887</v>
      </c>
      <c r="I26" s="30">
        <v>0</v>
      </c>
      <c r="J26" s="16" t="s">
        <v>52</v>
      </c>
      <c r="K26" s="30">
        <v>0</v>
      </c>
      <c r="L26" s="16" t="s">
        <v>52</v>
      </c>
      <c r="M26" s="30">
        <v>0</v>
      </c>
      <c r="N26" s="16" t="s">
        <v>52</v>
      </c>
      <c r="O26" s="30">
        <f t="shared" si="0"/>
        <v>6875</v>
      </c>
      <c r="P26" s="30">
        <v>0</v>
      </c>
      <c r="Q26" s="30">
        <v>0</v>
      </c>
      <c r="R26" s="30">
        <v>0</v>
      </c>
      <c r="S26" s="30">
        <v>0</v>
      </c>
      <c r="T26" s="30">
        <v>0</v>
      </c>
      <c r="U26" s="30">
        <v>0</v>
      </c>
      <c r="V26" s="30">
        <v>0</v>
      </c>
      <c r="W26" s="16" t="s">
        <v>526</v>
      </c>
      <c r="X26" s="16" t="s">
        <v>52</v>
      </c>
      <c r="Y26" s="2" t="s">
        <v>52</v>
      </c>
      <c r="Z26" s="2" t="s">
        <v>52</v>
      </c>
      <c r="AA26" s="31"/>
      <c r="AB26" s="2" t="s">
        <v>52</v>
      </c>
    </row>
    <row r="27" spans="1:28" ht="30" customHeight="1">
      <c r="A27" s="16" t="s">
        <v>532</v>
      </c>
      <c r="B27" s="16" t="s">
        <v>529</v>
      </c>
      <c r="C27" s="16" t="s">
        <v>530</v>
      </c>
      <c r="D27" s="29" t="s">
        <v>435</v>
      </c>
      <c r="E27" s="30">
        <v>0</v>
      </c>
      <c r="F27" s="16" t="s">
        <v>52</v>
      </c>
      <c r="G27" s="30">
        <v>3494.44</v>
      </c>
      <c r="H27" s="16" t="s">
        <v>888</v>
      </c>
      <c r="I27" s="30">
        <v>3722.22</v>
      </c>
      <c r="J27" s="16" t="s">
        <v>889</v>
      </c>
      <c r="K27" s="30">
        <v>0</v>
      </c>
      <c r="L27" s="16" t="s">
        <v>52</v>
      </c>
      <c r="M27" s="30">
        <v>0</v>
      </c>
      <c r="N27" s="16" t="s">
        <v>52</v>
      </c>
      <c r="O27" s="30">
        <f t="shared" si="0"/>
        <v>3494.44</v>
      </c>
      <c r="P27" s="30">
        <v>0</v>
      </c>
      <c r="Q27" s="30">
        <v>0</v>
      </c>
      <c r="R27" s="30">
        <v>0</v>
      </c>
      <c r="S27" s="30">
        <v>0</v>
      </c>
      <c r="T27" s="30">
        <v>0</v>
      </c>
      <c r="U27" s="30">
        <v>0</v>
      </c>
      <c r="V27" s="30">
        <v>0</v>
      </c>
      <c r="W27" s="16" t="s">
        <v>531</v>
      </c>
      <c r="X27" s="16" t="s">
        <v>52</v>
      </c>
      <c r="Y27" s="2" t="s">
        <v>52</v>
      </c>
      <c r="Z27" s="2" t="s">
        <v>52</v>
      </c>
      <c r="AA27" s="31"/>
      <c r="AB27" s="2" t="s">
        <v>52</v>
      </c>
    </row>
    <row r="28" spans="1:28" ht="30" customHeight="1">
      <c r="A28" s="16" t="s">
        <v>835</v>
      </c>
      <c r="B28" s="16" t="s">
        <v>832</v>
      </c>
      <c r="C28" s="16" t="s">
        <v>833</v>
      </c>
      <c r="D28" s="29" t="s">
        <v>228</v>
      </c>
      <c r="E28" s="30">
        <v>0</v>
      </c>
      <c r="F28" s="16" t="s">
        <v>52</v>
      </c>
      <c r="G28" s="30">
        <v>4030</v>
      </c>
      <c r="H28" s="16" t="s">
        <v>890</v>
      </c>
      <c r="I28" s="30">
        <v>0</v>
      </c>
      <c r="J28" s="16" t="s">
        <v>52</v>
      </c>
      <c r="K28" s="30">
        <v>0</v>
      </c>
      <c r="L28" s="16" t="s">
        <v>52</v>
      </c>
      <c r="M28" s="30">
        <v>0</v>
      </c>
      <c r="N28" s="16" t="s">
        <v>52</v>
      </c>
      <c r="O28" s="30">
        <f t="shared" si="0"/>
        <v>4030</v>
      </c>
      <c r="P28" s="30">
        <v>0</v>
      </c>
      <c r="Q28" s="30">
        <v>0</v>
      </c>
      <c r="R28" s="30">
        <v>0</v>
      </c>
      <c r="S28" s="30">
        <v>0</v>
      </c>
      <c r="T28" s="30">
        <v>0</v>
      </c>
      <c r="U28" s="30">
        <v>0</v>
      </c>
      <c r="V28" s="30">
        <v>0</v>
      </c>
      <c r="W28" s="16" t="s">
        <v>834</v>
      </c>
      <c r="X28" s="16" t="s">
        <v>52</v>
      </c>
      <c r="Y28" s="2" t="s">
        <v>52</v>
      </c>
      <c r="Z28" s="2" t="s">
        <v>52</v>
      </c>
      <c r="AA28" s="31"/>
      <c r="AB28" s="2" t="s">
        <v>52</v>
      </c>
    </row>
    <row r="29" spans="1:28" ht="30" customHeight="1">
      <c r="A29" s="16" t="s">
        <v>329</v>
      </c>
      <c r="B29" s="16" t="s">
        <v>325</v>
      </c>
      <c r="C29" s="16" t="s">
        <v>326</v>
      </c>
      <c r="D29" s="29" t="s">
        <v>327</v>
      </c>
      <c r="E29" s="30">
        <v>0</v>
      </c>
      <c r="F29" s="16" t="s">
        <v>52</v>
      </c>
      <c r="G29" s="30">
        <v>0</v>
      </c>
      <c r="H29" s="16" t="s">
        <v>52</v>
      </c>
      <c r="I29" s="30">
        <v>0</v>
      </c>
      <c r="J29" s="16" t="s">
        <v>52</v>
      </c>
      <c r="K29" s="30">
        <v>0</v>
      </c>
      <c r="L29" s="16" t="s">
        <v>891</v>
      </c>
      <c r="M29" s="30">
        <v>0</v>
      </c>
      <c r="N29" s="16" t="s">
        <v>52</v>
      </c>
      <c r="O29" s="30">
        <v>0</v>
      </c>
      <c r="P29" s="30">
        <v>0</v>
      </c>
      <c r="Q29" s="30">
        <v>0</v>
      </c>
      <c r="R29" s="30">
        <v>0</v>
      </c>
      <c r="S29" s="30">
        <v>0</v>
      </c>
      <c r="T29" s="30">
        <v>170497</v>
      </c>
      <c r="U29" s="30">
        <v>0</v>
      </c>
      <c r="V29" s="30">
        <f>SMALL(Q29:U29,COUNTIF(Q29:U29,0)+1)</f>
        <v>170497</v>
      </c>
      <c r="W29" s="16" t="s">
        <v>328</v>
      </c>
      <c r="X29" s="16" t="s">
        <v>52</v>
      </c>
      <c r="Y29" s="2" t="s">
        <v>52</v>
      </c>
      <c r="Z29" s="2" t="s">
        <v>52</v>
      </c>
      <c r="AA29" s="31"/>
      <c r="AB29" s="2" t="s">
        <v>52</v>
      </c>
    </row>
    <row r="30" spans="1:28" ht="30" customHeight="1">
      <c r="A30" s="16" t="s">
        <v>334</v>
      </c>
      <c r="B30" s="16" t="s">
        <v>331</v>
      </c>
      <c r="C30" s="16" t="s">
        <v>332</v>
      </c>
      <c r="D30" s="29" t="s">
        <v>327</v>
      </c>
      <c r="E30" s="30">
        <v>0</v>
      </c>
      <c r="F30" s="16" t="s">
        <v>52</v>
      </c>
      <c r="G30" s="30">
        <v>0</v>
      </c>
      <c r="H30" s="16" t="s">
        <v>52</v>
      </c>
      <c r="I30" s="30">
        <v>0</v>
      </c>
      <c r="J30" s="16" t="s">
        <v>52</v>
      </c>
      <c r="K30" s="30">
        <v>0</v>
      </c>
      <c r="L30" s="16" t="s">
        <v>892</v>
      </c>
      <c r="M30" s="30">
        <v>0</v>
      </c>
      <c r="N30" s="16" t="s">
        <v>52</v>
      </c>
      <c r="O30" s="30">
        <v>0</v>
      </c>
      <c r="P30" s="30">
        <v>0</v>
      </c>
      <c r="Q30" s="30">
        <v>0</v>
      </c>
      <c r="R30" s="30">
        <v>0</v>
      </c>
      <c r="S30" s="30">
        <v>0</v>
      </c>
      <c r="T30" s="30">
        <v>62500</v>
      </c>
      <c r="U30" s="30">
        <v>0</v>
      </c>
      <c r="V30" s="30">
        <f>SMALL(Q30:U30,COUNTIF(Q30:U30,0)+1)</f>
        <v>62500</v>
      </c>
      <c r="W30" s="16" t="s">
        <v>333</v>
      </c>
      <c r="X30" s="16" t="s">
        <v>52</v>
      </c>
      <c r="Y30" s="2" t="s">
        <v>52</v>
      </c>
      <c r="Z30" s="2" t="s">
        <v>52</v>
      </c>
      <c r="AA30" s="31"/>
      <c r="AB30" s="2" t="s">
        <v>52</v>
      </c>
    </row>
    <row r="31" spans="1:28" ht="30" customHeight="1">
      <c r="A31" s="16" t="s">
        <v>588</v>
      </c>
      <c r="B31" s="16" t="s">
        <v>584</v>
      </c>
      <c r="C31" s="16" t="s">
        <v>585</v>
      </c>
      <c r="D31" s="29" t="s">
        <v>586</v>
      </c>
      <c r="E31" s="30">
        <v>1858</v>
      </c>
      <c r="F31" s="16" t="s">
        <v>52</v>
      </c>
      <c r="G31" s="30">
        <v>0</v>
      </c>
      <c r="H31" s="16" t="s">
        <v>52</v>
      </c>
      <c r="I31" s="30">
        <v>0</v>
      </c>
      <c r="J31" s="16" t="s">
        <v>52</v>
      </c>
      <c r="K31" s="30">
        <v>0</v>
      </c>
      <c r="L31" s="16" t="s">
        <v>52</v>
      </c>
      <c r="M31" s="30">
        <v>0</v>
      </c>
      <c r="N31" s="16" t="s">
        <v>52</v>
      </c>
      <c r="O31" s="30">
        <f>SMALL(E31:M31,COUNTIF(E31:M31,0)+1)</f>
        <v>1858</v>
      </c>
      <c r="P31" s="30">
        <v>8863</v>
      </c>
      <c r="Q31" s="30">
        <v>0</v>
      </c>
      <c r="R31" s="30">
        <v>0</v>
      </c>
      <c r="S31" s="30">
        <v>0</v>
      </c>
      <c r="T31" s="30">
        <v>0</v>
      </c>
      <c r="U31" s="30">
        <v>0</v>
      </c>
      <c r="V31" s="30">
        <v>0</v>
      </c>
      <c r="W31" s="16" t="s">
        <v>587</v>
      </c>
      <c r="X31" s="16" t="s">
        <v>52</v>
      </c>
      <c r="Y31" s="2" t="s">
        <v>893</v>
      </c>
      <c r="Z31" s="2" t="s">
        <v>52</v>
      </c>
      <c r="AA31" s="31"/>
      <c r="AB31" s="2" t="s">
        <v>52</v>
      </c>
    </row>
    <row r="32" spans="1:28" ht="30" customHeight="1">
      <c r="A32" s="16" t="s">
        <v>629</v>
      </c>
      <c r="B32" s="16" t="s">
        <v>626</v>
      </c>
      <c r="C32" s="16" t="s">
        <v>627</v>
      </c>
      <c r="D32" s="29" t="s">
        <v>586</v>
      </c>
      <c r="E32" s="30">
        <v>70</v>
      </c>
      <c r="F32" s="16" t="s">
        <v>52</v>
      </c>
      <c r="G32" s="30">
        <v>0</v>
      </c>
      <c r="H32" s="16" t="s">
        <v>52</v>
      </c>
      <c r="I32" s="30">
        <v>0</v>
      </c>
      <c r="J32" s="16" t="s">
        <v>52</v>
      </c>
      <c r="K32" s="30">
        <v>0</v>
      </c>
      <c r="L32" s="16" t="s">
        <v>52</v>
      </c>
      <c r="M32" s="30">
        <v>0</v>
      </c>
      <c r="N32" s="16" t="s">
        <v>52</v>
      </c>
      <c r="O32" s="30">
        <f>SMALL(E32:M32,COUNTIF(E32:M32,0)+1)</f>
        <v>70</v>
      </c>
      <c r="P32" s="30">
        <v>7012</v>
      </c>
      <c r="Q32" s="30">
        <v>0</v>
      </c>
      <c r="R32" s="30">
        <v>0</v>
      </c>
      <c r="S32" s="30">
        <v>0</v>
      </c>
      <c r="T32" s="30">
        <v>0</v>
      </c>
      <c r="U32" s="30">
        <v>0</v>
      </c>
      <c r="V32" s="30">
        <v>0</v>
      </c>
      <c r="W32" s="16" t="s">
        <v>628</v>
      </c>
      <c r="X32" s="16" t="s">
        <v>52</v>
      </c>
      <c r="Y32" s="2" t="s">
        <v>893</v>
      </c>
      <c r="Z32" s="2" t="s">
        <v>52</v>
      </c>
      <c r="AA32" s="31"/>
      <c r="AB32" s="2" t="s">
        <v>52</v>
      </c>
    </row>
    <row r="33" spans="1:28" ht="30" customHeight="1">
      <c r="A33" s="16" t="s">
        <v>370</v>
      </c>
      <c r="B33" s="16" t="s">
        <v>368</v>
      </c>
      <c r="C33" s="16" t="s">
        <v>363</v>
      </c>
      <c r="D33" s="29" t="s">
        <v>364</v>
      </c>
      <c r="E33" s="30">
        <v>0</v>
      </c>
      <c r="F33" s="16" t="s">
        <v>52</v>
      </c>
      <c r="G33" s="30">
        <v>0</v>
      </c>
      <c r="H33" s="16" t="s">
        <v>52</v>
      </c>
      <c r="I33" s="30">
        <v>0</v>
      </c>
      <c r="J33" s="16" t="s">
        <v>52</v>
      </c>
      <c r="K33" s="30">
        <v>0</v>
      </c>
      <c r="L33" s="16" t="s">
        <v>52</v>
      </c>
      <c r="M33" s="30">
        <v>0</v>
      </c>
      <c r="N33" s="16" t="s">
        <v>52</v>
      </c>
      <c r="O33" s="30">
        <v>0</v>
      </c>
      <c r="P33" s="30">
        <v>167081</v>
      </c>
      <c r="Q33" s="30">
        <v>0</v>
      </c>
      <c r="R33" s="30">
        <v>0</v>
      </c>
      <c r="S33" s="30">
        <v>0</v>
      </c>
      <c r="T33" s="30">
        <v>0</v>
      </c>
      <c r="U33" s="30">
        <v>0</v>
      </c>
      <c r="V33" s="30">
        <v>0</v>
      </c>
      <c r="W33" s="16" t="s">
        <v>369</v>
      </c>
      <c r="X33" s="16" t="s">
        <v>52</v>
      </c>
      <c r="Y33" s="2" t="s">
        <v>894</v>
      </c>
      <c r="Z33" s="2" t="s">
        <v>52</v>
      </c>
      <c r="AA33" s="31"/>
      <c r="AB33" s="2" t="s">
        <v>52</v>
      </c>
    </row>
    <row r="34" spans="1:28" ht="30" customHeight="1">
      <c r="A34" s="16" t="s">
        <v>491</v>
      </c>
      <c r="B34" s="16" t="s">
        <v>489</v>
      </c>
      <c r="C34" s="16" t="s">
        <v>363</v>
      </c>
      <c r="D34" s="29" t="s">
        <v>364</v>
      </c>
      <c r="E34" s="30">
        <v>0</v>
      </c>
      <c r="F34" s="16" t="s">
        <v>52</v>
      </c>
      <c r="G34" s="30">
        <v>0</v>
      </c>
      <c r="H34" s="16" t="s">
        <v>52</v>
      </c>
      <c r="I34" s="30">
        <v>0</v>
      </c>
      <c r="J34" s="16" t="s">
        <v>52</v>
      </c>
      <c r="K34" s="30">
        <v>0</v>
      </c>
      <c r="L34" s="16" t="s">
        <v>52</v>
      </c>
      <c r="M34" s="30">
        <v>0</v>
      </c>
      <c r="N34" s="16" t="s">
        <v>52</v>
      </c>
      <c r="O34" s="30">
        <v>0</v>
      </c>
      <c r="P34" s="30">
        <v>219321</v>
      </c>
      <c r="Q34" s="30">
        <v>0</v>
      </c>
      <c r="R34" s="30">
        <v>0</v>
      </c>
      <c r="S34" s="30">
        <v>0</v>
      </c>
      <c r="T34" s="30">
        <v>0</v>
      </c>
      <c r="U34" s="30">
        <v>0</v>
      </c>
      <c r="V34" s="30">
        <v>0</v>
      </c>
      <c r="W34" s="16" t="s">
        <v>490</v>
      </c>
      <c r="X34" s="16" t="s">
        <v>52</v>
      </c>
      <c r="Y34" s="2" t="s">
        <v>894</v>
      </c>
      <c r="Z34" s="2" t="s">
        <v>52</v>
      </c>
      <c r="AA34" s="31"/>
      <c r="AB34" s="2" t="s">
        <v>52</v>
      </c>
    </row>
    <row r="35" spans="1:28" ht="30" customHeight="1">
      <c r="A35" s="16" t="s">
        <v>366</v>
      </c>
      <c r="B35" s="16" t="s">
        <v>362</v>
      </c>
      <c r="C35" s="16" t="s">
        <v>363</v>
      </c>
      <c r="D35" s="29" t="s">
        <v>364</v>
      </c>
      <c r="E35" s="30">
        <v>0</v>
      </c>
      <c r="F35" s="16" t="s">
        <v>52</v>
      </c>
      <c r="G35" s="30">
        <v>0</v>
      </c>
      <c r="H35" s="16" t="s">
        <v>52</v>
      </c>
      <c r="I35" s="30">
        <v>0</v>
      </c>
      <c r="J35" s="16" t="s">
        <v>52</v>
      </c>
      <c r="K35" s="30">
        <v>0</v>
      </c>
      <c r="L35" s="16" t="s">
        <v>52</v>
      </c>
      <c r="M35" s="30">
        <v>0</v>
      </c>
      <c r="N35" s="16" t="s">
        <v>52</v>
      </c>
      <c r="O35" s="30">
        <v>0</v>
      </c>
      <c r="P35" s="30">
        <v>282352</v>
      </c>
      <c r="Q35" s="30">
        <v>0</v>
      </c>
      <c r="R35" s="30">
        <v>0</v>
      </c>
      <c r="S35" s="30">
        <v>0</v>
      </c>
      <c r="T35" s="30">
        <v>0</v>
      </c>
      <c r="U35" s="30">
        <v>0</v>
      </c>
      <c r="V35" s="30">
        <v>0</v>
      </c>
      <c r="W35" s="16" t="s">
        <v>365</v>
      </c>
      <c r="X35" s="16" t="s">
        <v>52</v>
      </c>
      <c r="Y35" s="2" t="s">
        <v>894</v>
      </c>
      <c r="Z35" s="2" t="s">
        <v>52</v>
      </c>
      <c r="AA35" s="31"/>
      <c r="AB35" s="2" t="s">
        <v>52</v>
      </c>
    </row>
    <row r="36" spans="1:28" ht="30" customHeight="1">
      <c r="A36" s="16" t="s">
        <v>483</v>
      </c>
      <c r="B36" s="16" t="s">
        <v>481</v>
      </c>
      <c r="C36" s="16" t="s">
        <v>363</v>
      </c>
      <c r="D36" s="29" t="s">
        <v>364</v>
      </c>
      <c r="E36" s="30">
        <v>0</v>
      </c>
      <c r="F36" s="16" t="s">
        <v>52</v>
      </c>
      <c r="G36" s="30">
        <v>0</v>
      </c>
      <c r="H36" s="16" t="s">
        <v>52</v>
      </c>
      <c r="I36" s="30">
        <v>0</v>
      </c>
      <c r="J36" s="16" t="s">
        <v>52</v>
      </c>
      <c r="K36" s="30">
        <v>0</v>
      </c>
      <c r="L36" s="16" t="s">
        <v>52</v>
      </c>
      <c r="M36" s="30">
        <v>0</v>
      </c>
      <c r="N36" s="16" t="s">
        <v>52</v>
      </c>
      <c r="O36" s="30">
        <v>0</v>
      </c>
      <c r="P36" s="30">
        <v>237480</v>
      </c>
      <c r="Q36" s="30">
        <v>0</v>
      </c>
      <c r="R36" s="30">
        <v>0</v>
      </c>
      <c r="S36" s="30">
        <v>0</v>
      </c>
      <c r="T36" s="30">
        <v>0</v>
      </c>
      <c r="U36" s="30">
        <v>0</v>
      </c>
      <c r="V36" s="30">
        <v>0</v>
      </c>
      <c r="W36" s="16" t="s">
        <v>482</v>
      </c>
      <c r="X36" s="16" t="s">
        <v>52</v>
      </c>
      <c r="Y36" s="2" t="s">
        <v>894</v>
      </c>
      <c r="Z36" s="2" t="s">
        <v>52</v>
      </c>
      <c r="AA36" s="31"/>
      <c r="AB36" s="2" t="s">
        <v>52</v>
      </c>
    </row>
    <row r="37" spans="1:28" ht="30" customHeight="1">
      <c r="A37" s="16" t="s">
        <v>487</v>
      </c>
      <c r="B37" s="16" t="s">
        <v>485</v>
      </c>
      <c r="C37" s="16" t="s">
        <v>363</v>
      </c>
      <c r="D37" s="29" t="s">
        <v>364</v>
      </c>
      <c r="E37" s="30">
        <v>0</v>
      </c>
      <c r="F37" s="16" t="s">
        <v>52</v>
      </c>
      <c r="G37" s="30">
        <v>0</v>
      </c>
      <c r="H37" s="16" t="s">
        <v>52</v>
      </c>
      <c r="I37" s="30">
        <v>0</v>
      </c>
      <c r="J37" s="16" t="s">
        <v>52</v>
      </c>
      <c r="K37" s="30">
        <v>0</v>
      </c>
      <c r="L37" s="16" t="s">
        <v>52</v>
      </c>
      <c r="M37" s="30">
        <v>0</v>
      </c>
      <c r="N37" s="16" t="s">
        <v>52</v>
      </c>
      <c r="O37" s="30">
        <v>0</v>
      </c>
      <c r="P37" s="30">
        <v>270724</v>
      </c>
      <c r="Q37" s="30">
        <v>0</v>
      </c>
      <c r="R37" s="30">
        <v>0</v>
      </c>
      <c r="S37" s="30">
        <v>0</v>
      </c>
      <c r="T37" s="30">
        <v>0</v>
      </c>
      <c r="U37" s="30">
        <v>0</v>
      </c>
      <c r="V37" s="30">
        <v>0</v>
      </c>
      <c r="W37" s="16" t="s">
        <v>486</v>
      </c>
      <c r="X37" s="16" t="s">
        <v>52</v>
      </c>
      <c r="Y37" s="2" t="s">
        <v>894</v>
      </c>
      <c r="Z37" s="2" t="s">
        <v>52</v>
      </c>
      <c r="AA37" s="31"/>
      <c r="AB37" s="2" t="s">
        <v>52</v>
      </c>
    </row>
    <row r="38" spans="1:28" ht="30" customHeight="1">
      <c r="A38" s="16" t="s">
        <v>461</v>
      </c>
      <c r="B38" s="16" t="s">
        <v>459</v>
      </c>
      <c r="C38" s="16" t="s">
        <v>363</v>
      </c>
      <c r="D38" s="29" t="s">
        <v>364</v>
      </c>
      <c r="E38" s="30">
        <v>0</v>
      </c>
      <c r="F38" s="16" t="s">
        <v>52</v>
      </c>
      <c r="G38" s="30">
        <v>0</v>
      </c>
      <c r="H38" s="16" t="s">
        <v>52</v>
      </c>
      <c r="I38" s="30">
        <v>0</v>
      </c>
      <c r="J38" s="16" t="s">
        <v>52</v>
      </c>
      <c r="K38" s="30">
        <v>0</v>
      </c>
      <c r="L38" s="16" t="s">
        <v>52</v>
      </c>
      <c r="M38" s="30">
        <v>0</v>
      </c>
      <c r="N38" s="16" t="s">
        <v>52</v>
      </c>
      <c r="O38" s="30">
        <v>0</v>
      </c>
      <c r="P38" s="30">
        <v>279267</v>
      </c>
      <c r="Q38" s="30">
        <v>0</v>
      </c>
      <c r="R38" s="30">
        <v>0</v>
      </c>
      <c r="S38" s="30">
        <v>0</v>
      </c>
      <c r="T38" s="30">
        <v>0</v>
      </c>
      <c r="U38" s="30">
        <v>0</v>
      </c>
      <c r="V38" s="30">
        <v>0</v>
      </c>
      <c r="W38" s="16" t="s">
        <v>460</v>
      </c>
      <c r="X38" s="16" t="s">
        <v>52</v>
      </c>
      <c r="Y38" s="2" t="s">
        <v>894</v>
      </c>
      <c r="Z38" s="2" t="s">
        <v>52</v>
      </c>
      <c r="AA38" s="31"/>
      <c r="AB38" s="2" t="s">
        <v>52</v>
      </c>
    </row>
    <row r="39" spans="1:28" ht="30" customHeight="1">
      <c r="A39" s="16" t="s">
        <v>511</v>
      </c>
      <c r="B39" s="16" t="s">
        <v>509</v>
      </c>
      <c r="C39" s="16" t="s">
        <v>363</v>
      </c>
      <c r="D39" s="29" t="s">
        <v>364</v>
      </c>
      <c r="E39" s="30">
        <v>0</v>
      </c>
      <c r="F39" s="16" t="s">
        <v>52</v>
      </c>
      <c r="G39" s="30">
        <v>0</v>
      </c>
      <c r="H39" s="16" t="s">
        <v>52</v>
      </c>
      <c r="I39" s="30">
        <v>0</v>
      </c>
      <c r="J39" s="16" t="s">
        <v>52</v>
      </c>
      <c r="K39" s="30">
        <v>0</v>
      </c>
      <c r="L39" s="16" t="s">
        <v>52</v>
      </c>
      <c r="M39" s="30">
        <v>0</v>
      </c>
      <c r="N39" s="16" t="s">
        <v>52</v>
      </c>
      <c r="O39" s="30">
        <v>0</v>
      </c>
      <c r="P39" s="30">
        <v>247778</v>
      </c>
      <c r="Q39" s="30">
        <v>0</v>
      </c>
      <c r="R39" s="30">
        <v>0</v>
      </c>
      <c r="S39" s="30">
        <v>0</v>
      </c>
      <c r="T39" s="30">
        <v>0</v>
      </c>
      <c r="U39" s="30">
        <v>0</v>
      </c>
      <c r="V39" s="30">
        <v>0</v>
      </c>
      <c r="W39" s="16" t="s">
        <v>510</v>
      </c>
      <c r="X39" s="16" t="s">
        <v>52</v>
      </c>
      <c r="Y39" s="2" t="s">
        <v>894</v>
      </c>
      <c r="Z39" s="2" t="s">
        <v>52</v>
      </c>
      <c r="AA39" s="31"/>
      <c r="AB39" s="2" t="s">
        <v>52</v>
      </c>
    </row>
    <row r="40" spans="1:28" ht="30" customHeight="1">
      <c r="A40" s="16" t="s">
        <v>538</v>
      </c>
      <c r="B40" s="16" t="s">
        <v>536</v>
      </c>
      <c r="C40" s="16" t="s">
        <v>363</v>
      </c>
      <c r="D40" s="29" t="s">
        <v>364</v>
      </c>
      <c r="E40" s="30">
        <v>0</v>
      </c>
      <c r="F40" s="16" t="s">
        <v>52</v>
      </c>
      <c r="G40" s="30">
        <v>0</v>
      </c>
      <c r="H40" s="16" t="s">
        <v>52</v>
      </c>
      <c r="I40" s="30">
        <v>0</v>
      </c>
      <c r="J40" s="16" t="s">
        <v>52</v>
      </c>
      <c r="K40" s="30">
        <v>0</v>
      </c>
      <c r="L40" s="16" t="s">
        <v>52</v>
      </c>
      <c r="M40" s="30">
        <v>0</v>
      </c>
      <c r="N40" s="16" t="s">
        <v>52</v>
      </c>
      <c r="O40" s="30">
        <v>0</v>
      </c>
      <c r="P40" s="30">
        <v>256854</v>
      </c>
      <c r="Q40" s="30">
        <v>0</v>
      </c>
      <c r="R40" s="30">
        <v>0</v>
      </c>
      <c r="S40" s="30">
        <v>0</v>
      </c>
      <c r="T40" s="30">
        <v>0</v>
      </c>
      <c r="U40" s="30">
        <v>0</v>
      </c>
      <c r="V40" s="30">
        <v>0</v>
      </c>
      <c r="W40" s="16" t="s">
        <v>537</v>
      </c>
      <c r="X40" s="16" t="s">
        <v>52</v>
      </c>
      <c r="Y40" s="2" t="s">
        <v>894</v>
      </c>
      <c r="Z40" s="2" t="s">
        <v>52</v>
      </c>
      <c r="AA40" s="31"/>
      <c r="AB40" s="2" t="s">
        <v>52</v>
      </c>
    </row>
    <row r="41" spans="1:28" ht="30" customHeight="1">
      <c r="A41" s="16" t="s">
        <v>846</v>
      </c>
      <c r="B41" s="16" t="s">
        <v>844</v>
      </c>
      <c r="C41" s="16" t="s">
        <v>363</v>
      </c>
      <c r="D41" s="29" t="s">
        <v>364</v>
      </c>
      <c r="E41" s="30">
        <v>0</v>
      </c>
      <c r="F41" s="16" t="s">
        <v>52</v>
      </c>
      <c r="G41" s="30">
        <v>0</v>
      </c>
      <c r="H41" s="16" t="s">
        <v>52</v>
      </c>
      <c r="I41" s="30">
        <v>0</v>
      </c>
      <c r="J41" s="16" t="s">
        <v>52</v>
      </c>
      <c r="K41" s="30">
        <v>0</v>
      </c>
      <c r="L41" s="16" t="s">
        <v>52</v>
      </c>
      <c r="M41" s="30">
        <v>0</v>
      </c>
      <c r="N41" s="16" t="s">
        <v>52</v>
      </c>
      <c r="O41" s="30">
        <v>0</v>
      </c>
      <c r="P41" s="30">
        <v>245524</v>
      </c>
      <c r="Q41" s="30">
        <v>0</v>
      </c>
      <c r="R41" s="30">
        <v>0</v>
      </c>
      <c r="S41" s="30">
        <v>0</v>
      </c>
      <c r="T41" s="30">
        <v>0</v>
      </c>
      <c r="U41" s="30">
        <v>0</v>
      </c>
      <c r="V41" s="30">
        <v>0</v>
      </c>
      <c r="W41" s="16" t="s">
        <v>845</v>
      </c>
      <c r="X41" s="16" t="s">
        <v>52</v>
      </c>
      <c r="Y41" s="2" t="s">
        <v>894</v>
      </c>
      <c r="Z41" s="2" t="s">
        <v>52</v>
      </c>
      <c r="AA41" s="31"/>
      <c r="AB41" s="2" t="s">
        <v>52</v>
      </c>
    </row>
    <row r="42" spans="1:28" ht="30" customHeight="1">
      <c r="A42" s="16" t="s">
        <v>784</v>
      </c>
      <c r="B42" s="16" t="s">
        <v>782</v>
      </c>
      <c r="C42" s="16" t="s">
        <v>206</v>
      </c>
      <c r="D42" s="29" t="s">
        <v>88</v>
      </c>
      <c r="E42" s="30">
        <v>0</v>
      </c>
      <c r="F42" s="16" t="s">
        <v>52</v>
      </c>
      <c r="G42" s="30">
        <v>0</v>
      </c>
      <c r="H42" s="16" t="s">
        <v>52</v>
      </c>
      <c r="I42" s="30">
        <v>0</v>
      </c>
      <c r="J42" s="16" t="s">
        <v>52</v>
      </c>
      <c r="K42" s="30">
        <v>0</v>
      </c>
      <c r="L42" s="16" t="s">
        <v>52</v>
      </c>
      <c r="M42" s="30">
        <v>39000</v>
      </c>
      <c r="N42" s="16" t="s">
        <v>52</v>
      </c>
      <c r="O42" s="30">
        <f>SMALL(E42:M42,COUNTIF(E42:M42,0)+1)</f>
        <v>39000</v>
      </c>
      <c r="P42" s="30">
        <v>0</v>
      </c>
      <c r="Q42" s="30">
        <v>0</v>
      </c>
      <c r="R42" s="30">
        <v>0</v>
      </c>
      <c r="S42" s="30">
        <v>0</v>
      </c>
      <c r="T42" s="30">
        <v>0</v>
      </c>
      <c r="U42" s="30">
        <v>0</v>
      </c>
      <c r="V42" s="30">
        <v>0</v>
      </c>
      <c r="W42" s="16" t="s">
        <v>783</v>
      </c>
      <c r="X42" s="16" t="s">
        <v>52</v>
      </c>
      <c r="Y42" s="2" t="s">
        <v>52</v>
      </c>
      <c r="Z42" s="2" t="s">
        <v>52</v>
      </c>
      <c r="AA42" s="31"/>
      <c r="AB42" s="2" t="s">
        <v>52</v>
      </c>
    </row>
    <row r="43" spans="1:28" ht="30" customHeight="1">
      <c r="A43" s="16" t="s">
        <v>80</v>
      </c>
      <c r="B43" s="16" t="s">
        <v>76</v>
      </c>
      <c r="C43" s="16" t="s">
        <v>77</v>
      </c>
      <c r="D43" s="29" t="s">
        <v>78</v>
      </c>
      <c r="E43" s="30">
        <v>0</v>
      </c>
      <c r="F43" s="16" t="s">
        <v>52</v>
      </c>
      <c r="G43" s="30">
        <v>0</v>
      </c>
      <c r="H43" s="16" t="s">
        <v>52</v>
      </c>
      <c r="I43" s="30">
        <v>0</v>
      </c>
      <c r="J43" s="16" t="s">
        <v>52</v>
      </c>
      <c r="K43" s="30">
        <v>0</v>
      </c>
      <c r="L43" s="16" t="s">
        <v>52</v>
      </c>
      <c r="M43" s="30">
        <v>0</v>
      </c>
      <c r="N43" s="16" t="s">
        <v>52</v>
      </c>
      <c r="O43" s="30">
        <v>0</v>
      </c>
      <c r="P43" s="30">
        <v>0</v>
      </c>
      <c r="Q43" s="30">
        <v>0</v>
      </c>
      <c r="R43" s="30">
        <v>0</v>
      </c>
      <c r="S43" s="30">
        <v>0</v>
      </c>
      <c r="T43" s="30">
        <v>0</v>
      </c>
      <c r="U43" s="30">
        <v>500000</v>
      </c>
      <c r="V43" s="30">
        <f>SMALL(Q43:U43,COUNTIF(Q43:U43,0)+1)</f>
        <v>500000</v>
      </c>
      <c r="W43" s="16" t="s">
        <v>79</v>
      </c>
      <c r="X43" s="16" t="s">
        <v>52</v>
      </c>
      <c r="Y43" s="2" t="s">
        <v>52</v>
      </c>
      <c r="Z43" s="2" t="s">
        <v>52</v>
      </c>
      <c r="AA43" s="31"/>
      <c r="AB43" s="2" t="s">
        <v>52</v>
      </c>
    </row>
  </sheetData>
  <mergeCells count="15">
    <mergeCell ref="Y3:Y4"/>
    <mergeCell ref="Z3:Z4"/>
    <mergeCell ref="AA3:AA4"/>
    <mergeCell ref="AB3:AB4"/>
    <mergeCell ref="A1:X1"/>
    <mergeCell ref="A2:X2"/>
    <mergeCell ref="A3:A4"/>
    <mergeCell ref="B3:B4"/>
    <mergeCell ref="C3:C4"/>
    <mergeCell ref="D3:D4"/>
    <mergeCell ref="E3:O3"/>
    <mergeCell ref="P3:P4"/>
    <mergeCell ref="Q3:V3"/>
    <mergeCell ref="W3:W4"/>
    <mergeCell ref="X3:X4"/>
  </mergeCells>
  <phoneticPr fontId="1" type="noConversion"/>
  <pageMargins left="0.78740157480314954" right="0" top="0.39370078740157477" bottom="0.39370078740157477" header="0" footer="0"/>
  <pageSetup paperSize="9" scale="48"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workbookViewId="0"/>
  </sheetViews>
  <sheetFormatPr defaultRowHeight="16.5"/>
  <sheetData>
    <row r="1" spans="1:7">
      <c r="A1" t="s">
        <v>975</v>
      </c>
    </row>
    <row r="2" spans="1:7">
      <c r="A2" s="1" t="s">
        <v>976</v>
      </c>
      <c r="B2" t="s">
        <v>977</v>
      </c>
      <c r="C2" s="1" t="s">
        <v>978</v>
      </c>
    </row>
    <row r="3" spans="1:7">
      <c r="A3" s="1" t="s">
        <v>979</v>
      </c>
      <c r="B3" t="s">
        <v>980</v>
      </c>
    </row>
    <row r="4" spans="1:7">
      <c r="A4" s="1" t="s">
        <v>981</v>
      </c>
      <c r="B4">
        <v>5</v>
      </c>
    </row>
    <row r="5" spans="1:7">
      <c r="A5" s="1" t="s">
        <v>982</v>
      </c>
      <c r="B5">
        <v>5</v>
      </c>
    </row>
    <row r="6" spans="1:7">
      <c r="A6" s="1" t="s">
        <v>983</v>
      </c>
      <c r="B6" t="s">
        <v>984</v>
      </c>
    </row>
    <row r="7" spans="1:7">
      <c r="A7" s="1" t="s">
        <v>985</v>
      </c>
      <c r="B7" t="s">
        <v>986</v>
      </c>
      <c r="C7" t="s">
        <v>63</v>
      </c>
    </row>
    <row r="8" spans="1:7">
      <c r="A8" s="1" t="s">
        <v>987</v>
      </c>
      <c r="B8" t="s">
        <v>986</v>
      </c>
      <c r="C8">
        <v>2</v>
      </c>
    </row>
    <row r="9" spans="1:7">
      <c r="A9" s="1" t="s">
        <v>988</v>
      </c>
      <c r="B9" t="s">
        <v>858</v>
      </c>
      <c r="C9" t="s">
        <v>860</v>
      </c>
      <c r="D9" t="s">
        <v>861</v>
      </c>
      <c r="E9" t="s">
        <v>862</v>
      </c>
      <c r="F9" t="s">
        <v>863</v>
      </c>
      <c r="G9" t="s">
        <v>989</v>
      </c>
    </row>
    <row r="10" spans="1:7">
      <c r="A10" s="1" t="s">
        <v>990</v>
      </c>
      <c r="B10">
        <v>1289</v>
      </c>
      <c r="C10">
        <v>0</v>
      </c>
      <c r="D10">
        <v>0</v>
      </c>
    </row>
    <row r="11" spans="1:7">
      <c r="A11" s="1" t="s">
        <v>991</v>
      </c>
      <c r="B11" t="s">
        <v>992</v>
      </c>
      <c r="C11">
        <v>4</v>
      </c>
    </row>
    <row r="12" spans="1:7">
      <c r="A12" s="1" t="s">
        <v>993</v>
      </c>
      <c r="B12" t="s">
        <v>992</v>
      </c>
      <c r="C12">
        <v>4</v>
      </c>
    </row>
    <row r="13" spans="1:7">
      <c r="A13" s="1" t="s">
        <v>994</v>
      </c>
      <c r="B13" t="s">
        <v>992</v>
      </c>
      <c r="C13">
        <v>3</v>
      </c>
    </row>
    <row r="14" spans="1:7">
      <c r="A14" s="1" t="s">
        <v>995</v>
      </c>
      <c r="B14" t="s">
        <v>992</v>
      </c>
      <c r="C14">
        <v>5</v>
      </c>
    </row>
    <row r="15" spans="1:7">
      <c r="A15" s="1" t="s">
        <v>996</v>
      </c>
      <c r="B15" t="s">
        <v>977</v>
      </c>
      <c r="C15" t="s">
        <v>997</v>
      </c>
      <c r="D15" t="s">
        <v>997</v>
      </c>
      <c r="E15" t="s">
        <v>997</v>
      </c>
      <c r="F15">
        <v>1</v>
      </c>
    </row>
    <row r="16" spans="1:7">
      <c r="A16" s="1" t="s">
        <v>998</v>
      </c>
      <c r="B16">
        <v>1.1100000000000001</v>
      </c>
      <c r="C16">
        <v>1.1200000000000001</v>
      </c>
    </row>
    <row r="17" spans="1:13">
      <c r="A17" s="1" t="s">
        <v>999</v>
      </c>
      <c r="B17">
        <v>1</v>
      </c>
      <c r="C17">
        <v>1.5</v>
      </c>
      <c r="D17">
        <v>1.1599999999999999</v>
      </c>
      <c r="E17">
        <v>1.6</v>
      </c>
      <c r="F17">
        <v>1.6</v>
      </c>
      <c r="G17">
        <v>1.6</v>
      </c>
      <c r="H17">
        <v>1.94</v>
      </c>
      <c r="I17">
        <v>1.94</v>
      </c>
      <c r="J17">
        <v>1.94</v>
      </c>
      <c r="K17">
        <v>1</v>
      </c>
      <c r="L17">
        <v>1</v>
      </c>
      <c r="M17">
        <v>1</v>
      </c>
    </row>
    <row r="18" spans="1:13">
      <c r="A18" s="1" t="s">
        <v>1000</v>
      </c>
      <c r="B18">
        <v>1.25</v>
      </c>
      <c r="C18">
        <v>1.071</v>
      </c>
    </row>
    <row r="19" spans="1:13">
      <c r="A19" s="1" t="s">
        <v>1001</v>
      </c>
    </row>
    <row r="20" spans="1:13">
      <c r="A20" s="1" t="s">
        <v>1002</v>
      </c>
      <c r="B20" s="1" t="s">
        <v>986</v>
      </c>
      <c r="C20">
        <v>1</v>
      </c>
    </row>
    <row r="21" spans="1:13">
      <c r="A21" t="s">
        <v>855</v>
      </c>
      <c r="B21" t="s">
        <v>1004</v>
      </c>
      <c r="C21" t="s">
        <v>1005</v>
      </c>
    </row>
    <row r="22" spans="1:13">
      <c r="A22">
        <v>1</v>
      </c>
      <c r="B22" s="1" t="s">
        <v>1006</v>
      </c>
      <c r="C22" s="1" t="s">
        <v>907</v>
      </c>
    </row>
    <row r="23" spans="1:13">
      <c r="A23">
        <v>2</v>
      </c>
      <c r="B23" s="1" t="s">
        <v>1007</v>
      </c>
      <c r="C23" s="1" t="s">
        <v>1008</v>
      </c>
    </row>
    <row r="24" spans="1:13">
      <c r="A24">
        <v>3</v>
      </c>
      <c r="B24" s="1" t="s">
        <v>1009</v>
      </c>
      <c r="C24" s="1" t="s">
        <v>1010</v>
      </c>
    </row>
    <row r="25" spans="1:13">
      <c r="A25">
        <v>4</v>
      </c>
      <c r="B25" s="1" t="s">
        <v>965</v>
      </c>
      <c r="C25" s="1" t="s">
        <v>964</v>
      </c>
    </row>
    <row r="26" spans="1:13">
      <c r="A26">
        <v>5</v>
      </c>
      <c r="B26" s="1" t="s">
        <v>1011</v>
      </c>
      <c r="C26" s="1" t="s">
        <v>52</v>
      </c>
    </row>
    <row r="27" spans="1:13">
      <c r="A27">
        <v>6</v>
      </c>
      <c r="B27" s="1" t="s">
        <v>1012</v>
      </c>
      <c r="C27" s="1" t="s">
        <v>52</v>
      </c>
    </row>
    <row r="28" spans="1:13">
      <c r="A28">
        <v>7</v>
      </c>
      <c r="B28" s="1" t="s">
        <v>1012</v>
      </c>
      <c r="C28" s="1" t="s">
        <v>52</v>
      </c>
    </row>
    <row r="29" spans="1:13">
      <c r="A29">
        <v>8</v>
      </c>
      <c r="B29" s="1" t="s">
        <v>1012</v>
      </c>
      <c r="C29" s="1" t="s">
        <v>52</v>
      </c>
    </row>
    <row r="30" spans="1:13">
      <c r="A30">
        <v>9</v>
      </c>
      <c r="B30" s="1" t="s">
        <v>1012</v>
      </c>
      <c r="C30" s="1" t="s">
        <v>52</v>
      </c>
    </row>
    <row r="31" spans="1:13">
      <c r="A31" t="s">
        <v>977</v>
      </c>
      <c r="B31" s="1" t="s">
        <v>1013</v>
      </c>
      <c r="C31" s="1" t="s">
        <v>52</v>
      </c>
    </row>
    <row r="32" spans="1:13">
      <c r="A32" t="s">
        <v>894</v>
      </c>
      <c r="B32" s="1" t="s">
        <v>1014</v>
      </c>
      <c r="C32" s="1" t="s">
        <v>52</v>
      </c>
    </row>
    <row r="33" spans="1:3">
      <c r="A33" t="s">
        <v>986</v>
      </c>
      <c r="B33" s="1" t="s">
        <v>1013</v>
      </c>
      <c r="C33" s="1" t="s">
        <v>52</v>
      </c>
    </row>
    <row r="34" spans="1:3">
      <c r="A34" t="s">
        <v>1015</v>
      </c>
      <c r="B34" s="1" t="s">
        <v>1013</v>
      </c>
      <c r="C34" s="1" t="s">
        <v>52</v>
      </c>
    </row>
    <row r="35" spans="1:3">
      <c r="A35" t="s">
        <v>1016</v>
      </c>
      <c r="B35" s="1" t="s">
        <v>1013</v>
      </c>
      <c r="C35" s="1" t="s">
        <v>52</v>
      </c>
    </row>
    <row r="36" spans="1:3">
      <c r="A36" t="s">
        <v>64</v>
      </c>
      <c r="B36" s="1" t="s">
        <v>1013</v>
      </c>
      <c r="C36" s="1" t="s">
        <v>52</v>
      </c>
    </row>
    <row r="37" spans="1:3">
      <c r="A37" t="s">
        <v>1017</v>
      </c>
      <c r="B37" s="1" t="s">
        <v>1013</v>
      </c>
      <c r="C37" s="1" t="s">
        <v>52</v>
      </c>
    </row>
    <row r="38" spans="1:3">
      <c r="A38" t="s">
        <v>1018</v>
      </c>
      <c r="B38" s="1" t="s">
        <v>1013</v>
      </c>
      <c r="C38" s="1" t="s">
        <v>52</v>
      </c>
    </row>
    <row r="39" spans="1:3">
      <c r="A39" t="s">
        <v>1019</v>
      </c>
      <c r="B39" s="1" t="s">
        <v>1013</v>
      </c>
      <c r="C39" s="1" t="s">
        <v>52</v>
      </c>
    </row>
    <row r="40" spans="1:3">
      <c r="A40" t="s">
        <v>1020</v>
      </c>
      <c r="B40" s="1" t="s">
        <v>1013</v>
      </c>
      <c r="C40" s="1" t="s">
        <v>52</v>
      </c>
    </row>
    <row r="43" spans="1:3">
      <c r="A43" t="s">
        <v>1003</v>
      </c>
      <c r="B43">
        <v>1234</v>
      </c>
    </row>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10</vt:i4>
      </vt:variant>
      <vt:variant>
        <vt:lpstr>이름이 지정된 범위</vt:lpstr>
      </vt:variant>
      <vt:variant>
        <vt:i4>13</vt:i4>
      </vt:variant>
    </vt:vector>
  </HeadingPairs>
  <TitlesOfParts>
    <vt:vector size="23" baseType="lpstr">
      <vt:lpstr>총괄설계서</vt:lpstr>
      <vt:lpstr>설계서</vt:lpstr>
      <vt:lpstr>원가계산서</vt:lpstr>
      <vt:lpstr>공종별집계표</vt:lpstr>
      <vt:lpstr>공종별내역서</vt:lpstr>
      <vt:lpstr>일위대가목록</vt:lpstr>
      <vt:lpstr>일위대가</vt:lpstr>
      <vt:lpstr>단가대비표</vt:lpstr>
      <vt:lpstr> 공사설정 </vt:lpstr>
      <vt:lpstr>Sheet1</vt:lpstr>
      <vt:lpstr>공종별내역서!Print_Area</vt:lpstr>
      <vt:lpstr>공종별집계표!Print_Area</vt:lpstr>
      <vt:lpstr>단가대비표!Print_Area</vt:lpstr>
      <vt:lpstr>설계서!Print_Area</vt:lpstr>
      <vt:lpstr>일위대가!Print_Area</vt:lpstr>
      <vt:lpstr>일위대가목록!Print_Area</vt:lpstr>
      <vt:lpstr>총괄설계서!Print_Area</vt:lpstr>
      <vt:lpstr>공종별내역서!Print_Titles</vt:lpstr>
      <vt:lpstr>공종별집계표!Print_Titles</vt:lpstr>
      <vt:lpstr>단가대비표!Print_Titles</vt:lpstr>
      <vt:lpstr>원가계산서!Print_Titles</vt:lpstr>
      <vt:lpstr>일위대가!Print_Titles</vt:lpstr>
      <vt:lpstr>일위대가목록!Print_Titles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2024-10-15T00:49:28Z</dcterms:created>
  <dcterms:modified xsi:type="dcterms:W3CDTF">2024-10-15T01:03:57Z</dcterms:modified>
</cp:coreProperties>
</file>