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drawings/drawing1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5335" windowHeight="11610" firstSheet="1" activeTab="1"/>
  </bookViews>
  <sheets>
    <sheet name="☞①공사명입력표지출력" sheetId="1" r:id="rId1"/>
    <sheet name="갑지" sheetId="3" r:id="rId2"/>
    <sheet name="(1)★건축원가(요율조정은이곳에서)★" sheetId="4" r:id="rId3"/>
    <sheet name="공종별집계표" sheetId="5" r:id="rId4"/>
    <sheet name="공종별내역서" sheetId="6" r:id="rId5"/>
    <sheet name="일위대가목록" sheetId="7" r:id="rId6"/>
    <sheet name="일위대가" sheetId="8" r:id="rId7"/>
    <sheet name="중기단가목록" sheetId="9" r:id="rId8"/>
    <sheet name="중기단가산출서" sheetId="10" r:id="rId9"/>
    <sheet name="단가대비표" sheetId="11" r:id="rId10"/>
    <sheet name="기계 집계표" sheetId="14" r:id="rId11"/>
    <sheet name="기계 내역서" sheetId="15" r:id="rId12"/>
    <sheet name=" 공사설정 " sheetId="12" r:id="rId13"/>
    <sheet name="Sheet1" sheetId="13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</externalReferences>
  <definedNames>
    <definedName name="_">#REF!</definedName>
    <definedName name="_____SS1">#REF!</definedName>
    <definedName name="_____SS2">#REF!</definedName>
    <definedName name="_____TC1">#REF!</definedName>
    <definedName name="_____TC2">#REF!</definedName>
    <definedName name="_____WC1">#REF!</definedName>
    <definedName name="____A1">#REF!</definedName>
    <definedName name="____dia300">[1]대로근거!#REF!</definedName>
    <definedName name="____dia350">[1]대로근거!#REF!</definedName>
    <definedName name="____hun1">[2]설계조건!#REF!</definedName>
    <definedName name="____hun2">[2]설계조건!#REF!</definedName>
    <definedName name="____mcv1">#REF!</definedName>
    <definedName name="____mcv2">#REF!</definedName>
    <definedName name="____mcv3">#REF!</definedName>
    <definedName name="____mcv4">#REF!</definedName>
    <definedName name="____mcv5">#REF!</definedName>
    <definedName name="____mhw1">#REF!</definedName>
    <definedName name="____mvw1">#REF!</definedName>
    <definedName name="____pa1">#REF!</definedName>
    <definedName name="____pa2">#REF!</definedName>
    <definedName name="____pe22">#REF!</definedName>
    <definedName name="____qs1">[2]설계조건!#REF!</definedName>
    <definedName name="____qs12">[2]설계조건!#REF!</definedName>
    <definedName name="____qs2">[2]설계조건!#REF!</definedName>
    <definedName name="____qs22">[2]설계조건!#REF!</definedName>
    <definedName name="____RD1">#REF!</definedName>
    <definedName name="____RD2">#REF!</definedName>
    <definedName name="____RD3">#REF!</definedName>
    <definedName name="____RD4">#REF!</definedName>
    <definedName name="____RD5">#REF!</definedName>
    <definedName name="____RD6">#REF!</definedName>
    <definedName name="____RD7">#REF!</definedName>
    <definedName name="____RL1">#REF!</definedName>
    <definedName name="____RL2">#REF!</definedName>
    <definedName name="____RL3">#REF!</definedName>
    <definedName name="____RL4">#REF!</definedName>
    <definedName name="____RL5">#REF!</definedName>
    <definedName name="____RL6">#REF!</definedName>
    <definedName name="____RL7">#REF!</definedName>
    <definedName name="____s1">#REF!</definedName>
    <definedName name="____sp1">#REF!</definedName>
    <definedName name="____sp2">#REF!</definedName>
    <definedName name="____sp3">#REF!</definedName>
    <definedName name="____SS1">#REF!</definedName>
    <definedName name="____SS2">#REF!</definedName>
    <definedName name="____TC1">#REF!</definedName>
    <definedName name="____TC2">#REF!</definedName>
    <definedName name="____tdl2">#REF!</definedName>
    <definedName name="____teb1">#REF!</definedName>
    <definedName name="____teb2">#REF!</definedName>
    <definedName name="____teb3">#REF!</definedName>
    <definedName name="____Ted1">#REF!</definedName>
    <definedName name="____tll2">#REF!</definedName>
    <definedName name="____tri11">#REF!</definedName>
    <definedName name="____tri12">#REF!</definedName>
    <definedName name="____tri13">#REF!</definedName>
    <definedName name="____tri14">#REF!</definedName>
    <definedName name="____tri15">#REF!</definedName>
    <definedName name="____tri22">#REF!</definedName>
    <definedName name="____tri23">#REF!</definedName>
    <definedName name="____tri24">#REF!</definedName>
    <definedName name="____tri25">#REF!</definedName>
    <definedName name="____tri32">#REF!</definedName>
    <definedName name="____tri33">#REF!</definedName>
    <definedName name="____tri34">#REF!</definedName>
    <definedName name="____tri35">#REF!</definedName>
    <definedName name="____tri42">#REF!</definedName>
    <definedName name="____tri43">#REF!</definedName>
    <definedName name="____tri44">#REF!</definedName>
    <definedName name="____tri45">#REF!</definedName>
    <definedName name="____Ts1">#REF!</definedName>
    <definedName name="____TW1">#REF!</definedName>
    <definedName name="____TW2">#REF!</definedName>
    <definedName name="____vhw1">#REF!</definedName>
    <definedName name="____vvw1">#REF!</definedName>
    <definedName name="____WC1">#REF!</definedName>
    <definedName name="____wcv1">#REF!</definedName>
    <definedName name="____wcv2">#REF!</definedName>
    <definedName name="____wcv3">#REF!</definedName>
    <definedName name="____wcv4">#REF!</definedName>
    <definedName name="____wcv5">#REF!</definedName>
    <definedName name="____wd1">[2]설계조건!#REF!</definedName>
    <definedName name="____wd2">[2]설계조건!#REF!</definedName>
    <definedName name="____XS1">#REF!</definedName>
    <definedName name="____XS2">#REF!</definedName>
    <definedName name="____XS3">[3]교각계산!#REF!</definedName>
    <definedName name="____zz1">#REF!</definedName>
    <definedName name="____zz2">#REF!</definedName>
    <definedName name="____zz3">#REF!</definedName>
    <definedName name="___A1">#REF!</definedName>
    <definedName name="___dia300">[1]대로근거!#REF!</definedName>
    <definedName name="___dia350">[1]대로근거!#REF!</definedName>
    <definedName name="___hun1">[2]설계조건!#REF!</definedName>
    <definedName name="___hun2">[2]설계조건!#REF!</definedName>
    <definedName name="___mcv1">#REF!</definedName>
    <definedName name="___mcv2">#REF!</definedName>
    <definedName name="___mcv3">#REF!</definedName>
    <definedName name="___mcv4">#REF!</definedName>
    <definedName name="___mcv5">#REF!</definedName>
    <definedName name="___mhw1">#REF!</definedName>
    <definedName name="___mvw1">#REF!</definedName>
    <definedName name="___pa1">#REF!</definedName>
    <definedName name="___pa2">#REF!</definedName>
    <definedName name="___pe22">#REF!</definedName>
    <definedName name="___qs1">[2]설계조건!#REF!</definedName>
    <definedName name="___qs12">[2]설계조건!#REF!</definedName>
    <definedName name="___qs2">[2]설계조건!#REF!</definedName>
    <definedName name="___qs22">[2]설계조건!#REF!</definedName>
    <definedName name="___RD1">#REF!</definedName>
    <definedName name="___RD2">#REF!</definedName>
    <definedName name="___RD3">#REF!</definedName>
    <definedName name="___RD4">#REF!</definedName>
    <definedName name="___RD5">#REF!</definedName>
    <definedName name="___RD6">#REF!</definedName>
    <definedName name="___RD7">#REF!</definedName>
    <definedName name="___RL1">#REF!</definedName>
    <definedName name="___RL2">#REF!</definedName>
    <definedName name="___RL3">#REF!</definedName>
    <definedName name="___RL4">#REF!</definedName>
    <definedName name="___RL5">#REF!</definedName>
    <definedName name="___RL6">#REF!</definedName>
    <definedName name="___RL7">#REF!</definedName>
    <definedName name="___s1">#REF!</definedName>
    <definedName name="___sp1">#REF!</definedName>
    <definedName name="___sp2">#REF!</definedName>
    <definedName name="___sp3">#REF!</definedName>
    <definedName name="___SS1">#REF!</definedName>
    <definedName name="___SS2">#REF!</definedName>
    <definedName name="___TC1">#REF!</definedName>
    <definedName name="___TC2">#REF!</definedName>
    <definedName name="___tdl2">#REF!</definedName>
    <definedName name="___teb1">#REF!</definedName>
    <definedName name="___teb2">#REF!</definedName>
    <definedName name="___teb3">#REF!</definedName>
    <definedName name="___Ted1">#REF!</definedName>
    <definedName name="___tll2">#REF!</definedName>
    <definedName name="___tri11">#REF!</definedName>
    <definedName name="___tri12">#REF!</definedName>
    <definedName name="___tri13">#REF!</definedName>
    <definedName name="___tri14">#REF!</definedName>
    <definedName name="___tri15">#REF!</definedName>
    <definedName name="___tri22">#REF!</definedName>
    <definedName name="___tri23">#REF!</definedName>
    <definedName name="___tri24">#REF!</definedName>
    <definedName name="___tri25">#REF!</definedName>
    <definedName name="___tri32">#REF!</definedName>
    <definedName name="___tri33">#REF!</definedName>
    <definedName name="___tri34">#REF!</definedName>
    <definedName name="___tri35">#REF!</definedName>
    <definedName name="___tri42">#REF!</definedName>
    <definedName name="___tri43">#REF!</definedName>
    <definedName name="___tri44">#REF!</definedName>
    <definedName name="___tri45">#REF!</definedName>
    <definedName name="___Ts1">#REF!</definedName>
    <definedName name="___TW1">#REF!</definedName>
    <definedName name="___TW2">#REF!</definedName>
    <definedName name="___vhw1">#REF!</definedName>
    <definedName name="___vvw1">#REF!</definedName>
    <definedName name="___WC1">#REF!</definedName>
    <definedName name="___wcv1">#REF!</definedName>
    <definedName name="___wcv2">#REF!</definedName>
    <definedName name="___wcv3">#REF!</definedName>
    <definedName name="___wcv4">#REF!</definedName>
    <definedName name="___wcv5">#REF!</definedName>
    <definedName name="___wd1">[2]설계조건!#REF!</definedName>
    <definedName name="___wd2">[2]설계조건!#REF!</definedName>
    <definedName name="___XS1">#REF!</definedName>
    <definedName name="___XS2">#REF!</definedName>
    <definedName name="___XS3">[3]교각계산!#REF!</definedName>
    <definedName name="___zz1">#REF!</definedName>
    <definedName name="___zz2">#REF!</definedName>
    <definedName name="___zz3">#REF!</definedName>
    <definedName name="__A1">#REF!</definedName>
    <definedName name="__dia300">[1]대로근거!#REF!</definedName>
    <definedName name="__dia350">[1]대로근거!#REF!</definedName>
    <definedName name="__hun1">[2]설계조건!#REF!</definedName>
    <definedName name="__hun2">[2]설계조건!#REF!</definedName>
    <definedName name="__mcv1">#REF!</definedName>
    <definedName name="__mcv2">#REF!</definedName>
    <definedName name="__mcv3">#REF!</definedName>
    <definedName name="__mcv4">#REF!</definedName>
    <definedName name="__mcv5">#REF!</definedName>
    <definedName name="__mhw1">#REF!</definedName>
    <definedName name="__mvw1">#REF!</definedName>
    <definedName name="__pa1">#REF!</definedName>
    <definedName name="__pa2">#REF!</definedName>
    <definedName name="__pe22">#REF!</definedName>
    <definedName name="__qs1">[2]설계조건!#REF!</definedName>
    <definedName name="__qs12">[2]설계조건!#REF!</definedName>
    <definedName name="__qs2">[2]설계조건!#REF!</definedName>
    <definedName name="__qs22">[2]설계조건!#REF!</definedName>
    <definedName name="__RD1">#REF!</definedName>
    <definedName name="__RD2">#REF!</definedName>
    <definedName name="__RD3">#REF!</definedName>
    <definedName name="__RD4">#REF!</definedName>
    <definedName name="__RD5">#REF!</definedName>
    <definedName name="__RD6">#REF!</definedName>
    <definedName name="__RD7">#REF!</definedName>
    <definedName name="__RL1">#REF!</definedName>
    <definedName name="__RL2">#REF!</definedName>
    <definedName name="__RL3">#REF!</definedName>
    <definedName name="__RL4">#REF!</definedName>
    <definedName name="__RL5">#REF!</definedName>
    <definedName name="__RL6">#REF!</definedName>
    <definedName name="__RL7">#REF!</definedName>
    <definedName name="__s1">#REF!</definedName>
    <definedName name="__sp1">#REF!</definedName>
    <definedName name="__sp2">#REF!</definedName>
    <definedName name="__sp3">#REF!</definedName>
    <definedName name="__SS1">#REF!</definedName>
    <definedName name="__SS2">#REF!</definedName>
    <definedName name="__TC1">#REF!</definedName>
    <definedName name="__TC2">#REF!</definedName>
    <definedName name="__tdl2">#REF!</definedName>
    <definedName name="__teb1">#REF!</definedName>
    <definedName name="__teb2">#REF!</definedName>
    <definedName name="__teb3">#REF!</definedName>
    <definedName name="__Ted1">#REF!</definedName>
    <definedName name="__tll2">#REF!</definedName>
    <definedName name="__tri11">#REF!</definedName>
    <definedName name="__tri12">#REF!</definedName>
    <definedName name="__tri13">#REF!</definedName>
    <definedName name="__tri14">#REF!</definedName>
    <definedName name="__tri15">#REF!</definedName>
    <definedName name="__tri22">#REF!</definedName>
    <definedName name="__tri23">#REF!</definedName>
    <definedName name="__tri24">#REF!</definedName>
    <definedName name="__tri25">#REF!</definedName>
    <definedName name="__tri32">#REF!</definedName>
    <definedName name="__tri33">#REF!</definedName>
    <definedName name="__tri34">#REF!</definedName>
    <definedName name="__tri35">#REF!</definedName>
    <definedName name="__tri42">#REF!</definedName>
    <definedName name="__tri43">#REF!</definedName>
    <definedName name="__tri44">#REF!</definedName>
    <definedName name="__tri45">#REF!</definedName>
    <definedName name="__Ts1">#REF!</definedName>
    <definedName name="__TW1">#REF!</definedName>
    <definedName name="__TW2">#REF!</definedName>
    <definedName name="__vhw1">#REF!</definedName>
    <definedName name="__vvw1">#REF!</definedName>
    <definedName name="__WC1">#REF!</definedName>
    <definedName name="__wcv1">#REF!</definedName>
    <definedName name="__wcv2">#REF!</definedName>
    <definedName name="__wcv3">#REF!</definedName>
    <definedName name="__wcv4">#REF!</definedName>
    <definedName name="__wcv5">#REF!</definedName>
    <definedName name="__wd1">[2]설계조건!#REF!</definedName>
    <definedName name="__wd2">[2]설계조건!#REF!</definedName>
    <definedName name="__XS1">#REF!</definedName>
    <definedName name="__XS2">#REF!</definedName>
    <definedName name="__XS3">[3]교각계산!#REF!</definedName>
    <definedName name="__zz1">#REF!</definedName>
    <definedName name="__zz2">#REF!</definedName>
    <definedName name="__zz3">#REF!</definedName>
    <definedName name="_15A">[4]금액내역서!$D$3:$D$10</definedName>
    <definedName name="_A">#REF!</definedName>
    <definedName name="_A1">#REF!</definedName>
    <definedName name="_dia300">[1]대로근거!#REF!</definedName>
    <definedName name="_dia350">[1]대로근거!#REF!</definedName>
    <definedName name="_Dist_Bin" hidden="1">[5]조명시설!#REF!</definedName>
    <definedName name="_Dist_Values" hidden="1">[5]조명시설!#REF!</definedName>
    <definedName name="_Fill" hidden="1">[5]조명시설!#REF!</definedName>
    <definedName name="_hun1">[2]설계조건!#REF!</definedName>
    <definedName name="_hun2">[2]설계조건!#REF!</definedName>
    <definedName name="_Key1" hidden="1">[5]조명시설!#REF!</definedName>
    <definedName name="_Key2" hidden="1">[5]조명시설!#REF!</definedName>
    <definedName name="_mcv1">#REF!</definedName>
    <definedName name="_mcv2">#REF!</definedName>
    <definedName name="_mcv3">#REF!</definedName>
    <definedName name="_mcv4">#REF!</definedName>
    <definedName name="_mcv5">#REF!</definedName>
    <definedName name="_mhw1">#REF!</definedName>
    <definedName name="_mvw1">#REF!</definedName>
    <definedName name="_Order1" hidden="1">0</definedName>
    <definedName name="_Order2" hidden="1">0</definedName>
    <definedName name="_pa1">#REF!</definedName>
    <definedName name="_pa2">#REF!</definedName>
    <definedName name="_pe22">#REF!</definedName>
    <definedName name="_qs1">[2]설계조건!#REF!</definedName>
    <definedName name="_qs12">[2]설계조건!#REF!</definedName>
    <definedName name="_qs2">[2]설계조건!#REF!</definedName>
    <definedName name="_qs22">[2]설계조건!#REF!</definedName>
    <definedName name="_RD1">#REF!</definedName>
    <definedName name="_RD2">#REF!</definedName>
    <definedName name="_RD3">#REF!</definedName>
    <definedName name="_RD4">#REF!</definedName>
    <definedName name="_RD5">#REF!</definedName>
    <definedName name="_RD6">#REF!</definedName>
    <definedName name="_RD7">#REF!</definedName>
    <definedName name="_RL1">#REF!</definedName>
    <definedName name="_RL2">#REF!</definedName>
    <definedName name="_RL3">#REF!</definedName>
    <definedName name="_RL4">#REF!</definedName>
    <definedName name="_RL5">#REF!</definedName>
    <definedName name="_RL6">#REF!</definedName>
    <definedName name="_RL7">#REF!</definedName>
    <definedName name="_s1">#REF!</definedName>
    <definedName name="_Sort" hidden="1">'[6]6PILE  (돌출)'!#REF!</definedName>
    <definedName name="_sp1">#REF!</definedName>
    <definedName name="_sp2">#REF!</definedName>
    <definedName name="_sp3">#REF!</definedName>
    <definedName name="_tdl2">#REF!</definedName>
    <definedName name="_teb1">#REF!</definedName>
    <definedName name="_teb2">#REF!</definedName>
    <definedName name="_teb3">#REF!</definedName>
    <definedName name="_Ted1">#REF!</definedName>
    <definedName name="_tll2">#REF!</definedName>
    <definedName name="_tri11">#REF!</definedName>
    <definedName name="_tri12">#REF!</definedName>
    <definedName name="_tri13">#REF!</definedName>
    <definedName name="_tri14">#REF!</definedName>
    <definedName name="_tri15">#REF!</definedName>
    <definedName name="_tri22">#REF!</definedName>
    <definedName name="_tri23">#REF!</definedName>
    <definedName name="_tri24">#REF!</definedName>
    <definedName name="_tri25">#REF!</definedName>
    <definedName name="_tri32">#REF!</definedName>
    <definedName name="_tri33">#REF!</definedName>
    <definedName name="_tri34">#REF!</definedName>
    <definedName name="_tri35">#REF!</definedName>
    <definedName name="_tri42">#REF!</definedName>
    <definedName name="_tri43">#REF!</definedName>
    <definedName name="_tri44">#REF!</definedName>
    <definedName name="_tri45">#REF!</definedName>
    <definedName name="_Ts1">#REF!</definedName>
    <definedName name="_TW1">#REF!</definedName>
    <definedName name="_TW2">#REF!</definedName>
    <definedName name="_vhw1">#REF!</definedName>
    <definedName name="_vvw1">#REF!</definedName>
    <definedName name="_wcv1">#REF!</definedName>
    <definedName name="_wcv2">#REF!</definedName>
    <definedName name="_wcv3">#REF!</definedName>
    <definedName name="_wcv4">#REF!</definedName>
    <definedName name="_wcv5">#REF!</definedName>
    <definedName name="_wd1">[2]설계조건!#REF!</definedName>
    <definedName name="_wd2">[2]설계조건!#REF!</definedName>
    <definedName name="_XS1">#REF!</definedName>
    <definedName name="_XS2">#REF!</definedName>
    <definedName name="_XS3">[3]교각계산!#REF!</definedName>
    <definedName name="_zz1">#REF!</definedName>
    <definedName name="_zz2">#REF!</definedName>
    <definedName name="_zz3">#REF!</definedName>
    <definedName name="\a">#N/A</definedName>
    <definedName name="\o">#REF!</definedName>
    <definedName name="\p">#REF!</definedName>
    <definedName name="\P1">#REF!</definedName>
    <definedName name="A">#REF!</definedName>
    <definedName name="A1..A2_">#N/A</definedName>
    <definedName name="A1..A200_">#N/A</definedName>
    <definedName name="A12..A13_">#N/A</definedName>
    <definedName name="AAA">#REF!</definedName>
    <definedName name="aaaa">'[7]ABUT수량-A1'!$T$25</definedName>
    <definedName name="AC">#REF!</definedName>
    <definedName name="acicrack">#REF!</definedName>
    <definedName name="acicw">#REF!</definedName>
    <definedName name="acifs">#REF!</definedName>
    <definedName name="acim">#REF!</definedName>
    <definedName name="acist">#REF!</definedName>
    <definedName name="acitemp">#REF!</definedName>
    <definedName name="aciw">#REF!</definedName>
    <definedName name="AF">#REF!</definedName>
    <definedName name="AFF">#REF!</definedName>
    <definedName name="ag">#REF!</definedName>
    <definedName name="all4fix">#REF!</definedName>
    <definedName name="AN">#REF!</definedName>
    <definedName name="aqaq">'[8]ABUT수량-A1'!$T$25</definedName>
    <definedName name="as">#REF!</definedName>
    <definedName name="ASC">'[9]도장수량(하1)'!#REF!</definedName>
    <definedName name="ASCO">'[9]도장수량(하1)'!#REF!</definedName>
    <definedName name="asp">#REF!</definedName>
    <definedName name="asr">#REF!</definedName>
    <definedName name="ASS">#REF!</definedName>
    <definedName name="ASTMOUT">#REF!</definedName>
    <definedName name="ASTMREBAR">#REF!</definedName>
    <definedName name="Astotal">#REF!</definedName>
    <definedName name="AVF">#REF!</definedName>
    <definedName name="A삼">#REF!</definedName>
    <definedName name="A이">#REF!</definedName>
    <definedName name="A일">#REF!</definedName>
    <definedName name="B">#REF!</definedName>
    <definedName name="B1C">#REF!</definedName>
    <definedName name="B1F">#REF!</definedName>
    <definedName name="B2C">#REF!</definedName>
    <definedName name="b3r1h1">#REF!</definedName>
    <definedName name="b3r1h2">#REF!</definedName>
    <definedName name="bb">#REF!</definedName>
    <definedName name="bbb">#REF!</definedName>
    <definedName name="BBC">#REF!</definedName>
    <definedName name="BC">#REF!</definedName>
    <definedName name="BCB">#REF!</definedName>
    <definedName name="BCF">'[9]도장수량(하1)'!#REF!</definedName>
    <definedName name="bcout">#REF!</definedName>
    <definedName name="beta1">#REF!</definedName>
    <definedName name="BF">#REF!</definedName>
    <definedName name="BFH">#REF!</definedName>
    <definedName name="BM">#REF!</definedName>
    <definedName name="BR">#REF!</definedName>
    <definedName name="br4r1">#REF!</definedName>
    <definedName name="br4r2">#REF!</definedName>
    <definedName name="BS">#REF!</definedName>
    <definedName name="bs_chekjum">[10]Sheet1!$A$1</definedName>
    <definedName name="bs_chekplus">[10]Sheet1!$C$1</definedName>
    <definedName name="bs_chekwave">[10]Sheet1!$E$1</definedName>
    <definedName name="BV">#REF!</definedName>
    <definedName name="BW">#REF!</definedName>
    <definedName name="bwc">#REF!</definedName>
    <definedName name="BWD">#REF!</definedName>
    <definedName name="B이">#REF!</definedName>
    <definedName name="B일">#REF!</definedName>
    <definedName name="B제로">#REF!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ase1">#REF!</definedName>
    <definedName name="case2">#REF!</definedName>
    <definedName name="CC">#REF!</definedName>
    <definedName name="CCC">#REF!</definedName>
    <definedName name="CL">#REF!</definedName>
    <definedName name="CON">#REF!</definedName>
    <definedName name="conc">#REF!</definedName>
    <definedName name="COV">#REF!</definedName>
    <definedName name="CT">#REF!</definedName>
    <definedName name="CTC">#REF!</definedName>
    <definedName name="CV">[11]원형1호맨홀토공수량!#REF!</definedName>
    <definedName name="D">[12]DATE!$C$24:$C$85</definedName>
    <definedName name="DA">[13]단면가정!#REF!</definedName>
    <definedName name="DAA">[13]단면가정!#REF!</definedName>
    <definedName name="_xlnm.Database" localSheetId="1">#REF!</definedName>
    <definedName name="_xlnm.Database">#REF!</definedName>
    <definedName name="database2" localSheetId="1">#REF!</definedName>
    <definedName name="database2">#REF!</definedName>
    <definedName name="DB">#REF!</definedName>
    <definedName name="DC">#REF!</definedName>
    <definedName name="DD">#REF!</definedName>
    <definedName name="design">#REF!</definedName>
    <definedName name="designout">#REF!</definedName>
    <definedName name="designTemp">#REF!</definedName>
    <definedName name="DIA">#REF!</definedName>
    <definedName name="dia_mm">[14]말뚝지지력산정!$J$19</definedName>
    <definedName name="direction">#REF!</definedName>
    <definedName name="dirout">#REF!</definedName>
    <definedName name="dk">[1]중로근거!#REF!</definedName>
    <definedName name="DL">#REF!</definedName>
    <definedName name="DLAWHDDLF">#REF!</definedName>
    <definedName name="dldldldll" hidden="1">[15]조명시설!#REF!</definedName>
    <definedName name="dp">#REF!</definedName>
    <definedName name="Ds">#REF!</definedName>
    <definedName name="Ds_h">#REF!</definedName>
    <definedName name="DsA">#REF!</definedName>
    <definedName name="dsh">#REF!</definedName>
    <definedName name="dshn">#REF!</definedName>
    <definedName name="dsv">#REF!</definedName>
    <definedName name="dsvn">#REF!</definedName>
    <definedName name="E">[11]원형1호맨홀토공수량!#REF!</definedName>
    <definedName name="EC">#REF!</definedName>
    <definedName name="EEEE">#REF!</definedName>
    <definedName name="el">[2]설계조건!#REF!</definedName>
    <definedName name="EO">#REF!</definedName>
    <definedName name="ES">#REF!</definedName>
    <definedName name="_xlnm.Extract">#REF!</definedName>
    <definedName name="F">#REF!</definedName>
    <definedName name="FC">#REF!</definedName>
    <definedName name="fcp">#REF!</definedName>
    <definedName name="FG">#REF!</definedName>
    <definedName name="FOOT1">[2]설계조건!#REF!</definedName>
    <definedName name="FOOT2">[2]설계조건!#REF!</definedName>
    <definedName name="FOOT3">[2]설계조건!#REF!</definedName>
    <definedName name="ftri11">#REF!</definedName>
    <definedName name="ftri12">#REF!</definedName>
    <definedName name="ftri13">#REF!</definedName>
    <definedName name="ftri14">#REF!</definedName>
    <definedName name="ftri15">#REF!</definedName>
    <definedName name="FX">#REF!</definedName>
    <definedName name="fxmhpe1">#REF!</definedName>
    <definedName name="fxmhpe2">#REF!</definedName>
    <definedName name="fxmhpw">#REF!</definedName>
    <definedName name="fxmhq">#REF!</definedName>
    <definedName name="fxvhpe1">#REF!</definedName>
    <definedName name="fxvhpe2">#REF!</definedName>
    <definedName name="fxvhpw">#REF!</definedName>
    <definedName name="fxvhq">#REF!</definedName>
    <definedName name="fy">#REF!</definedName>
    <definedName name="FZ">#REF!</definedName>
    <definedName name="F이">#REF!</definedName>
    <definedName name="F일">#REF!</definedName>
    <definedName name="G">#REF!</definedName>
    <definedName name="G_m">#REF!</definedName>
    <definedName name="gams">#REF!</definedName>
    <definedName name="gamt">#REF!</definedName>
    <definedName name="gamw">#REF!</definedName>
    <definedName name="GC">#REF!</definedName>
    <definedName name="GG">#REF!</definedName>
    <definedName name="GGG">'[16]ABUT수량-A1'!$T$25</definedName>
    <definedName name="GGGG">#REF!</definedName>
    <definedName name="gigin">[2]설계조건!#REF!</definedName>
    <definedName name="gsand">#REF!</definedName>
    <definedName name="gt">#REF!</definedName>
    <definedName name="GV">[11]원형1호맨홀토공수량!#REF!</definedName>
    <definedName name="H">#REF!</definedName>
    <definedName name="H_1">#REF!</definedName>
    <definedName name="H_2">#REF!</definedName>
    <definedName name="h_3">#REF!</definedName>
    <definedName name="h_water">'[17]3BL공동구 수량'!#REF!</definedName>
    <definedName name="H1C">#REF!</definedName>
    <definedName name="H1D">#REF!</definedName>
    <definedName name="H2C">#REF!</definedName>
    <definedName name="H2D">#REF!</definedName>
    <definedName name="H3C">#REF!</definedName>
    <definedName name="HC">#REF!</definedName>
    <definedName name="HE">#REF!</definedName>
    <definedName name="HF">#REF!</definedName>
    <definedName name="HH" localSheetId="1">#REF!</definedName>
    <definedName name="HH">[18]정부노임단가!$A$5:$F$215</definedName>
    <definedName name="HP">#REF!</definedName>
    <definedName name="hpd">#REF!</definedName>
    <definedName name="HS">#REF!</definedName>
    <definedName name="HSO">#REF!</definedName>
    <definedName name="HSP">#REF!</definedName>
    <definedName name="htri12">#REF!</definedName>
    <definedName name="htri13">#REF!</definedName>
    <definedName name="htri14">#REF!</definedName>
    <definedName name="htri15">#REF!</definedName>
    <definedName name="htri22">#REF!</definedName>
    <definedName name="htri23">#REF!</definedName>
    <definedName name="htri24">#REF!</definedName>
    <definedName name="htri25">#REF!</definedName>
    <definedName name="htri32">#REF!</definedName>
    <definedName name="htri33">#REF!</definedName>
    <definedName name="htri34">#REF!</definedName>
    <definedName name="htri35">#REF!</definedName>
    <definedName name="htri42">#REF!</definedName>
    <definedName name="htri43">#REF!</definedName>
    <definedName name="htri44">#REF!</definedName>
    <definedName name="htri45">#REF!</definedName>
    <definedName name="H사">#REF!</definedName>
    <definedName name="H삼">#REF!</definedName>
    <definedName name="H이">#REF!</definedName>
    <definedName name="H일">#REF!</definedName>
    <definedName name="I">[11]원형1호맨홀토공수량!#REF!</definedName>
    <definedName name="icr">#REF!</definedName>
    <definedName name="ig">#REF!</definedName>
    <definedName name="INTPUT">#REF!</definedName>
    <definedName name="INTPUTDATA">#REF!</definedName>
    <definedName name="IT">[11]원형1호맨홀토공수량!#REF!</definedName>
    <definedName name="J">#REF!</definedName>
    <definedName name="JACK50TON">[19]가시설수량!$AE$203</definedName>
    <definedName name="JH">[20]정부노임단가!$A$5:$F$215</definedName>
    <definedName name="JJ">[21]정부노임단가!$A$5:$F$215</definedName>
    <definedName name="JT">#REF!</definedName>
    <definedName name="K">[11]원형1호맨홀토공수량!#REF!</definedName>
    <definedName name="k3fix">#REF!</definedName>
    <definedName name="k4fix">#REF!</definedName>
    <definedName name="ka">#REF!</definedName>
    <definedName name="Ka일">#REF!</definedName>
    <definedName name="Ka투">#REF!</definedName>
    <definedName name="Kea">#REF!</definedName>
    <definedName name="Kh">#REF!</definedName>
    <definedName name="kk" localSheetId="1">[22]원형1호맨홀토공수량!#REF!</definedName>
    <definedName name="KK">[20]정부노임단가!$A$5:$F$215</definedName>
    <definedName name="KKK">[23]원형1호맨홀토공수량!#REF!</definedName>
    <definedName name="Ko">#REF!</definedName>
    <definedName name="kv">#REF!</definedName>
    <definedName name="KVO">#REF!</definedName>
    <definedName name="L">[11]원형1호맨홀토공수량!#REF!</definedName>
    <definedName name="L1F">[24]FOOTING단면력!#REF!</definedName>
    <definedName name="LB">[14]말뚝지지력산정!$L$22</definedName>
    <definedName name="LC">#REF!</definedName>
    <definedName name="LCC">'[9]도장수량(하1)'!#REF!</definedName>
    <definedName name="ldtype">#REF!</definedName>
    <definedName name="LF">#REF!</definedName>
    <definedName name="LLC">#REF!</definedName>
    <definedName name="LSE">'[9]도장수량(하1)'!#REF!</definedName>
    <definedName name="LST">#REF!</definedName>
    <definedName name="L형측구">#REF!</definedName>
    <definedName name="M">[11]원형1호맨홀토공수량!#REF!</definedName>
    <definedName name="maxcoeff">#REF!</definedName>
    <definedName name="MaxCV">#REF!</definedName>
    <definedName name="maxstart1">#REF!</definedName>
    <definedName name="maxstart2">#REF!</definedName>
    <definedName name="maxstart3">#REF!</definedName>
    <definedName name="maxstart4">#REF!</definedName>
    <definedName name="maxstart5">#REF!</definedName>
    <definedName name="md3fx1fr_rec">#REF!</definedName>
    <definedName name="md3fx1fr_tri">#REF!</definedName>
    <definedName name="md3fx1hg_rec">#REF!</definedName>
    <definedName name="md3fx1hg_tri">#REF!</definedName>
    <definedName name="md4fx_rec">#REF!</definedName>
    <definedName name="md4fx_semitri">#REF!</definedName>
    <definedName name="md4fx_tri">#REF!</definedName>
    <definedName name="Mh">#REF!</definedName>
    <definedName name="mhdl1">#REF!</definedName>
    <definedName name="mhel1">#REF!</definedName>
    <definedName name="mhel2">#REF!</definedName>
    <definedName name="mhel3">#REF!</definedName>
    <definedName name="mhll1">#REF!</definedName>
    <definedName name="mhpe2">#REF!</definedName>
    <definedName name="mhpw">#REF!</definedName>
    <definedName name="mhw">#REF!</definedName>
    <definedName name="MO">#REF!</definedName>
    <definedName name="MOO">[25]우각부보강!#REF!</definedName>
    <definedName name="MRD">#REF!</definedName>
    <definedName name="MRL">#REF!</definedName>
    <definedName name="MT">#REF!</definedName>
    <definedName name="MU">#REF!</definedName>
    <definedName name="Mv">#REF!</definedName>
    <definedName name="mvdl1">#REF!</definedName>
    <definedName name="mvel1">#REF!</definedName>
    <definedName name="mvel2">#REF!</definedName>
    <definedName name="mvel3">#REF!</definedName>
    <definedName name="mvll1">#REF!</definedName>
    <definedName name="mvpe2">#REF!</definedName>
    <definedName name="mvpw">#REF!</definedName>
    <definedName name="MX">#REF!</definedName>
    <definedName name="Mxw">#REF!</definedName>
    <definedName name="MXX">#REF!</definedName>
    <definedName name="My">#REF!</definedName>
    <definedName name="Myw">#REF!</definedName>
    <definedName name="MZ">#REF!</definedName>
    <definedName name="M당무게">[12]DATE!$E$24:$E$85</definedName>
    <definedName name="N">[11]원형1호맨홀토공수량!#REF!</definedName>
    <definedName name="NC">'[9]도장수량(하1)'!#REF!</definedName>
    <definedName name="NN">[23]원형1호맨홀토공수량!#REF!</definedName>
    <definedName name="NNN">#REF!</definedName>
    <definedName name="NNNN">'[8]ABUT수량-A1'!$T$25</definedName>
    <definedName name="no4fix">#REF!</definedName>
    <definedName name="NP">#REF!</definedName>
    <definedName name="NPZ">[24]FOOTING단면력!#REF!</definedName>
    <definedName name="NSC">'[9]도장수량(하1)'!#REF!</definedName>
    <definedName name="NSE">'[9]도장수량(하1)'!#REF!</definedName>
    <definedName name="null">#REF!</definedName>
    <definedName name="nx">#REF!</definedName>
    <definedName name="n이">#REF!</definedName>
    <definedName name="n이_1">#REF!</definedName>
    <definedName name="n이_2">#REF!</definedName>
    <definedName name="n일">#REF!</definedName>
    <definedName name="N치">#REF!</definedName>
    <definedName name="O">[11]원형1호맨홀토공수량!#REF!</definedName>
    <definedName name="o_m">#REF!</definedName>
    <definedName name="OOO">#REF!</definedName>
    <definedName name="oooo">'[26]ABUT수량-A1'!$T$25</definedName>
    <definedName name="P">[11]원형1호맨홀토공수량!#REF!</definedName>
    <definedName name="p_m">#REF!</definedName>
    <definedName name="P1X">#REF!</definedName>
    <definedName name="P1Z">[24]FOOTING단면력!#REF!</definedName>
    <definedName name="P2X">#REF!</definedName>
    <definedName name="P2Z">[24]FOOTING단면력!#REF!</definedName>
    <definedName name="Pa">#REF!</definedName>
    <definedName name="pa삼">#REF!</definedName>
    <definedName name="Pa오">#REF!</definedName>
    <definedName name="pb">#REF!</definedName>
    <definedName name="pcase">#REF!</definedName>
    <definedName name="pcaseout">#REF!</definedName>
    <definedName name="PCO">#REF!</definedName>
    <definedName name="pe22c1">#REF!</definedName>
    <definedName name="pe22c2">#REF!</definedName>
    <definedName name="PEA">#REF!</definedName>
    <definedName name="PF">#REF!</definedName>
    <definedName name="PHG">#REF!</definedName>
    <definedName name="phi">#REF!</definedName>
    <definedName name="phiVn">#REF!</definedName>
    <definedName name="pile_s">[14]말뚝지지력산정!$F$116</definedName>
    <definedName name="PILE규격">#REF!</definedName>
    <definedName name="PILE길이">[19]가시설수량!$AE$13</definedName>
    <definedName name="PM">#REF!</definedName>
    <definedName name="pmax">#REF!</definedName>
    <definedName name="pmin">#REF!</definedName>
    <definedName name="pmin3">#REF!</definedName>
    <definedName name="PQ">#REF!</definedName>
    <definedName name="Pr">#REF!</definedName>
    <definedName name="PRINT">#REF!</definedName>
    <definedName name="_xlnm.Print_Area" localSheetId="2">'(1)★건축원가(요율조정은이곳에서)★'!$A$1:$N$39</definedName>
    <definedName name="_xlnm.Print_Area" localSheetId="1">갑지!$A$1:$L$21</definedName>
    <definedName name="_xlnm.Print_Area" localSheetId="4">공종별내역서!$A$1:$M$263</definedName>
    <definedName name="_xlnm.Print_Area" localSheetId="3">공종별집계표!$A$1:$M$29</definedName>
    <definedName name="_xlnm.Print_Area" localSheetId="11">'기계 내역서'!$C$1:$O$81</definedName>
    <definedName name="_xlnm.Print_Area" localSheetId="10">'기계 집계표'!$A$1:$M$29</definedName>
    <definedName name="_xlnm.Print_Area" localSheetId="9">단가대비표!$A$1:$X$127</definedName>
    <definedName name="_xlnm.Print_Area" localSheetId="6">일위대가!$A$1:$M$762</definedName>
    <definedName name="_xlnm.Print_Area" localSheetId="5">일위대가목록!$A$1:$J$118</definedName>
    <definedName name="_xlnm.Print_Area" localSheetId="7">중기단가목록!$A$1:$J$4</definedName>
    <definedName name="_xlnm.Print_Area" localSheetId="8">중기단가산출서!$A$1:$F$73</definedName>
    <definedName name="_xlnm.Print_Area">#REF!</definedName>
    <definedName name="PRINT_AREA_MI">#REF!</definedName>
    <definedName name="PRINT_AREA_MI1">#REF!</definedName>
    <definedName name="PRINT_TILIES">#REF!,#REF!,#REF!,#REF!,#REF!</definedName>
    <definedName name="PRINT_TILLES">[27]우수!$1:$3,[27]우수!$A:$D</definedName>
    <definedName name="print_title">#REF!</definedName>
    <definedName name="_xlnm.Print_Titles" localSheetId="4">공종별내역서!$1:$3</definedName>
    <definedName name="_xlnm.Print_Titles" localSheetId="3">공종별집계표!$1:$4</definedName>
    <definedName name="_xlnm.Print_Titles" localSheetId="11">'기계 내역서'!$1:$3</definedName>
    <definedName name="_xlnm.Print_Titles" localSheetId="10">'기계 집계표'!$1:$4</definedName>
    <definedName name="_xlnm.Print_Titles" localSheetId="9">단가대비표!$1:$4</definedName>
    <definedName name="_xlnm.Print_Titles" localSheetId="6">일위대가!$1:$3</definedName>
    <definedName name="_xlnm.Print_Titles" localSheetId="5">일위대가목록!$1:$3</definedName>
    <definedName name="_xlnm.Print_Titles" localSheetId="7">중기단가목록!$1:$3</definedName>
    <definedName name="_xlnm.Print_Titles" localSheetId="8">중기단가산출서!$1:$3</definedName>
    <definedName name="PS">#REF!</definedName>
    <definedName name="PWP">#REF!</definedName>
    <definedName name="PWS">#REF!</definedName>
    <definedName name="PWW">#REF!</definedName>
    <definedName name="pwwc1">#REF!</definedName>
    <definedName name="pwwc2">#REF!</definedName>
    <definedName name="q">#REF!</definedName>
    <definedName name="QA">#REF!</definedName>
    <definedName name="QAE">#REF!</definedName>
    <definedName name="QAQA">'[16]ABUT수량-A1'!$T$25</definedName>
    <definedName name="Qe앨">#REF!</definedName>
    <definedName name="qi">[2]설계조건!#REF!</definedName>
    <definedName name="qqaa">'[26]ABUT수량-A1'!$T$25</definedName>
    <definedName name="qqq">'[28]ABUT수량-A1'!$T$25</definedName>
    <definedName name="QQQQ">'[29]ABUT수량-A1'!$T$25</definedName>
    <definedName name="Qten">#REF!</definedName>
    <definedName name="QU">#REF!</definedName>
    <definedName name="QWQW">'[16]ABUT수량-A1'!$T$25</definedName>
    <definedName name="q디">#REF!</definedName>
    <definedName name="q앨">#REF!</definedName>
    <definedName name="RD">#REF!</definedName>
    <definedName name="RealAs">#REF!</definedName>
    <definedName name="realfs">#REF!</definedName>
    <definedName name="realp">#REF!</definedName>
    <definedName name="REBAR">#REF!</definedName>
    <definedName name="_xlnm.Recorder">[10]Sheet1!$C:$C</definedName>
    <definedName name="reinftype">#REF!</definedName>
    <definedName name="ReqAs">#REF!</definedName>
    <definedName name="reqbar">#REF!</definedName>
    <definedName name="rho">#REF!</definedName>
    <definedName name="RL">#REF!</definedName>
    <definedName name="RL1D">#REF!</definedName>
    <definedName name="RL2D">#REF!</definedName>
    <definedName name="RL3D">#REF!</definedName>
    <definedName name="RL4D">#REF!</definedName>
    <definedName name="RL5D">#REF!</definedName>
    <definedName name="RL6D">#REF!</definedName>
    <definedName name="RL7D">#REF!</definedName>
    <definedName name="RLA">[30]터파기및재료!#REF!</definedName>
    <definedName name="RLD">#REF!</definedName>
    <definedName name="Rl이">#REF!</definedName>
    <definedName name="Rl일">#REF!</definedName>
    <definedName name="Rn">#REF!</definedName>
    <definedName name="RR">#REF!</definedName>
    <definedName name="RRR">[25]우각부보강!#REF!</definedName>
    <definedName name="Rten">#REF!</definedName>
    <definedName name="RTR">[9]주형!#REF!</definedName>
    <definedName name="RTS">[9]주형!#REF!</definedName>
    <definedName name="Rx">#REF!</definedName>
    <definedName name="Rxw">#REF!</definedName>
    <definedName name="Ry">#REF!</definedName>
    <definedName name="Ryw">#REF!</definedName>
    <definedName name="S">[12]DATE!$I$24:$I$85</definedName>
    <definedName name="s_1">#REF!</definedName>
    <definedName name="s_2">#REF!</definedName>
    <definedName name="sallow">#REF!</definedName>
    <definedName name="sand">#REF!,#REF!</definedName>
    <definedName name="sbarea">#REF!</definedName>
    <definedName name="SCK">#REF!</definedName>
    <definedName name="sdfg">'[26]ABUT수량-A1'!$T$25</definedName>
    <definedName name="sh">#REF!</definedName>
    <definedName name="shear">#REF!</definedName>
    <definedName name="sinchook">[10]Sheet1!$A$1</definedName>
    <definedName name="SK">#REF!</definedName>
    <definedName name="slab">#REF!</definedName>
    <definedName name="slo">#REF!</definedName>
    <definedName name="SS">#REF!</definedName>
    <definedName name="SSS">#REF!</definedName>
    <definedName name="stmin">#REF!</definedName>
    <definedName name="stratio">#REF!</definedName>
    <definedName name="SU">#REF!</definedName>
    <definedName name="sv">#REF!</definedName>
    <definedName name="SY">#REF!</definedName>
    <definedName name="T">[11]원형1호맨홀토공수량!#REF!</definedName>
    <definedName name="Ta">#REF!</definedName>
    <definedName name="TANB">#REF!</definedName>
    <definedName name="TB">#REF!</definedName>
    <definedName name="Tba">#REF!</definedName>
    <definedName name="TC">#REF!</definedName>
    <definedName name="TCA">#REF!</definedName>
    <definedName name="TCB">#REF!</definedName>
    <definedName name="tcw">#REF!</definedName>
    <definedName name="tcwds">#REF!</definedName>
    <definedName name="tdl">#REF!</definedName>
    <definedName name="tdlp">#REF!</definedName>
    <definedName name="teb">#REF!</definedName>
    <definedName name="Ted">#REF!</definedName>
    <definedName name="tel">#REF!</definedName>
    <definedName name="telp">#REF!</definedName>
    <definedName name="telp1">#REF!</definedName>
    <definedName name="telp2">#REF!</definedName>
    <definedName name="telp3">#REF!</definedName>
    <definedName name="TITLE_AEAR">[31]우수공!$1:$3,[31]우수공!$A:$D</definedName>
    <definedName name="Tl">#REF!</definedName>
    <definedName name="tll">#REF!</definedName>
    <definedName name="tllp">#REF!</definedName>
    <definedName name="top">#REF!</definedName>
    <definedName name="Tra">#REF!</definedName>
    <definedName name="TS">#REF!</definedName>
    <definedName name="Tsa">#REF!</definedName>
    <definedName name="TSS">[25]우각부보강!#REF!</definedName>
    <definedName name="TT">[32]우각부보강!#REF!</definedName>
    <definedName name="TTT">[23]원형1호맨홀토공수량!#REF!</definedName>
    <definedName name="TU">#REF!</definedName>
    <definedName name="TV">#REF!</definedName>
    <definedName name="TW">#REF!</definedName>
    <definedName name="TWA">#REF!</definedName>
    <definedName name="TWW">#REF!</definedName>
    <definedName name="TYPE">#REF!</definedName>
    <definedName name="U">#REF!</definedName>
    <definedName name="ul">[2]설계조건!#REF!</definedName>
    <definedName name="um">[2]설계조건!#REF!</definedName>
    <definedName name="UMh">#REF!</definedName>
    <definedName name="UMv">#REF!</definedName>
    <definedName name="UT">#REF!</definedName>
    <definedName name="UVh">#REF!</definedName>
    <definedName name="UVv">#REF!</definedName>
    <definedName name="uw">[2]설계조건!#REF!</definedName>
    <definedName name="U형수로">'[33]집수정(600-700)'!$P$4</definedName>
    <definedName name="vhdl1">#REF!</definedName>
    <definedName name="vhel1">#REF!</definedName>
    <definedName name="vhel2">#REF!</definedName>
    <definedName name="vhel3">#REF!</definedName>
    <definedName name="vhll1">#REF!</definedName>
    <definedName name="vhpe2">#REF!</definedName>
    <definedName name="vhpw">#REF!</definedName>
    <definedName name="vhw">#REF!</definedName>
    <definedName name="Vu">#REF!</definedName>
    <definedName name="vvdl1">#REF!</definedName>
    <definedName name="vvel1">#REF!</definedName>
    <definedName name="vvel2">#REF!</definedName>
    <definedName name="vvel3">#REF!</definedName>
    <definedName name="vvll1">#REF!</definedName>
    <definedName name="vvpe2">#REF!</definedName>
    <definedName name="vvpw">#REF!</definedName>
    <definedName name="vvw">#REF!</definedName>
    <definedName name="w_m">#REF!</definedName>
    <definedName name="w_m1">#REF!</definedName>
    <definedName name="w_m2">#REF!</definedName>
    <definedName name="w_m22">#REF!</definedName>
    <definedName name="W1C">#REF!</definedName>
    <definedName name="W2C">#REF!</definedName>
    <definedName name="W3C">#REF!</definedName>
    <definedName name="WA">#REF!</definedName>
    <definedName name="WALL">[2]설계조건!#REF!</definedName>
    <definedName name="wbeta">#REF!</definedName>
    <definedName name="WC">#REF!</definedName>
    <definedName name="WCC">#REF!</definedName>
    <definedName name="WCP">#REF!</definedName>
    <definedName name="WF">#REF!</definedName>
    <definedName name="WFF">#REF!</definedName>
    <definedName name="wfs">#REF!</definedName>
    <definedName name="wh">#REF!</definedName>
    <definedName name="WL">#REF!</definedName>
    <definedName name="wla">[2]설계조건!#REF!</definedName>
    <definedName name="Wm">[2]설계조건!#REF!</definedName>
    <definedName name="wn">[2]설계조건!#REF!</definedName>
    <definedName name="WPP">#REF!</definedName>
    <definedName name="WS">#REF!</definedName>
    <definedName name="WSUM">#REF!</definedName>
    <definedName name="Ws삼">#REF!</definedName>
    <definedName name="Ws이">#REF!</definedName>
    <definedName name="Ws일">#REF!</definedName>
    <definedName name="WT">[11]원형1호맨홀토공수량!#REF!</definedName>
    <definedName name="WTT">[23]원형1호맨홀토공수량!#REF!</definedName>
    <definedName name="WW">'[16]ABUT수량-A1'!$T$25</definedName>
    <definedName name="www">'[26]ABUT수량-A1'!$T$25</definedName>
    <definedName name="X">[34]원형1호맨홀토공수량!#REF!</definedName>
    <definedName name="xx">#REF!</definedName>
    <definedName name="y">#REF!</definedName>
    <definedName name="YC">#REF!</definedName>
    <definedName name="YHJ">#REF!</definedName>
    <definedName name="Z">[34]원형1호맨홀토공수량!#REF!</definedName>
    <definedName name="ㄱ">#REF!</definedName>
    <definedName name="가">#REF!</definedName>
    <definedName name="가식장">#REF!</definedName>
    <definedName name="간접공사비">#REF!</definedName>
    <definedName name="간접노무비">#REF!</definedName>
    <definedName name="감속턱수량">#REF!</definedName>
    <definedName name="강재DATA">[19]단위수량!$A$4:$Z$7</definedName>
    <definedName name="강재규격">[19]단위수량!$B$4:$B$7</definedName>
    <definedName name="강재운반">[19]가시설수량!$AE$235</definedName>
    <definedName name="강탄성계수">#REF!</definedName>
    <definedName name="거리">'[35]H-PILE수량집계'!#REF!</definedName>
    <definedName name="경계블럭연장" hidden="1">[36]조명시설!#REF!</definedName>
    <definedName name="경비">#REF!</definedName>
    <definedName name="고압블럭수량">#REF!</definedName>
    <definedName name="고용보험료">#REF!</definedName>
    <definedName name="곱">[12]DATE!$I$24:$I$85</definedName>
    <definedName name="공구관로번호">#REF!</definedName>
    <definedName name="공구도로명">#REF!</definedName>
    <definedName name="공구별관로번호">[10]Sheet1!$A$4:$B$235</definedName>
    <definedName name="공구별도로명">[10]Sheet1!$D$3:$E$103</definedName>
    <definedName name="공동구공">#REF!</definedName>
    <definedName name="공동구공집계표">#REF!</definedName>
    <definedName name="공제" hidden="1">[37]조명시설!#REF!</definedName>
    <definedName name="공통일위">#REF!</definedName>
    <definedName name="관T">#REF!</definedName>
    <definedName name="관경">#REF!</definedName>
    <definedName name="관경1">#REF!</definedName>
    <definedName name="관제원">#REF!</definedName>
    <definedName name="관치수">'[38]2호맨홀공제수량'!$A$5:$C$11</definedName>
    <definedName name="교폭">#REF!</definedName>
    <definedName name="구">#REF!</definedName>
    <definedName name="구조물집계">[39]터파기및재료!#REF!</definedName>
    <definedName name="규격">[12]DATE!$C$24:$C$85</definedName>
    <definedName name="근입장">#REF!</definedName>
    <definedName name="기초폭300">[1]대로근거!#REF!</definedName>
    <definedName name="기초폭350">[1]대로근거!#REF!</definedName>
    <definedName name="깊이">#REF!</definedName>
    <definedName name="ㄴ">#REF!</definedName>
    <definedName name="나">#REF!</definedName>
    <definedName name="노무비">#REF!</definedName>
    <definedName name="노무비1">[40]수목표준대가!$J:$J</definedName>
    <definedName name="높">#REF!</definedName>
    <definedName name="높이">#REF!</definedName>
    <definedName name="높이300">[1]대로근거!#REF!</definedName>
    <definedName name="높이350">[1]대로근거!#REF!</definedName>
    <definedName name="ㄷ">#REF!</definedName>
    <definedName name="ㄷㄷ">'[41]이토변실(A3-LINE)'!$O$62</definedName>
    <definedName name="ㄷㄷㄷ">'[16]ABUT수량-A1'!$T$25</definedName>
    <definedName name="다">#REF!</definedName>
    <definedName name="단관M">[12]DATE!$H$24:$H$85</definedName>
    <definedName name="단빔플랜지">#REF!</definedName>
    <definedName name="담쟁이넝쿨수량산출">#REF!</definedName>
    <definedName name="대개소">#REF!</definedName>
    <definedName name="대관경">#REF!</definedName>
    <definedName name="댈타5">#REF!</definedName>
    <definedName name="더하기">[12]DATE!$J$24:$J$85</definedName>
    <definedName name="데이타">#REF!</definedName>
    <definedName name="동방층">#REF!</definedName>
    <definedName name="동상">#REF!</definedName>
    <definedName name="동상1">#REF!</definedName>
    <definedName name="동상2">#REF!</definedName>
    <definedName name="두부">#REF!</definedName>
    <definedName name="띠장규격">#REF!</definedName>
    <definedName name="띠장설치">[19]가시설수량!$AE$52</definedName>
    <definedName name="띠장연결개소">[19]가시설수량!$AE$79</definedName>
    <definedName name="ㄹ">#REF!</definedName>
    <definedName name="ㄹㄹ" hidden="1">[37]조명시설!#REF!</definedName>
    <definedName name="라">#REF!</definedName>
    <definedName name="ㅁ">#REF!</definedName>
    <definedName name="ㅁ1">[42]터파기및재료!#REF!</definedName>
    <definedName name="ㅁ15">[43]연결관암거!#REF!</definedName>
    <definedName name="ㅁㄴ">[11]원형1호맨홀토공수량!#REF!</definedName>
    <definedName name="ㅁㅁ185">#REF!</definedName>
    <definedName name="마">#REF!</definedName>
    <definedName name="마마마">#REF!</definedName>
    <definedName name="마스콘수량">#REF!</definedName>
    <definedName name="마찰각">#REF!</definedName>
    <definedName name="맨홀자재집계표">[44]원형1호맨홀토공수량!#REF!</definedName>
    <definedName name="맨홀토공단위수량">#REF!</definedName>
    <definedName name="맨홀평균높이산출">#REF!</definedName>
    <definedName name="모래300">[1]대로근거!#REF!</definedName>
    <definedName name="모래350">[1]대로근거!#REF!</definedName>
    <definedName name="무근">#REF!</definedName>
    <definedName name="물">#REF!</definedName>
    <definedName name="뮤">#REF!</definedName>
    <definedName name="뮤2">#REF!</definedName>
    <definedName name="ㅂ">#REF!</definedName>
    <definedName name="바">#REF!</definedName>
    <definedName name="방호벽">#REF!</definedName>
    <definedName name="버팀1단">[19]단위수량!$D$10</definedName>
    <definedName name="버팀2단">[19]단위수량!$D$11</definedName>
    <definedName name="버팀간격">#REF!</definedName>
    <definedName name="버팀규격">#REF!</definedName>
    <definedName name="버팀및띠장연결">[19]가시설수량!$AE$168</definedName>
    <definedName name="버팀수량">#REF!</definedName>
    <definedName name="버팀제작">[19]가시설수량!$AE$138</definedName>
    <definedName name="벽높이">#REF!</definedName>
    <definedName name="벽체">#REF!</definedName>
    <definedName name="보걸이">[19]가시설수량!$AE$39</definedName>
    <definedName name="보도경계블럭수량">#REF!</definedName>
    <definedName name="보조">#REF!</definedName>
    <definedName name="보조1">#REF!</definedName>
    <definedName name="보조2">#REF!</definedName>
    <definedName name="보조기층">#REF!</definedName>
    <definedName name="보차도경계블럭수량">#REF!</definedName>
    <definedName name="복사">#REF!</definedName>
    <definedName name="복토">#REF!</definedName>
    <definedName name="부대공집계">[39]터파기및재료!#REF!</definedName>
    <definedName name="부대일위대가">#REF!</definedName>
    <definedName name="분리">'[45]빗물받이(910-510-410)'!$P$4</definedName>
    <definedName name="브이c">#REF!</definedName>
    <definedName name="빔간격">#REF!</definedName>
    <definedName name="빔높이">#REF!</definedName>
    <definedName name="빗물받이1">#REF!</definedName>
    <definedName name="빗물받이2">#REF!</definedName>
    <definedName name="사">#REF!</definedName>
    <definedName name="사하중1">#REF!</definedName>
    <definedName name="사하중2">#REF!</definedName>
    <definedName name="사하중3">#REF!</definedName>
    <definedName name="사하중4">#REF!</definedName>
    <definedName name="산재보험료">#REF!</definedName>
    <definedName name="상부">#REF!</definedName>
    <definedName name="상부1">#REF!</definedName>
    <definedName name="상부2">#REF!</definedName>
    <definedName name="상수도공">#REF!</definedName>
    <definedName name="상수도공집계표">#REF!</definedName>
    <definedName name="상수집">[46]터파기및재료!#REF!</definedName>
    <definedName name="상수집계">[39]터파기및재료!#REF!</definedName>
    <definedName name="설계속도">#REF!</definedName>
    <definedName name="소개소">#REF!</definedName>
    <definedName name="소관경">#REF!</definedName>
    <definedName name="소켓무게">[47]DATE!$G$24:$G$79</definedName>
    <definedName name="수량">[48]맨홀수량!#REF!</definedName>
    <definedName name="수량산출">#REF!</definedName>
    <definedName name="수압1">#REF!</definedName>
    <definedName name="수압2">#REF!</definedName>
    <definedName name="수압3">#REF!</definedName>
    <definedName name="순공사비">#REF!</definedName>
    <definedName name="슬래브">#REF!</definedName>
    <definedName name="습윤">#REF!</definedName>
    <definedName name="씨">#REF!</definedName>
    <definedName name="씨그마ck">#REF!</definedName>
    <definedName name="씨그마y">#REF!</definedName>
    <definedName name="ㅇㅇ">[49]원형1호맨홀토공수량!#REF!</definedName>
    <definedName name="ㅇㅇㅇㅇ">#REF!</definedName>
    <definedName name="ㅇ어ㅗ">#REF!</definedName>
    <definedName name="아">#REF!</definedName>
    <definedName name="아스콘">#REF!</definedName>
    <definedName name="아스콘1">#REF!</definedName>
    <definedName name="아스콘2" hidden="1">[37]조명시설!#REF!</definedName>
    <definedName name="아스콘수량">#REF!</definedName>
    <definedName name="아스팔트">#REF!</definedName>
    <definedName name="아앙">[50]DATE!$G$24:$G$79</definedName>
    <definedName name="알d">#REF!</definedName>
    <definedName name="알파1">#REF!</definedName>
    <definedName name="알파2">#REF!</definedName>
    <definedName name="앞굽높이">#REF!</definedName>
    <definedName name="앞성토">#REF!</definedName>
    <definedName name="앨c">#REF!</definedName>
    <definedName name="앨e">#REF!</definedName>
    <definedName name="여유폭">[19]단위수량!$C$19</definedName>
    <definedName name="연장">#REF!</definedName>
    <definedName name="오">#REF!</definedName>
    <definedName name="오수1호맨홀">[51]터파기및재료!#REF!</definedName>
    <definedName name="오수공">#REF!</definedName>
    <definedName name="오수관단위수량">[51]터파기및재료!#REF!</definedName>
    <definedName name="오수관로높이">[51]터파기및재료!#REF!</definedName>
    <definedName name="오수맨홀높이">[51]터파기및재료!#REF!</definedName>
    <definedName name="옹벽공">#REF!</definedName>
    <definedName name="옹벽공집계표">#REF!</definedName>
    <definedName name="외벽1">#REF!</definedName>
    <definedName name="외벽2">#REF!</definedName>
    <definedName name="우수공">#REF!</definedName>
    <definedName name="우수관수량산출">#REF!</definedName>
    <definedName name="이삼">#REF!</definedName>
    <definedName name="이형관">[12]DATE!$B$24:$B$85</definedName>
    <definedName name="인기300">[1]대로근거!#REF!</definedName>
    <definedName name="인기350">[1]대로근거!#REF!</definedName>
    <definedName name="인암300">[1]대로근거!#REF!</definedName>
    <definedName name="인암350">[1]대로근거!#REF!</definedName>
    <definedName name="인토300">[1]대로근거!#REF!</definedName>
    <definedName name="인토350">[1]대로근거!#REF!</definedName>
    <definedName name="일단">[52]원형1호맨홀토공수량!#REF!</definedName>
    <definedName name="ㅈㅁ">#REF!</definedName>
    <definedName name="장순상">#REF!</definedName>
    <definedName name="저판">#REF!</definedName>
    <definedName name="저판두께">'[53]#REF'!$AJ$30</definedName>
    <definedName name="전장">#REF!</definedName>
    <definedName name="전토압1">#REF!</definedName>
    <definedName name="전토압2">#REF!</definedName>
    <definedName name="전토압3">#REF!</definedName>
    <definedName name="전토압4">#REF!</definedName>
    <definedName name="정">[10]Sheet1!$B$16384</definedName>
    <definedName name="정근">[10]Sheet1!$B$16384</definedName>
    <definedName name="정지">#REF!</definedName>
    <definedName name="주빔플랜지">#REF!</definedName>
    <definedName name="중분대">#REF!</definedName>
    <definedName name="지급미포함차액">#REF!</definedName>
    <definedName name="지급자재비">#REF!</definedName>
    <definedName name="지하수">#REF!</definedName>
    <definedName name="직접공사비">#REF!</definedName>
    <definedName name="직접노무비">#REF!</definedName>
    <definedName name="직접재료비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정">#REF!</definedName>
    <definedName name="집수정관경">#REF!</definedName>
    <definedName name="집수정규격">#REF!</definedName>
    <definedName name="집수정수">[54]산출근거!#REF!</definedName>
    <definedName name="집수정수량">#REF!</definedName>
    <definedName name="차선도색중앙선수량">#REF!</definedName>
    <definedName name="차선도색직각주차수량">#REF!</definedName>
    <definedName name="차선도색평행주차수량">#REF!</definedName>
    <definedName name="차차" hidden="1">[5]조명시설!#REF!</definedName>
    <definedName name="천공간격">#REF!</definedName>
    <definedName name="철근">#REF!</definedName>
    <definedName name="철근항복응력">'[53]#REF'!$G$144</definedName>
    <definedName name="철콘">#REF!</definedName>
    <definedName name="칼라샌드블록수량">#REF!</definedName>
    <definedName name="콘크리트">#REF!</definedName>
    <definedName name="콘크리트공칭강도">'[53]#REF'!$G$132</definedName>
    <definedName name="토류판">[19]가시설수량!$AE$25</definedName>
    <definedName name="토사">#REF!</definedName>
    <definedName name="토사1">#REF!</definedName>
    <definedName name="토사2">#REF!</definedName>
    <definedName name="토사3">#REF!</definedName>
    <definedName name="토피">#REF!</definedName>
    <definedName name="퇴직공제부금비">#REF!</definedName>
    <definedName name="파이1">#REF!</definedName>
    <definedName name="파이2">#REF!</definedName>
    <definedName name="평균H">#REF!</definedName>
    <definedName name="평균높이">[52]원형1호맨홀토공수량!#REF!</definedName>
    <definedName name="포장">#REF!</definedName>
    <definedName name="포장T">#REF!</definedName>
    <definedName name="포장공">#REF!</definedName>
    <definedName name="포장공수량집계표">#REF!</definedName>
    <definedName name="포장두께">#REF!</definedName>
    <definedName name="포화">#REF!</definedName>
    <definedName name="폭">#REF!</definedName>
    <definedName name="폭300">[1]대로근거!#REF!</definedName>
    <definedName name="폭350">[1]대로근거!#REF!</definedName>
    <definedName name="폭원">#REF!</definedName>
    <definedName name="ㅎ">#REF!</definedName>
    <definedName name="하부">#REF!</definedName>
    <definedName name="하중">#REF!</definedName>
    <definedName name="헌치1">#REF!</definedName>
    <definedName name="헌치2">#REF!</definedName>
    <definedName name="현지사무원급료">#REF!</definedName>
    <definedName name="형상">[12]DATE!$D$24:$D$85</definedName>
    <definedName name="홈통받이수량">#REF!</definedName>
    <definedName name="활하중">#REF!</definedName>
    <definedName name="활하중1">#REF!</definedName>
    <definedName name="활하중2">#REF!</definedName>
    <definedName name="황">#REF!</definedName>
    <definedName name="ㅐㅐㅐ">'[16]ABUT수량-A1'!$T$25</definedName>
    <definedName name="ㅑㅑ">[11]원형1호맨홀토공수량!#REF!</definedName>
    <definedName name="ㅔ">[1]대로근거!#REF!</definedName>
    <definedName name="ㅗ50" localSheetId="1">[55]연습!#REF!</definedName>
    <definedName name="ㅗㄹ">#REF!</definedName>
    <definedName name="ㅗㅅ20">#REF!</definedName>
    <definedName name="ㅠ359">#REF!</definedName>
    <definedName name="ㅣ" hidden="1">[37]조명시설!#REF!</definedName>
    <definedName name="ㅣㅣㅣ" hidden="1">[37]조명시설!#REF!</definedName>
    <definedName name="ㅣㅣㅣㅣ" hidden="1">[37]조명시설!#REF!</definedName>
    <definedName name="ㅣㅣㅣㅣㅣ" hidden="1">[37]조명시설!#REF!</definedName>
    <definedName name="ㅣㅣㅣㅣㅣㅣ" hidden="1">[37]조명시설!#REF!</definedName>
  </definedNames>
  <calcPr calcId="125725"/>
</workbook>
</file>

<file path=xl/calcChain.xml><?xml version="1.0" encoding="utf-8"?>
<calcChain xmlns="http://schemas.openxmlformats.org/spreadsheetml/2006/main">
  <c r="H5" i="15"/>
  <c r="H29" s="1"/>
  <c r="J5"/>
  <c r="L5"/>
  <c r="M5"/>
  <c r="H6"/>
  <c r="J6"/>
  <c r="J29" s="1"/>
  <c r="G6" i="14" s="1"/>
  <c r="H6" s="1"/>
  <c r="L6" i="15"/>
  <c r="L29" s="1"/>
  <c r="I6" i="14" s="1"/>
  <c r="J6" s="1"/>
  <c r="M6" i="15"/>
  <c r="H7"/>
  <c r="J7"/>
  <c r="L7"/>
  <c r="M7"/>
  <c r="N7"/>
  <c r="H8"/>
  <c r="J8"/>
  <c r="L8"/>
  <c r="M8"/>
  <c r="H9"/>
  <c r="N9" s="1"/>
  <c r="J9"/>
  <c r="L9"/>
  <c r="M9"/>
  <c r="H10"/>
  <c r="J10"/>
  <c r="N10" s="1"/>
  <c r="L10"/>
  <c r="M10"/>
  <c r="H11"/>
  <c r="J11"/>
  <c r="L11"/>
  <c r="M11"/>
  <c r="H12"/>
  <c r="J12"/>
  <c r="L12"/>
  <c r="M12"/>
  <c r="N12"/>
  <c r="H13"/>
  <c r="N13" s="1"/>
  <c r="J13"/>
  <c r="L13"/>
  <c r="M13"/>
  <c r="H14"/>
  <c r="J14"/>
  <c r="L14"/>
  <c r="M14"/>
  <c r="H15"/>
  <c r="J15"/>
  <c r="L15"/>
  <c r="M15"/>
  <c r="N15"/>
  <c r="H16"/>
  <c r="J16"/>
  <c r="L16"/>
  <c r="M16"/>
  <c r="H17"/>
  <c r="N17" s="1"/>
  <c r="J17"/>
  <c r="L17"/>
  <c r="M17"/>
  <c r="H18"/>
  <c r="J18"/>
  <c r="N18" s="1"/>
  <c r="L18"/>
  <c r="M18"/>
  <c r="H19"/>
  <c r="J19"/>
  <c r="L19"/>
  <c r="M19"/>
  <c r="H20"/>
  <c r="J20"/>
  <c r="L20"/>
  <c r="M20"/>
  <c r="N20"/>
  <c r="H21"/>
  <c r="N21" s="1"/>
  <c r="J21"/>
  <c r="L21"/>
  <c r="M21"/>
  <c r="H22"/>
  <c r="J22"/>
  <c r="L22"/>
  <c r="M22"/>
  <c r="H23"/>
  <c r="J23"/>
  <c r="L23"/>
  <c r="M23"/>
  <c r="N23"/>
  <c r="H24"/>
  <c r="J24"/>
  <c r="L24"/>
  <c r="M24"/>
  <c r="H25"/>
  <c r="N25" s="1"/>
  <c r="J25"/>
  <c r="L25"/>
  <c r="M25"/>
  <c r="H31"/>
  <c r="J31"/>
  <c r="L31"/>
  <c r="L55" s="1"/>
  <c r="I7" i="14" s="1"/>
  <c r="J7" s="1"/>
  <c r="M31" i="15"/>
  <c r="H32"/>
  <c r="J32"/>
  <c r="L32"/>
  <c r="M32"/>
  <c r="N32"/>
  <c r="H55"/>
  <c r="E7" i="14" s="1"/>
  <c r="F7" s="1"/>
  <c r="J55" i="15"/>
  <c r="G7" i="14" s="1"/>
  <c r="H7" s="1"/>
  <c r="H57" i="15"/>
  <c r="N57" s="1"/>
  <c r="J57"/>
  <c r="L57"/>
  <c r="M57"/>
  <c r="H58"/>
  <c r="N58" s="1"/>
  <c r="J58"/>
  <c r="L58"/>
  <c r="M58"/>
  <c r="H59"/>
  <c r="J59"/>
  <c r="J81" s="1"/>
  <c r="G8" i="14" s="1"/>
  <c r="H8" s="1"/>
  <c r="L59" i="15"/>
  <c r="M59"/>
  <c r="H60"/>
  <c r="J60"/>
  <c r="N60" s="1"/>
  <c r="L60"/>
  <c r="M60"/>
  <c r="H61"/>
  <c r="J61"/>
  <c r="L61"/>
  <c r="M61"/>
  <c r="H62"/>
  <c r="J62"/>
  <c r="L62"/>
  <c r="M62"/>
  <c r="N62"/>
  <c r="H63"/>
  <c r="N63" s="1"/>
  <c r="J63"/>
  <c r="L63"/>
  <c r="M63"/>
  <c r="H64"/>
  <c r="J64"/>
  <c r="L64"/>
  <c r="M64"/>
  <c r="N31" l="1"/>
  <c r="N22"/>
  <c r="N14"/>
  <c r="N6"/>
  <c r="N59"/>
  <c r="N64"/>
  <c r="N61"/>
  <c r="N19"/>
  <c r="N11"/>
  <c r="L81"/>
  <c r="I8" i="14" s="1"/>
  <c r="J8" s="1"/>
  <c r="I5" s="1"/>
  <c r="J5" s="1"/>
  <c r="J29" s="1"/>
  <c r="N24" i="15"/>
  <c r="N16"/>
  <c r="N8"/>
  <c r="E6" i="14"/>
  <c r="N29" i="15"/>
  <c r="N55"/>
  <c r="K7" i="14"/>
  <c r="L7" s="1"/>
  <c r="G5"/>
  <c r="H5" s="1"/>
  <c r="H29" s="1"/>
  <c r="N5" i="15"/>
  <c r="H81"/>
  <c r="V109" i="11"/>
  <c r="V108"/>
  <c r="V107"/>
  <c r="V106"/>
  <c r="O105"/>
  <c r="O104"/>
  <c r="E81" i="8" s="1"/>
  <c r="O103" i="11"/>
  <c r="E584" i="8" s="1"/>
  <c r="O102" i="11"/>
  <c r="E371" i="8" s="1"/>
  <c r="F371" s="1"/>
  <c r="O101" i="11"/>
  <c r="O100"/>
  <c r="O99"/>
  <c r="O97"/>
  <c r="O96"/>
  <c r="O95"/>
  <c r="E573" i="8" s="1"/>
  <c r="O94" i="11"/>
  <c r="E679" i="8" s="1"/>
  <c r="O93" i="11"/>
  <c r="E701" i="8" s="1"/>
  <c r="O92" i="11"/>
  <c r="O91"/>
  <c r="O90"/>
  <c r="E736" i="8" s="1"/>
  <c r="F736" s="1"/>
  <c r="O89" i="11"/>
  <c r="O88"/>
  <c r="E681" i="8" s="1"/>
  <c r="F681" s="1"/>
  <c r="O87" i="11"/>
  <c r="E738" i="8" s="1"/>
  <c r="O86" i="11"/>
  <c r="E27" i="8" s="1"/>
  <c r="O85" i="11"/>
  <c r="E96" i="8" s="1"/>
  <c r="F96" s="1"/>
  <c r="O84" i="11"/>
  <c r="O83"/>
  <c r="O82"/>
  <c r="O81"/>
  <c r="E444" i="8" s="1"/>
  <c r="V80" i="11"/>
  <c r="V79"/>
  <c r="V78"/>
  <c r="I130" i="6" s="1"/>
  <c r="J130" s="1"/>
  <c r="O77" i="11"/>
  <c r="E129" i="6" s="1"/>
  <c r="O76" i="11"/>
  <c r="O75"/>
  <c r="O74"/>
  <c r="O73"/>
  <c r="O72"/>
  <c r="O71"/>
  <c r="E461" i="8" s="1"/>
  <c r="O69" i="11"/>
  <c r="E20" i="8" s="1"/>
  <c r="O68" i="11"/>
  <c r="E19" i="8" s="1"/>
  <c r="O64" i="11"/>
  <c r="O63"/>
  <c r="O62"/>
  <c r="O61"/>
  <c r="O60"/>
  <c r="O59"/>
  <c r="E211" i="8" s="1"/>
  <c r="O58" i="11"/>
  <c r="E112" i="6" s="1"/>
  <c r="O57" i="11"/>
  <c r="E207" i="8" s="1"/>
  <c r="O56" i="11"/>
  <c r="O55"/>
  <c r="O54"/>
  <c r="O52"/>
  <c r="E454" i="8" s="1"/>
  <c r="F454" s="1"/>
  <c r="O51" i="11"/>
  <c r="O50"/>
  <c r="E451" i="8" s="1"/>
  <c r="F451" s="1"/>
  <c r="O49" i="11"/>
  <c r="E450" i="8" s="1"/>
  <c r="O48" i="11"/>
  <c r="E449" i="8" s="1"/>
  <c r="O47" i="11"/>
  <c r="O46"/>
  <c r="O45"/>
  <c r="O44"/>
  <c r="E452" i="8" s="1"/>
  <c r="O43" i="11"/>
  <c r="O42"/>
  <c r="O41"/>
  <c r="E189" i="6" s="1"/>
  <c r="O40" i="11"/>
  <c r="E188" i="6" s="1"/>
  <c r="O39" i="11"/>
  <c r="O38"/>
  <c r="O37"/>
  <c r="O36"/>
  <c r="E101" i="8" s="1"/>
  <c r="O35" i="11"/>
  <c r="O33"/>
  <c r="E307" i="8" s="1"/>
  <c r="O32" i="11"/>
  <c r="E411" i="8" s="1"/>
  <c r="O31" i="11"/>
  <c r="E660" i="8" s="1"/>
  <c r="O30" i="11"/>
  <c r="O29"/>
  <c r="O28"/>
  <c r="O27"/>
  <c r="E160" i="8" s="1"/>
  <c r="O26" i="11"/>
  <c r="O25"/>
  <c r="E595" i="8" s="1"/>
  <c r="O24" i="11"/>
  <c r="E118" i="8" s="1"/>
  <c r="O23" i="11"/>
  <c r="E26" i="8" s="1"/>
  <c r="O22" i="11"/>
  <c r="O21"/>
  <c r="O20"/>
  <c r="O19"/>
  <c r="O18"/>
  <c r="E759" i="8" s="1"/>
  <c r="F759" s="1"/>
  <c r="E760" s="1"/>
  <c r="F760" s="1"/>
  <c r="L760" s="1"/>
  <c r="O17" i="11"/>
  <c r="E327" i="8" s="1"/>
  <c r="O16" i="11"/>
  <c r="O15"/>
  <c r="E163" i="8" s="1"/>
  <c r="O14" i="11"/>
  <c r="O13"/>
  <c r="O12"/>
  <c r="O11"/>
  <c r="O10"/>
  <c r="O9"/>
  <c r="E300" i="8" s="1"/>
  <c r="F300" s="1"/>
  <c r="O8" i="11"/>
  <c r="E213" i="6" s="1"/>
  <c r="V6" i="11"/>
  <c r="I484" i="8" s="1"/>
  <c r="V5" i="11"/>
  <c r="I761" i="8"/>
  <c r="G761"/>
  <c r="H761" s="1"/>
  <c r="E761"/>
  <c r="F761" s="1"/>
  <c r="J760"/>
  <c r="H760"/>
  <c r="I759"/>
  <c r="J759" s="1"/>
  <c r="H759"/>
  <c r="G759"/>
  <c r="I758"/>
  <c r="G758"/>
  <c r="H758" s="1"/>
  <c r="E758"/>
  <c r="F758" s="1"/>
  <c r="I754"/>
  <c r="J754" s="1"/>
  <c r="G754"/>
  <c r="H754" s="1"/>
  <c r="E754"/>
  <c r="F754" s="1"/>
  <c r="L754" s="1"/>
  <c r="H753"/>
  <c r="F753"/>
  <c r="I752"/>
  <c r="J752" s="1"/>
  <c r="G752"/>
  <c r="H752" s="1"/>
  <c r="E752"/>
  <c r="I751"/>
  <c r="J751" s="1"/>
  <c r="G751"/>
  <c r="H751" s="1"/>
  <c r="E751"/>
  <c r="J747"/>
  <c r="H747"/>
  <c r="I746"/>
  <c r="J746" s="1"/>
  <c r="J748" s="1"/>
  <c r="G116" i="7" s="1"/>
  <c r="I294" i="8" s="1"/>
  <c r="J294" s="1"/>
  <c r="H746"/>
  <c r="H748" s="1"/>
  <c r="F116" i="7" s="1"/>
  <c r="G294" i="8" s="1"/>
  <c r="H294" s="1"/>
  <c r="G746"/>
  <c r="E746"/>
  <c r="H742"/>
  <c r="F742"/>
  <c r="I741"/>
  <c r="J741" s="1"/>
  <c r="G741"/>
  <c r="E741"/>
  <c r="F741" s="1"/>
  <c r="I740"/>
  <c r="J740" s="1"/>
  <c r="G740"/>
  <c r="H740" s="1"/>
  <c r="F740"/>
  <c r="E740"/>
  <c r="I739"/>
  <c r="J739" s="1"/>
  <c r="G739"/>
  <c r="F739"/>
  <c r="E739"/>
  <c r="I738"/>
  <c r="J738" s="1"/>
  <c r="G738"/>
  <c r="H738" s="1"/>
  <c r="I737"/>
  <c r="J737" s="1"/>
  <c r="H737"/>
  <c r="G737"/>
  <c r="E737"/>
  <c r="F737" s="1"/>
  <c r="I736"/>
  <c r="J736" s="1"/>
  <c r="G736"/>
  <c r="J732"/>
  <c r="F732"/>
  <c r="J731"/>
  <c r="I731"/>
  <c r="G731"/>
  <c r="H731" s="1"/>
  <c r="L731" s="1"/>
  <c r="E731"/>
  <c r="F731" s="1"/>
  <c r="I730"/>
  <c r="G730"/>
  <c r="H730" s="1"/>
  <c r="E730"/>
  <c r="F730" s="1"/>
  <c r="J729"/>
  <c r="I729"/>
  <c r="G729"/>
  <c r="H729" s="1"/>
  <c r="E729"/>
  <c r="F729" s="1"/>
  <c r="I728"/>
  <c r="J728" s="1"/>
  <c r="H728"/>
  <c r="G728"/>
  <c r="E728"/>
  <c r="F728" s="1"/>
  <c r="I727"/>
  <c r="G727"/>
  <c r="H727" s="1"/>
  <c r="E727"/>
  <c r="F727" s="1"/>
  <c r="I726"/>
  <c r="J726" s="1"/>
  <c r="H726"/>
  <c r="G726"/>
  <c r="E726"/>
  <c r="F726" s="1"/>
  <c r="H722"/>
  <c r="F722"/>
  <c r="J721"/>
  <c r="F721"/>
  <c r="I720"/>
  <c r="H720"/>
  <c r="G720"/>
  <c r="E720"/>
  <c r="F720" s="1"/>
  <c r="I719"/>
  <c r="H719"/>
  <c r="G719"/>
  <c r="E719"/>
  <c r="F719" s="1"/>
  <c r="I718"/>
  <c r="J718" s="1"/>
  <c r="H718"/>
  <c r="G718"/>
  <c r="E718"/>
  <c r="F718" s="1"/>
  <c r="I717"/>
  <c r="J717" s="1"/>
  <c r="G717"/>
  <c r="H717" s="1"/>
  <c r="I716"/>
  <c r="J716" s="1"/>
  <c r="H716"/>
  <c r="G716"/>
  <c r="E716"/>
  <c r="F716" s="1"/>
  <c r="I715"/>
  <c r="G715"/>
  <c r="H715" s="1"/>
  <c r="I711"/>
  <c r="J711" s="1"/>
  <c r="G711"/>
  <c r="H711" s="1"/>
  <c r="E711"/>
  <c r="I710"/>
  <c r="J710" s="1"/>
  <c r="G710"/>
  <c r="H710" s="1"/>
  <c r="E710"/>
  <c r="F710" s="1"/>
  <c r="I709"/>
  <c r="J709" s="1"/>
  <c r="G709"/>
  <c r="H709" s="1"/>
  <c r="E709"/>
  <c r="I708"/>
  <c r="J708" s="1"/>
  <c r="G708"/>
  <c r="H708" s="1"/>
  <c r="F708"/>
  <c r="L708" s="1"/>
  <c r="E708"/>
  <c r="I707"/>
  <c r="J707" s="1"/>
  <c r="J712" s="1"/>
  <c r="G112" i="7" s="1"/>
  <c r="I295" i="8" s="1"/>
  <c r="J295" s="1"/>
  <c r="G707"/>
  <c r="H707" s="1"/>
  <c r="E707"/>
  <c r="I706"/>
  <c r="J706" s="1"/>
  <c r="G706"/>
  <c r="H706" s="1"/>
  <c r="F706"/>
  <c r="E706"/>
  <c r="J702"/>
  <c r="H702"/>
  <c r="I701"/>
  <c r="J701" s="1"/>
  <c r="J703" s="1"/>
  <c r="G111" i="7" s="1"/>
  <c r="G701" i="8"/>
  <c r="H701" s="1"/>
  <c r="H697"/>
  <c r="F697"/>
  <c r="I696"/>
  <c r="G696"/>
  <c r="H696" s="1"/>
  <c r="E696"/>
  <c r="F696" s="1"/>
  <c r="I695"/>
  <c r="G695"/>
  <c r="H695" s="1"/>
  <c r="E695"/>
  <c r="F695" s="1"/>
  <c r="I694"/>
  <c r="J694" s="1"/>
  <c r="G694"/>
  <c r="K694" s="1"/>
  <c r="E694"/>
  <c r="F694" s="1"/>
  <c r="J693"/>
  <c r="I693"/>
  <c r="H693"/>
  <c r="G693"/>
  <c r="K692"/>
  <c r="I692"/>
  <c r="J692" s="1"/>
  <c r="G692"/>
  <c r="H692" s="1"/>
  <c r="E692"/>
  <c r="F692" s="1"/>
  <c r="I691"/>
  <c r="J691" s="1"/>
  <c r="G691"/>
  <c r="H691" s="1"/>
  <c r="I687"/>
  <c r="J687" s="1"/>
  <c r="G687"/>
  <c r="H687" s="1"/>
  <c r="E687"/>
  <c r="I686"/>
  <c r="J686" s="1"/>
  <c r="G686"/>
  <c r="H686" s="1"/>
  <c r="H688" s="1"/>
  <c r="F109" i="7" s="1"/>
  <c r="E686" i="8"/>
  <c r="F686" s="1"/>
  <c r="I682"/>
  <c r="J682" s="1"/>
  <c r="G682"/>
  <c r="E682"/>
  <c r="F682" s="1"/>
  <c r="I681"/>
  <c r="J681" s="1"/>
  <c r="H681"/>
  <c r="G681"/>
  <c r="I680"/>
  <c r="J680" s="1"/>
  <c r="G680"/>
  <c r="H680" s="1"/>
  <c r="E680"/>
  <c r="F680" s="1"/>
  <c r="I679"/>
  <c r="J679" s="1"/>
  <c r="G679"/>
  <c r="H679" s="1"/>
  <c r="I675"/>
  <c r="J675" s="1"/>
  <c r="H675"/>
  <c r="G675"/>
  <c r="F675"/>
  <c r="E675"/>
  <c r="I674"/>
  <c r="J674" s="1"/>
  <c r="G674"/>
  <c r="H674" s="1"/>
  <c r="E674"/>
  <c r="F674" s="1"/>
  <c r="I673"/>
  <c r="J673" s="1"/>
  <c r="G673"/>
  <c r="H673" s="1"/>
  <c r="E673"/>
  <c r="F673" s="1"/>
  <c r="I672"/>
  <c r="J672" s="1"/>
  <c r="G672"/>
  <c r="H672" s="1"/>
  <c r="H668"/>
  <c r="F668"/>
  <c r="I667"/>
  <c r="J667" s="1"/>
  <c r="G667"/>
  <c r="E667"/>
  <c r="F667" s="1"/>
  <c r="I666"/>
  <c r="J666" s="1"/>
  <c r="G666"/>
  <c r="E666"/>
  <c r="F666" s="1"/>
  <c r="J661"/>
  <c r="H661"/>
  <c r="I660"/>
  <c r="J660" s="1"/>
  <c r="G660"/>
  <c r="H660" s="1"/>
  <c r="I656"/>
  <c r="J656" s="1"/>
  <c r="J657" s="1"/>
  <c r="G104" i="7" s="1"/>
  <c r="I251" i="8" s="1"/>
  <c r="J251" s="1"/>
  <c r="G656"/>
  <c r="H656" s="1"/>
  <c r="H657" s="1"/>
  <c r="F104" i="7" s="1"/>
  <c r="G251" i="8" s="1"/>
  <c r="H251" s="1"/>
  <c r="E656"/>
  <c r="I651"/>
  <c r="G651"/>
  <c r="H651" s="1"/>
  <c r="E651"/>
  <c r="F651" s="1"/>
  <c r="H647"/>
  <c r="F647"/>
  <c r="I646"/>
  <c r="J646" s="1"/>
  <c r="G646"/>
  <c r="H646" s="1"/>
  <c r="F646"/>
  <c r="E646"/>
  <c r="J645"/>
  <c r="I645"/>
  <c r="G645"/>
  <c r="H645" s="1"/>
  <c r="H648" s="1"/>
  <c r="F102" i="7" s="1"/>
  <c r="G212" i="8" s="1"/>
  <c r="H212" s="1"/>
  <c r="E645"/>
  <c r="H641"/>
  <c r="F641"/>
  <c r="I640"/>
  <c r="J640" s="1"/>
  <c r="G640"/>
  <c r="H640" s="1"/>
  <c r="E640"/>
  <c r="F640" s="1"/>
  <c r="I639"/>
  <c r="J639" s="1"/>
  <c r="G639"/>
  <c r="H639" s="1"/>
  <c r="H642" s="1"/>
  <c r="F101" i="7" s="1"/>
  <c r="G169" i="8" s="1"/>
  <c r="H169" s="1"/>
  <c r="E639"/>
  <c r="J634"/>
  <c r="I634"/>
  <c r="G634"/>
  <c r="H634" s="1"/>
  <c r="E634"/>
  <c r="F634" s="1"/>
  <c r="J633"/>
  <c r="I633"/>
  <c r="G633"/>
  <c r="H633" s="1"/>
  <c r="E633"/>
  <c r="F633" s="1"/>
  <c r="H629"/>
  <c r="F629"/>
  <c r="I628"/>
  <c r="J628" s="1"/>
  <c r="G628"/>
  <c r="H628" s="1"/>
  <c r="E628"/>
  <c r="F628" s="1"/>
  <c r="I627"/>
  <c r="G627"/>
  <c r="H627" s="1"/>
  <c r="E627"/>
  <c r="F627" s="1"/>
  <c r="I626"/>
  <c r="J626" s="1"/>
  <c r="G626"/>
  <c r="F626"/>
  <c r="E626"/>
  <c r="I625"/>
  <c r="J625" s="1"/>
  <c r="G625"/>
  <c r="H625" s="1"/>
  <c r="E625"/>
  <c r="I624"/>
  <c r="J624" s="1"/>
  <c r="G624"/>
  <c r="H624" s="1"/>
  <c r="E624"/>
  <c r="F624" s="1"/>
  <c r="I622"/>
  <c r="J622" s="1"/>
  <c r="G622"/>
  <c r="H622" s="1"/>
  <c r="I621"/>
  <c r="J621" s="1"/>
  <c r="G621"/>
  <c r="H621" s="1"/>
  <c r="I620"/>
  <c r="J620" s="1"/>
  <c r="G620"/>
  <c r="H620" s="1"/>
  <c r="E620"/>
  <c r="F620" s="1"/>
  <c r="H616"/>
  <c r="F616"/>
  <c r="J615"/>
  <c r="I615"/>
  <c r="G615"/>
  <c r="K615" s="1"/>
  <c r="E615"/>
  <c r="F615" s="1"/>
  <c r="J614"/>
  <c r="I614"/>
  <c r="G614"/>
  <c r="H614" s="1"/>
  <c r="E614"/>
  <c r="F614" s="1"/>
  <c r="I613"/>
  <c r="G613"/>
  <c r="H613" s="1"/>
  <c r="E613"/>
  <c r="F613" s="1"/>
  <c r="I612"/>
  <c r="J612" s="1"/>
  <c r="G612"/>
  <c r="H612" s="1"/>
  <c r="E612"/>
  <c r="F612" s="1"/>
  <c r="I611"/>
  <c r="J611" s="1"/>
  <c r="G611"/>
  <c r="E611"/>
  <c r="F611" s="1"/>
  <c r="I609"/>
  <c r="J609" s="1"/>
  <c r="G609"/>
  <c r="H609" s="1"/>
  <c r="I608"/>
  <c r="J608" s="1"/>
  <c r="G608"/>
  <c r="H608" s="1"/>
  <c r="I607"/>
  <c r="J607" s="1"/>
  <c r="G607"/>
  <c r="E607"/>
  <c r="F607" s="1"/>
  <c r="J595"/>
  <c r="I595"/>
  <c r="G595"/>
  <c r="H595" s="1"/>
  <c r="H591"/>
  <c r="F591"/>
  <c r="I590"/>
  <c r="J590" s="1"/>
  <c r="G590"/>
  <c r="H590" s="1"/>
  <c r="E590"/>
  <c r="F590" s="1"/>
  <c r="I589"/>
  <c r="G589"/>
  <c r="H589" s="1"/>
  <c r="H592" s="1"/>
  <c r="F95" i="7" s="1"/>
  <c r="E589" i="8"/>
  <c r="F589" s="1"/>
  <c r="I584"/>
  <c r="J584" s="1"/>
  <c r="G584"/>
  <c r="H584" s="1"/>
  <c r="H581"/>
  <c r="I580"/>
  <c r="J580" s="1"/>
  <c r="G580"/>
  <c r="H580" s="1"/>
  <c r="E580"/>
  <c r="F580" s="1"/>
  <c r="J579"/>
  <c r="I579"/>
  <c r="G579"/>
  <c r="H579" s="1"/>
  <c r="E579"/>
  <c r="J575"/>
  <c r="H575"/>
  <c r="I574"/>
  <c r="J574" s="1"/>
  <c r="G574"/>
  <c r="H574" s="1"/>
  <c r="E574"/>
  <c r="I573"/>
  <c r="J573" s="1"/>
  <c r="G573"/>
  <c r="H573" s="1"/>
  <c r="I569"/>
  <c r="J569" s="1"/>
  <c r="G569"/>
  <c r="E569"/>
  <c r="F569" s="1"/>
  <c r="I568"/>
  <c r="J568" s="1"/>
  <c r="G568"/>
  <c r="H568" s="1"/>
  <c r="E568"/>
  <c r="I567"/>
  <c r="J567" s="1"/>
  <c r="G567"/>
  <c r="E567"/>
  <c r="F567" s="1"/>
  <c r="J566"/>
  <c r="I566"/>
  <c r="G566"/>
  <c r="H566" s="1"/>
  <c r="E566"/>
  <c r="F566" s="1"/>
  <c r="J562"/>
  <c r="H562"/>
  <c r="I561"/>
  <c r="J561" s="1"/>
  <c r="G561"/>
  <c r="F561"/>
  <c r="E561"/>
  <c r="J560"/>
  <c r="I560"/>
  <c r="G560"/>
  <c r="H560" s="1"/>
  <c r="E560"/>
  <c r="H556"/>
  <c r="F556"/>
  <c r="I555"/>
  <c r="J555" s="1"/>
  <c r="G555"/>
  <c r="H555" s="1"/>
  <c r="E555"/>
  <c r="I554"/>
  <c r="J554" s="1"/>
  <c r="H554"/>
  <c r="G554"/>
  <c r="E554"/>
  <c r="F554" s="1"/>
  <c r="I553"/>
  <c r="J553" s="1"/>
  <c r="G553"/>
  <c r="H553" s="1"/>
  <c r="E553"/>
  <c r="I552"/>
  <c r="J552" s="1"/>
  <c r="H552"/>
  <c r="G552"/>
  <c r="E552"/>
  <c r="F552" s="1"/>
  <c r="I551"/>
  <c r="J551" s="1"/>
  <c r="G551"/>
  <c r="H551" s="1"/>
  <c r="E551"/>
  <c r="F551" s="1"/>
  <c r="I549"/>
  <c r="J549" s="1"/>
  <c r="G549"/>
  <c r="H549" s="1"/>
  <c r="I548"/>
  <c r="J548" s="1"/>
  <c r="G548"/>
  <c r="H548" s="1"/>
  <c r="I547"/>
  <c r="J547" s="1"/>
  <c r="G547"/>
  <c r="H547" s="1"/>
  <c r="E547"/>
  <c r="F547" s="1"/>
  <c r="L547" s="1"/>
  <c r="H543"/>
  <c r="F543"/>
  <c r="I542"/>
  <c r="J542" s="1"/>
  <c r="G542"/>
  <c r="E542"/>
  <c r="F542" s="1"/>
  <c r="J541"/>
  <c r="I541"/>
  <c r="G541"/>
  <c r="H541" s="1"/>
  <c r="E541"/>
  <c r="F541" s="1"/>
  <c r="I540"/>
  <c r="J540" s="1"/>
  <c r="G540"/>
  <c r="E540"/>
  <c r="F540" s="1"/>
  <c r="I539"/>
  <c r="J539" s="1"/>
  <c r="G539"/>
  <c r="H539" s="1"/>
  <c r="E539"/>
  <c r="I538"/>
  <c r="J538" s="1"/>
  <c r="G538"/>
  <c r="H538" s="1"/>
  <c r="E538"/>
  <c r="I536"/>
  <c r="J536" s="1"/>
  <c r="G536"/>
  <c r="H536" s="1"/>
  <c r="I535"/>
  <c r="J535" s="1"/>
  <c r="G535"/>
  <c r="H535" s="1"/>
  <c r="I534"/>
  <c r="J534" s="1"/>
  <c r="G534"/>
  <c r="H534" s="1"/>
  <c r="E534"/>
  <c r="F534" s="1"/>
  <c r="H515"/>
  <c r="F515"/>
  <c r="I514"/>
  <c r="J514" s="1"/>
  <c r="G514"/>
  <c r="H514" s="1"/>
  <c r="E514"/>
  <c r="F514" s="1"/>
  <c r="K513"/>
  <c r="I513"/>
  <c r="J513" s="1"/>
  <c r="G513"/>
  <c r="H513" s="1"/>
  <c r="E513"/>
  <c r="F513" s="1"/>
  <c r="J512"/>
  <c r="I512"/>
  <c r="H512"/>
  <c r="G512"/>
  <c r="E512"/>
  <c r="F512" s="1"/>
  <c r="I511"/>
  <c r="J511" s="1"/>
  <c r="G511"/>
  <c r="E511"/>
  <c r="F511" s="1"/>
  <c r="I510"/>
  <c r="J510" s="1"/>
  <c r="G510"/>
  <c r="H510" s="1"/>
  <c r="E510"/>
  <c r="I508"/>
  <c r="J508" s="1"/>
  <c r="G508"/>
  <c r="H508" s="1"/>
  <c r="I507"/>
  <c r="J507" s="1"/>
  <c r="G507"/>
  <c r="H507" s="1"/>
  <c r="J506"/>
  <c r="I506"/>
  <c r="G506"/>
  <c r="H506" s="1"/>
  <c r="E506"/>
  <c r="F506" s="1"/>
  <c r="H502"/>
  <c r="F502"/>
  <c r="I501"/>
  <c r="J501" s="1"/>
  <c r="G501"/>
  <c r="H501" s="1"/>
  <c r="E501"/>
  <c r="I500"/>
  <c r="J500" s="1"/>
  <c r="G500"/>
  <c r="H500" s="1"/>
  <c r="E500"/>
  <c r="F500" s="1"/>
  <c r="I499"/>
  <c r="J499" s="1"/>
  <c r="G499"/>
  <c r="H499" s="1"/>
  <c r="I502" s="1"/>
  <c r="E499"/>
  <c r="I498"/>
  <c r="J498" s="1"/>
  <c r="G498"/>
  <c r="H498" s="1"/>
  <c r="E498"/>
  <c r="F498" s="1"/>
  <c r="I497"/>
  <c r="J497" s="1"/>
  <c r="G497"/>
  <c r="H497" s="1"/>
  <c r="E497"/>
  <c r="F497" s="1"/>
  <c r="J495"/>
  <c r="I495"/>
  <c r="G495"/>
  <c r="H495" s="1"/>
  <c r="I494"/>
  <c r="J494" s="1"/>
  <c r="G494"/>
  <c r="H494" s="1"/>
  <c r="I493"/>
  <c r="J493" s="1"/>
  <c r="G493"/>
  <c r="H493" s="1"/>
  <c r="E493"/>
  <c r="G484"/>
  <c r="H484" s="1"/>
  <c r="H485" s="1"/>
  <c r="F81" i="7" s="1"/>
  <c r="E484" i="8"/>
  <c r="F484" s="1"/>
  <c r="F485" s="1"/>
  <c r="E81" i="7" s="1"/>
  <c r="E509" i="8" s="1"/>
  <c r="H480"/>
  <c r="F480"/>
  <c r="I479"/>
  <c r="J479" s="1"/>
  <c r="G479"/>
  <c r="H479" s="1"/>
  <c r="E479"/>
  <c r="I478"/>
  <c r="G478"/>
  <c r="H478" s="1"/>
  <c r="E478"/>
  <c r="F478" s="1"/>
  <c r="I477"/>
  <c r="J477" s="1"/>
  <c r="G477"/>
  <c r="H477" s="1"/>
  <c r="E477"/>
  <c r="I476"/>
  <c r="J476" s="1"/>
  <c r="G476"/>
  <c r="H476" s="1"/>
  <c r="E476"/>
  <c r="F476" s="1"/>
  <c r="I475"/>
  <c r="J475" s="1"/>
  <c r="G475"/>
  <c r="H475" s="1"/>
  <c r="E475"/>
  <c r="I473"/>
  <c r="J473" s="1"/>
  <c r="G473"/>
  <c r="H473" s="1"/>
  <c r="I472"/>
  <c r="J472" s="1"/>
  <c r="G472"/>
  <c r="H472" s="1"/>
  <c r="I471"/>
  <c r="J471" s="1"/>
  <c r="G471"/>
  <c r="E471"/>
  <c r="F471" s="1"/>
  <c r="F468"/>
  <c r="H467"/>
  <c r="F467"/>
  <c r="I466"/>
  <c r="J466" s="1"/>
  <c r="G466"/>
  <c r="H466" s="1"/>
  <c r="E466"/>
  <c r="F466" s="1"/>
  <c r="J462"/>
  <c r="I462"/>
  <c r="G462"/>
  <c r="H462" s="1"/>
  <c r="H463" s="1"/>
  <c r="F78" i="7" s="1"/>
  <c r="G445" i="8" s="1"/>
  <c r="H445" s="1"/>
  <c r="E462"/>
  <c r="I461"/>
  <c r="J461" s="1"/>
  <c r="G461"/>
  <c r="H461" s="1"/>
  <c r="I457"/>
  <c r="J457" s="1"/>
  <c r="G457"/>
  <c r="H457" s="1"/>
  <c r="E457"/>
  <c r="F457" s="1"/>
  <c r="I456"/>
  <c r="J456" s="1"/>
  <c r="H456"/>
  <c r="G456"/>
  <c r="E456"/>
  <c r="I455"/>
  <c r="J455" s="1"/>
  <c r="G455"/>
  <c r="H455" s="1"/>
  <c r="E455"/>
  <c r="I454"/>
  <c r="J454" s="1"/>
  <c r="G454"/>
  <c r="H454" s="1"/>
  <c r="I453"/>
  <c r="J453" s="1"/>
  <c r="G453"/>
  <c r="H453" s="1"/>
  <c r="E453"/>
  <c r="F453" s="1"/>
  <c r="I452"/>
  <c r="J452" s="1"/>
  <c r="G452"/>
  <c r="H452" s="1"/>
  <c r="I451"/>
  <c r="J451" s="1"/>
  <c r="G451"/>
  <c r="H451" s="1"/>
  <c r="I450"/>
  <c r="J450" s="1"/>
  <c r="G450"/>
  <c r="H450" s="1"/>
  <c r="I449"/>
  <c r="J449" s="1"/>
  <c r="G449"/>
  <c r="H449" s="1"/>
  <c r="I448"/>
  <c r="J448" s="1"/>
  <c r="G448"/>
  <c r="H448" s="1"/>
  <c r="F448"/>
  <c r="E448"/>
  <c r="I447"/>
  <c r="J447" s="1"/>
  <c r="G447"/>
  <c r="H447" s="1"/>
  <c r="E447"/>
  <c r="F447" s="1"/>
  <c r="I446"/>
  <c r="J446" s="1"/>
  <c r="G446"/>
  <c r="H446" s="1"/>
  <c r="E446"/>
  <c r="F446" s="1"/>
  <c r="I444"/>
  <c r="J444" s="1"/>
  <c r="G444"/>
  <c r="H444" s="1"/>
  <c r="H440"/>
  <c r="F440"/>
  <c r="I439"/>
  <c r="J439" s="1"/>
  <c r="G439"/>
  <c r="H439" s="1"/>
  <c r="E439"/>
  <c r="F439" s="1"/>
  <c r="I438"/>
  <c r="J438" s="1"/>
  <c r="H438"/>
  <c r="G438"/>
  <c r="E438"/>
  <c r="I434"/>
  <c r="J434" s="1"/>
  <c r="J435" s="1"/>
  <c r="G75" i="7" s="1"/>
  <c r="G434" i="8"/>
  <c r="H434" s="1"/>
  <c r="H435" s="1"/>
  <c r="F75" i="7" s="1"/>
  <c r="E434" i="8"/>
  <c r="K434" s="1"/>
  <c r="H430"/>
  <c r="F430"/>
  <c r="I429"/>
  <c r="J429" s="1"/>
  <c r="G429"/>
  <c r="H429" s="1"/>
  <c r="F429"/>
  <c r="E429"/>
  <c r="I428"/>
  <c r="J428" s="1"/>
  <c r="G428"/>
  <c r="H428" s="1"/>
  <c r="E428"/>
  <c r="I423"/>
  <c r="J423" s="1"/>
  <c r="G423"/>
  <c r="H423" s="1"/>
  <c r="E423"/>
  <c r="F423" s="1"/>
  <c r="I422"/>
  <c r="J422" s="1"/>
  <c r="G422"/>
  <c r="H422" s="1"/>
  <c r="E422"/>
  <c r="F422" s="1"/>
  <c r="I418"/>
  <c r="J418" s="1"/>
  <c r="G418"/>
  <c r="H418" s="1"/>
  <c r="E418"/>
  <c r="F418" s="1"/>
  <c r="I417"/>
  <c r="J417" s="1"/>
  <c r="G417"/>
  <c r="E417"/>
  <c r="F417" s="1"/>
  <c r="J416"/>
  <c r="I416"/>
  <c r="G416"/>
  <c r="K416" s="1"/>
  <c r="E416"/>
  <c r="F416" s="1"/>
  <c r="J411"/>
  <c r="I411"/>
  <c r="G411"/>
  <c r="H411" s="1"/>
  <c r="H407"/>
  <c r="F407"/>
  <c r="I406"/>
  <c r="J406" s="1"/>
  <c r="G406"/>
  <c r="H406" s="1"/>
  <c r="E406"/>
  <c r="I405"/>
  <c r="J405" s="1"/>
  <c r="G405"/>
  <c r="H405" s="1"/>
  <c r="F405"/>
  <c r="E405"/>
  <c r="J400"/>
  <c r="I400"/>
  <c r="G400"/>
  <c r="H400" s="1"/>
  <c r="E400"/>
  <c r="H396"/>
  <c r="F396"/>
  <c r="J395"/>
  <c r="I395"/>
  <c r="G395"/>
  <c r="H395" s="1"/>
  <c r="E395"/>
  <c r="F395" s="1"/>
  <c r="L395" s="1"/>
  <c r="I394"/>
  <c r="J394" s="1"/>
  <c r="G394"/>
  <c r="H394" s="1"/>
  <c r="I396" s="1"/>
  <c r="E394"/>
  <c r="F394" s="1"/>
  <c r="H390"/>
  <c r="F390"/>
  <c r="I389"/>
  <c r="J389" s="1"/>
  <c r="H389"/>
  <c r="G389"/>
  <c r="E389"/>
  <c r="K389" s="1"/>
  <c r="I388"/>
  <c r="J388" s="1"/>
  <c r="G388"/>
  <c r="H388" s="1"/>
  <c r="E388"/>
  <c r="H384"/>
  <c r="F384"/>
  <c r="J383"/>
  <c r="F383"/>
  <c r="I382"/>
  <c r="J382" s="1"/>
  <c r="G382"/>
  <c r="H382" s="1"/>
  <c r="E382"/>
  <c r="K382" s="1"/>
  <c r="I381"/>
  <c r="J381" s="1"/>
  <c r="G381"/>
  <c r="H381" s="1"/>
  <c r="E381"/>
  <c r="J377"/>
  <c r="H377"/>
  <c r="I376"/>
  <c r="J376" s="1"/>
  <c r="G376"/>
  <c r="H376" s="1"/>
  <c r="E376"/>
  <c r="I375"/>
  <c r="J375" s="1"/>
  <c r="G375"/>
  <c r="H375" s="1"/>
  <c r="E375"/>
  <c r="F375" s="1"/>
  <c r="I374"/>
  <c r="J374" s="1"/>
  <c r="G374"/>
  <c r="H374" s="1"/>
  <c r="E374"/>
  <c r="F374" s="1"/>
  <c r="I373"/>
  <c r="J373" s="1"/>
  <c r="G373"/>
  <c r="K373" s="1"/>
  <c r="E373"/>
  <c r="F373" s="1"/>
  <c r="I372"/>
  <c r="J372" s="1"/>
  <c r="G372"/>
  <c r="H372" s="1"/>
  <c r="I371"/>
  <c r="J371" s="1"/>
  <c r="G371"/>
  <c r="H371" s="1"/>
  <c r="I370"/>
  <c r="J370" s="1"/>
  <c r="G370"/>
  <c r="H370" s="1"/>
  <c r="E370"/>
  <c r="J365"/>
  <c r="I365"/>
  <c r="G365"/>
  <c r="H365" s="1"/>
  <c r="E365"/>
  <c r="F365" s="1"/>
  <c r="I364"/>
  <c r="G364"/>
  <c r="H364" s="1"/>
  <c r="E364"/>
  <c r="F364" s="1"/>
  <c r="H360"/>
  <c r="F360"/>
  <c r="J359"/>
  <c r="F359"/>
  <c r="I358"/>
  <c r="J358" s="1"/>
  <c r="G358"/>
  <c r="H358" s="1"/>
  <c r="E358"/>
  <c r="F358" s="1"/>
  <c r="L358" s="1"/>
  <c r="I357"/>
  <c r="J357" s="1"/>
  <c r="G357"/>
  <c r="H357" s="1"/>
  <c r="I360" s="1"/>
  <c r="K360" s="1"/>
  <c r="E357"/>
  <c r="F357" s="1"/>
  <c r="H353"/>
  <c r="F353"/>
  <c r="J352"/>
  <c r="F352"/>
  <c r="I351"/>
  <c r="J351" s="1"/>
  <c r="G351"/>
  <c r="H351" s="1"/>
  <c r="E351"/>
  <c r="F351" s="1"/>
  <c r="I350"/>
  <c r="J350" s="1"/>
  <c r="G350"/>
  <c r="H350" s="1"/>
  <c r="E350"/>
  <c r="F350" s="1"/>
  <c r="L350" s="1"/>
  <c r="I349"/>
  <c r="J349" s="1"/>
  <c r="G349"/>
  <c r="H349" s="1"/>
  <c r="E349"/>
  <c r="I348"/>
  <c r="J348" s="1"/>
  <c r="G348"/>
  <c r="H348" s="1"/>
  <c r="E348"/>
  <c r="I344"/>
  <c r="J344" s="1"/>
  <c r="G344"/>
  <c r="K344" s="1"/>
  <c r="E344"/>
  <c r="F344" s="1"/>
  <c r="I343"/>
  <c r="J343" s="1"/>
  <c r="J345" s="1"/>
  <c r="G61" i="7" s="1"/>
  <c r="I22" i="8" s="1"/>
  <c r="J22" s="1"/>
  <c r="G343"/>
  <c r="F343"/>
  <c r="E343"/>
  <c r="I339"/>
  <c r="G339"/>
  <c r="H339" s="1"/>
  <c r="E339"/>
  <c r="F339" s="1"/>
  <c r="I338"/>
  <c r="J338" s="1"/>
  <c r="G338"/>
  <c r="H338" s="1"/>
  <c r="H340" s="1"/>
  <c r="F60" i="7" s="1"/>
  <c r="G328" i="8" s="1"/>
  <c r="H328" s="1"/>
  <c r="E338"/>
  <c r="F338" s="1"/>
  <c r="H334"/>
  <c r="F334"/>
  <c r="I333"/>
  <c r="J333" s="1"/>
  <c r="G333"/>
  <c r="H333" s="1"/>
  <c r="E333"/>
  <c r="F333" s="1"/>
  <c r="I332"/>
  <c r="J332" s="1"/>
  <c r="G332"/>
  <c r="E332"/>
  <c r="F332" s="1"/>
  <c r="I327"/>
  <c r="J327" s="1"/>
  <c r="G327"/>
  <c r="H327" s="1"/>
  <c r="H323"/>
  <c r="F323"/>
  <c r="I322"/>
  <c r="J322" s="1"/>
  <c r="G322"/>
  <c r="H322" s="1"/>
  <c r="E322"/>
  <c r="F322" s="1"/>
  <c r="I321"/>
  <c r="G321"/>
  <c r="H321" s="1"/>
  <c r="E321"/>
  <c r="F321" s="1"/>
  <c r="I316"/>
  <c r="J316" s="1"/>
  <c r="G316"/>
  <c r="H316" s="1"/>
  <c r="E316"/>
  <c r="F316" s="1"/>
  <c r="I315"/>
  <c r="J315" s="1"/>
  <c r="G315"/>
  <c r="H315" s="1"/>
  <c r="E315"/>
  <c r="F315" s="1"/>
  <c r="I314"/>
  <c r="J314" s="1"/>
  <c r="G314"/>
  <c r="E314"/>
  <c r="F314" s="1"/>
  <c r="I312"/>
  <c r="J312" s="1"/>
  <c r="G312"/>
  <c r="H312" s="1"/>
  <c r="E312"/>
  <c r="I311"/>
  <c r="J311" s="1"/>
  <c r="G311"/>
  <c r="H311" s="1"/>
  <c r="E311"/>
  <c r="I310"/>
  <c r="J310" s="1"/>
  <c r="G310"/>
  <c r="H310" s="1"/>
  <c r="E310"/>
  <c r="I309"/>
  <c r="J309" s="1"/>
  <c r="G309"/>
  <c r="H309" s="1"/>
  <c r="E309"/>
  <c r="I308"/>
  <c r="J308" s="1"/>
  <c r="G308"/>
  <c r="H308" s="1"/>
  <c r="E308"/>
  <c r="I307"/>
  <c r="J307" s="1"/>
  <c r="G307"/>
  <c r="H307" s="1"/>
  <c r="I301"/>
  <c r="J301" s="1"/>
  <c r="G301"/>
  <c r="H301" s="1"/>
  <c r="E301"/>
  <c r="I300"/>
  <c r="J300" s="1"/>
  <c r="G300"/>
  <c r="H300" s="1"/>
  <c r="J265"/>
  <c r="H265"/>
  <c r="J260"/>
  <c r="H260"/>
  <c r="I255"/>
  <c r="J255" s="1"/>
  <c r="J256" s="1"/>
  <c r="G47" i="7" s="1"/>
  <c r="I125" i="6" s="1"/>
  <c r="J125" s="1"/>
  <c r="G255" i="8"/>
  <c r="H255" s="1"/>
  <c r="H256" s="1"/>
  <c r="F47" i="7" s="1"/>
  <c r="G125" i="6" s="1"/>
  <c r="H125" s="1"/>
  <c r="E255" i="8"/>
  <c r="I250"/>
  <c r="G250"/>
  <c r="H250" s="1"/>
  <c r="E250"/>
  <c r="F250" s="1"/>
  <c r="I246"/>
  <c r="J246" s="1"/>
  <c r="J247" s="1"/>
  <c r="G45" i="7" s="1"/>
  <c r="I123" i="6" s="1"/>
  <c r="J123" s="1"/>
  <c r="G246" i="8"/>
  <c r="H246" s="1"/>
  <c r="H247" s="1"/>
  <c r="F45" i="7" s="1"/>
  <c r="G123" i="6" s="1"/>
  <c r="H123" s="1"/>
  <c r="E246" i="8"/>
  <c r="F246" s="1"/>
  <c r="I242"/>
  <c r="J242" s="1"/>
  <c r="J243" s="1"/>
  <c r="G44" i="7" s="1"/>
  <c r="I122" i="6" s="1"/>
  <c r="J122" s="1"/>
  <c r="G242" i="8"/>
  <c r="H242" s="1"/>
  <c r="H243" s="1"/>
  <c r="F44" i="7" s="1"/>
  <c r="G122" i="6" s="1"/>
  <c r="H122" s="1"/>
  <c r="E242" i="8"/>
  <c r="H238"/>
  <c r="F238"/>
  <c r="I237"/>
  <c r="J237" s="1"/>
  <c r="G237"/>
  <c r="H237" s="1"/>
  <c r="E237"/>
  <c r="H233"/>
  <c r="F233"/>
  <c r="I232"/>
  <c r="J232" s="1"/>
  <c r="G232"/>
  <c r="H232" s="1"/>
  <c r="E232"/>
  <c r="F232" s="1"/>
  <c r="I231"/>
  <c r="J231" s="1"/>
  <c r="G231"/>
  <c r="H231" s="1"/>
  <c r="E231"/>
  <c r="F231" s="1"/>
  <c r="I227"/>
  <c r="J227" s="1"/>
  <c r="G227"/>
  <c r="H227" s="1"/>
  <c r="E227"/>
  <c r="F227" s="1"/>
  <c r="I226"/>
  <c r="J226" s="1"/>
  <c r="G226"/>
  <c r="E226"/>
  <c r="F226" s="1"/>
  <c r="I222"/>
  <c r="J222" s="1"/>
  <c r="G222"/>
  <c r="H222" s="1"/>
  <c r="E222"/>
  <c r="F222" s="1"/>
  <c r="J221"/>
  <c r="I221"/>
  <c r="G221"/>
  <c r="H221" s="1"/>
  <c r="E221"/>
  <c r="J217"/>
  <c r="H217"/>
  <c r="I211"/>
  <c r="J211" s="1"/>
  <c r="G211"/>
  <c r="H211" s="1"/>
  <c r="I207"/>
  <c r="J207" s="1"/>
  <c r="J208" s="1"/>
  <c r="G37" i="7" s="1"/>
  <c r="I109" i="6" s="1"/>
  <c r="J109" s="1"/>
  <c r="G207" i="8"/>
  <c r="H207" s="1"/>
  <c r="H208" s="1"/>
  <c r="I203"/>
  <c r="J203" s="1"/>
  <c r="J204" s="1"/>
  <c r="G36" i="7" s="1"/>
  <c r="G203" i="8"/>
  <c r="H203" s="1"/>
  <c r="H204" s="1"/>
  <c r="F36" i="7" s="1"/>
  <c r="E203" i="8"/>
  <c r="I199"/>
  <c r="J199" s="1"/>
  <c r="G199"/>
  <c r="H199" s="1"/>
  <c r="E199"/>
  <c r="I198"/>
  <c r="J198" s="1"/>
  <c r="G198"/>
  <c r="E198"/>
  <c r="F198" s="1"/>
  <c r="H197"/>
  <c r="F197"/>
  <c r="I196"/>
  <c r="J196" s="1"/>
  <c r="G196"/>
  <c r="H196" s="1"/>
  <c r="E196"/>
  <c r="I195"/>
  <c r="J195" s="1"/>
  <c r="G195"/>
  <c r="H195" s="1"/>
  <c r="E195"/>
  <c r="H191"/>
  <c r="F191"/>
  <c r="I190"/>
  <c r="J190" s="1"/>
  <c r="H190"/>
  <c r="H192" s="1"/>
  <c r="F34" i="7" s="1"/>
  <c r="G87" i="6" s="1"/>
  <c r="H87" s="1"/>
  <c r="G190" i="8"/>
  <c r="E190"/>
  <c r="F190" s="1"/>
  <c r="J186"/>
  <c r="F186"/>
  <c r="H185"/>
  <c r="F185"/>
  <c r="I184"/>
  <c r="J184" s="1"/>
  <c r="G184"/>
  <c r="H184" s="1"/>
  <c r="G186" s="1"/>
  <c r="E184"/>
  <c r="F184" s="1"/>
  <c r="F187" s="1"/>
  <c r="E33" i="7" s="1"/>
  <c r="E86" i="6" s="1"/>
  <c r="F86" s="1"/>
  <c r="H180" i="8"/>
  <c r="F180"/>
  <c r="J179"/>
  <c r="F179"/>
  <c r="I178"/>
  <c r="J178" s="1"/>
  <c r="G178"/>
  <c r="H178" s="1"/>
  <c r="E178"/>
  <c r="F178" s="1"/>
  <c r="H174"/>
  <c r="F174"/>
  <c r="J173"/>
  <c r="I173"/>
  <c r="G173"/>
  <c r="H173" s="1"/>
  <c r="E173"/>
  <c r="F173" s="1"/>
  <c r="I164"/>
  <c r="J164" s="1"/>
  <c r="G164"/>
  <c r="H164" s="1"/>
  <c r="E164"/>
  <c r="I163"/>
  <c r="J163" s="1"/>
  <c r="G163"/>
  <c r="H163" s="1"/>
  <c r="I160"/>
  <c r="J160" s="1"/>
  <c r="G160"/>
  <c r="H160" s="1"/>
  <c r="I159"/>
  <c r="J159" s="1"/>
  <c r="G159"/>
  <c r="H159" s="1"/>
  <c r="E159"/>
  <c r="I158"/>
  <c r="J158" s="1"/>
  <c r="G158"/>
  <c r="H158" s="1"/>
  <c r="E158"/>
  <c r="I145"/>
  <c r="J145" s="1"/>
  <c r="G145"/>
  <c r="H145" s="1"/>
  <c r="E145"/>
  <c r="F145" s="1"/>
  <c r="I144"/>
  <c r="G144"/>
  <c r="H144" s="1"/>
  <c r="F144"/>
  <c r="E144"/>
  <c r="J138"/>
  <c r="I138"/>
  <c r="G138"/>
  <c r="H138" s="1"/>
  <c r="E138"/>
  <c r="J137"/>
  <c r="I137"/>
  <c r="G137"/>
  <c r="H137" s="1"/>
  <c r="E137"/>
  <c r="I129"/>
  <c r="J129" s="1"/>
  <c r="G129"/>
  <c r="H129" s="1"/>
  <c r="E129"/>
  <c r="J125"/>
  <c r="H125"/>
  <c r="I123"/>
  <c r="J123" s="1"/>
  <c r="G123"/>
  <c r="K123" s="1"/>
  <c r="E123"/>
  <c r="F123" s="1"/>
  <c r="I118"/>
  <c r="J118" s="1"/>
  <c r="G118"/>
  <c r="H118" s="1"/>
  <c r="J113"/>
  <c r="H113"/>
  <c r="I112"/>
  <c r="J112" s="1"/>
  <c r="G112"/>
  <c r="E112"/>
  <c r="F112" s="1"/>
  <c r="I101"/>
  <c r="J101" s="1"/>
  <c r="G101"/>
  <c r="H101" s="1"/>
  <c r="F101"/>
  <c r="J96"/>
  <c r="I96"/>
  <c r="H96"/>
  <c r="G96"/>
  <c r="K96" s="1"/>
  <c r="J95"/>
  <c r="I95"/>
  <c r="G95"/>
  <c r="H95" s="1"/>
  <c r="E95"/>
  <c r="F95" s="1"/>
  <c r="I91"/>
  <c r="J91" s="1"/>
  <c r="G91"/>
  <c r="H91" s="1"/>
  <c r="E91"/>
  <c r="J90"/>
  <c r="I90"/>
  <c r="G90"/>
  <c r="H90" s="1"/>
  <c r="J84"/>
  <c r="H84"/>
  <c r="I83"/>
  <c r="J83" s="1"/>
  <c r="G83"/>
  <c r="H83" s="1"/>
  <c r="E83"/>
  <c r="I82"/>
  <c r="J82" s="1"/>
  <c r="G82"/>
  <c r="H82" s="1"/>
  <c r="E82"/>
  <c r="F82" s="1"/>
  <c r="I81"/>
  <c r="J81" s="1"/>
  <c r="G81"/>
  <c r="H81" s="1"/>
  <c r="I77"/>
  <c r="J77" s="1"/>
  <c r="G77"/>
  <c r="H77" s="1"/>
  <c r="E77"/>
  <c r="I76"/>
  <c r="J76" s="1"/>
  <c r="G76"/>
  <c r="H76" s="1"/>
  <c r="I70"/>
  <c r="J70" s="1"/>
  <c r="G70"/>
  <c r="H70" s="1"/>
  <c r="E70"/>
  <c r="J69"/>
  <c r="I69"/>
  <c r="H69"/>
  <c r="G69"/>
  <c r="J62"/>
  <c r="I62"/>
  <c r="G62"/>
  <c r="H62" s="1"/>
  <c r="E62"/>
  <c r="I57"/>
  <c r="J57" s="1"/>
  <c r="G57"/>
  <c r="H57" s="1"/>
  <c r="E57"/>
  <c r="F57" s="1"/>
  <c r="I51"/>
  <c r="J51" s="1"/>
  <c r="G51"/>
  <c r="H51" s="1"/>
  <c r="E51"/>
  <c r="I50"/>
  <c r="J50" s="1"/>
  <c r="H50"/>
  <c r="G50"/>
  <c r="J45"/>
  <c r="I45"/>
  <c r="H45"/>
  <c r="G45"/>
  <c r="E45"/>
  <c r="F45" s="1"/>
  <c r="I40"/>
  <c r="J40" s="1"/>
  <c r="G40"/>
  <c r="H40" s="1"/>
  <c r="E40"/>
  <c r="K40" s="1"/>
  <c r="I36"/>
  <c r="J36" s="1"/>
  <c r="J37" s="1"/>
  <c r="G8" i="7" s="1"/>
  <c r="I9" i="6" s="1"/>
  <c r="J9" s="1"/>
  <c r="G36" i="8"/>
  <c r="H36" s="1"/>
  <c r="H37" s="1"/>
  <c r="F8" i="7" s="1"/>
  <c r="G9" i="6" s="1"/>
  <c r="H9" s="1"/>
  <c r="E36" i="8"/>
  <c r="F36" s="1"/>
  <c r="F37" s="1"/>
  <c r="E8" i="7" s="1"/>
  <c r="I32" i="8"/>
  <c r="J32" s="1"/>
  <c r="J33" s="1"/>
  <c r="G7" i="7" s="1"/>
  <c r="I8" i="6" s="1"/>
  <c r="J8" s="1"/>
  <c r="H32" i="8"/>
  <c r="H33" s="1"/>
  <c r="F7" i="7" s="1"/>
  <c r="G8" i="6" s="1"/>
  <c r="H8" s="1"/>
  <c r="G32" i="8"/>
  <c r="E32"/>
  <c r="I28"/>
  <c r="J28" s="1"/>
  <c r="G28"/>
  <c r="H28" s="1"/>
  <c r="E28"/>
  <c r="I27"/>
  <c r="J27" s="1"/>
  <c r="G27"/>
  <c r="H27" s="1"/>
  <c r="I26"/>
  <c r="J26" s="1"/>
  <c r="G26"/>
  <c r="H26" s="1"/>
  <c r="I21"/>
  <c r="J21" s="1"/>
  <c r="H21"/>
  <c r="G21"/>
  <c r="E21"/>
  <c r="K21" s="1"/>
  <c r="I20"/>
  <c r="J20" s="1"/>
  <c r="H20"/>
  <c r="G20"/>
  <c r="I19"/>
  <c r="J19" s="1"/>
  <c r="G19"/>
  <c r="H19" s="1"/>
  <c r="I18"/>
  <c r="J18" s="1"/>
  <c r="G18"/>
  <c r="H18" s="1"/>
  <c r="E18"/>
  <c r="I17"/>
  <c r="J17" s="1"/>
  <c r="G17"/>
  <c r="H17" s="1"/>
  <c r="E17"/>
  <c r="I16"/>
  <c r="J16" s="1"/>
  <c r="G16"/>
  <c r="H16" s="1"/>
  <c r="E16"/>
  <c r="I15"/>
  <c r="J15" s="1"/>
  <c r="G15"/>
  <c r="H15" s="1"/>
  <c r="E15"/>
  <c r="I14"/>
  <c r="J14" s="1"/>
  <c r="G14"/>
  <c r="H14" s="1"/>
  <c r="E14"/>
  <c r="J13"/>
  <c r="I13"/>
  <c r="G13"/>
  <c r="H13" s="1"/>
  <c r="E13"/>
  <c r="I8"/>
  <c r="J8" s="1"/>
  <c r="G8"/>
  <c r="H8" s="1"/>
  <c r="E8"/>
  <c r="I5"/>
  <c r="J5" s="1"/>
  <c r="G5"/>
  <c r="H5" s="1"/>
  <c r="E5"/>
  <c r="F5" s="1"/>
  <c r="F93" i="7"/>
  <c r="G530" i="8" s="1"/>
  <c r="H530" s="1"/>
  <c r="E79" i="7"/>
  <c r="E114" i="8" s="1"/>
  <c r="F37" i="7"/>
  <c r="G109" i="6" s="1"/>
  <c r="H109" s="1"/>
  <c r="I241"/>
  <c r="J241" s="1"/>
  <c r="G241"/>
  <c r="H241" s="1"/>
  <c r="E241"/>
  <c r="I240"/>
  <c r="J240" s="1"/>
  <c r="G240"/>
  <c r="H240" s="1"/>
  <c r="E240"/>
  <c r="F240" s="1"/>
  <c r="L240" s="1"/>
  <c r="I239"/>
  <c r="J239" s="1"/>
  <c r="G239"/>
  <c r="H239" s="1"/>
  <c r="E239"/>
  <c r="F239" s="1"/>
  <c r="I215"/>
  <c r="J215" s="1"/>
  <c r="G215"/>
  <c r="H215" s="1"/>
  <c r="E215"/>
  <c r="F215" s="1"/>
  <c r="I214"/>
  <c r="J214" s="1"/>
  <c r="G214"/>
  <c r="H214" s="1"/>
  <c r="E214"/>
  <c r="F214" s="1"/>
  <c r="I213"/>
  <c r="J213" s="1"/>
  <c r="G213"/>
  <c r="H213" s="1"/>
  <c r="I189"/>
  <c r="J189" s="1"/>
  <c r="G189"/>
  <c r="H189" s="1"/>
  <c r="I188"/>
  <c r="J188" s="1"/>
  <c r="G188"/>
  <c r="H188" s="1"/>
  <c r="I187"/>
  <c r="J187" s="1"/>
  <c r="G187"/>
  <c r="H187" s="1"/>
  <c r="F187"/>
  <c r="E187"/>
  <c r="I132"/>
  <c r="J132" s="1"/>
  <c r="G132"/>
  <c r="H132" s="1"/>
  <c r="E132"/>
  <c r="F132" s="1"/>
  <c r="L132" s="1"/>
  <c r="I131"/>
  <c r="J131" s="1"/>
  <c r="G131"/>
  <c r="H131" s="1"/>
  <c r="E131"/>
  <c r="F131" s="1"/>
  <c r="G130"/>
  <c r="H130" s="1"/>
  <c r="E130"/>
  <c r="F130" s="1"/>
  <c r="I129"/>
  <c r="J129" s="1"/>
  <c r="G129"/>
  <c r="H129" s="1"/>
  <c r="I128"/>
  <c r="J128" s="1"/>
  <c r="H128"/>
  <c r="G128"/>
  <c r="E128"/>
  <c r="F128" s="1"/>
  <c r="I121"/>
  <c r="J121" s="1"/>
  <c r="G121"/>
  <c r="H121" s="1"/>
  <c r="E121"/>
  <c r="I119"/>
  <c r="J119" s="1"/>
  <c r="G119"/>
  <c r="H119" s="1"/>
  <c r="E119"/>
  <c r="I117"/>
  <c r="J117" s="1"/>
  <c r="G117"/>
  <c r="H117" s="1"/>
  <c r="E117"/>
  <c r="I115"/>
  <c r="J115" s="1"/>
  <c r="G115"/>
  <c r="H115" s="1"/>
  <c r="E115"/>
  <c r="F115" s="1"/>
  <c r="I113"/>
  <c r="J113" s="1"/>
  <c r="H113"/>
  <c r="G113"/>
  <c r="E113"/>
  <c r="I112"/>
  <c r="J112" s="1"/>
  <c r="H112"/>
  <c r="G112"/>
  <c r="F112"/>
  <c r="E35" i="4"/>
  <c r="E29"/>
  <c r="N18"/>
  <c r="E27" i="3"/>
  <c r="D12"/>
  <c r="B6"/>
  <c r="K2"/>
  <c r="I2"/>
  <c r="E27" i="1"/>
  <c r="A10"/>
  <c r="A9"/>
  <c r="A8"/>
  <c r="A7"/>
  <c r="A6"/>
  <c r="A5"/>
  <c r="A4"/>
  <c r="A3"/>
  <c r="A1" i="4" s="1"/>
  <c r="A2" i="1"/>
  <c r="A1"/>
  <c r="L215" i="6" l="1"/>
  <c r="H29" i="8"/>
  <c r="F6" i="7" s="1"/>
  <c r="G7" i="6" s="1"/>
  <c r="H7" s="1"/>
  <c r="J263"/>
  <c r="I15" i="5" s="1"/>
  <c r="J15" s="1"/>
  <c r="K13" i="8"/>
  <c r="L145"/>
  <c r="I185"/>
  <c r="K314"/>
  <c r="K405"/>
  <c r="K429"/>
  <c r="F434"/>
  <c r="L434" s="1"/>
  <c r="L513"/>
  <c r="L514"/>
  <c r="L541"/>
  <c r="K560"/>
  <c r="K625"/>
  <c r="K646"/>
  <c r="L673"/>
  <c r="K682"/>
  <c r="H694"/>
  <c r="K761"/>
  <c r="K726"/>
  <c r="K758"/>
  <c r="K95"/>
  <c r="K255"/>
  <c r="L365"/>
  <c r="L476"/>
  <c r="L498"/>
  <c r="K538"/>
  <c r="L552"/>
  <c r="K552"/>
  <c r="L675"/>
  <c r="K17"/>
  <c r="K18"/>
  <c r="F40"/>
  <c r="H234"/>
  <c r="F42" i="7" s="1"/>
  <c r="G118" i="6" s="1"/>
  <c r="H118" s="1"/>
  <c r="K300" i="8"/>
  <c r="L375"/>
  <c r="L423"/>
  <c r="I430"/>
  <c r="J430" s="1"/>
  <c r="K589"/>
  <c r="K666"/>
  <c r="L680"/>
  <c r="L681"/>
  <c r="J688"/>
  <c r="G109" i="7" s="1"/>
  <c r="I271" i="8" s="1"/>
  <c r="J271" s="1"/>
  <c r="K720"/>
  <c r="K19"/>
  <c r="G277"/>
  <c r="H277" s="1"/>
  <c r="G271"/>
  <c r="H271" s="1"/>
  <c r="G146"/>
  <c r="H146" s="1"/>
  <c r="G139"/>
  <c r="H139" s="1"/>
  <c r="I282"/>
  <c r="J282" s="1"/>
  <c r="I288"/>
  <c r="J288" s="1"/>
  <c r="L497"/>
  <c r="J396"/>
  <c r="K396"/>
  <c r="L112" i="6"/>
  <c r="H123" i="8"/>
  <c r="L123" s="1"/>
  <c r="H344"/>
  <c r="J361"/>
  <c r="G63" i="7" s="1"/>
  <c r="J360" i="8"/>
  <c r="H416"/>
  <c r="L416" s="1"/>
  <c r="K456"/>
  <c r="K476"/>
  <c r="K498"/>
  <c r="L554"/>
  <c r="F560"/>
  <c r="E562" s="1"/>
  <c r="K612"/>
  <c r="H615"/>
  <c r="L615" s="1"/>
  <c r="F625"/>
  <c r="L625" s="1"/>
  <c r="K674"/>
  <c r="H682"/>
  <c r="E691"/>
  <c r="K731"/>
  <c r="K740"/>
  <c r="J758"/>
  <c r="J762" s="1"/>
  <c r="G118" i="7" s="1"/>
  <c r="J761" i="8"/>
  <c r="K20"/>
  <c r="L37"/>
  <c r="K145"/>
  <c r="K357"/>
  <c r="L422"/>
  <c r="K439"/>
  <c r="K514"/>
  <c r="I591"/>
  <c r="L628"/>
  <c r="L634"/>
  <c r="L674"/>
  <c r="J683"/>
  <c r="G108" i="7" s="1"/>
  <c r="L454" i="8"/>
  <c r="J29"/>
  <c r="G6" i="7" s="1"/>
  <c r="I7" i="6" s="1"/>
  <c r="J7" s="1"/>
  <c r="I277" i="8"/>
  <c r="J277" s="1"/>
  <c r="L315"/>
  <c r="K374"/>
  <c r="H397"/>
  <c r="F68" i="7" s="1"/>
  <c r="G88" i="8" s="1"/>
  <c r="H88" s="1"/>
  <c r="K446"/>
  <c r="E715"/>
  <c r="F715" s="1"/>
  <c r="K160"/>
  <c r="L82"/>
  <c r="L95"/>
  <c r="J563"/>
  <c r="G90" i="7" s="1"/>
  <c r="I524" i="8" s="1"/>
  <c r="J524" s="1"/>
  <c r="J570"/>
  <c r="G91" i="7" s="1"/>
  <c r="I525" i="8" s="1"/>
  <c r="J525" s="1"/>
  <c r="J526" s="1"/>
  <c r="G86" i="7" s="1"/>
  <c r="L96" i="8"/>
  <c r="K14"/>
  <c r="F18"/>
  <c r="L18" s="1"/>
  <c r="K70"/>
  <c r="K83"/>
  <c r="K91"/>
  <c r="F335"/>
  <c r="K395"/>
  <c r="F435"/>
  <c r="F538"/>
  <c r="K555"/>
  <c r="K566"/>
  <c r="J589"/>
  <c r="K611"/>
  <c r="K628"/>
  <c r="K634"/>
  <c r="I647"/>
  <c r="K686"/>
  <c r="L694"/>
  <c r="J720"/>
  <c r="L720" s="1"/>
  <c r="K729"/>
  <c r="K759"/>
  <c r="K112" i="6"/>
  <c r="K215"/>
  <c r="F14" i="8"/>
  <c r="F70"/>
  <c r="L70" s="1"/>
  <c r="F83"/>
  <c r="L83" s="1"/>
  <c r="F91"/>
  <c r="K184"/>
  <c r="K190"/>
  <c r="K232"/>
  <c r="I283"/>
  <c r="J283" s="1"/>
  <c r="L322"/>
  <c r="K422"/>
  <c r="L457"/>
  <c r="K466"/>
  <c r="K493"/>
  <c r="K547"/>
  <c r="F555"/>
  <c r="L555" s="1"/>
  <c r="H611"/>
  <c r="L611" s="1"/>
  <c r="L686"/>
  <c r="L300"/>
  <c r="L57"/>
  <c r="K119" i="6"/>
  <c r="K8" i="8"/>
  <c r="K28"/>
  <c r="K51"/>
  <c r="K62"/>
  <c r="L190"/>
  <c r="K315"/>
  <c r="K447"/>
  <c r="K497"/>
  <c r="K567"/>
  <c r="L590"/>
  <c r="H676"/>
  <c r="F107" i="7" s="1"/>
  <c r="L718" i="8"/>
  <c r="F8"/>
  <c r="L8" s="1"/>
  <c r="F28"/>
  <c r="L28" s="1"/>
  <c r="K36"/>
  <c r="F51"/>
  <c r="L51" s="1"/>
  <c r="F62"/>
  <c r="K343"/>
  <c r="G359"/>
  <c r="F382"/>
  <c r="K418"/>
  <c r="K448"/>
  <c r="K506"/>
  <c r="K541"/>
  <c r="H567"/>
  <c r="L567" s="1"/>
  <c r="K718"/>
  <c r="K760"/>
  <c r="L371"/>
  <c r="H85"/>
  <c r="F16" i="7" s="1"/>
  <c r="G38" i="6" s="1"/>
  <c r="H38" s="1"/>
  <c r="K309" i="8"/>
  <c r="K376"/>
  <c r="L418"/>
  <c r="K454"/>
  <c r="L646"/>
  <c r="H703"/>
  <c r="F111" i="7" s="1"/>
  <c r="L710" i="8"/>
  <c r="K752"/>
  <c r="J223"/>
  <c r="G40" i="7" s="1"/>
  <c r="I114" i="6" s="1"/>
  <c r="J114" s="1"/>
  <c r="F17" i="8"/>
  <c r="L17" s="1"/>
  <c r="K178"/>
  <c r="I191"/>
  <c r="K227"/>
  <c r="F309"/>
  <c r="L309" s="1"/>
  <c r="K534"/>
  <c r="J576"/>
  <c r="G92" i="7" s="1"/>
  <c r="I529" i="8" s="1"/>
  <c r="J529" s="1"/>
  <c r="K614"/>
  <c r="H666"/>
  <c r="K681"/>
  <c r="K716"/>
  <c r="K728"/>
  <c r="F752"/>
  <c r="L761"/>
  <c r="L451"/>
  <c r="F160"/>
  <c r="L160" s="1"/>
  <c r="L338"/>
  <c r="L344"/>
  <c r="K590"/>
  <c r="K633"/>
  <c r="L682"/>
  <c r="L716"/>
  <c r="E8" i="14"/>
  <c r="N81" i="15"/>
  <c r="F6" i="14"/>
  <c r="K6"/>
  <c r="L6" s="1"/>
  <c r="K129" i="6"/>
  <c r="F129"/>
  <c r="L129" s="1"/>
  <c r="K189"/>
  <c r="F189"/>
  <c r="L189" s="1"/>
  <c r="K188"/>
  <c r="F188"/>
  <c r="L188" s="1"/>
  <c r="F213"/>
  <c r="K213"/>
  <c r="F660" i="8"/>
  <c r="K660"/>
  <c r="K449"/>
  <c r="F449"/>
  <c r="L449" s="1"/>
  <c r="K112"/>
  <c r="H112"/>
  <c r="E59" i="7"/>
  <c r="K411" i="8"/>
  <c r="F411"/>
  <c r="K450"/>
  <c r="F450"/>
  <c r="L450" s="1"/>
  <c r="F679"/>
  <c r="K679"/>
  <c r="F181"/>
  <c r="K185"/>
  <c r="J185"/>
  <c r="J187" s="1"/>
  <c r="G33" i="7" s="1"/>
  <c r="I86" i="6" s="1"/>
  <c r="J86" s="1"/>
  <c r="I197" i="8"/>
  <c r="K307"/>
  <c r="F307"/>
  <c r="K214" i="6"/>
  <c r="K241"/>
  <c r="F241"/>
  <c r="L241" s="1"/>
  <c r="G623" i="8"/>
  <c r="H623" s="1"/>
  <c r="G550"/>
  <c r="H550" s="1"/>
  <c r="G610"/>
  <c r="H610" s="1"/>
  <c r="G537"/>
  <c r="H537" s="1"/>
  <c r="G496"/>
  <c r="H496" s="1"/>
  <c r="H503" s="1"/>
  <c r="F83" i="7" s="1"/>
  <c r="G488" i="8" s="1"/>
  <c r="H488" s="1"/>
  <c r="G509"/>
  <c r="H509" s="1"/>
  <c r="G474"/>
  <c r="H474" s="1"/>
  <c r="K32"/>
  <c r="F32"/>
  <c r="L173"/>
  <c r="F175"/>
  <c r="K221"/>
  <c r="F221"/>
  <c r="F255"/>
  <c r="F340"/>
  <c r="L351"/>
  <c r="K371"/>
  <c r="H8" i="7"/>
  <c r="E9" i="6"/>
  <c r="F400" i="8"/>
  <c r="K400"/>
  <c r="H408"/>
  <c r="F70" i="7" s="1"/>
  <c r="I407" i="8"/>
  <c r="K163"/>
  <c r="F163"/>
  <c r="L163" s="1"/>
  <c r="K701"/>
  <c r="F701"/>
  <c r="L45"/>
  <c r="K137"/>
  <c r="F137"/>
  <c r="L137" s="1"/>
  <c r="K195"/>
  <c r="F195"/>
  <c r="F388"/>
  <c r="K388"/>
  <c r="F118"/>
  <c r="K118"/>
  <c r="K27"/>
  <c r="F27"/>
  <c r="L27" s="1"/>
  <c r="H237" i="6"/>
  <c r="G14" i="5" s="1"/>
  <c r="H14" s="1"/>
  <c r="J85" i="8"/>
  <c r="G16" i="7" s="1"/>
  <c r="I38" i="6" s="1"/>
  <c r="J38" s="1"/>
  <c r="H175" i="8"/>
  <c r="F31" i="7" s="1"/>
  <c r="G84" i="6" s="1"/>
  <c r="H84" s="1"/>
  <c r="I174" i="8"/>
  <c r="G179"/>
  <c r="I180"/>
  <c r="K186"/>
  <c r="H186"/>
  <c r="L186" s="1"/>
  <c r="G352"/>
  <c r="I353"/>
  <c r="K113" i="6"/>
  <c r="K117"/>
  <c r="F117"/>
  <c r="L117" s="1"/>
  <c r="L128"/>
  <c r="H263"/>
  <c r="G15" i="5" s="1"/>
  <c r="H15" s="1"/>
  <c r="K196" i="8"/>
  <c r="F196"/>
  <c r="L196" s="1"/>
  <c r="H226"/>
  <c r="H228" s="1"/>
  <c r="F41" i="7" s="1"/>
  <c r="G116" i="6" s="1"/>
  <c r="H116" s="1"/>
  <c r="K226" i="8"/>
  <c r="L231"/>
  <c r="F234"/>
  <c r="K242"/>
  <c r="F242"/>
  <c r="K308"/>
  <c r="F308"/>
  <c r="L308" s="1"/>
  <c r="F113" i="6"/>
  <c r="L113" s="1"/>
  <c r="L14" i="8"/>
  <c r="K16"/>
  <c r="F16"/>
  <c r="L16" s="1"/>
  <c r="F20"/>
  <c r="L20" s="1"/>
  <c r="J228"/>
  <c r="G41" i="7" s="1"/>
  <c r="I116" i="6" s="1"/>
  <c r="J116" s="1"/>
  <c r="L214"/>
  <c r="J484" i="8"/>
  <c r="J485" s="1"/>
  <c r="G81" i="7" s="1"/>
  <c r="K484" i="8"/>
  <c r="K26"/>
  <c r="F26"/>
  <c r="F207"/>
  <c r="K207"/>
  <c r="K15"/>
  <c r="F15"/>
  <c r="L15" s="1"/>
  <c r="F19"/>
  <c r="L19" s="1"/>
  <c r="L62"/>
  <c r="E608"/>
  <c r="E621"/>
  <c r="E548"/>
  <c r="E494"/>
  <c r="E507"/>
  <c r="E535"/>
  <c r="E472"/>
  <c r="F584"/>
  <c r="K584"/>
  <c r="K121" i="6"/>
  <c r="K164" i="8"/>
  <c r="F164"/>
  <c r="L164" s="1"/>
  <c r="F119" i="6"/>
  <c r="L119" s="1"/>
  <c r="F121"/>
  <c r="L121" s="1"/>
  <c r="J237"/>
  <c r="I14" i="5" s="1"/>
  <c r="J14" s="1"/>
  <c r="L40" i="8"/>
  <c r="L130" i="6"/>
  <c r="K132"/>
  <c r="K240"/>
  <c r="F263"/>
  <c r="E15" i="5" s="1"/>
  <c r="L36" i="8"/>
  <c r="K144"/>
  <c r="J144"/>
  <c r="L144" s="1"/>
  <c r="F199"/>
  <c r="L199" s="1"/>
  <c r="K199"/>
  <c r="K741"/>
  <c r="H741"/>
  <c r="I742" s="1"/>
  <c r="F327"/>
  <c r="K327"/>
  <c r="F595"/>
  <c r="K595"/>
  <c r="E90"/>
  <c r="E69"/>
  <c r="E76"/>
  <c r="F211"/>
  <c r="K211"/>
  <c r="K461"/>
  <c r="F461"/>
  <c r="K738"/>
  <c r="F738"/>
  <c r="L738" s="1"/>
  <c r="F573"/>
  <c r="K573"/>
  <c r="K81"/>
  <c r="F81"/>
  <c r="K115" i="6"/>
  <c r="K131"/>
  <c r="K187"/>
  <c r="K239"/>
  <c r="G635" i="8"/>
  <c r="H635" s="1"/>
  <c r="H636" s="1"/>
  <c r="F100" i="7" s="1"/>
  <c r="G168" i="8" s="1"/>
  <c r="H168" s="1"/>
  <c r="H170" s="1"/>
  <c r="F30" i="7" s="1"/>
  <c r="G83" i="6" s="1"/>
  <c r="H83" s="1"/>
  <c r="G424" i="8"/>
  <c r="H424" s="1"/>
  <c r="H425" s="1"/>
  <c r="F73" i="7" s="1"/>
  <c r="G102" i="8" s="1"/>
  <c r="H102" s="1"/>
  <c r="F114"/>
  <c r="K77"/>
  <c r="F77"/>
  <c r="L77" s="1"/>
  <c r="L91"/>
  <c r="L222"/>
  <c r="K311"/>
  <c r="F311"/>
  <c r="L311" s="1"/>
  <c r="K332"/>
  <c r="H332"/>
  <c r="J339"/>
  <c r="L339" s="1"/>
  <c r="K339"/>
  <c r="F370"/>
  <c r="K370"/>
  <c r="F397"/>
  <c r="L394"/>
  <c r="K430"/>
  <c r="L115" i="6"/>
  <c r="K128"/>
  <c r="L131"/>
  <c r="L187"/>
  <c r="L239"/>
  <c r="L263" s="1"/>
  <c r="K45" i="8"/>
  <c r="L101"/>
  <c r="K138"/>
  <c r="F138"/>
  <c r="L138" s="1"/>
  <c r="F158"/>
  <c r="K158"/>
  <c r="F237"/>
  <c r="K237"/>
  <c r="L435"/>
  <c r="E75" i="7"/>
  <c r="J627" i="8"/>
  <c r="L627" s="1"/>
  <c r="K627"/>
  <c r="E609"/>
  <c r="E622"/>
  <c r="E536"/>
  <c r="E549"/>
  <c r="E495"/>
  <c r="E508"/>
  <c r="E473"/>
  <c r="K101"/>
  <c r="K452"/>
  <c r="F452"/>
  <c r="L452" s="1"/>
  <c r="K444"/>
  <c r="F444"/>
  <c r="E717"/>
  <c r="E693"/>
  <c r="E672"/>
  <c r="E372"/>
  <c r="H329"/>
  <c r="F58" i="7" s="1"/>
  <c r="G7" i="8" s="1"/>
  <c r="H7" s="1"/>
  <c r="L333"/>
  <c r="I52"/>
  <c r="J52" s="1"/>
  <c r="I46"/>
  <c r="J46" s="1"/>
  <c r="J47" s="1"/>
  <c r="G10" i="7" s="1"/>
  <c r="I32" i="6" s="1"/>
  <c r="J32" s="1"/>
  <c r="K364" i="8"/>
  <c r="J364"/>
  <c r="L506"/>
  <c r="K130" i="6"/>
  <c r="F509" i="8"/>
  <c r="L5"/>
  <c r="J23"/>
  <c r="G5" i="7" s="1"/>
  <c r="I6" i="6" s="1"/>
  <c r="J6" s="1"/>
  <c r="E50" i="8"/>
  <c r="K82"/>
  <c r="H239"/>
  <c r="F43" i="7" s="1"/>
  <c r="G120" i="6" s="1"/>
  <c r="H120" s="1"/>
  <c r="I238" i="8"/>
  <c r="K250"/>
  <c r="J250"/>
  <c r="J252" s="1"/>
  <c r="G46" i="7" s="1"/>
  <c r="I124" i="6" s="1"/>
  <c r="J124" s="1"/>
  <c r="K348" i="8"/>
  <c r="F348"/>
  <c r="J378"/>
  <c r="G65" i="7" s="1"/>
  <c r="I366" i="8" s="1"/>
  <c r="J366" s="1"/>
  <c r="L405"/>
  <c r="K451"/>
  <c r="G383"/>
  <c r="I384"/>
  <c r="F455"/>
  <c r="L455" s="1"/>
  <c r="K455"/>
  <c r="L551"/>
  <c r="F553"/>
  <c r="L553" s="1"/>
  <c r="K553"/>
  <c r="F562"/>
  <c r="K562"/>
  <c r="K57"/>
  <c r="L184"/>
  <c r="F192"/>
  <c r="K191"/>
  <c r="J191"/>
  <c r="J192" s="1"/>
  <c r="G34" i="7" s="1"/>
  <c r="I87" i="6" s="1"/>
  <c r="J87" s="1"/>
  <c r="I233" i="8"/>
  <c r="F301"/>
  <c r="L301" s="1"/>
  <c r="K301"/>
  <c r="F324"/>
  <c r="K511"/>
  <c r="H511"/>
  <c r="K539"/>
  <c r="F539"/>
  <c r="L539" s="1"/>
  <c r="K129"/>
  <c r="H223"/>
  <c r="F40" i="7" s="1"/>
  <c r="G114" i="6" s="1"/>
  <c r="H114" s="1"/>
  <c r="L232" i="8"/>
  <c r="L246"/>
  <c r="F247"/>
  <c r="K312"/>
  <c r="F312"/>
  <c r="L312" s="1"/>
  <c r="F361"/>
  <c r="J397"/>
  <c r="G68" i="7" s="1"/>
  <c r="H458" i="8"/>
  <c r="F77" i="7" s="1"/>
  <c r="G108" i="8" s="1"/>
  <c r="H108" s="1"/>
  <c r="K457"/>
  <c r="H471"/>
  <c r="K471"/>
  <c r="J502"/>
  <c r="L502" s="1"/>
  <c r="K502"/>
  <c r="L534"/>
  <c r="G67"/>
  <c r="H67" s="1"/>
  <c r="G74"/>
  <c r="H74" s="1"/>
  <c r="K5"/>
  <c r="F13"/>
  <c r="F21"/>
  <c r="L21" s="1"/>
  <c r="L112"/>
  <c r="E113"/>
  <c r="F129"/>
  <c r="K159"/>
  <c r="F159"/>
  <c r="L159" s="1"/>
  <c r="K173"/>
  <c r="K198"/>
  <c r="H198"/>
  <c r="L198" s="1"/>
  <c r="F203"/>
  <c r="K203"/>
  <c r="F228"/>
  <c r="K310"/>
  <c r="F310"/>
  <c r="L310" s="1"/>
  <c r="J321"/>
  <c r="K321"/>
  <c r="H343"/>
  <c r="H345" s="1"/>
  <c r="F61" i="7" s="1"/>
  <c r="G22" i="8" s="1"/>
  <c r="H22" s="1"/>
  <c r="H23" s="1"/>
  <c r="F5" i="7" s="1"/>
  <c r="G6" i="6" s="1"/>
  <c r="H6" s="1"/>
  <c r="H373" i="8"/>
  <c r="H378" s="1"/>
  <c r="F65" i="7" s="1"/>
  <c r="G366" i="8" s="1"/>
  <c r="H366" s="1"/>
  <c r="H367" s="1"/>
  <c r="F64" i="7" s="1"/>
  <c r="H391" i="8"/>
  <c r="F67" i="7" s="1"/>
  <c r="I390" i="8"/>
  <c r="L439"/>
  <c r="H468"/>
  <c r="F79" i="7" s="1"/>
  <c r="I467" i="8"/>
  <c r="L178"/>
  <c r="K222"/>
  <c r="K231"/>
  <c r="I323"/>
  <c r="H324"/>
  <c r="F57" i="7" s="1"/>
  <c r="G6" i="8" s="1"/>
  <c r="H6" s="1"/>
  <c r="K358"/>
  <c r="K365"/>
  <c r="J419"/>
  <c r="G72" i="7" s="1"/>
  <c r="I97" i="8" s="1"/>
  <c r="J97" s="1"/>
  <c r="J98" s="1"/>
  <c r="G18" i="7" s="1"/>
  <c r="I40" i="6" s="1"/>
  <c r="J40" s="1"/>
  <c r="F428" i="8"/>
  <c r="K428"/>
  <c r="K462"/>
  <c r="F462"/>
  <c r="L462" s="1"/>
  <c r="E474"/>
  <c r="I480"/>
  <c r="J591"/>
  <c r="J592" s="1"/>
  <c r="G95" i="7" s="1"/>
  <c r="K591" i="8"/>
  <c r="K613"/>
  <c r="J613"/>
  <c r="L613" s="1"/>
  <c r="I697"/>
  <c r="E610"/>
  <c r="E537"/>
  <c r="E496"/>
  <c r="E623"/>
  <c r="L374"/>
  <c r="L382"/>
  <c r="J431"/>
  <c r="G74" i="7" s="1"/>
  <c r="I103" i="8" s="1"/>
  <c r="J103" s="1"/>
  <c r="H441"/>
  <c r="F76" i="7" s="1"/>
  <c r="G107" i="8" s="1"/>
  <c r="H107" s="1"/>
  <c r="I440"/>
  <c r="L447"/>
  <c r="J478"/>
  <c r="L478" s="1"/>
  <c r="K478"/>
  <c r="H712"/>
  <c r="F112" i="7" s="1"/>
  <c r="L706" i="8"/>
  <c r="H213"/>
  <c r="F38" i="7" s="1"/>
  <c r="G110" i="6" s="1"/>
  <c r="H110" s="1"/>
  <c r="L227" i="8"/>
  <c r="J340"/>
  <c r="G60" i="7" s="1"/>
  <c r="I328" i="8" s="1"/>
  <c r="J328" s="1"/>
  <c r="J329" s="1"/>
  <c r="G58" i="7" s="1"/>
  <c r="I7" i="8" s="1"/>
  <c r="J7" s="1"/>
  <c r="K349"/>
  <c r="H417"/>
  <c r="K417"/>
  <c r="F477"/>
  <c r="L477" s="1"/>
  <c r="K477"/>
  <c r="F479"/>
  <c r="L479" s="1"/>
  <c r="K479"/>
  <c r="L512"/>
  <c r="H540"/>
  <c r="L540" s="1"/>
  <c r="K540"/>
  <c r="E550"/>
  <c r="I641"/>
  <c r="I635"/>
  <c r="J635" s="1"/>
  <c r="J636" s="1"/>
  <c r="G100" i="7" s="1"/>
  <c r="I168" i="8" s="1"/>
  <c r="J168" s="1"/>
  <c r="I424"/>
  <c r="J424" s="1"/>
  <c r="J425" s="1"/>
  <c r="G73" i="7" s="1"/>
  <c r="I102" i="8" s="1"/>
  <c r="J102" s="1"/>
  <c r="J104" s="1"/>
  <c r="G19" i="7" s="1"/>
  <c r="I41" i="6" s="1"/>
  <c r="J41" s="1"/>
  <c r="K246" i="8"/>
  <c r="H252"/>
  <c r="F46" i="7" s="1"/>
  <c r="G124" i="6" s="1"/>
  <c r="H124" s="1"/>
  <c r="H314" i="8"/>
  <c r="L314" s="1"/>
  <c r="L316"/>
  <c r="F345"/>
  <c r="F349"/>
  <c r="L349" s="1"/>
  <c r="K350"/>
  <c r="L357"/>
  <c r="F376"/>
  <c r="L376" s="1"/>
  <c r="F389"/>
  <c r="L389" s="1"/>
  <c r="K394"/>
  <c r="K423"/>
  <c r="L429"/>
  <c r="L466"/>
  <c r="K499"/>
  <c r="F499"/>
  <c r="L499" s="1"/>
  <c r="K501"/>
  <c r="F501"/>
  <c r="L501" s="1"/>
  <c r="F568"/>
  <c r="K568"/>
  <c r="H576"/>
  <c r="F92" i="7" s="1"/>
  <c r="G529" i="8" s="1"/>
  <c r="H529" s="1"/>
  <c r="H531" s="1"/>
  <c r="F87" i="7" s="1"/>
  <c r="K579" i="8"/>
  <c r="F579"/>
  <c r="K580"/>
  <c r="K607"/>
  <c r="H607"/>
  <c r="K316"/>
  <c r="K322"/>
  <c r="K333"/>
  <c r="K338"/>
  <c r="K351"/>
  <c r="K375"/>
  <c r="L396"/>
  <c r="H431"/>
  <c r="F74" i="7" s="1"/>
  <c r="G103" i="8" s="1"/>
  <c r="H103" s="1"/>
  <c r="H104" s="1"/>
  <c r="F19" i="7" s="1"/>
  <c r="G41" i="6" s="1"/>
  <c r="H41" s="1"/>
  <c r="L446" i="8"/>
  <c r="K453"/>
  <c r="L484"/>
  <c r="H542"/>
  <c r="K542"/>
  <c r="K574"/>
  <c r="F574"/>
  <c r="L574" s="1"/>
  <c r="H669"/>
  <c r="F106" i="7" s="1"/>
  <c r="G662" i="8" s="1"/>
  <c r="H662" s="1"/>
  <c r="H663" s="1"/>
  <c r="F105" i="7" s="1"/>
  <c r="K381" i="8"/>
  <c r="F419"/>
  <c r="J581"/>
  <c r="G93" i="7" s="1"/>
  <c r="I530" i="8" s="1"/>
  <c r="J530" s="1"/>
  <c r="J531" s="1"/>
  <c r="G87" i="7" s="1"/>
  <c r="J715" i="8"/>
  <c r="L715" s="1"/>
  <c r="K715"/>
  <c r="L360"/>
  <c r="F381"/>
  <c r="K406"/>
  <c r="F406"/>
  <c r="L406" s="1"/>
  <c r="L430"/>
  <c r="F438"/>
  <c r="K438"/>
  <c r="L448"/>
  <c r="J463"/>
  <c r="G78" i="7" s="1"/>
  <c r="I445" i="8" s="1"/>
  <c r="J445" s="1"/>
  <c r="J458" s="1"/>
  <c r="G77" i="7" s="1"/>
  <c r="I108" i="8" s="1"/>
  <c r="J108" s="1"/>
  <c r="K475"/>
  <c r="F493"/>
  <c r="K500"/>
  <c r="F510"/>
  <c r="L510" s="1"/>
  <c r="K510"/>
  <c r="L566"/>
  <c r="K709"/>
  <c r="F709"/>
  <c r="L709" s="1"/>
  <c r="K711"/>
  <c r="F711"/>
  <c r="L711" s="1"/>
  <c r="L453"/>
  <c r="F456"/>
  <c r="L456" s="1"/>
  <c r="F475"/>
  <c r="L475" s="1"/>
  <c r="L485"/>
  <c r="L500"/>
  <c r="K639"/>
  <c r="F639"/>
  <c r="K667"/>
  <c r="H667"/>
  <c r="I668" s="1"/>
  <c r="K696"/>
  <c r="J696"/>
  <c r="L696" s="1"/>
  <c r="K512"/>
  <c r="L542"/>
  <c r="K554"/>
  <c r="L591"/>
  <c r="H626"/>
  <c r="H630" s="1"/>
  <c r="F99" i="7" s="1"/>
  <c r="G603" i="8" s="1"/>
  <c r="H603" s="1"/>
  <c r="K626"/>
  <c r="H762"/>
  <c r="F118" i="7" s="1"/>
  <c r="L759" i="8"/>
  <c r="L538"/>
  <c r="H561"/>
  <c r="H563" s="1"/>
  <c r="F90" i="7" s="1"/>
  <c r="G524" i="8" s="1"/>
  <c r="H524" s="1"/>
  <c r="K561"/>
  <c r="K645"/>
  <c r="F645"/>
  <c r="H698"/>
  <c r="F110" i="7" s="1"/>
  <c r="G275" i="8" s="1"/>
  <c r="H275" s="1"/>
  <c r="L692"/>
  <c r="L729"/>
  <c r="K751"/>
  <c r="F751"/>
  <c r="L758"/>
  <c r="F762"/>
  <c r="H557"/>
  <c r="F89" i="7" s="1"/>
  <c r="G520" i="8" s="1"/>
  <c r="H520" s="1"/>
  <c r="K551"/>
  <c r="I556"/>
  <c r="L560"/>
  <c r="L580"/>
  <c r="L612"/>
  <c r="L614"/>
  <c r="L620"/>
  <c r="K647"/>
  <c r="J647"/>
  <c r="L647" s="1"/>
  <c r="J651"/>
  <c r="L651" s="1"/>
  <c r="K651"/>
  <c r="J730"/>
  <c r="L730" s="1"/>
  <c r="K730"/>
  <c r="K746"/>
  <c r="F746"/>
  <c r="I753"/>
  <c r="H755"/>
  <c r="F117" i="7" s="1"/>
  <c r="G302" i="8" s="1"/>
  <c r="H302" s="1"/>
  <c r="H569"/>
  <c r="L569" s="1"/>
  <c r="K569"/>
  <c r="L589"/>
  <c r="F592"/>
  <c r="L640"/>
  <c r="L667"/>
  <c r="K727"/>
  <c r="J727"/>
  <c r="L626"/>
  <c r="J676"/>
  <c r="G107" i="7" s="1"/>
  <c r="L728" i="8"/>
  <c r="F733"/>
  <c r="L741"/>
  <c r="J695"/>
  <c r="L695" s="1"/>
  <c r="K695"/>
  <c r="L726"/>
  <c r="F743"/>
  <c r="L633"/>
  <c r="H683"/>
  <c r="F108" i="7" s="1"/>
  <c r="K680" i="8"/>
  <c r="K687"/>
  <c r="F687"/>
  <c r="G721"/>
  <c r="I722"/>
  <c r="K736"/>
  <c r="H736"/>
  <c r="L624"/>
  <c r="I629"/>
  <c r="K719"/>
  <c r="J719"/>
  <c r="L719" s="1"/>
  <c r="L752"/>
  <c r="K707"/>
  <c r="F707"/>
  <c r="L707" s="1"/>
  <c r="G732"/>
  <c r="L737"/>
  <c r="K620"/>
  <c r="K624"/>
  <c r="K640"/>
  <c r="L666"/>
  <c r="F669"/>
  <c r="K673"/>
  <c r="K708"/>
  <c r="K737"/>
  <c r="L740"/>
  <c r="K754"/>
  <c r="K656"/>
  <c r="K739"/>
  <c r="F656"/>
  <c r="K675"/>
  <c r="K706"/>
  <c r="K710"/>
  <c r="H739"/>
  <c r="L739" s="1"/>
  <c r="H419" l="1"/>
  <c r="F72" i="7" s="1"/>
  <c r="G97" i="8" s="1"/>
  <c r="H97" s="1"/>
  <c r="H98" s="1"/>
  <c r="F18" i="7" s="1"/>
  <c r="G40" i="6" s="1"/>
  <c r="H40" s="1"/>
  <c r="H187" i="8"/>
  <c r="F33" i="7" s="1"/>
  <c r="J733" i="8"/>
  <c r="G114" i="7" s="1"/>
  <c r="I289" i="8" s="1"/>
  <c r="J289" s="1"/>
  <c r="I616"/>
  <c r="K359"/>
  <c r="H359"/>
  <c r="H109"/>
  <c r="F20" i="7" s="1"/>
  <c r="G57" i="6" s="1"/>
  <c r="H57" s="1"/>
  <c r="I276" i="8"/>
  <c r="J276" s="1"/>
  <c r="I270"/>
  <c r="J270" s="1"/>
  <c r="L727"/>
  <c r="F408"/>
  <c r="G288"/>
  <c r="H288" s="1"/>
  <c r="G282"/>
  <c r="H282" s="1"/>
  <c r="G269"/>
  <c r="H269" s="1"/>
  <c r="G281"/>
  <c r="H281" s="1"/>
  <c r="H743"/>
  <c r="F115" i="7" s="1"/>
  <c r="G293" i="8" s="1"/>
  <c r="H293" s="1"/>
  <c r="L373"/>
  <c r="F691"/>
  <c r="L691" s="1"/>
  <c r="K691"/>
  <c r="L343"/>
  <c r="J367"/>
  <c r="G64" i="7" s="1"/>
  <c r="F8" i="14"/>
  <c r="E5" s="1"/>
  <c r="K8"/>
  <c r="L8" s="1"/>
  <c r="J742" i="8"/>
  <c r="K742"/>
  <c r="G303"/>
  <c r="H303" s="1"/>
  <c r="G53"/>
  <c r="H53" s="1"/>
  <c r="I598"/>
  <c r="J598" s="1"/>
  <c r="I132"/>
  <c r="J132" s="1"/>
  <c r="I146"/>
  <c r="J146" s="1"/>
  <c r="I139"/>
  <c r="J139" s="1"/>
  <c r="J668"/>
  <c r="K668"/>
  <c r="L493"/>
  <c r="J323"/>
  <c r="L323" s="1"/>
  <c r="K323"/>
  <c r="K50"/>
  <c r="F50"/>
  <c r="K473"/>
  <c r="F473"/>
  <c r="L473" s="1"/>
  <c r="I334"/>
  <c r="H335"/>
  <c r="E114" i="7"/>
  <c r="H570" i="8"/>
  <c r="F91" i="7" s="1"/>
  <c r="G525" i="8" s="1"/>
  <c r="H525" s="1"/>
  <c r="H526" s="1"/>
  <c r="F86" i="7" s="1"/>
  <c r="F693" i="8"/>
  <c r="K693"/>
  <c r="L158"/>
  <c r="F548"/>
  <c r="K548"/>
  <c r="L340"/>
  <c r="E60" i="7"/>
  <c r="F712" i="8"/>
  <c r="L762"/>
  <c r="E118" i="7"/>
  <c r="H118" s="1"/>
  <c r="F496" i="8"/>
  <c r="L192"/>
  <c r="E34" i="7"/>
  <c r="F717" i="8"/>
  <c r="K717"/>
  <c r="F495"/>
  <c r="L495" s="1"/>
  <c r="K495"/>
  <c r="L211"/>
  <c r="K621"/>
  <c r="F621"/>
  <c r="J174"/>
  <c r="K174"/>
  <c r="G412"/>
  <c r="H412" s="1"/>
  <c r="H413" s="1"/>
  <c r="F71" i="7" s="1"/>
  <c r="G75" i="8" s="1"/>
  <c r="H75" s="1"/>
  <c r="H78" s="1"/>
  <c r="F15" i="7" s="1"/>
  <c r="G37" i="6" s="1"/>
  <c r="H37" s="1"/>
  <c r="G401" i="8"/>
  <c r="H401" s="1"/>
  <c r="H402" s="1"/>
  <c r="F69" i="7" s="1"/>
  <c r="L32" i="8"/>
  <c r="F33"/>
  <c r="L411"/>
  <c r="H732"/>
  <c r="K732"/>
  <c r="H721"/>
  <c r="K721"/>
  <c r="L736"/>
  <c r="K616"/>
  <c r="J616"/>
  <c r="L616" s="1"/>
  <c r="I543"/>
  <c r="L419"/>
  <c r="E72" i="7"/>
  <c r="L417" i="8"/>
  <c r="L250"/>
  <c r="F537"/>
  <c r="K480"/>
  <c r="J480"/>
  <c r="L480" s="1"/>
  <c r="L13"/>
  <c r="I597"/>
  <c r="J597" s="1"/>
  <c r="I131"/>
  <c r="J131" s="1"/>
  <c r="E57" i="7"/>
  <c r="L444" i="8"/>
  <c r="K549"/>
  <c r="F549"/>
  <c r="L549" s="1"/>
  <c r="K76"/>
  <c r="F76"/>
  <c r="L76" s="1"/>
  <c r="F608"/>
  <c r="K608"/>
  <c r="F208"/>
  <c r="L207"/>
  <c r="K353"/>
  <c r="J353"/>
  <c r="L118"/>
  <c r="L255"/>
  <c r="F256"/>
  <c r="L562"/>
  <c r="F563"/>
  <c r="K494"/>
  <c r="F494"/>
  <c r="L494" s="1"/>
  <c r="F623"/>
  <c r="G114"/>
  <c r="I74"/>
  <c r="J74" s="1"/>
  <c r="I88"/>
  <c r="J88" s="1"/>
  <c r="I67"/>
  <c r="J67" s="1"/>
  <c r="I53"/>
  <c r="J53" s="1"/>
  <c r="J54" s="1"/>
  <c r="G11" i="7" s="1"/>
  <c r="I33" i="6" s="1"/>
  <c r="J33" s="1"/>
  <c r="I303" i="8"/>
  <c r="J303" s="1"/>
  <c r="F508"/>
  <c r="L508" s="1"/>
  <c r="K508"/>
  <c r="E635"/>
  <c r="E424"/>
  <c r="H75" i="7"/>
  <c r="L327" i="8"/>
  <c r="K179"/>
  <c r="H179"/>
  <c r="E106" i="7"/>
  <c r="J440" i="8"/>
  <c r="K440"/>
  <c r="L687"/>
  <c r="F688"/>
  <c r="L568"/>
  <c r="F570"/>
  <c r="F474"/>
  <c r="L370"/>
  <c r="E377"/>
  <c r="L573"/>
  <c r="E575"/>
  <c r="K69"/>
  <c r="F69"/>
  <c r="L69" s="1"/>
  <c r="L584"/>
  <c r="L242"/>
  <c r="F243"/>
  <c r="L400"/>
  <c r="E32" i="7"/>
  <c r="E9" i="8"/>
  <c r="K753"/>
  <c r="J753"/>
  <c r="H544"/>
  <c r="F88" i="7" s="1"/>
  <c r="G519" i="8" s="1"/>
  <c r="H519" s="1"/>
  <c r="H521" s="1"/>
  <c r="F85" i="7" s="1"/>
  <c r="H617" i="8"/>
  <c r="F98" i="7" s="1"/>
  <c r="G602" i="8" s="1"/>
  <c r="H602" s="1"/>
  <c r="H604" s="1"/>
  <c r="F97" i="7" s="1"/>
  <c r="L607" i="8"/>
  <c r="J641"/>
  <c r="K641"/>
  <c r="G317"/>
  <c r="H317" s="1"/>
  <c r="G63"/>
  <c r="H63" s="1"/>
  <c r="H64" s="1"/>
  <c r="F13" i="7" s="1"/>
  <c r="G35" i="6" s="1"/>
  <c r="H35" s="1"/>
  <c r="L226" i="8"/>
  <c r="L471"/>
  <c r="H481"/>
  <c r="F80" i="7" s="1"/>
  <c r="G119" i="8" s="1"/>
  <c r="H119" s="1"/>
  <c r="H120" s="1"/>
  <c r="F22" i="7" s="1"/>
  <c r="G59" i="6" s="1"/>
  <c r="H59" s="1"/>
  <c r="L247" i="8"/>
  <c r="E45" i="7"/>
  <c r="K622" i="8"/>
  <c r="F622"/>
  <c r="L622" s="1"/>
  <c r="L364"/>
  <c r="G86" i="6"/>
  <c r="H33" i="7"/>
  <c r="K90" i="8"/>
  <c r="F90"/>
  <c r="L90" s="1"/>
  <c r="F15" i="5"/>
  <c r="L15" s="1"/>
  <c r="T15" s="1"/>
  <c r="K15"/>
  <c r="K472" i="8"/>
  <c r="F472"/>
  <c r="E702"/>
  <c r="L701"/>
  <c r="F9" i="6"/>
  <c r="L9" s="1"/>
  <c r="K9"/>
  <c r="L221" i="8"/>
  <c r="F223"/>
  <c r="E661"/>
  <c r="L660"/>
  <c r="L428"/>
  <c r="F431"/>
  <c r="K384"/>
  <c r="J384"/>
  <c r="K672"/>
  <c r="F672"/>
  <c r="L656"/>
  <c r="F657"/>
  <c r="K722"/>
  <c r="J722"/>
  <c r="L722" s="1"/>
  <c r="G132"/>
  <c r="H132" s="1"/>
  <c r="G598"/>
  <c r="H598" s="1"/>
  <c r="E61" i="7"/>
  <c r="L345" i="8"/>
  <c r="L228"/>
  <c r="E41" i="7"/>
  <c r="J238" i="8"/>
  <c r="K238"/>
  <c r="K536"/>
  <c r="F536"/>
  <c r="L536" s="1"/>
  <c r="F29"/>
  <c r="L26"/>
  <c r="J629"/>
  <c r="L629" s="1"/>
  <c r="K629"/>
  <c r="L592"/>
  <c r="E95" i="7"/>
  <c r="F755" i="8"/>
  <c r="L751"/>
  <c r="L645"/>
  <c r="F648"/>
  <c r="F642"/>
  <c r="L639"/>
  <c r="F441"/>
  <c r="L438"/>
  <c r="E747"/>
  <c r="L746"/>
  <c r="F550"/>
  <c r="L185"/>
  <c r="J697"/>
  <c r="L697" s="1"/>
  <c r="K697"/>
  <c r="L332"/>
  <c r="L129"/>
  <c r="L511"/>
  <c r="I515"/>
  <c r="L348"/>
  <c r="F354"/>
  <c r="F609"/>
  <c r="L609" s="1"/>
  <c r="K609"/>
  <c r="L237"/>
  <c r="F239"/>
  <c r="F535"/>
  <c r="K535"/>
  <c r="E42" i="7"/>
  <c r="F391" i="8"/>
  <c r="L388"/>
  <c r="L307"/>
  <c r="G259"/>
  <c r="H259" s="1"/>
  <c r="H261" s="1"/>
  <c r="F48" i="7" s="1"/>
  <c r="G126" i="6" s="1"/>
  <c r="H126" s="1"/>
  <c r="G264" i="8"/>
  <c r="H264" s="1"/>
  <c r="H266" s="1"/>
  <c r="F49" i="7" s="1"/>
  <c r="G127" i="6" s="1"/>
  <c r="H127" s="1"/>
  <c r="L579" i="8"/>
  <c r="F581"/>
  <c r="K467"/>
  <c r="J467"/>
  <c r="L397"/>
  <c r="E68" i="7"/>
  <c r="J197" i="8"/>
  <c r="K197"/>
  <c r="L561"/>
  <c r="L381"/>
  <c r="F385"/>
  <c r="K383"/>
  <c r="H383"/>
  <c r="E84"/>
  <c r="L81"/>
  <c r="K407"/>
  <c r="J407"/>
  <c r="H200"/>
  <c r="F35" i="7" s="1"/>
  <c r="G88" i="6" s="1"/>
  <c r="H88" s="1"/>
  <c r="F237"/>
  <c r="E14" i="5" s="1"/>
  <c r="L213" i="6"/>
  <c r="L237" s="1"/>
  <c r="E115" i="7"/>
  <c r="E63"/>
  <c r="I269" i="8"/>
  <c r="J269" s="1"/>
  <c r="J272" s="1"/>
  <c r="G50" i="7" s="1"/>
  <c r="I161" i="6" s="1"/>
  <c r="J161" s="1"/>
  <c r="I281" i="8"/>
  <c r="J281" s="1"/>
  <c r="J284" s="1"/>
  <c r="G52" i="7" s="1"/>
  <c r="I163" i="6" s="1"/>
  <c r="J163" s="1"/>
  <c r="G283" i="8"/>
  <c r="H283" s="1"/>
  <c r="G295"/>
  <c r="H295" s="1"/>
  <c r="F610"/>
  <c r="J390"/>
  <c r="K390"/>
  <c r="L321"/>
  <c r="E70" i="7"/>
  <c r="H352" i="8"/>
  <c r="K352"/>
  <c r="G276"/>
  <c r="H276" s="1"/>
  <c r="H278" s="1"/>
  <c r="F51" i="7" s="1"/>
  <c r="G162" i="6" s="1"/>
  <c r="H162" s="1"/>
  <c r="G270" i="8"/>
  <c r="H270" s="1"/>
  <c r="H272" s="1"/>
  <c r="F50" i="7" s="1"/>
  <c r="G161" i="6" s="1"/>
  <c r="H161" s="1"/>
  <c r="K556" i="8"/>
  <c r="J556"/>
  <c r="L556" s="1"/>
  <c r="J648"/>
  <c r="G102" i="7" s="1"/>
  <c r="I212" i="8" s="1"/>
  <c r="J212" s="1"/>
  <c r="J213" s="1"/>
  <c r="G38" i="7" s="1"/>
  <c r="I110" i="6" s="1"/>
  <c r="J110" s="1"/>
  <c r="L203" i="8"/>
  <c r="F204"/>
  <c r="K113"/>
  <c r="F113"/>
  <c r="J233"/>
  <c r="K233"/>
  <c r="L191"/>
  <c r="H516"/>
  <c r="F84" i="7" s="1"/>
  <c r="K372" i="8"/>
  <c r="F372"/>
  <c r="L372" s="1"/>
  <c r="F463"/>
  <c r="L461"/>
  <c r="L595"/>
  <c r="F507"/>
  <c r="K507"/>
  <c r="I610"/>
  <c r="J610" s="1"/>
  <c r="J617" s="1"/>
  <c r="G98" i="7" s="1"/>
  <c r="I602" i="8" s="1"/>
  <c r="J602" s="1"/>
  <c r="I509"/>
  <c r="I474"/>
  <c r="J474" s="1"/>
  <c r="I623"/>
  <c r="J623" s="1"/>
  <c r="J630" s="1"/>
  <c r="G99" i="7" s="1"/>
  <c r="I603" i="8" s="1"/>
  <c r="J603" s="1"/>
  <c r="I550"/>
  <c r="J550" s="1"/>
  <c r="I537"/>
  <c r="J537" s="1"/>
  <c r="I496"/>
  <c r="J496" s="1"/>
  <c r="J503" s="1"/>
  <c r="G83" i="7" s="1"/>
  <c r="I488" i="8" s="1"/>
  <c r="J488" s="1"/>
  <c r="H81" i="7"/>
  <c r="J180" i="8"/>
  <c r="K180"/>
  <c r="L195"/>
  <c r="F200"/>
  <c r="E31" i="7"/>
  <c r="F683" i="8"/>
  <c r="L679"/>
  <c r="J557" l="1"/>
  <c r="G89" i="7" s="1"/>
  <c r="I520" i="8" s="1"/>
  <c r="J520" s="1"/>
  <c r="H296"/>
  <c r="F54" i="7" s="1"/>
  <c r="G165" i="6" s="1"/>
  <c r="H165" s="1"/>
  <c r="L187" i="8"/>
  <c r="K537"/>
  <c r="J698"/>
  <c r="G110" i="7" s="1"/>
  <c r="I275" i="8" s="1"/>
  <c r="J275" s="1"/>
  <c r="J278" s="1"/>
  <c r="G51" i="7" s="1"/>
  <c r="I162" i="6" s="1"/>
  <c r="J162" s="1"/>
  <c r="K610" i="8"/>
  <c r="H284"/>
  <c r="F52" i="7" s="1"/>
  <c r="G163" i="6" s="1"/>
  <c r="H163" s="1"/>
  <c r="L359" i="8"/>
  <c r="H361"/>
  <c r="J723"/>
  <c r="G113" i="7" s="1"/>
  <c r="I287" i="8" s="1"/>
  <c r="J287" s="1"/>
  <c r="J290" s="1"/>
  <c r="G53" i="7" s="1"/>
  <c r="I164" i="6" s="1"/>
  <c r="J164" s="1"/>
  <c r="K474" i="8"/>
  <c r="F5" i="14"/>
  <c r="F29" s="1"/>
  <c r="L29" s="1"/>
  <c r="K5"/>
  <c r="L5" s="1"/>
  <c r="J234" i="8"/>
  <c r="L233"/>
  <c r="H41" i="7"/>
  <c r="E116" i="6"/>
  <c r="E97" i="8"/>
  <c r="H72" i="7"/>
  <c r="L548" i="8"/>
  <c r="F557"/>
  <c r="L581"/>
  <c r="E93" i="7"/>
  <c r="E101"/>
  <c r="L174" i="8"/>
  <c r="J175"/>
  <c r="F503"/>
  <c r="F661"/>
  <c r="K661"/>
  <c r="L472"/>
  <c r="F481"/>
  <c r="G596"/>
  <c r="H596" s="1"/>
  <c r="G162"/>
  <c r="H162" s="1"/>
  <c r="G130"/>
  <c r="H130" s="1"/>
  <c r="E662"/>
  <c r="F635"/>
  <c r="K635"/>
  <c r="H114"/>
  <c r="L208"/>
  <c r="E37" i="7"/>
  <c r="J543" i="8"/>
  <c r="L543" s="1"/>
  <c r="K543"/>
  <c r="L621"/>
  <c r="F630"/>
  <c r="L712"/>
  <c r="E112" i="7"/>
  <c r="J334" i="8"/>
  <c r="K334"/>
  <c r="J509"/>
  <c r="K509"/>
  <c r="L204"/>
  <c r="E36" i="7"/>
  <c r="H36" s="1"/>
  <c r="L610" i="8"/>
  <c r="E293"/>
  <c r="E6" i="7"/>
  <c r="L29" i="8"/>
  <c r="H61" i="7"/>
  <c r="E22" i="8"/>
  <c r="L223"/>
  <c r="E40" i="7"/>
  <c r="L753" i="8"/>
  <c r="J755"/>
  <c r="G117" i="7" s="1"/>
  <c r="I302" i="8" s="1"/>
  <c r="J302" s="1"/>
  <c r="L243"/>
  <c r="E44" i="7"/>
  <c r="L688" i="8"/>
  <c r="E109" i="7"/>
  <c r="L256" i="8"/>
  <c r="E47" i="7"/>
  <c r="E6" i="8"/>
  <c r="L537"/>
  <c r="L717"/>
  <c r="F723"/>
  <c r="E328"/>
  <c r="H60" i="7"/>
  <c r="L563" i="8"/>
  <c r="E90" i="7"/>
  <c r="E46" i="8"/>
  <c r="E52"/>
  <c r="K702"/>
  <c r="F702"/>
  <c r="L463"/>
  <c r="E78" i="7"/>
  <c r="E118" i="6"/>
  <c r="L648" i="8"/>
  <c r="E102" i="7"/>
  <c r="K747" i="8"/>
  <c r="F747"/>
  <c r="L384"/>
  <c r="J385"/>
  <c r="G66" i="7" s="1"/>
  <c r="I58" i="8" s="1"/>
  <c r="J58" s="1"/>
  <c r="J59" s="1"/>
  <c r="G12" i="7" s="1"/>
  <c r="I34" i="6" s="1"/>
  <c r="J34" s="1"/>
  <c r="L608" i="8"/>
  <c r="F617"/>
  <c r="G585"/>
  <c r="H585" s="1"/>
  <c r="H586" s="1"/>
  <c r="F94" i="7" s="1"/>
  <c r="G489" i="8"/>
  <c r="H489" s="1"/>
  <c r="H490" s="1"/>
  <c r="F82" i="7" s="1"/>
  <c r="E117"/>
  <c r="F377" i="8"/>
  <c r="K377"/>
  <c r="K623"/>
  <c r="J324"/>
  <c r="L50"/>
  <c r="L407"/>
  <c r="J408"/>
  <c r="L657"/>
  <c r="E104" i="7"/>
  <c r="J391" i="8"/>
  <c r="G67" i="7" s="1"/>
  <c r="L390" i="8"/>
  <c r="G313"/>
  <c r="H313" s="1"/>
  <c r="H318" s="1"/>
  <c r="F56" i="7" s="1"/>
  <c r="G191" i="6" s="1"/>
  <c r="H191" s="1"/>
  <c r="G161" i="8"/>
  <c r="H161" s="1"/>
  <c r="L570"/>
  <c r="E91" i="7"/>
  <c r="K424" i="8"/>
  <c r="F424"/>
  <c r="F59" i="7"/>
  <c r="G597" i="8"/>
  <c r="H597" s="1"/>
  <c r="G131"/>
  <c r="H131" s="1"/>
  <c r="E62" i="7"/>
  <c r="F676" i="8"/>
  <c r="L672"/>
  <c r="L180"/>
  <c r="J181"/>
  <c r="G32" i="7" s="1"/>
  <c r="I85" i="6" s="1"/>
  <c r="J85" s="1"/>
  <c r="K84" i="8"/>
  <c r="F84"/>
  <c r="L197"/>
  <c r="J200"/>
  <c r="G35" i="7" s="1"/>
  <c r="I88" i="6" s="1"/>
  <c r="J88" s="1"/>
  <c r="L623" i="8"/>
  <c r="L693"/>
  <c r="F698"/>
  <c r="L683"/>
  <c r="E108" i="7"/>
  <c r="F14" i="5"/>
  <c r="L14" s="1"/>
  <c r="K14"/>
  <c r="E43" i="7"/>
  <c r="K550" i="8"/>
  <c r="E139"/>
  <c r="H95" i="7"/>
  <c r="E146" i="8"/>
  <c r="E74" i="7"/>
  <c r="L431" i="8"/>
  <c r="H45" i="7"/>
  <c r="E123" i="6"/>
  <c r="F9" i="8"/>
  <c r="G68"/>
  <c r="H68" s="1"/>
  <c r="H71" s="1"/>
  <c r="F14" i="7" s="1"/>
  <c r="G36" i="6" s="1"/>
  <c r="H36" s="1"/>
  <c r="G89" i="8"/>
  <c r="H89" s="1"/>
  <c r="H92" s="1"/>
  <c r="F17" i="7" s="1"/>
  <c r="G39" i="6" s="1"/>
  <c r="H39" s="1"/>
  <c r="K496" i="8"/>
  <c r="L742"/>
  <c r="J743"/>
  <c r="L200"/>
  <c r="E35" i="7"/>
  <c r="F115" i="8"/>
  <c r="L113"/>
  <c r="E67" i="7"/>
  <c r="H86" i="6"/>
  <c r="L86" s="1"/>
  <c r="K86"/>
  <c r="K575" i="8"/>
  <c r="F575"/>
  <c r="L732"/>
  <c r="H733"/>
  <c r="J481"/>
  <c r="G80" i="7" s="1"/>
  <c r="I119" i="8" s="1"/>
  <c r="J119" s="1"/>
  <c r="J120" s="1"/>
  <c r="G22" i="7" s="1"/>
  <c r="I59" i="6" s="1"/>
  <c r="J59" s="1"/>
  <c r="J604" i="8"/>
  <c r="G97" i="7" s="1"/>
  <c r="L352" i="8"/>
  <c r="H354"/>
  <c r="F62" i="7" s="1"/>
  <c r="G41" i="8" s="1"/>
  <c r="H41" s="1"/>
  <c r="H42" s="1"/>
  <c r="F9" i="7" s="1"/>
  <c r="G31" i="6" s="1"/>
  <c r="H31" s="1"/>
  <c r="K515" i="8"/>
  <c r="J515"/>
  <c r="L515" s="1"/>
  <c r="H181"/>
  <c r="L179"/>
  <c r="L33"/>
  <c r="E7" i="7"/>
  <c r="H34"/>
  <c r="E87" i="6"/>
  <c r="L668" i="8"/>
  <c r="J669"/>
  <c r="E412"/>
  <c r="E401"/>
  <c r="L383"/>
  <c r="H385"/>
  <c r="F66" i="7" s="1"/>
  <c r="G58" i="8" s="1"/>
  <c r="H58" s="1"/>
  <c r="H59" s="1"/>
  <c r="F12" i="7" s="1"/>
  <c r="G34" i="6" s="1"/>
  <c r="H34" s="1"/>
  <c r="E88" i="8"/>
  <c r="E67"/>
  <c r="E74"/>
  <c r="H68" i="7"/>
  <c r="L535" i="8"/>
  <c r="F544"/>
  <c r="L507"/>
  <c r="F516"/>
  <c r="E84" i="6"/>
  <c r="E66" i="7"/>
  <c r="L467" i="8"/>
  <c r="J468"/>
  <c r="L550"/>
  <c r="E76" i="7"/>
  <c r="L238" i="8"/>
  <c r="J239"/>
  <c r="G43" i="7" s="1"/>
  <c r="I120" i="6" s="1"/>
  <c r="J120" s="1"/>
  <c r="J642" i="8"/>
  <c r="G101" i="7" s="1"/>
  <c r="I169" i="8" s="1"/>
  <c r="J169" s="1"/>
  <c r="J170" s="1"/>
  <c r="G30" i="7" s="1"/>
  <c r="I83" i="6" s="1"/>
  <c r="J83" s="1"/>
  <c r="L641" i="8"/>
  <c r="E85" i="6"/>
  <c r="L474" i="8"/>
  <c r="L440"/>
  <c r="J441"/>
  <c r="G76" i="7" s="1"/>
  <c r="I107" i="8" s="1"/>
  <c r="J107" s="1"/>
  <c r="J109" s="1"/>
  <c r="G20" i="7" s="1"/>
  <c r="I57" i="6" s="1"/>
  <c r="J57" s="1"/>
  <c r="J354" i="8"/>
  <c r="G62" i="7" s="1"/>
  <c r="I41" i="8" s="1"/>
  <c r="J41" s="1"/>
  <c r="J42" s="1"/>
  <c r="G9" i="7" s="1"/>
  <c r="I31" i="6" s="1"/>
  <c r="J31" s="1"/>
  <c r="L353" i="8"/>
  <c r="L721"/>
  <c r="H723"/>
  <c r="F113" i="7" s="1"/>
  <c r="G287" i="8" s="1"/>
  <c r="H287" s="1"/>
  <c r="L496"/>
  <c r="E289"/>
  <c r="L441" l="1"/>
  <c r="H133"/>
  <c r="F24" i="7" s="1"/>
  <c r="G61" i="6" s="1"/>
  <c r="H61" s="1"/>
  <c r="F63" i="7"/>
  <c r="L361" i="8"/>
  <c r="F289"/>
  <c r="E107"/>
  <c r="H76" i="7"/>
  <c r="F84" i="6"/>
  <c r="K74" i="8"/>
  <c r="F74"/>
  <c r="L575"/>
  <c r="F576"/>
  <c r="H35" i="7"/>
  <c r="E88" i="6"/>
  <c r="F139" i="8"/>
  <c r="L139" s="1"/>
  <c r="K139"/>
  <c r="L503"/>
  <c r="E83" i="7"/>
  <c r="K67" i="8"/>
  <c r="F67"/>
  <c r="K123" i="6"/>
  <c r="F123"/>
  <c r="L123" s="1"/>
  <c r="H43" i="7"/>
  <c r="E120" i="6"/>
  <c r="L424" i="8"/>
  <c r="F425"/>
  <c r="E251"/>
  <c r="H104" i="7"/>
  <c r="E445" i="8"/>
  <c r="H78" i="7"/>
  <c r="E524" i="8"/>
  <c r="H90" i="7"/>
  <c r="J335" i="8"/>
  <c r="L334"/>
  <c r="G79" i="7"/>
  <c r="L468" i="8"/>
  <c r="G115" i="7"/>
  <c r="L743" i="8"/>
  <c r="L239"/>
  <c r="L676"/>
  <c r="E107" i="7"/>
  <c r="L377" i="8"/>
  <c r="F378"/>
  <c r="F6"/>
  <c r="F293"/>
  <c r="E283"/>
  <c r="H112" i="7"/>
  <c r="E295" i="8"/>
  <c r="H599"/>
  <c r="F96" i="7" s="1"/>
  <c r="K97" i="8"/>
  <c r="F97"/>
  <c r="G57" i="7"/>
  <c r="L324" i="8"/>
  <c r="F118" i="6"/>
  <c r="F46" i="8"/>
  <c r="E122" i="6"/>
  <c r="H44" i="7"/>
  <c r="J516" i="8"/>
  <c r="G84" i="7" s="1"/>
  <c r="L509" i="8"/>
  <c r="I317"/>
  <c r="J317" s="1"/>
  <c r="I63"/>
  <c r="J63" s="1"/>
  <c r="J64" s="1"/>
  <c r="G13" i="7" s="1"/>
  <c r="I35" i="6" s="1"/>
  <c r="J35" s="1"/>
  <c r="E84" i="7"/>
  <c r="E41" i="8"/>
  <c r="H62" i="7"/>
  <c r="E525" i="8"/>
  <c r="H91" i="7"/>
  <c r="L391" i="8"/>
  <c r="E103"/>
  <c r="H74" i="7"/>
  <c r="L354" i="8"/>
  <c r="L755"/>
  <c r="L630"/>
  <c r="E99" i="7"/>
  <c r="L642" i="8"/>
  <c r="L557"/>
  <c r="E89" i="7"/>
  <c r="F85" i="6"/>
  <c r="F87"/>
  <c r="L87" s="1"/>
  <c r="K87"/>
  <c r="H7" i="7"/>
  <c r="E8" i="6"/>
  <c r="L481" i="8"/>
  <c r="E80" i="7"/>
  <c r="E58" i="8"/>
  <c r="H66" i="7"/>
  <c r="E88"/>
  <c r="L385" i="8"/>
  <c r="F401"/>
  <c r="F114" i="7"/>
  <c r="L733" i="8"/>
  <c r="K146"/>
  <c r="F146"/>
  <c r="L146" s="1"/>
  <c r="L84"/>
  <c r="F85"/>
  <c r="H165"/>
  <c r="F29" i="7" s="1"/>
  <c r="G66" i="6" s="1"/>
  <c r="H66" s="1"/>
  <c r="G652" i="8"/>
  <c r="H652" s="1"/>
  <c r="H653" s="1"/>
  <c r="F103" i="7" s="1"/>
  <c r="G216" i="8" s="1"/>
  <c r="H216" s="1"/>
  <c r="H218" s="1"/>
  <c r="F39" i="7" s="1"/>
  <c r="G111" i="6" s="1"/>
  <c r="H111" s="1"/>
  <c r="H159" s="1"/>
  <c r="G11" i="5" s="1"/>
  <c r="H11" s="1"/>
  <c r="G124" i="8"/>
  <c r="H124" s="1"/>
  <c r="H126" s="1"/>
  <c r="F23" i="7" s="1"/>
  <c r="G60" i="6" s="1"/>
  <c r="H60" s="1"/>
  <c r="H102" i="7"/>
  <c r="E212" i="8"/>
  <c r="F328"/>
  <c r="K328"/>
  <c r="E271"/>
  <c r="E277"/>
  <c r="H109" i="7"/>
  <c r="K22" i="8"/>
  <c r="F22"/>
  <c r="L635"/>
  <c r="F636"/>
  <c r="E530"/>
  <c r="H93" i="7"/>
  <c r="G106"/>
  <c r="L669" i="8"/>
  <c r="L617"/>
  <c r="E98" i="7"/>
  <c r="F662" i="8"/>
  <c r="F663" s="1"/>
  <c r="L698"/>
  <c r="E110" i="7"/>
  <c r="G9" i="8"/>
  <c r="H6" i="7"/>
  <c r="E7" i="6"/>
  <c r="H37" i="7"/>
  <c r="E109" i="6"/>
  <c r="G31" i="7"/>
  <c r="L175" i="8"/>
  <c r="K88"/>
  <c r="F88"/>
  <c r="I313"/>
  <c r="J313" s="1"/>
  <c r="I161"/>
  <c r="J161" s="1"/>
  <c r="H67" i="7"/>
  <c r="E63" i="8"/>
  <c r="E317"/>
  <c r="G70" i="7"/>
  <c r="L408" i="8"/>
  <c r="E302"/>
  <c r="H117" i="7"/>
  <c r="L747" i="8"/>
  <c r="F748"/>
  <c r="L702"/>
  <c r="F703"/>
  <c r="H47" i="7"/>
  <c r="E125" i="6"/>
  <c r="H40" i="7"/>
  <c r="E114" i="6"/>
  <c r="H115" i="8"/>
  <c r="F21" i="7" s="1"/>
  <c r="G58" i="6" s="1"/>
  <c r="H58" s="1"/>
  <c r="E169" i="8"/>
  <c r="H101" i="7"/>
  <c r="K116" i="6"/>
  <c r="F116"/>
  <c r="L116" s="1"/>
  <c r="J544" i="8"/>
  <c r="G88" i="7" s="1"/>
  <c r="I519" i="8" s="1"/>
  <c r="J519" s="1"/>
  <c r="J521" s="1"/>
  <c r="G85" i="7" s="1"/>
  <c r="F412" i="8"/>
  <c r="F32" i="7"/>
  <c r="L181" i="8"/>
  <c r="E21" i="7"/>
  <c r="E270" i="8"/>
  <c r="E276"/>
  <c r="H108" i="7"/>
  <c r="G299" i="8"/>
  <c r="H299" s="1"/>
  <c r="H304" s="1"/>
  <c r="F55" i="7" s="1"/>
  <c r="G190" i="6" s="1"/>
  <c r="H190" s="1"/>
  <c r="H211" s="1"/>
  <c r="G13" i="5" s="1"/>
  <c r="H13" s="1"/>
  <c r="G136" i="8"/>
  <c r="H136" s="1"/>
  <c r="H140" s="1"/>
  <c r="F25" i="7" s="1"/>
  <c r="G62" i="6" s="1"/>
  <c r="H62" s="1"/>
  <c r="G143" i="8"/>
  <c r="H143" s="1"/>
  <c r="H147" s="1"/>
  <c r="F26" i="7" s="1"/>
  <c r="G63" i="6" s="1"/>
  <c r="H63" s="1"/>
  <c r="F52" i="8"/>
  <c r="L723"/>
  <c r="E113" i="7"/>
  <c r="L661" i="8"/>
  <c r="G42" i="7"/>
  <c r="L234" i="8"/>
  <c r="L544" l="1"/>
  <c r="L516"/>
  <c r="G46"/>
  <c r="G52"/>
  <c r="H63" i="7"/>
  <c r="E105"/>
  <c r="I412" i="8"/>
  <c r="I401"/>
  <c r="H70" i="7"/>
  <c r="K271" i="8"/>
  <c r="F271"/>
  <c r="L271" s="1"/>
  <c r="K8" i="6"/>
  <c r="F8"/>
  <c r="L8" s="1"/>
  <c r="K103" i="8"/>
  <c r="F103"/>
  <c r="L103" s="1"/>
  <c r="K295"/>
  <c r="F295"/>
  <c r="L295" s="1"/>
  <c r="E281"/>
  <c r="H107" i="7"/>
  <c r="E269" i="8"/>
  <c r="G85" i="6"/>
  <c r="H32" i="7"/>
  <c r="K169" i="8"/>
  <c r="F169"/>
  <c r="L169" s="1"/>
  <c r="L636"/>
  <c r="E100" i="7"/>
  <c r="L328" i="8"/>
  <c r="F329"/>
  <c r="K283"/>
  <c r="F283"/>
  <c r="L283" s="1"/>
  <c r="K120" i="6"/>
  <c r="F120"/>
  <c r="L120" s="1"/>
  <c r="L748" i="8"/>
  <c r="E116" i="7"/>
  <c r="F212" i="8"/>
  <c r="K212"/>
  <c r="E603"/>
  <c r="H99" i="7"/>
  <c r="F524" i="8"/>
  <c r="K524"/>
  <c r="E16" i="7"/>
  <c r="L85" i="8"/>
  <c r="L703"/>
  <c r="E111" i="7"/>
  <c r="F530" i="8"/>
  <c r="L530" s="1"/>
  <c r="K530"/>
  <c r="E519"/>
  <c r="H88" i="7"/>
  <c r="F7" i="6"/>
  <c r="L7" s="1"/>
  <c r="K7"/>
  <c r="E602" i="8"/>
  <c r="H98" i="7"/>
  <c r="L22" i="8"/>
  <c r="F23"/>
  <c r="K58"/>
  <c r="F58"/>
  <c r="F525"/>
  <c r="L525" s="1"/>
  <c r="K525"/>
  <c r="I6"/>
  <c r="H57" i="7"/>
  <c r="F276" i="8"/>
  <c r="L276" s="1"/>
  <c r="K276"/>
  <c r="G289"/>
  <c r="H114" i="7"/>
  <c r="L97" i="8"/>
  <c r="F98"/>
  <c r="I293"/>
  <c r="H115" i="7"/>
  <c r="F445" i="8"/>
  <c r="K445"/>
  <c r="K107"/>
  <c r="F107"/>
  <c r="H110" i="7"/>
  <c r="E275" i="8"/>
  <c r="L425"/>
  <c r="E73" i="7"/>
  <c r="E488" i="8"/>
  <c r="H83" i="7"/>
  <c r="L74" i="8"/>
  <c r="I84" i="6"/>
  <c r="H31" i="7"/>
  <c r="G59"/>
  <c r="L335" i="8"/>
  <c r="I118" i="6"/>
  <c r="H42" i="7"/>
  <c r="K63" i="8"/>
  <c r="F63"/>
  <c r="K109" i="6"/>
  <c r="F109"/>
  <c r="F413" i="8"/>
  <c r="I596"/>
  <c r="J596" s="1"/>
  <c r="J599" s="1"/>
  <c r="G96" i="7" s="1"/>
  <c r="I162" i="8"/>
  <c r="J162" s="1"/>
  <c r="J165" s="1"/>
  <c r="G29" i="7" s="1"/>
  <c r="I66" i="6" s="1"/>
  <c r="J66" s="1"/>
  <c r="I130" i="8"/>
  <c r="J130" s="1"/>
  <c r="J133" s="1"/>
  <c r="G24" i="7" s="1"/>
  <c r="I61" i="6" s="1"/>
  <c r="J61" s="1"/>
  <c r="K114"/>
  <c r="F114"/>
  <c r="L114" s="1"/>
  <c r="L88" i="8"/>
  <c r="H80" i="7"/>
  <c r="E119" i="8"/>
  <c r="K41"/>
  <c r="F41"/>
  <c r="K122" i="6"/>
  <c r="F122"/>
  <c r="L122" s="1"/>
  <c r="L67" i="8"/>
  <c r="L576"/>
  <c r="E92" i="7"/>
  <c r="F317" i="8"/>
  <c r="L317" s="1"/>
  <c r="K317"/>
  <c r="I585"/>
  <c r="J585" s="1"/>
  <c r="J586" s="1"/>
  <c r="G94" i="7" s="1"/>
  <c r="I489" i="8"/>
  <c r="J489" s="1"/>
  <c r="J490" s="1"/>
  <c r="G82" i="7" s="1"/>
  <c r="F88" i="6"/>
  <c r="L88" s="1"/>
  <c r="K88"/>
  <c r="E287" i="8"/>
  <c r="H113" i="7"/>
  <c r="J318" i="8"/>
  <c r="G56" i="7" s="1"/>
  <c r="I191" i="6" s="1"/>
  <c r="J191" s="1"/>
  <c r="K270" i="8"/>
  <c r="F270"/>
  <c r="L270" s="1"/>
  <c r="F302"/>
  <c r="L302" s="1"/>
  <c r="K302"/>
  <c r="E58" i="6"/>
  <c r="K125"/>
  <c r="F125"/>
  <c r="L125" s="1"/>
  <c r="H9" i="8"/>
  <c r="I662"/>
  <c r="H106" i="7"/>
  <c r="F277" i="8"/>
  <c r="L277" s="1"/>
  <c r="K277"/>
  <c r="F402"/>
  <c r="E520"/>
  <c r="H89" i="7"/>
  <c r="E585" i="8"/>
  <c r="E489"/>
  <c r="H84" i="7"/>
  <c r="F47" i="8"/>
  <c r="G154"/>
  <c r="H154" s="1"/>
  <c r="H155" s="1"/>
  <c r="F28" i="7" s="1"/>
  <c r="G65" i="6" s="1"/>
  <c r="H65" s="1"/>
  <c r="G150" i="8"/>
  <c r="H150" s="1"/>
  <c r="H151" s="1"/>
  <c r="F27" i="7" s="1"/>
  <c r="G64" i="6" s="1"/>
  <c r="H64" s="1"/>
  <c r="L378" i="8"/>
  <c r="E65" i="7"/>
  <c r="I114" i="8"/>
  <c r="H79" i="7"/>
  <c r="F251" i="8"/>
  <c r="K251"/>
  <c r="H81" i="6" l="1"/>
  <c r="G9" i="5" s="1"/>
  <c r="H9" s="1"/>
  <c r="H52" i="8"/>
  <c r="K52"/>
  <c r="H46"/>
  <c r="K46"/>
  <c r="I652"/>
  <c r="J652" s="1"/>
  <c r="J653" s="1"/>
  <c r="G103" i="7" s="1"/>
  <c r="I216" i="8" s="1"/>
  <c r="J216" s="1"/>
  <c r="J218" s="1"/>
  <c r="G39" i="7" s="1"/>
  <c r="I111" i="6" s="1"/>
  <c r="J111" s="1"/>
  <c r="I124" i="8"/>
  <c r="J124" s="1"/>
  <c r="J126" s="1"/>
  <c r="G23" i="7" s="1"/>
  <c r="I60" i="6" s="1"/>
  <c r="J60" s="1"/>
  <c r="L109"/>
  <c r="I136" i="8"/>
  <c r="J136" s="1"/>
  <c r="J140" s="1"/>
  <c r="G25" i="7" s="1"/>
  <c r="I62" i="6" s="1"/>
  <c r="J62" s="1"/>
  <c r="I299" i="8"/>
  <c r="J299" s="1"/>
  <c r="J304" s="1"/>
  <c r="G55" i="7" s="1"/>
  <c r="I190" i="6" s="1"/>
  <c r="J190" s="1"/>
  <c r="J211" s="1"/>
  <c r="I13" i="5" s="1"/>
  <c r="J13" s="1"/>
  <c r="I143" i="8"/>
  <c r="J143" s="1"/>
  <c r="J147" s="1"/>
  <c r="G26" i="7" s="1"/>
  <c r="I63" i="6" s="1"/>
  <c r="J63" s="1"/>
  <c r="L98" i="8"/>
  <c r="E18" i="7"/>
  <c r="K602" i="8"/>
  <c r="F602"/>
  <c r="L251"/>
  <c r="F252"/>
  <c r="F58" i="6"/>
  <c r="J401" i="8"/>
  <c r="K401"/>
  <c r="F275"/>
  <c r="K275"/>
  <c r="E69" i="7"/>
  <c r="E10"/>
  <c r="F42" i="8"/>
  <c r="L41"/>
  <c r="J6"/>
  <c r="K6"/>
  <c r="F119"/>
  <c r="K119"/>
  <c r="K603"/>
  <c r="F603"/>
  <c r="L603" s="1"/>
  <c r="F287"/>
  <c r="K287"/>
  <c r="E71" i="7"/>
  <c r="J118" i="6"/>
  <c r="L118" s="1"/>
  <c r="K118"/>
  <c r="F488" i="8"/>
  <c r="K488"/>
  <c r="L445"/>
  <c r="F458"/>
  <c r="L58"/>
  <c r="F59"/>
  <c r="H16" i="7"/>
  <c r="E38" i="6"/>
  <c r="H85"/>
  <c r="K85"/>
  <c r="E264" i="8"/>
  <c r="E259"/>
  <c r="L524"/>
  <c r="F526"/>
  <c r="E168"/>
  <c r="H100" i="7"/>
  <c r="K281" i="8"/>
  <c r="F281"/>
  <c r="I154"/>
  <c r="J154" s="1"/>
  <c r="J155" s="1"/>
  <c r="G28" i="7" s="1"/>
  <c r="I65" i="6" s="1"/>
  <c r="J65" s="1"/>
  <c r="I150" i="8"/>
  <c r="J150" s="1"/>
  <c r="J151" s="1"/>
  <c r="G27" i="7" s="1"/>
  <c r="I64" i="6" s="1"/>
  <c r="J64" s="1"/>
  <c r="J412" i="8"/>
  <c r="K412"/>
  <c r="J114"/>
  <c r="K114"/>
  <c r="F489"/>
  <c r="L489" s="1"/>
  <c r="K489"/>
  <c r="E366"/>
  <c r="H65" i="7"/>
  <c r="F585" i="8"/>
  <c r="K585"/>
  <c r="J662"/>
  <c r="K662"/>
  <c r="E102"/>
  <c r="H73" i="7"/>
  <c r="H289" i="8"/>
  <c r="K289"/>
  <c r="L212"/>
  <c r="F213"/>
  <c r="L329"/>
  <c r="E58" i="7"/>
  <c r="K269" i="8"/>
  <c r="F269"/>
  <c r="F520"/>
  <c r="L520" s="1"/>
  <c r="K520"/>
  <c r="H10"/>
  <c r="F4" i="7" s="1"/>
  <c r="G5" i="6" s="1"/>
  <c r="H5" s="1"/>
  <c r="H29" s="1"/>
  <c r="G7" i="5" s="1"/>
  <c r="H7" s="1"/>
  <c r="J84" i="6"/>
  <c r="K84"/>
  <c r="L63" i="8"/>
  <c r="F64"/>
  <c r="L107"/>
  <c r="E282"/>
  <c r="E288"/>
  <c r="H111" i="7"/>
  <c r="E529" i="8"/>
  <c r="H92" i="7"/>
  <c r="I9" i="8"/>
  <c r="H59" i="7"/>
  <c r="J293" i="8"/>
  <c r="K293"/>
  <c r="L23"/>
  <c r="E5" i="7"/>
  <c r="K519" i="8"/>
  <c r="F519"/>
  <c r="E294"/>
  <c r="H116" i="7"/>
  <c r="H47" i="8" l="1"/>
  <c r="L46"/>
  <c r="H54"/>
  <c r="F11" i="7" s="1"/>
  <c r="G33" i="6" s="1"/>
  <c r="H33" s="1"/>
  <c r="L52" i="8"/>
  <c r="L64"/>
  <c r="E13" i="7"/>
  <c r="H107" i="6"/>
  <c r="G10" i="5" s="1"/>
  <c r="H10" s="1"/>
  <c r="L85" i="6"/>
  <c r="L488" i="8"/>
  <c r="F490"/>
  <c r="E6" i="6"/>
  <c r="H5" i="7"/>
  <c r="J107" i="6"/>
  <c r="I10" i="5" s="1"/>
  <c r="J10" s="1"/>
  <c r="L84" i="6"/>
  <c r="J663" i="8"/>
  <c r="L662"/>
  <c r="J115"/>
  <c r="L114"/>
  <c r="K168"/>
  <c r="F168"/>
  <c r="F38" i="6"/>
  <c r="L38" s="1"/>
  <c r="K38"/>
  <c r="E89" i="8"/>
  <c r="E68"/>
  <c r="L252"/>
  <c r="E46" i="7"/>
  <c r="L42" i="8"/>
  <c r="E9" i="7"/>
  <c r="E32" i="6"/>
  <c r="K529" i="8"/>
  <c r="F529"/>
  <c r="E7"/>
  <c r="H58" i="7"/>
  <c r="F288" i="8"/>
  <c r="L288" s="1"/>
  <c r="K288"/>
  <c r="L213"/>
  <c r="E38" i="7"/>
  <c r="L526" i="8"/>
  <c r="E86" i="7"/>
  <c r="L119" i="8"/>
  <c r="F120"/>
  <c r="K282"/>
  <c r="F282"/>
  <c r="L282" s="1"/>
  <c r="L585"/>
  <c r="F586"/>
  <c r="J413"/>
  <c r="L412"/>
  <c r="L59"/>
  <c r="E12" i="7"/>
  <c r="E75" i="8"/>
  <c r="F604"/>
  <c r="L602"/>
  <c r="J9"/>
  <c r="L9" s="1"/>
  <c r="K9"/>
  <c r="L281"/>
  <c r="F264"/>
  <c r="L287"/>
  <c r="J402"/>
  <c r="L401"/>
  <c r="L519"/>
  <c r="F521"/>
  <c r="K102"/>
  <c r="F102"/>
  <c r="J296"/>
  <c r="G54" i="7" s="1"/>
  <c r="I165" i="6" s="1"/>
  <c r="J165" s="1"/>
  <c r="J185" s="1"/>
  <c r="I12" i="5" s="1"/>
  <c r="J12" s="1"/>
  <c r="L293" i="8"/>
  <c r="L6"/>
  <c r="L275"/>
  <c r="F278"/>
  <c r="K294"/>
  <c r="F294"/>
  <c r="L269"/>
  <c r="F272"/>
  <c r="H290"/>
  <c r="F53" i="7" s="1"/>
  <c r="G164" i="6" s="1"/>
  <c r="H164" s="1"/>
  <c r="H185" s="1"/>
  <c r="G12" i="5" s="1"/>
  <c r="H12" s="1"/>
  <c r="L289" i="8"/>
  <c r="K366"/>
  <c r="F366"/>
  <c r="F259"/>
  <c r="L458"/>
  <c r="E77" i="7"/>
  <c r="H18"/>
  <c r="E40" i="6"/>
  <c r="J10" i="8" l="1"/>
  <c r="G4" i="7" s="1"/>
  <c r="I5" i="6" s="1"/>
  <c r="J5" s="1"/>
  <c r="J29" s="1"/>
  <c r="I7" i="5" s="1"/>
  <c r="J7" s="1"/>
  <c r="F284" i="8"/>
  <c r="F290"/>
  <c r="F10" i="7"/>
  <c r="L47" i="8"/>
  <c r="F40" i="6"/>
  <c r="L40" s="1"/>
  <c r="K40"/>
  <c r="G69" i="7"/>
  <c r="L402" i="8"/>
  <c r="K7"/>
  <c r="F7"/>
  <c r="H46" i="7"/>
  <c r="E124" i="6"/>
  <c r="F6"/>
  <c r="L6" s="1"/>
  <c r="K6"/>
  <c r="E108" i="8"/>
  <c r="H77" i="7"/>
  <c r="L290" i="8"/>
  <c r="E53" i="7"/>
  <c r="E597" i="8"/>
  <c r="E131"/>
  <c r="H86" i="7"/>
  <c r="L529" i="8"/>
  <c r="F531"/>
  <c r="L586"/>
  <c r="E94" i="7"/>
  <c r="G21"/>
  <c r="L115" i="8"/>
  <c r="L272"/>
  <c r="E50" i="7"/>
  <c r="L490" i="8"/>
  <c r="E82" i="7"/>
  <c r="L294" i="8"/>
  <c r="F296"/>
  <c r="L102"/>
  <c r="F104"/>
  <c r="L604"/>
  <c r="E97" i="7"/>
  <c r="H38"/>
  <c r="E110" i="6"/>
  <c r="F68" i="8"/>
  <c r="F75"/>
  <c r="F32" i="6"/>
  <c r="F89" i="8"/>
  <c r="G105" i="7"/>
  <c r="L663" i="8"/>
  <c r="L521"/>
  <c r="E85" i="7"/>
  <c r="L120" i="8"/>
  <c r="E22" i="7"/>
  <c r="L168" i="8"/>
  <c r="F170"/>
  <c r="G71" i="7"/>
  <c r="L413" i="8"/>
  <c r="L366"/>
  <c r="F367"/>
  <c r="L278"/>
  <c r="E51" i="7"/>
  <c r="L284" i="8"/>
  <c r="E52" i="7"/>
  <c r="H13"/>
  <c r="E35" i="6"/>
  <c r="H12" i="7"/>
  <c r="E34" i="6"/>
  <c r="H9" i="7"/>
  <c r="E31" i="6"/>
  <c r="G32" l="1"/>
  <c r="H10" i="7"/>
  <c r="F31" i="6"/>
  <c r="K31"/>
  <c r="H22" i="7"/>
  <c r="E59" i="6"/>
  <c r="E143" i="8"/>
  <c r="E299"/>
  <c r="E136"/>
  <c r="H94" i="7"/>
  <c r="K110" i="6"/>
  <c r="F110"/>
  <c r="L531" i="8"/>
  <c r="E87" i="7"/>
  <c r="K108" i="8"/>
  <c r="F108"/>
  <c r="I89"/>
  <c r="I68"/>
  <c r="H69" i="7"/>
  <c r="L367" i="8"/>
  <c r="E64" i="7"/>
  <c r="E161" i="8"/>
  <c r="H97" i="7"/>
  <c r="E313" i="8"/>
  <c r="H50" i="7"/>
  <c r="E161" i="6"/>
  <c r="I75" i="8"/>
  <c r="H71" i="7"/>
  <c r="I264" i="8"/>
  <c r="I259"/>
  <c r="H105" i="7"/>
  <c r="L296" i="8"/>
  <c r="E54" i="7"/>
  <c r="L7" i="8"/>
  <c r="F10"/>
  <c r="F78"/>
  <c r="L170"/>
  <c r="E30" i="7"/>
  <c r="F92" i="8"/>
  <c r="L104"/>
  <c r="E19" i="7"/>
  <c r="F131" i="8"/>
  <c r="L131" s="1"/>
  <c r="K131"/>
  <c r="K124" i="6"/>
  <c r="F124"/>
  <c r="L124" s="1"/>
  <c r="E162"/>
  <c r="H51" i="7"/>
  <c r="F71" i="8"/>
  <c r="I58" i="6"/>
  <c r="H21" i="7"/>
  <c r="E164" i="6"/>
  <c r="H53" i="7"/>
  <c r="F34" i="6"/>
  <c r="L34" s="1"/>
  <c r="K34"/>
  <c r="E596" i="8"/>
  <c r="E130"/>
  <c r="H85" i="7"/>
  <c r="E162" i="8"/>
  <c r="E652"/>
  <c r="E124"/>
  <c r="H82" i="7"/>
  <c r="F35" i="6"/>
  <c r="L35" s="1"/>
  <c r="K35"/>
  <c r="H52" i="7"/>
  <c r="E163" i="6"/>
  <c r="F597" i="8"/>
  <c r="L597" s="1"/>
  <c r="K597"/>
  <c r="H32" i="6" l="1"/>
  <c r="K32"/>
  <c r="E17" i="7"/>
  <c r="K313" i="8"/>
  <c r="F313"/>
  <c r="L108"/>
  <c r="F109"/>
  <c r="F299"/>
  <c r="K299"/>
  <c r="F124"/>
  <c r="K124"/>
  <c r="H30" i="7"/>
  <c r="E83" i="6"/>
  <c r="F143" i="8"/>
  <c r="K143"/>
  <c r="F596"/>
  <c r="K596"/>
  <c r="J68"/>
  <c r="K68"/>
  <c r="H54" i="7"/>
  <c r="E165" i="6"/>
  <c r="F162"/>
  <c r="L162" s="1"/>
  <c r="K162"/>
  <c r="F652" i="8"/>
  <c r="K652"/>
  <c r="J259"/>
  <c r="K259"/>
  <c r="K59" i="6"/>
  <c r="F59"/>
  <c r="L59" s="1"/>
  <c r="E15" i="7"/>
  <c r="J264" i="8"/>
  <c r="K264"/>
  <c r="E303"/>
  <c r="H64" i="7"/>
  <c r="E53" i="8"/>
  <c r="F161" i="6"/>
  <c r="K161"/>
  <c r="J89" i="8"/>
  <c r="K89"/>
  <c r="F136"/>
  <c r="K136"/>
  <c r="F164" i="6"/>
  <c r="L164" s="1"/>
  <c r="K164"/>
  <c r="F161" i="8"/>
  <c r="K161"/>
  <c r="E598"/>
  <c r="E132"/>
  <c r="H87" i="7"/>
  <c r="F162" i="8"/>
  <c r="L162" s="1"/>
  <c r="K162"/>
  <c r="F163" i="6"/>
  <c r="L163" s="1"/>
  <c r="K163"/>
  <c r="J58"/>
  <c r="K58"/>
  <c r="L110"/>
  <c r="K130" i="8"/>
  <c r="F130"/>
  <c r="E14" i="7"/>
  <c r="H19"/>
  <c r="E41" i="6"/>
  <c r="L10" i="8"/>
  <c r="E4" i="7"/>
  <c r="J75" i="8"/>
  <c r="K75"/>
  <c r="L31" i="6"/>
  <c r="H55" l="1"/>
  <c r="G8" i="5" s="1"/>
  <c r="H8" s="1"/>
  <c r="G6" s="1"/>
  <c r="H6" s="1"/>
  <c r="G5" s="1"/>
  <c r="L32" i="6"/>
  <c r="L130" i="8"/>
  <c r="L161"/>
  <c r="F165"/>
  <c r="J78"/>
  <c r="L75"/>
  <c r="J261"/>
  <c r="G48" i="7" s="1"/>
  <c r="I126" i="6" s="1"/>
  <c r="J126" s="1"/>
  <c r="L259" i="8"/>
  <c r="E260" s="1"/>
  <c r="J71"/>
  <c r="L68"/>
  <c r="E39" i="6"/>
  <c r="H4" i="7"/>
  <c r="E5" i="6"/>
  <c r="L136" i="8"/>
  <c r="F140"/>
  <c r="J81" i="6"/>
  <c r="I9" i="5" s="1"/>
  <c r="J9" s="1"/>
  <c r="L58" i="6"/>
  <c r="F165"/>
  <c r="L165" s="1"/>
  <c r="K165"/>
  <c r="F83"/>
  <c r="K83"/>
  <c r="F303" i="8"/>
  <c r="L303" s="1"/>
  <c r="K303"/>
  <c r="E125"/>
  <c r="L124"/>
  <c r="K132"/>
  <c r="F132"/>
  <c r="L132" s="1"/>
  <c r="J266"/>
  <c r="G49" i="7" s="1"/>
  <c r="I127" i="6" s="1"/>
  <c r="J127" s="1"/>
  <c r="J159" s="1"/>
  <c r="I11" i="5" s="1"/>
  <c r="J11" s="1"/>
  <c r="L264" i="8"/>
  <c r="E265" s="1"/>
  <c r="L652"/>
  <c r="F653"/>
  <c r="L596"/>
  <c r="L299"/>
  <c r="F304"/>
  <c r="L143"/>
  <c r="F147"/>
  <c r="L161" i="6"/>
  <c r="L313" i="8"/>
  <c r="F318"/>
  <c r="E36" i="6"/>
  <c r="K53" i="8"/>
  <c r="F53"/>
  <c r="F41" i="6"/>
  <c r="L41" s="1"/>
  <c r="K41"/>
  <c r="F598" i="8"/>
  <c r="L598" s="1"/>
  <c r="K598"/>
  <c r="J92"/>
  <c r="L89"/>
  <c r="E37" i="6"/>
  <c r="L109" i="8"/>
  <c r="E20" i="7"/>
  <c r="L185" i="6" l="1"/>
  <c r="E7" i="4"/>
  <c r="H5" i="5"/>
  <c r="H29" s="1"/>
  <c r="F36" i="6"/>
  <c r="L318" i="8"/>
  <c r="E56" i="7"/>
  <c r="F599" i="8"/>
  <c r="F39" i="6"/>
  <c r="L165" i="8"/>
  <c r="E29" i="7"/>
  <c r="L304" i="8"/>
  <c r="E55" i="7"/>
  <c r="G15"/>
  <c r="L78" i="8"/>
  <c r="H20" i="7"/>
  <c r="E57" i="6"/>
  <c r="F185"/>
  <c r="E12" i="5" s="1"/>
  <c r="L653" i="8"/>
  <c r="E103" i="7"/>
  <c r="K5" i="6"/>
  <c r="F5"/>
  <c r="F107"/>
  <c r="E10" i="5" s="1"/>
  <c r="L83" i="6"/>
  <c r="L107" s="1"/>
  <c r="F125" i="8"/>
  <c r="K125"/>
  <c r="G14" i="7"/>
  <c r="L71" i="8"/>
  <c r="F133"/>
  <c r="G17" i="7"/>
  <c r="L92" i="8"/>
  <c r="F37" i="6"/>
  <c r="L53" i="8"/>
  <c r="F54"/>
  <c r="L147"/>
  <c r="E26" i="7"/>
  <c r="F265" i="8"/>
  <c r="K265"/>
  <c r="L140"/>
  <c r="E25" i="7"/>
  <c r="F260" i="8"/>
  <c r="K260"/>
  <c r="E8" i="4" l="1"/>
  <c r="E9" s="1"/>
  <c r="E17"/>
  <c r="E15"/>
  <c r="E14"/>
  <c r="E16" s="1"/>
  <c r="L599" i="8"/>
  <c r="E96" i="7"/>
  <c r="L260" i="8"/>
  <c r="F261"/>
  <c r="F12" i="5"/>
  <c r="L12" s="1"/>
  <c r="K12"/>
  <c r="H25" i="7"/>
  <c r="E62" i="6"/>
  <c r="K57"/>
  <c r="F57"/>
  <c r="K10" i="5"/>
  <c r="F10"/>
  <c r="L10" s="1"/>
  <c r="L265" i="8"/>
  <c r="F266"/>
  <c r="I39" i="6"/>
  <c r="H17" i="7"/>
  <c r="L5" i="6"/>
  <c r="L29" s="1"/>
  <c r="F29"/>
  <c r="E7" i="5" s="1"/>
  <c r="I37" i="6"/>
  <c r="H15" i="7"/>
  <c r="H56"/>
  <c r="E191" i="6"/>
  <c r="H26" i="7"/>
  <c r="E63" i="6"/>
  <c r="H55" i="7"/>
  <c r="E190" i="6"/>
  <c r="L125" i="8"/>
  <c r="F126"/>
  <c r="L133"/>
  <c r="E24" i="7"/>
  <c r="E216" i="8"/>
  <c r="H103" i="7"/>
  <c r="E11"/>
  <c r="L54" i="8"/>
  <c r="I36" i="6"/>
  <c r="H14" i="7"/>
  <c r="H29"/>
  <c r="E66" i="6"/>
  <c r="E12" i="4" l="1"/>
  <c r="E13"/>
  <c r="L126" i="8"/>
  <c r="E23" i="7"/>
  <c r="L266" i="8"/>
  <c r="E49" i="7"/>
  <c r="J36" i="6"/>
  <c r="K36"/>
  <c r="J37"/>
  <c r="L37" s="1"/>
  <c r="K37"/>
  <c r="K190"/>
  <c r="F190"/>
  <c r="F7" i="5"/>
  <c r="K7"/>
  <c r="L261" i="8"/>
  <c r="E48" i="7"/>
  <c r="L57" i="6"/>
  <c r="E154" i="8"/>
  <c r="E150"/>
  <c r="H96" i="7"/>
  <c r="K66" i="6"/>
  <c r="F66"/>
  <c r="L66" s="1"/>
  <c r="F216" i="8"/>
  <c r="K216"/>
  <c r="J39" i="6"/>
  <c r="L39" s="1"/>
  <c r="K39"/>
  <c r="K62"/>
  <c r="F62"/>
  <c r="L62" s="1"/>
  <c r="H24" i="7"/>
  <c r="E61" i="6"/>
  <c r="K191"/>
  <c r="F191"/>
  <c r="L191" s="1"/>
  <c r="H11" i="7"/>
  <c r="E33" i="6"/>
  <c r="K63"/>
  <c r="F63"/>
  <c r="L63" s="1"/>
  <c r="L216" i="8" l="1"/>
  <c r="E217"/>
  <c r="H48" i="7"/>
  <c r="E126" i="6"/>
  <c r="K61"/>
  <c r="F61"/>
  <c r="L61" s="1"/>
  <c r="L7" i="5"/>
  <c r="J55" i="6"/>
  <c r="I8" i="5" s="1"/>
  <c r="J8" s="1"/>
  <c r="I6" s="1"/>
  <c r="J6" s="1"/>
  <c r="I5" s="1"/>
  <c r="L36" i="6"/>
  <c r="K150" i="8"/>
  <c r="F150"/>
  <c r="L190" i="6"/>
  <c r="L211" s="1"/>
  <c r="F211"/>
  <c r="E13" i="5" s="1"/>
  <c r="E60" i="6"/>
  <c r="H23" i="7"/>
  <c r="H49"/>
  <c r="E127" i="6"/>
  <c r="F33"/>
  <c r="K33"/>
  <c r="K154" i="8"/>
  <c r="F154"/>
  <c r="K13" i="5" l="1"/>
  <c r="F13"/>
  <c r="L13" s="1"/>
  <c r="K126" i="6"/>
  <c r="F126"/>
  <c r="L126" s="1"/>
  <c r="F217" i="8"/>
  <c r="K217"/>
  <c r="L154"/>
  <c r="F155"/>
  <c r="L150"/>
  <c r="F151"/>
  <c r="L33" i="6"/>
  <c r="L55" s="1"/>
  <c r="F55"/>
  <c r="E8" i="5" s="1"/>
  <c r="K127" i="6"/>
  <c r="F127"/>
  <c r="L127" s="1"/>
  <c r="E10" i="4"/>
  <c r="J5" i="5"/>
  <c r="J29" s="1"/>
  <c r="K60" i="6"/>
  <c r="F60"/>
  <c r="L155" i="8" l="1"/>
  <c r="E28" i="7"/>
  <c r="K8" i="5"/>
  <c r="F8"/>
  <c r="L151" i="8"/>
  <c r="E27" i="7"/>
  <c r="L217" i="8"/>
  <c r="F218"/>
  <c r="L60" i="6"/>
  <c r="H27" i="7" l="1"/>
  <c r="E64" i="6"/>
  <c r="L8" i="5"/>
  <c r="H28" i="7"/>
  <c r="E65" i="6"/>
  <c r="L218" i="8"/>
  <c r="E39" i="7"/>
  <c r="K65" i="6" l="1"/>
  <c r="F65"/>
  <c r="L65" s="1"/>
  <c r="K64"/>
  <c r="F64"/>
  <c r="E111"/>
  <c r="H39" i="7"/>
  <c r="L64" i="6" l="1"/>
  <c r="L81" s="1"/>
  <c r="F81"/>
  <c r="E9" i="5" s="1"/>
  <c r="K111" i="6"/>
  <c r="F111"/>
  <c r="F9" i="5" l="1"/>
  <c r="K9"/>
  <c r="L111" i="6"/>
  <c r="L159" s="1"/>
  <c r="F159"/>
  <c r="E11" i="5" s="1"/>
  <c r="K11" l="1"/>
  <c r="F11"/>
  <c r="L11" s="1"/>
  <c r="L9"/>
  <c r="E6" l="1"/>
  <c r="K6" s="1"/>
  <c r="F6" l="1"/>
  <c r="L6" s="1"/>
  <c r="E5" l="1"/>
  <c r="F5" s="1"/>
  <c r="K5" l="1"/>
  <c r="E3" i="4"/>
  <c r="P3" s="1"/>
  <c r="L5" i="5"/>
  <c r="L29" s="1"/>
  <c r="F29"/>
  <c r="E6" i="4"/>
  <c r="E41"/>
  <c r="E23" l="1"/>
  <c r="E20"/>
  <c r="E18"/>
  <c r="E22"/>
  <c r="E19"/>
  <c r="E21"/>
  <c r="E24" l="1"/>
  <c r="E25" l="1"/>
  <c r="E26" l="1"/>
  <c r="E27" s="1"/>
  <c r="E30" l="1"/>
  <c r="E31" l="1"/>
  <c r="D11" i="3" s="1"/>
  <c r="D10"/>
  <c r="D15" l="1"/>
  <c r="D9" s="1"/>
  <c r="E32" i="4"/>
  <c r="E39" s="1"/>
</calcChain>
</file>

<file path=xl/sharedStrings.xml><?xml version="1.0" encoding="utf-8"?>
<sst xmlns="http://schemas.openxmlformats.org/spreadsheetml/2006/main" count="12286" uniqueCount="2005">
  <si>
    <t>바탕만들기+수성페인트 롤러칠  내부천장, 3회, 1급, 석고보드면 줄퍼티  M2     ( 호표 50 )</t>
  </si>
  <si>
    <t>전동 커튼 레일/곡선  아연도철판T:1.6,ㄷ형,100*100,달대포함  M     ( 호표 20 )</t>
  </si>
  <si>
    <t>시스템도어문틀후레싱설치  W:210,T:6 아연도강판 위정전분체도장(지정색)  M     ( 호표 24 )</t>
  </si>
  <si>
    <t>합성수지창호 설치 / 미서기 단창  창호면적 m2, 1.0 ~ 3.0 미만  개소     ( 호표 56 )</t>
  </si>
  <si>
    <t>0101065367839E05D290866B685F25396D01</t>
  </si>
  <si>
    <t>0101065367839F05F9B98D9F396622F200A4</t>
  </si>
  <si>
    <t>5367938005AB828640C7A22E272713</t>
  </si>
  <si>
    <t>건식벽체설치[W-1A]  T:61,ㅁ-30*30@450*600,일반합판T:11.5,석고보드T:9.5,2겹  M2     ( 호표 11 )</t>
  </si>
  <si>
    <t>건식벽체설치[W-1B]  T:315,ㅁ-50*50*2T@450*600,일반합판T:11.5,석고보드T:9.5,2겹  M2     ( 호표 12 )</t>
  </si>
  <si>
    <t>화강석붙임(습식, 버너)  바닥, 포천석 30mm, 모르타르 30mm  M2     ( 호표 16 )</t>
  </si>
  <si>
    <t>가설용칸막이설치  샌드위치판넬,T:50,먼지방지망,출입구포함, H:3500  M2     ( 호표 1 )</t>
  </si>
  <si>
    <t>T</t>
  </si>
  <si>
    <t>단산</t>
  </si>
  <si>
    <t>수량</t>
  </si>
  <si>
    <t/>
  </si>
  <si>
    <t>대</t>
  </si>
  <si>
    <t>EA</t>
  </si>
  <si>
    <t>M</t>
  </si>
  <si>
    <t>바닥</t>
  </si>
  <si>
    <t>조</t>
  </si>
  <si>
    <t>개</t>
  </si>
  <si>
    <t>일위</t>
  </si>
  <si>
    <t>단위</t>
  </si>
  <si>
    <t>설정</t>
  </si>
  <si>
    <t>자재</t>
  </si>
  <si>
    <t>변수</t>
  </si>
  <si>
    <t>일반</t>
  </si>
  <si>
    <t>적용율</t>
  </si>
  <si>
    <t>01</t>
  </si>
  <si>
    <t>M2</t>
  </si>
  <si>
    <t>F</t>
  </si>
  <si>
    <t>견출공</t>
  </si>
  <si>
    <t>할증율</t>
  </si>
  <si>
    <t>미장공</t>
  </si>
  <si>
    <t>목재문</t>
  </si>
  <si>
    <t>TON</t>
  </si>
  <si>
    <t>개소</t>
  </si>
  <si>
    <t>kg</t>
  </si>
  <si>
    <t>인</t>
  </si>
  <si>
    <t>식</t>
  </si>
  <si>
    <t>내장공</t>
  </si>
  <si>
    <t>포</t>
  </si>
  <si>
    <t>SET</t>
  </si>
  <si>
    <t>5</t>
  </si>
  <si>
    <t>10L</t>
  </si>
  <si>
    <t>별도</t>
  </si>
  <si>
    <t>장비료</t>
  </si>
  <si>
    <t>시멘트</t>
  </si>
  <si>
    <t>&lt;</t>
  </si>
  <si>
    <t>M3</t>
  </si>
  <si>
    <t>모래</t>
  </si>
  <si>
    <t>도착도</t>
  </si>
  <si>
    <t>장</t>
  </si>
  <si>
    <t>할증</t>
  </si>
  <si>
    <t>합성풀</t>
  </si>
  <si>
    <t>8mm</t>
  </si>
  <si>
    <t>잡재료</t>
  </si>
  <si>
    <t>L</t>
  </si>
  <si>
    <t>철강설</t>
  </si>
  <si>
    <t>벽</t>
  </si>
  <si>
    <t>기체</t>
  </si>
  <si>
    <t>kwh</t>
  </si>
  <si>
    <t>용접공</t>
  </si>
  <si>
    <t>거울</t>
  </si>
  <si>
    <t>퍼티</t>
  </si>
  <si>
    <t>비계공</t>
  </si>
  <si>
    <t>인서트</t>
  </si>
  <si>
    <t>A</t>
  </si>
  <si>
    <t>천원</t>
  </si>
  <si>
    <t>3회</t>
  </si>
  <si>
    <t>철공</t>
  </si>
  <si>
    <t>코킹공</t>
  </si>
  <si>
    <t>연마지</t>
  </si>
  <si>
    <t>철판공</t>
  </si>
  <si>
    <t>휠러</t>
  </si>
  <si>
    <t>경유</t>
  </si>
  <si>
    <t>코드</t>
  </si>
  <si>
    <t>각재</t>
  </si>
  <si>
    <t>제작도</t>
  </si>
  <si>
    <t>재</t>
  </si>
  <si>
    <t>도장공</t>
  </si>
  <si>
    <t>HR</t>
  </si>
  <si>
    <t>창호공</t>
  </si>
  <si>
    <t>줄퍼티</t>
  </si>
  <si>
    <t>석공</t>
  </si>
  <si>
    <t>유리공</t>
  </si>
  <si>
    <t>시너</t>
  </si>
  <si>
    <t>실링재</t>
  </si>
  <si>
    <t>일반못</t>
  </si>
  <si>
    <t>545</t>
  </si>
  <si>
    <t>C</t>
  </si>
  <si>
    <t>518</t>
  </si>
  <si>
    <t>111</t>
  </si>
  <si>
    <t>375</t>
  </si>
  <si>
    <t>657</t>
  </si>
  <si>
    <t>418</t>
  </si>
  <si>
    <t>659</t>
  </si>
  <si>
    <t>429</t>
  </si>
  <si>
    <t>653</t>
  </si>
  <si>
    <t>437</t>
  </si>
  <si>
    <t>446</t>
  </si>
  <si>
    <t>C!</t>
  </si>
  <si>
    <t>품명</t>
  </si>
  <si>
    <t>63</t>
  </si>
  <si>
    <t>417</t>
  </si>
  <si>
    <t>규격</t>
  </si>
  <si>
    <t>61</t>
  </si>
  <si>
    <t>675</t>
  </si>
  <si>
    <t>76</t>
  </si>
  <si>
    <t>48</t>
  </si>
  <si>
    <t>36</t>
  </si>
  <si>
    <t xml:space="preserve"> </t>
  </si>
  <si>
    <t>26</t>
  </si>
  <si>
    <t>651</t>
  </si>
  <si>
    <t>153</t>
  </si>
  <si>
    <t>29</t>
  </si>
  <si>
    <t>73</t>
  </si>
  <si>
    <t>725</t>
  </si>
  <si>
    <t>68</t>
  </si>
  <si>
    <t>62</t>
  </si>
  <si>
    <t>598</t>
  </si>
  <si>
    <t>단가명</t>
  </si>
  <si>
    <t>건축</t>
  </si>
  <si>
    <t>D3</t>
  </si>
  <si>
    <t>167</t>
  </si>
  <si>
    <t>심사자</t>
  </si>
  <si>
    <t>479</t>
  </si>
  <si>
    <t>592</t>
  </si>
  <si>
    <t>R</t>
  </si>
  <si>
    <t>환율</t>
  </si>
  <si>
    <t>설계자</t>
  </si>
  <si>
    <t>473</t>
  </si>
  <si>
    <t>43</t>
  </si>
  <si>
    <t>606</t>
  </si>
  <si>
    <t>...</t>
  </si>
  <si>
    <t>DJ</t>
  </si>
  <si>
    <t>601</t>
  </si>
  <si>
    <t>기계</t>
  </si>
  <si>
    <t>91</t>
  </si>
  <si>
    <t>465</t>
  </si>
  <si>
    <t>643</t>
  </si>
  <si>
    <t>395</t>
  </si>
  <si>
    <t>조경</t>
  </si>
  <si>
    <t>476</t>
  </si>
  <si>
    <t>A3</t>
  </si>
  <si>
    <t>B</t>
  </si>
  <si>
    <t>C1</t>
  </si>
  <si>
    <t>74</t>
  </si>
  <si>
    <t>토목</t>
  </si>
  <si>
    <t>604</t>
  </si>
  <si>
    <t>648</t>
  </si>
  <si>
    <t>원내역</t>
  </si>
  <si>
    <t>노</t>
  </si>
  <si>
    <t>사</t>
  </si>
  <si>
    <t>가</t>
  </si>
  <si>
    <t>노무비</t>
  </si>
  <si>
    <t>×</t>
  </si>
  <si>
    <t>+</t>
  </si>
  <si>
    <t>무</t>
  </si>
  <si>
    <t>경</t>
  </si>
  <si>
    <t>요율</t>
  </si>
  <si>
    <t>공</t>
  </si>
  <si>
    <t>순</t>
  </si>
  <si>
    <t>원</t>
  </si>
  <si>
    <t>비</t>
  </si>
  <si>
    <t>계</t>
  </si>
  <si>
    <t>료</t>
  </si>
  <si>
    <t>547B936E057802811598512245B4A8B8686C40BC547B936E057802811598512245B4A8B8686C40</t>
  </si>
  <si>
    <t>547B936E057802811598512245B4A8B8686C40BC546973C705975C87788DC82A603412C531CC07</t>
  </si>
  <si>
    <t>547B936E0578058EA794A12D82CAAF5BA7A5F0F6547B936E0578058EA794A12D82CAAF5BA7A5F0</t>
  </si>
  <si>
    <t>건식벽체설치[W-1C]  T:61,ㅁ-30*30@450*600,일반합판T:11.5,석고보드T:9.5,2겹  M2     ( 호표 14 )</t>
  </si>
  <si>
    <t xml:space="preserve"> T2  왕복시간(MIN)  =((L1/V1)+(L1/V2)+(L2/V3)+(L2/V4)+(L3/V5)+(L3/V6))*60= 60.9 </t>
  </si>
  <si>
    <t>547B936E057802811598512245B4A8B8686C40BC53B88325053F7F835162D42977753CAED482AB</t>
  </si>
  <si>
    <t>노출천정위치장뿜칠  10mm, 표면코팅포함  M2     ( 호표 6 )</t>
  </si>
  <si>
    <t>경량철골천장틀, 몰딩(알루미늄), W형, 15*15*15*15*1.0mm</t>
  </si>
  <si>
    <t>수밀코킹(실리콘)  삼각, 10mm, 창호주위  M     ( 호표 43 )</t>
  </si>
  <si>
    <t>벽체틀 설치  30*30, @450*600  M2     ( 호표 66 )</t>
  </si>
  <si>
    <t>건축물보양 - 석재면, 테라조면  하드롱지  M2     ( 호표 3 )</t>
  </si>
  <si>
    <t xml:space="preserve"> Q  '시간당 작업량(BG/HR)' =60*q1*f*E/Cm=?    </t>
  </si>
  <si>
    <t xml:space="preserve"> 인력운반 (품셈 1-5-1) 적재비(하치장 상차도 미계상,공장상차도 계상) </t>
  </si>
  <si>
    <t>547B936E057802811598512245B4A8B8686C40BC</t>
  </si>
  <si>
    <t>벽체틀 설치  50*50, @450*600  M2     ( 호표 68 )</t>
  </si>
  <si>
    <t>바탕 고르기  바닥, 24mm 이하 기준  M2     ( 호표 98 )</t>
  </si>
  <si>
    <t>석고보드면 바탕만들기  줄퍼티, 친환경  M2     ( 호표 112 )</t>
  </si>
  <si>
    <t xml:space="preserve"> Cm '1회 싸이클 시간(MIN)' =t1+t2+t3+t4+t5+t6=?</t>
  </si>
  <si>
    <t xml:space="preserve"> Z  '공제시간(HR)' =(Cm-(t1+t3+T4+t5))/Cm=?   </t>
  </si>
  <si>
    <t>'재료비:' ~00000602008000000.M~ / {Q}*Z =?EQ+</t>
  </si>
  <si>
    <t>547B936E0578058EA794A12D82CAAF5BA7A5F0F6</t>
  </si>
  <si>
    <t>'인력운반 (품셈 1-5-1) 적재비(하치장 상차도 미계상,공장상차도 계상)'</t>
  </si>
  <si>
    <t xml:space="preserve"> Q   단위당 소요인부(상,하차)  =T1A/450*1/QT= 0.007 </t>
  </si>
  <si>
    <t>공            급            가            액</t>
  </si>
  <si>
    <t>녹막이페인트 붓칠  철재면, 1회, 1종  M2     ( 호표 84 )</t>
  </si>
  <si>
    <t>'노무비:' ~00000602008000000.L~ / {Q} =?EQ+</t>
  </si>
  <si>
    <t>'경  비:' ~00000602008000000.E~ / {Q} =?EQ+</t>
  </si>
  <si>
    <t>걸레받이용 페인트칠  붓칠, 2회, 재료비  M2     ( 호표 105 )</t>
  </si>
  <si>
    <t>'운반거리=하치장L1=0.0KM,시내L2=19.5KM,공사장L3=0.5KM'</t>
  </si>
  <si>
    <t xml:space="preserve"> MV   운반인부의 속도2500M/HR  =2500/60= 41.6666 </t>
  </si>
  <si>
    <t>걸레받이용 페인트칠  붓칠, 2회, 노무비  M2     ( 호표 106 )</t>
  </si>
  <si>
    <t>이                                         윤</t>
  </si>
  <si>
    <t xml:space="preserve"> CMS  운반 1회당 소요시간(MIN)  =L*2/MV+T1= 2.96 </t>
  </si>
  <si>
    <t>테이블탁자,W:450*L:2000*H:650T:8자작나무합판마감,구조틀포함</t>
  </si>
  <si>
    <t>5367F36E05DD00847A84D22BA5AB4F5469336A05F8138BA192242FAF414E4750BFBD</t>
  </si>
  <si>
    <t>5367F36E05DD00847A84D22BA5AB4F53B88325053F7F835162D42977753CAED4861F</t>
  </si>
  <si>
    <t>5367F36E05DD00847A84D22BA5AB4F544E538E05B17D821A185024B5AE97D1B49226</t>
  </si>
  <si>
    <t>5367F36E05DD00847A84D22BA5AB4F542313CD054F608082B80021DEC8DC3BD633D9</t>
  </si>
  <si>
    <t>5367F36E05DD00847A84D22BA5AB4F53B88325053F7F835162D42977753CAED48455</t>
  </si>
  <si>
    <t>5367C33A05FCA18C714DDF2A3B04DB5367C33A05FCA18C714DDF2A3B04DE</t>
  </si>
  <si>
    <t>5367938405052E8A0E1703276CC1AE5367C33A05F9EE825A65992B9F0F7F</t>
  </si>
  <si>
    <t>ㅁ-50*50*2.3구조틀설치  ㅁ-50*50*2.3  M2     ( 호표 91 )</t>
  </si>
  <si>
    <t>석고판(나사고정) 설치 - 바탕용  천장, 1겹 붙임  M2     ( 호표 63 )</t>
  </si>
  <si>
    <t>석고판(나사고정) 설치 - 바탕용  벽, 2겹 붙임  M2     ( 호표 65 )</t>
  </si>
  <si>
    <t>각종 잡철물 제작  철재, 간단(강판의 가공설치)  kg     ( 호표 85 )</t>
  </si>
  <si>
    <t>경량철골천정틀  M-BAR, H:1m이상. 인써트 유  M2     ( 호표 74 )</t>
  </si>
  <si>
    <t>각종 잡철물 설치  철재, 간단(강판의 가공설치)  kg     ( 호표 86 )</t>
  </si>
  <si>
    <t>폴리카보네이트 설치  복층판, 16mm, 칼라  M2     ( 호표 102 )</t>
  </si>
  <si>
    <t xml:space="preserve"> CM  1회 싸이클 시간(MIN)  =T1+T2+T3+T4+T5+T6= 72.51 </t>
  </si>
  <si>
    <t>[도                     급                     액]</t>
  </si>
  <si>
    <t xml:space="preserve"> Q   시간당 작업량(BG/HR)  =60*Q1*F*E/CM= 148.945 </t>
  </si>
  <si>
    <t xml:space="preserve"> Z   공제시간(HR)  =(CM-(T1+T3+T4+T5))/CM= 0.8605 </t>
  </si>
  <si>
    <t>[총            공            사              비]</t>
  </si>
  <si>
    <t xml:space="preserve"> 운반거리=하치장L1=0.0KM,시내L2=19.5KM,공사장L3=0.5KM    </t>
  </si>
  <si>
    <t>010105544E538E05B6E183591CF4211C3735B48D7C41</t>
  </si>
  <si>
    <t>010105544E43E905F3DE850EF61E20274D5C7277BC4F</t>
  </si>
  <si>
    <t>ㅁ-50*50*2.3@500,H:338,T:12일반합판,T:18,자작나무합판깔기</t>
  </si>
  <si>
    <t>T:61,ㅁ-30*30@450*600,일반합판T:11.5,석고보드T:9.5,2겹</t>
  </si>
  <si>
    <t>010105544E538E05B6E183598713299A6783B3B07851</t>
  </si>
  <si>
    <t>010105544E538E05B6E183745CDC22064A2664961097</t>
  </si>
  <si>
    <t>010105544E43E905F3DE850EF61E20274D5A450806E3</t>
  </si>
  <si>
    <t>010105544E43E905F3DE85C8052128E129DCC0E5B908</t>
  </si>
  <si>
    <t>010105544E43E905F3DE85C8052128E129DF9C83DDAA</t>
  </si>
  <si>
    <t>010105544E43E905F3DE85C8052128E129DF9C83DDA9</t>
  </si>
  <si>
    <t>지정비닐계시트깔기  비닐시트, 2.5mm, 마모륨  M2     ( 호표 15 )</t>
  </si>
  <si>
    <t>010105544E43E905F3DE85C8052128E129DF9C83DDAC</t>
  </si>
  <si>
    <t>ALJoiner설치 (지정색)  T:1.2,W:68  M     ( 호표 19 )</t>
  </si>
  <si>
    <t>0101085469336A05FBE78D02D9542CA7536F09C60D08</t>
  </si>
  <si>
    <t>AL몰딩 설치  W형, 15*15*15*15*1.0mm  M     ( 호표 18 )</t>
  </si>
  <si>
    <t>스테인리스재료분리대  바닥, W45*H20*1.5t  M     ( 호표 26 )</t>
  </si>
  <si>
    <t>도어록 설치 / 일반도어록 목재창호  재료비 별도  개소     ( 호표 40 )</t>
  </si>
  <si>
    <t>무대측면자작나무마감설치  H:420,자작나무T:8  M     ( 호표 10 )</t>
  </si>
  <si>
    <t>바탕처리+오일스테인칠  목재면, 2회, 바탕면 보통  M2     ( 호표 61 )</t>
  </si>
  <si>
    <t>지정목재합판설치  내천정,T:12*1겹 (못붙임)  M2     ( 호표 9 )</t>
  </si>
  <si>
    <t>010105544E43E905F3DE85C8052128E129DF9C83DDAD</t>
  </si>
  <si>
    <t>010108544E538E05B0598EB7512D266FD18C47341496</t>
  </si>
  <si>
    <t>010105544E43E905F3DE85C8052128E129DF9C83DDAB</t>
  </si>
  <si>
    <t>010107544E538E05B4328F85CD9C2DF629C097F624ED</t>
  </si>
  <si>
    <t>010107544E538E05B4328F85CD9C2DF629C097F624EE</t>
  </si>
  <si>
    <t>창호유리설치 / 판유리  유리두께 12mm 이하  M2     ( 호표 37 )</t>
  </si>
  <si>
    <t>창호유리설치 / 복층유리  유리두께 24mm 이하  M2     ( 호표 38 )</t>
  </si>
  <si>
    <t>010107544E538E05B4328F85CD9C2DF629C097F624EF</t>
  </si>
  <si>
    <t>석고판(나사고정) 설치 - 바탕용  천장, 2겹 붙임  M2     ( 호표 60 )</t>
  </si>
  <si>
    <t>건식벽체설치[W-1B]</t>
  </si>
  <si>
    <t>화강석붙임(습식, 버너)</t>
  </si>
  <si>
    <t>건식벽체설치[W-1A]</t>
  </si>
  <si>
    <t>AWD01[01.건축공사]</t>
  </si>
  <si>
    <t>AW01[01.건축공사]</t>
  </si>
  <si>
    <t>WD01[01.건축공사]</t>
  </si>
  <si>
    <t>시스템도어문틀후레싱설치</t>
  </si>
  <si>
    <t>창호주위 모르타르 충전</t>
  </si>
  <si>
    <t>GD01[01.건축공사]</t>
  </si>
  <si>
    <t>10mm, 표면코팅포함</t>
  </si>
  <si>
    <t>무대측면자작나무마감설치</t>
  </si>
  <si>
    <t>건식벽체설치[W-1C]</t>
  </si>
  <si>
    <t>0101  01.건축공사</t>
  </si>
  <si>
    <t>H:420,자작나무T:8</t>
  </si>
  <si>
    <t>바닥, 24mm 이하 기준</t>
  </si>
  <si>
    <t>창호유리설치 / 판유리</t>
  </si>
  <si>
    <t>L:20km, 덤프 8ton</t>
  </si>
  <si>
    <t>일반구조용압연강판, 10mm</t>
  </si>
  <si>
    <t>30*30, @450*600</t>
  </si>
  <si>
    <t>주재료 제외, 전면접합</t>
  </si>
  <si>
    <t>목재창호 설치 / 여닫이</t>
  </si>
  <si>
    <t>각종 잡철물 제작 설치</t>
  </si>
  <si>
    <t>1.6T,50*30,ST'L</t>
  </si>
  <si>
    <t>복층판, 16mm, 칼라</t>
  </si>
  <si>
    <t>시너, KSM6060, 2종</t>
  </si>
  <si>
    <t>퍼티, 319퍼티, 백색</t>
  </si>
  <si>
    <t>목재면, 2회, 바탕면 보통</t>
  </si>
  <si>
    <t>초산비닐계접착제, 일반목공용</t>
  </si>
  <si>
    <t>초산비닐계접착제, 비닐타일용</t>
  </si>
  <si>
    <t>바탕만들기+수성페인트 롤러칠</t>
  </si>
  <si>
    <t>인서트, 주물, ∮6mm</t>
  </si>
  <si>
    <t>유리두께 12mm 이하</t>
  </si>
  <si>
    <t>창호유리설치 / 복층유리</t>
  </si>
  <si>
    <t>삼각, 10mm, 창호주위</t>
  </si>
  <si>
    <t>UNIT-B[게이트상부]</t>
  </si>
  <si>
    <t>010108  골재비및운반비</t>
  </si>
  <si>
    <t>두께 50~100mm 기준</t>
  </si>
  <si>
    <t>50*50, @450*600</t>
  </si>
  <si>
    <t>유리두께 24mm 이하</t>
  </si>
  <si>
    <t>강화유리, 투명, 12mm</t>
  </si>
  <si>
    <t>비계안정장치, 손잡이기둥</t>
  </si>
  <si>
    <t>접착제 eurocol 514</t>
  </si>
  <si>
    <t>철강설, 고철, 작업설부산물</t>
  </si>
  <si>
    <t>모르타르 배합(배합품 포함)</t>
  </si>
  <si>
    <t>동 및 동합금용 용접봉</t>
  </si>
  <si>
    <t>면허가 필요한 모든공사</t>
  </si>
  <si>
    <t>(재+직노+사급+관급)</t>
  </si>
  <si>
    <t>3.2(KSE4301)</t>
  </si>
  <si>
    <t>시너, KSM6060, 1종</t>
  </si>
  <si>
    <t>&lt;(재+직노+경비)의합계액&gt;</t>
  </si>
  <si>
    <t>추정금액 3억이상 공사</t>
  </si>
  <si>
    <t>중 기 단 가 산 출 서</t>
  </si>
  <si>
    <t>스테인리스강용피복아크용접봉</t>
  </si>
  <si>
    <t xml:space="preserve"> 1.덤프트럭(8톤/HR) </t>
  </si>
  <si>
    <t>비             목</t>
  </si>
  <si>
    <t>'1.덤프트럭(8톤/HR)'</t>
  </si>
  <si>
    <t>퍼티, 319퍼티, 회색</t>
  </si>
  <si>
    <t>2020년  04월   일</t>
  </si>
  <si>
    <t xml:space="preserve"> E  '작업효율' =0.9</t>
  </si>
  <si>
    <t>1/8*16/12*25/20</t>
  </si>
  <si>
    <t>수성페인트, 친환경(진품)</t>
  </si>
  <si>
    <t>2020년  05월   일</t>
  </si>
  <si>
    <t>[(재+직노+기계경비)</t>
  </si>
  <si>
    <t>AW01[01.건축공사]  9.460 x 2.330 = 22.041  EA     ( 호표 33 )</t>
  </si>
  <si>
    <t>스틸프레임설치  W:380,T:6 아연도강판 위정전분체도장(지정색)  M     ( 호표 25 )</t>
  </si>
  <si>
    <t>바탕만들기+걸레받이용 페인트칠  붓칠, 2회, 콘크리트·모르타르면  M2     ( 호표 47 )</t>
  </si>
  <si>
    <t>AWD01[01.건축공사]  2.000 x 3.000 = 6.000  EA     ( 호표 34 )</t>
  </si>
  <si>
    <t>바탕만들기+걸레받이용 페인트칠  붓칠, 2회, 석고보드면(줄퍼티)  M2     ( 호표 48 )</t>
  </si>
  <si>
    <t xml:space="preserve"> 하치장○-----------------0------------0---------○20KM  </t>
  </si>
  <si>
    <t>방습필름 설치 - 벽  폴리에틸렌필름, 두께, 0.03mm, 1겹  M2     ( 호표 55 )</t>
  </si>
  <si>
    <t>WD01[01.건축공사]  0.900 x 2.100 = 1.890  EA     ( 호표 35 )</t>
  </si>
  <si>
    <t>목재창호 설치 / 여닫이  창호면적 m2, 1.0 ~ 3.0 이하  개소     ( 호표 99 )</t>
  </si>
  <si>
    <t>'차량속도= 25/V1,25/V2,40KM/V3,40KM/V4,25KM/V5,25KM/V6 '</t>
  </si>
  <si>
    <t>GD01[01.건축공사]  6.671 x 2.800 = 18.678  EA     ( 호표 36 )</t>
  </si>
  <si>
    <t>'하치장○-----------------0------------0---------○20KM '</t>
  </si>
  <si>
    <t>수성페인트 롤러칠  내부, 3회, 1급, 합성수지에멀션페인트  M2     ( 호표 108 )</t>
  </si>
  <si>
    <t>샌드위치(단열)페널 설치 - 칸막이벽  두께 50~100mm 기준  M2     ( 호표 54 )</t>
  </si>
  <si>
    <t xml:space="preserve"> 차량속도= 25/V1,25/V2,40KM/V3,40KM/V4,25KM/V5,25KM/V6     </t>
  </si>
  <si>
    <t>천정석고보드 붙이기  천정,일반석고보드T:9.5*2겹 (못붙임)  M2     ( 호표 7 )</t>
  </si>
  <si>
    <t>PVC계 바닥재 설치 - 시트  주재료 제외, 전면접합  M2     ( 호표 69 )</t>
  </si>
  <si>
    <t>각종 잡철물 설치  스테인리스, 간단(강판의 가공설치)  kg     ( 호표 96 )</t>
  </si>
  <si>
    <t>각종 잡철물 제작  스테인리스, 간단(강판의 가공설치)  kg     ( 호표 95 )</t>
  </si>
  <si>
    <t>강관 조립말비계(이동식)설치 및 해체  높이 2m, 3개월  대     ( 호표 2 )</t>
  </si>
  <si>
    <t>경량천장철골틀 설치  M-BAR, H:1m이상. 인써트 유  M2     ( 호표 17 )</t>
  </si>
  <si>
    <t>각종 잡철물 제작 설치  철재, 간단(강판의 가공설치)  kg     ( 호표 82 )</t>
  </si>
  <si>
    <t>ㅁ-50*50*2.3@500,H:1200*4단,T:12일반합판,T:18,자작나무합판깔기</t>
  </si>
  <si>
    <t>T:315,ㅁ-50*50*2T@450*600,일반합판T:11.5,석고보드T:9.5,2겹</t>
  </si>
  <si>
    <t>각종 잡철물 제작 설치  스테인리스, 간단(강판의 가공설치)  kg     ( 호표 94 )</t>
  </si>
  <si>
    <t>수성페인트 롤러칠  내부, 3회, 친환경페인트(진품)  M2     ( 호표 113 )</t>
  </si>
  <si>
    <t>강관 조립말비계(이동식)설치 및 해체  높이 2m, 노무비  대     ( 호표 58 )</t>
  </si>
  <si>
    <t>0101035367C33A05FCA18C714DDF2A3A687B</t>
  </si>
  <si>
    <t>철판T:10,W:(1400+1700+1400)*H:3660,도장포함</t>
  </si>
  <si>
    <t>010101536773B20514BB876CCFDB2D198A03</t>
  </si>
  <si>
    <t>0101025367938005AB828640C7A22E261C46</t>
  </si>
  <si>
    <t>0101025367938005AB82867C186B21A836F5</t>
  </si>
  <si>
    <t>0101025367938005AB828640C7A22E272713</t>
  </si>
  <si>
    <t>0101025367B3D305DDED89F1DC392F0F2249</t>
  </si>
  <si>
    <t>0101035367C33A05FCA18C714DDF2A3B0790</t>
  </si>
  <si>
    <t>0101035367C33A05FCA18C714DDF2A3B0689</t>
  </si>
  <si>
    <t>0101035367C33A05FCA18C714DDF2A3B04DB</t>
  </si>
  <si>
    <t>0101035367938405052E8A0E1703276CC1AE</t>
  </si>
  <si>
    <t>010101536773B70594888936376628E1FBDF</t>
  </si>
  <si>
    <t>0101025367F36E05DD00847A84D22BA5AB4E</t>
  </si>
  <si>
    <t>0101025367938005AB828640C7A22E272716</t>
  </si>
  <si>
    <t>010101536773B20517718EB70EDE2F5B9788</t>
  </si>
  <si>
    <t>0101035367C33E055252899DB8C922CF6611</t>
  </si>
  <si>
    <t>0101025367938005A8CC8F0A9270264AFDFC</t>
  </si>
  <si>
    <t>0101035367938A05AFD78171BACB29577A03</t>
  </si>
  <si>
    <t>0101025367938005ADB18056A16F22F6E802</t>
  </si>
  <si>
    <t>0101035367C33A05FCA18C714DDF2A395C88</t>
  </si>
  <si>
    <t>0101035367C33A05FCA18C714DDF2A38B350</t>
  </si>
  <si>
    <t>0101035367C33A05FCA18C714DDF2A3B05E2</t>
  </si>
  <si>
    <t>010101536773B70596B0805F474D27F971FE</t>
  </si>
  <si>
    <t>010101536773B20517718E8BDCAF262AE680</t>
  </si>
  <si>
    <t>0101065367839E05D290866B685F25396FCF</t>
  </si>
  <si>
    <t>0101025367938005AB82867C186B21A8379C</t>
  </si>
  <si>
    <t>0101025367938005AB828640C7A22E27245E</t>
  </si>
  <si>
    <t>010102536793820556AB88E6EA012E107FD2</t>
  </si>
  <si>
    <t>544E538E05B6E183745CDC22064A2664961097</t>
  </si>
  <si>
    <t>0101055367A3ED05AA9189CEB47E2D057536</t>
  </si>
  <si>
    <t>0101055367E3030588778ABB3BFE2859DFD0</t>
  </si>
  <si>
    <t>0101055367A3EB05FDDC87D8C93D2D9C558B</t>
  </si>
  <si>
    <t>0101055367E30305891B85C5B46826FBD7D7</t>
  </si>
  <si>
    <t>544E538E05B6E183591CF4211C3735B48D7C41</t>
  </si>
  <si>
    <t>544E43E905F3DE850EF61E20274D5A450806E3</t>
  </si>
  <si>
    <t>544E43E905F3DE85C8052128E129DCC0E5B908</t>
  </si>
  <si>
    <t>0101055367A3EB05FDDC87D8C93D2D9C558D</t>
  </si>
  <si>
    <t>0101045367A3EC0580338340AD112C7B25AD</t>
  </si>
  <si>
    <t>0101055367A3E20588998EEE02E12E150C8B</t>
  </si>
  <si>
    <t>0101055367A3E305ACE48E7EBBCD2927E4B5</t>
  </si>
  <si>
    <t>544E43E905F3DE85C8052128E129DF9C83DDAD</t>
  </si>
  <si>
    <t>0101055367A3EC05865D85E2815E213D2783</t>
  </si>
  <si>
    <t>0101055367E303058872829BA34D218C8ABA</t>
  </si>
  <si>
    <t>544E43E905F3DE85C8052128E129DF9C83DDAC</t>
  </si>
  <si>
    <t>544E43E905F3DE850EF61E20274D5C7277BC4F</t>
  </si>
  <si>
    <t>0101055367A3EC0585B68D5C69FE2516D74C</t>
  </si>
  <si>
    <t>544E43E905F3DE85C8052128E129DF9C83DDAB</t>
  </si>
  <si>
    <t>010104536713CC05320D83BFECEB2A7EE286</t>
  </si>
  <si>
    <t>544E43E905F3DE85C8052128E129DF9C83DDAA</t>
  </si>
  <si>
    <t>0101055367A3E205816182276742272C543F</t>
  </si>
  <si>
    <t>544E43E905F3DE85C8052128E129DF9C83DDA9</t>
  </si>
  <si>
    <t>544E538E05B6E183598713299A6783B3B07851</t>
  </si>
  <si>
    <t>0101055367A3E305ACE48E7EBBCD2927E1E1</t>
  </si>
  <si>
    <t>0101065367839F05F9B98D9F4B2624EA8B70</t>
  </si>
  <si>
    <t>010104536713CC0537F381BF9E602DE9524C</t>
  </si>
  <si>
    <t>0101055367A3EB05FDDC87D8C93D2D9C5589</t>
  </si>
  <si>
    <t>010104536713CC05343D8E49400E22B50B73</t>
  </si>
  <si>
    <t>010104536713CC05343D8E49400E22B35EBE</t>
  </si>
  <si>
    <t>010104536713CC05343D8E49400E22B2B2B0</t>
  </si>
  <si>
    <t>536773B20514BB876CCFDB2D198A0353B88325053F7F835162D42977753CAED4861F</t>
  </si>
  <si>
    <t>천정일반합판및자작나무합판붙이기  천정,일반합판T:8.5+자작나무T:6.5*1겹,투명바니쉬2회  M2     ( 호표 8 )</t>
  </si>
  <si>
    <t>536793820556AB88E6EA012E107FD2544E538E05B7868890FD7121711BEF1D62364F</t>
  </si>
  <si>
    <t>5367C33A05FCA18C714DDF2A3B07905469336A05F8138BA192242FAF4987D5E68BDE</t>
  </si>
  <si>
    <t>5367938005AB828640C7A22E27245E5469336A05F8138BA192242FAF4987D5E68BDE</t>
  </si>
  <si>
    <t>536773B20517718E8BDCAF262AE68053B88325053F7F835162D42977753CAED4861F</t>
  </si>
  <si>
    <t>5367938005AB828640C7A22E261C4653B88325053F7F835162D42977753CAED48577</t>
  </si>
  <si>
    <t>5367C33A05FCA18C714DDF2A3B07905469336A05F8138BA192242FAF414E4750BFBD</t>
  </si>
  <si>
    <t>5367938005AB828640C7A22E27245E544E538E05B78688B3CCD6286EF870C92DFBCB</t>
  </si>
  <si>
    <t>5367938A05AFD78171BACB29577A03544E538E05B786888686272A875F32A1AAEEC6</t>
  </si>
  <si>
    <t>5367938005ADB18056A16F22F6E8025469336A05F8138BA192242FAF4987D5E68BDE</t>
  </si>
  <si>
    <t>5367938005A8CC8F0A9270264AFDFC544E538E05B5DB8E124B1C21CF044BFE15C232</t>
  </si>
  <si>
    <t>5367938005AB82867C186B21A8379C5469336A05F8138BA192242FAF4987D5E68BDC</t>
  </si>
  <si>
    <t>5367938405052E8A0E1703276CC1AE544E538E05B17D821A185024B5AE97D1B49226</t>
  </si>
  <si>
    <t>5367938405052E8A0E1703276CC1AE544E538E05B17D821A18472DE3CFA64AD25193</t>
  </si>
  <si>
    <t>5367938005AB828640C7A22E272716544E538E05B78688B3CCD6286EF870C92DFBCB</t>
  </si>
  <si>
    <t>536773B20517718EB70EDE2F5B978853B88325053F7F835162D42977753CAED48453</t>
  </si>
  <si>
    <t>5367938005AB828640C7A22E261C4653B88325053F7F835162D42977753CAED4861F</t>
  </si>
  <si>
    <t>5367B3D305DDED89F1DC392F0F2249544E538E05B2048F238A80255FD3A72CF6BEDC</t>
  </si>
  <si>
    <t>5367938005AB82867C186B21A8379C5469336A05F8138BA192242FAF414E4750BFB9</t>
  </si>
  <si>
    <t>5367938005AB828640C7A22E2727165469336A05F8138BA192242FAF4987D5E68BDE</t>
  </si>
  <si>
    <t>5367938005AB82867C186B21A836F5544E538E05B78688B3CCD6286EF870C92DFA3A</t>
  </si>
  <si>
    <t>536793820556AB88E6EA012E107FD2544E43EA059C728C3FCBCE2620FB0664268B93</t>
  </si>
  <si>
    <t>5367F36E05DD00847A84D22BA5AB4E5469336A05F8138BA192242FAF414E4750BFBF</t>
  </si>
  <si>
    <t>5367938005AB828640C7A22E261C46542353A60551BF8E42832C29FB9160BD245ED8</t>
  </si>
  <si>
    <t>5367C33A05FCA18C714DDF2A3A687B544E538E05B17D821A182B207647BF6F352581</t>
  </si>
  <si>
    <t>5367C33A05FCA18C714DDF2A395C88544E538E05B17D821A18472DE3CFA6456F69CD</t>
  </si>
  <si>
    <t>커튼후면점검구박스설치  철판T:10,W:(1400+1700+1400)*H:3660,도장포함  EA     ( 호표 21 )</t>
  </si>
  <si>
    <t>5367C33A05FCA18C714DDF2A38B350544E538E05B17D821A18472DE3CFA64AD37FD6</t>
  </si>
  <si>
    <t>무대구조틀설치  ㅁ-50*50*2.3@500,H:338,T:12일반합판,T:18,자작나무합판깔기  M2     ( 호표 22 )</t>
  </si>
  <si>
    <t>5367C33A05FCA18C714DDF2A3B06895469336A05F8138BA192242FAF4987D5E68BDE</t>
  </si>
  <si>
    <t>5367C33A05FCA18C714DDF2A3B06895469336A05F8138BA192242FAF414E4750BFBD</t>
  </si>
  <si>
    <t>5367F36E05DD00847A84D22BA5AB4F544E538E05B17C81A466C92541A2C09ADCB3C8</t>
  </si>
  <si>
    <t>5367A3EB05FDDC87D8C93D2D9C558F544E538E05B6E183745CC32BF57934EA9B1B6E</t>
  </si>
  <si>
    <t>5367A3EC0585B68D5C69FE2516D74C53B88325053F7F835162D42977753CAED48454</t>
  </si>
  <si>
    <t>536713CC05343D8E49400E22B35EBE53B88325053F7F835162D42977753CAED48452</t>
  </si>
  <si>
    <t>5367F36E05DD00847A84D22BA5AB4F5469336A05F8138BA192242FAF4987D5E68BDE</t>
  </si>
  <si>
    <t>5367F36E05DD00847A84D22BA5AB4C5469336A05F8138BA192242FAF4987D5E68BDC</t>
  </si>
  <si>
    <t>5367E30305891B85C5B46826FBD7D7544E43EA059D1B87ADAF0A24971DAF8BD02DEF</t>
  </si>
  <si>
    <t>분장실가구설치  테이블탁자,W:450*L:2000*H:650T:8자작나무합판마감,구조틀포함  EA     ( 호표 52 )</t>
  </si>
  <si>
    <t>5367938405052E8A0E1703276CC1AE544E538E05B17D821A18472DE3CFA64AD25194</t>
  </si>
  <si>
    <t>536713CC05343D8E49400E22B50B7353B88325053F7F835162D42977753CAED48452</t>
  </si>
  <si>
    <t>5367A3EB05FDDC87D8C93D2D9C558D544E538E05B6E183745CC32BF57934EA9B1A45</t>
  </si>
  <si>
    <t>5367A3EB05FDDC87D8C93D2D9C5589544E538E05B6E183745C852C4A193215C1E4DA</t>
  </si>
  <si>
    <t>5367F36E05DD00847A84D22BA5AB4F544E43EA059C728C3FCBCE2620FB0664268E6C</t>
  </si>
  <si>
    <t>5367F36E05DD00847A84D22BA5AB4F53B88325053F7F835162D42977753CAED48453</t>
  </si>
  <si>
    <t>5367A3E205816182276742272C543F53B88325053F7F835162D42977753CAED4861F</t>
  </si>
  <si>
    <t>536713CC05343D8E49400E22B2B2B053B88325053F7F835162D42977753CAED48457</t>
  </si>
  <si>
    <t>5367A3EC0580338340AD112C7B25AD5469336A05FBE78D02D9542CA7536F09C60D0A</t>
  </si>
  <si>
    <t>5367938405052E8A0E1703276CC1AE5469336A05F39187909B182134B9C73D24F9D7</t>
  </si>
  <si>
    <t>5367938405052E8A0E1703276CC1AE5469336A05F39187909B182134B9C73D24F8CF</t>
  </si>
  <si>
    <t>5367A3ED05AA9189CEB47E2D05753653B88325053F7F835162D42977753CAED48455</t>
  </si>
  <si>
    <t>5367A3ED05AA9189CEB47E2D05753653B88325053F7F835162D42977753CAED4861F</t>
  </si>
  <si>
    <t>5367A3E205816182276742272C543F53B88325053F7F835162D42977753CAED48455</t>
  </si>
  <si>
    <t>5367A3EC05865D85E2815E213D278353B88325053F7F835162D42977753CAED48454</t>
  </si>
  <si>
    <t>5367A3EC05865D85E2815E213D278353B88325053F7F835162D42977753CAED4861F</t>
  </si>
  <si>
    <t>536713CC05320D83BFECEB2A7EE28653B88325053F7F835162D42977753CAED48457</t>
  </si>
  <si>
    <t>5367A3EC0580338340AD112C7B25AD53B88325053F7F835162D42977753CAED48457</t>
  </si>
  <si>
    <t>5367E303058872829BA34D218C8ABA544E43EA059D1B87ADAF0A24971DAF8BD02DEF</t>
  </si>
  <si>
    <t>5367A3EC0580338340AD112C7B25AD53B88325053F7F835162D42977753CAED4861F</t>
  </si>
  <si>
    <t>5367A3EC0580338340AD112C7B25AD544E538E05B0598EB7512D266FD18C47341495</t>
  </si>
  <si>
    <t>5367E3030588778ABB3BFE2859DFD0544E43EA059D1B87ADAF0A24971DAF8BD02DE1</t>
  </si>
  <si>
    <t>5367A3E20588998EEE02E12E150C8B544E43EA059D1B87ADAF0A24971DAF8BD02DEF</t>
  </si>
  <si>
    <t>5367F36E05DD00847A84D22BA5AB4C5469336A05F8138BA192242FAF414E4750BFBD</t>
  </si>
  <si>
    <t>5367938005AB828640C7A22E2727135469336A05F8138BA192242FAF4987D5E68BDE</t>
  </si>
  <si>
    <t>536773B70596B0805F474D27F971FE544E538E05B4328F85CD82290194F763750543</t>
  </si>
  <si>
    <t>536773B70596B0805F474D27F971FE544E43E905F3DE85C8052128E129DCC0E5BA11</t>
  </si>
  <si>
    <t>5367938005AB828640C7A22E272713544E538E05B78688B3CCD6286EF870C92DFBCB</t>
  </si>
  <si>
    <t>536773B70594888936376628E1FBDF544E538E05B8AF843613F826D96965652099FF</t>
  </si>
  <si>
    <t>536773B70594888936376628E1FBDF544E538E05B8AF843613F826D9696565209622</t>
  </si>
  <si>
    <t>536773B70594888936376628E1FBDF544E538E05B8AF843613F826D96965652099FC</t>
  </si>
  <si>
    <t>536773B70594888936376628E1FBDF544E538E05B8AF843613F826D96965652099FA</t>
  </si>
  <si>
    <t>536773B70594888936376628E1FBDF544E538E05B8AF843613F826D96965652099FD</t>
  </si>
  <si>
    <t>536773B70594888936376628E1FBDF544E538E05B8AF843613F826D96965652099FB</t>
  </si>
  <si>
    <t>536773B70594888936376628E1FBDF544E538E05B8AF843613F826D96965652099FE</t>
  </si>
  <si>
    <t>536773B70594888936376628E1FBDF544E538E05B8AF843613F826DB1513924A45AB</t>
  </si>
  <si>
    <t>536773B20517718E8BDCAF262AE6805458839F0501E1820ED51920D4504DBFC23336</t>
  </si>
  <si>
    <t>536773B70594888936376628E1FBDF544E538E05B8AF843613F826D969656520962C</t>
  </si>
  <si>
    <t>536773B20517718E8BDCAF262AE680544E43EA059C728C3FCBCE2620FB06642688D8</t>
  </si>
  <si>
    <t>5367839E05D290866B685F25396D015367839E05D290866B685F26C0FF51</t>
  </si>
  <si>
    <t>5367E30305891B85C5B46826FBD7D75367E303058A208847BBD92EA7C194</t>
  </si>
  <si>
    <t>5367839E05D290866B685F25396FCF5367839E05D290866B685F27E788F4</t>
  </si>
  <si>
    <t>5367839E05D290866B685F25396FCF5367838F056D02865B4E6D2397CF75</t>
  </si>
  <si>
    <t>바탕만들기+수성페인트 롤러칠  내부, 3회, 1급, con'c·mortar면  M2     ( 호표 49 )</t>
  </si>
  <si>
    <t>5367839F05F9B98D9F396622F200A45367838F056D02865B4E6D2397CF75</t>
  </si>
  <si>
    <t>5367938405052E8A0E1703276CC1AE5367C33A05F9EE826496682E220BBA</t>
  </si>
  <si>
    <t>5367A3E305ACE48E7EBBCD2927E4B5527E134805D47980F9330F26B6F1001</t>
  </si>
  <si>
    <t>5367A3EB05FDDC87D8C93D2D9C558B5367A3EB05FDDC87D8C93D2D9C5586</t>
  </si>
  <si>
    <t>536713CC05343D8E49400E22B35EBE527E134805D47980F9330F26B6F1001</t>
  </si>
  <si>
    <t>536713CC05320D83BFECEB2A7EE286527E134805D47980F9330F26B6F1001</t>
  </si>
  <si>
    <t>5367839E05D290866B685F25396D015367839E05D290866B685F27E788F4</t>
  </si>
  <si>
    <t>5367A3E305ACE48E7EBBCD2927E1E1527E134805D47980F9330F26B6F1001</t>
  </si>
  <si>
    <t>5367839F05F9B98D9F396622F200A45367839F05F9B98D9F393A2FD1D773</t>
  </si>
  <si>
    <t>5367A3EC0580338340AD112C7B25AD527E134805D47980F9330F26B6F1001</t>
  </si>
  <si>
    <t>536713CC05343D8E49400E22B2B2B0527E134805D47980F9330F26B6F1001</t>
  </si>
  <si>
    <t>5367A3EC0585B68D5C69FE2516D74C527E134805D47980F9330F26B6F1001</t>
  </si>
  <si>
    <t>5367A3EB05FDDC87D8C93D2D9C55895367A3EB05FEE2848B9FCC28FD1FEF</t>
  </si>
  <si>
    <t>5367A3EB05FDDC87D8C93D2D9C558B527E134805D47980F9330F26B6F1001</t>
  </si>
  <si>
    <t>5367A3E305ACE48E7EBBCD2927E4B55367938605332C88E51D93297766FF</t>
  </si>
  <si>
    <t>5367A3E305ACE48E7EBBCD2927E1E15367938605332C88E51D93297766FF</t>
  </si>
  <si>
    <t>536713CC0537F381BF9E602DE9524C536713CC0537F0843A399E296E56D0</t>
  </si>
  <si>
    <t>536713CC0537F381BF9E602DE9524C5367B3D0050B7C80B11BD42477B424</t>
  </si>
  <si>
    <t>536713CC05343D8E49400E22B35EBE527E134805D47980F9330F26B6F2002</t>
  </si>
  <si>
    <t>536713CC05343D8E49400E22B2B2B0527E134805D47980F9330F26B6F2002</t>
  </si>
  <si>
    <t>536713CC05343D8E49400E22B50B73527E134805D47980F9330F26B6F1001</t>
  </si>
  <si>
    <t>5367839E05D290866B685F25396FCF5367839E05D290866B685F26C0FF51</t>
  </si>
  <si>
    <t>5367A3EC05865D85E2815E213D2783527E134805D47980F9330F26B6F1001</t>
  </si>
  <si>
    <t>5367839E05D290866B685F25396D015367838F056D02865B4E7F2B477ED9</t>
  </si>
  <si>
    <t>철재면, 1회, 1종</t>
  </si>
  <si>
    <t>녹막이페인트 붓칠</t>
  </si>
  <si>
    <t>유성페인트 붓칠</t>
  </si>
  <si>
    <t>ㅁ-50*50*2.3</t>
  </si>
  <si>
    <t>일반구조용압연강판</t>
  </si>
  <si>
    <t>철재면, 2회. 1급</t>
  </si>
  <si>
    <t>합판 깔기 기준</t>
  </si>
  <si>
    <t>도장용융아연도강판</t>
  </si>
  <si>
    <t>객석구조틀설치[8.0M2면적]  ㅁ-50*50*2.3@500,H:1200*4단,T:12일반합판,T:18,자작나무합판깔기  EA     ( 호표 23 )</t>
  </si>
  <si>
    <t>536773B70596B0805F474D27F971FE5367938705DB7A8841F84429FCC9F2</t>
  </si>
  <si>
    <t>536773B70596B0805F474D27F971FE5367A3E8052FC78FF0A86728A913BD</t>
  </si>
  <si>
    <t>536773B70594888936376628E1FBDF536773B70594888936376629886510</t>
  </si>
  <si>
    <t>5367938005A8CC8F0A9270264AFDFC5367839F05F9B98DE71705221874B1</t>
  </si>
  <si>
    <t>536773B70596B0805F474D27F971FE5367938105B66F8A440E1922995A88</t>
  </si>
  <si>
    <t>5367938005AB82867C186B21A836F55367938005AB82867C186B21A8306D</t>
  </si>
  <si>
    <t>5367938005AB82867C186B21A8379C5367938005AB82867C186B21A8306D</t>
  </si>
  <si>
    <t>5367938005AB82867C186B21A8379C536783910519328FFC14BB2812A058</t>
  </si>
  <si>
    <t>5367C33A05FCA18C714DDF2A3B06895367F36D053B598A54E8712B7F660B</t>
  </si>
  <si>
    <t>5367B3D305DDED89F1DC392F0F22495367B3D305DDEE8A5682E029A5EFD0</t>
  </si>
  <si>
    <t>5367B3D305DDED89F1DC392F0F22495367B3D305DEF38E9441E72E3D9B3B</t>
  </si>
  <si>
    <t>5367938005ADB18056A16F22F6E8025367938005AB82867C186B21A83321</t>
  </si>
  <si>
    <t>5367938A05AFD78171BACB29577A035367938A05AD298FC6B7942C47AC8F</t>
  </si>
  <si>
    <t>5367C33A05FCA18C714DDF2A38B3505367C33A05F9EE826496682E220BBA</t>
  </si>
  <si>
    <t>5367C33A05FCA18C714DDF2A38B3505367839E05D0E2886952AB29153EC9</t>
  </si>
  <si>
    <t>5367C33A05FCA18C714DDF2A3B05E25367C33A05FCA18C714DDF2A3B04DE</t>
  </si>
  <si>
    <t>5367938005AB828640C7A22E2727165367F36E05DC7B8A23F72C26100C80</t>
  </si>
  <si>
    <t>5367F36E05DD00847A84D22BA5AB4E5367938005ADB18067062E26B784E2</t>
  </si>
  <si>
    <t>536793820556AB88E6EA012E107FD2536793820556AB88F76B9F2C143612</t>
  </si>
  <si>
    <t>5367C33E055252899DB8C922CF66115367C33E055252899DF680290928BB</t>
  </si>
  <si>
    <t>5367938A05AFD78171BACB29577A03527E134805D47980F9330F26B6F1001</t>
  </si>
  <si>
    <t>5367938005AB828640C7A22E2727135367938005AB828640C7A22E2720E3</t>
  </si>
  <si>
    <t>5367938005AB828640C7A22E27245E5367F36E05DC788EE7590C2B1911BE</t>
  </si>
  <si>
    <t>5367C33E055252899DB8C922CF66115367C33E055252899DB8C922CF1CAD</t>
  </si>
  <si>
    <t>5367938005AB828640C7A22E2727135367F36E05DC788EE7590C2B1911BE</t>
  </si>
  <si>
    <t>5367938005AB828640C7A22E27245E5367938005AB828640C7A22E2720E3</t>
  </si>
  <si>
    <t>5367C33A05FCA18C714DDF2A3A687B5367C33A05F9EE8275206221FD36C9</t>
  </si>
  <si>
    <t>5367C33A05FCA18C714DDF2A395C885367C33A05F9EE827532C224557727</t>
  </si>
  <si>
    <t>5367938005AB828640C7A22E2727165367938005AB828640C7A22E2720E3</t>
  </si>
  <si>
    <t>5367938005AB828640C7A22E261C46527E134805D47980F9330F26B6F1001</t>
  </si>
  <si>
    <t>5367C33A05FCA18C714DDF2A395C88527E134805D47980F9330F26B6F1001</t>
  </si>
  <si>
    <t>5367C33A05FCA18C714DDF2A38B3505367839D05CA9885DA6B952AC7DDD8</t>
  </si>
  <si>
    <t>5367C33A05FCA18C714DDF2A3B07905367C33A05FCA18C714DDF2A38BA80</t>
  </si>
  <si>
    <t>5367C33A05FCA18C714DDF2A3B07905367F36D053B598A54E8712B7F660B</t>
  </si>
  <si>
    <t>5367C33A05FCA18C714DDF2A3B06895367C33A05FCA18C714DDF2A38BA80</t>
  </si>
  <si>
    <t>T:16,폴리카보네이트도어설치  지정색,W:980*H:3000,원터치자석,구조틀포함  EA     ( 호표 45 )</t>
  </si>
  <si>
    <t>T:16,폴리카보네이트도어설치  지정색,W:980*H:2380,원터치자석,구조틀포함  EA     ( 호표 46 )</t>
  </si>
  <si>
    <t>5367839F05F9B98DE71705221874B1</t>
  </si>
  <si>
    <t>석고보드, 평보드, 9.5*900*2400mm(㎡)</t>
  </si>
  <si>
    <t>건축물 현장정리  리모델링  M2     ( 호표 5 )</t>
  </si>
  <si>
    <t>5367938005AB82867C186B21A8306D</t>
  </si>
  <si>
    <t>5367938005ADB18067062E26B784E2</t>
  </si>
  <si>
    <t>5367938005AB82867C186B21A83321</t>
  </si>
  <si>
    <t>536783910519328FFC14BB2812A058</t>
  </si>
  <si>
    <t>5367F36E05DC7B8A23F72C26100C80</t>
  </si>
  <si>
    <t>5367938005AB828640C7A22E2720E3</t>
  </si>
  <si>
    <t>5367F36E05DC788EE7590C2B1911BE</t>
  </si>
  <si>
    <t>석고보드, 평보드, 9.5*900*1800mm(㎡)</t>
  </si>
  <si>
    <t>527E134805D47980F9330F26B6F1001</t>
  </si>
  <si>
    <t>536793820556AB88F76B9F2C143612</t>
  </si>
  <si>
    <t>5367C33E055252899DB8C922CF1CAD</t>
  </si>
  <si>
    <t>5367C33E055252899DF680290928BB</t>
  </si>
  <si>
    <t>5367B3D305DEF38E9441E72E3D9B3B</t>
  </si>
  <si>
    <t>5367B3D305DDEE8A5682E029A5EFD0</t>
  </si>
  <si>
    <t>5367938A05AD298FC6B7942C47AC8F</t>
  </si>
  <si>
    <t>5367C33A05F9EE826496682E220BBA</t>
  </si>
  <si>
    <t>5367C33A05F9EE8275206221FD36C9</t>
  </si>
  <si>
    <t>5367C33A05F9EE827532C224557727</t>
  </si>
  <si>
    <t>5367839D05CA9885DA6B952AC7DDD8</t>
  </si>
  <si>
    <t>5367C33A05FCA18C714DDF2A38BA80</t>
  </si>
  <si>
    <t>5367839E05D0E2886952AB29153EC9</t>
  </si>
  <si>
    <t>5367F36D053B598A54E8712B7F660B</t>
  </si>
  <si>
    <t>1000*100*T:6 아연도강판 위정전분체도장(지정색)</t>
  </si>
  <si>
    <t>5367C33A05F9EE825A65992B9F0F7F</t>
  </si>
  <si>
    <t>5367C33A05FCA18C714DDF2A3B04DE</t>
  </si>
  <si>
    <t>536713CC0537F0843A399E296E56D0</t>
  </si>
  <si>
    <t>527E134805D47980F9330F26B6F2002</t>
  </si>
  <si>
    <t>5367B3D0050B7C80B11BD42477B424</t>
  </si>
  <si>
    <t>표면 마무리  기계마감  M2     ( 호표 31 )</t>
  </si>
  <si>
    <t>창호주위 모르타르 충전    M     ( 호표 32 )</t>
  </si>
  <si>
    <t>5367A3EB05FDDC87D8C93D2D9C5586</t>
  </si>
  <si>
    <t>5367A3EB05FEE2848B9FCC28FD1FEF</t>
  </si>
  <si>
    <t>5367938605332C88E51D93297766FF</t>
  </si>
  <si>
    <t>5367E303058A208847BBD92EA7C194</t>
  </si>
  <si>
    <t>5367838F056D02865B4E6D2397CF75</t>
  </si>
  <si>
    <t>5367839E05D290866B685F27E788F4</t>
  </si>
  <si>
    <t>5367838F056D02865B4E7F2B477ED9</t>
  </si>
  <si>
    <t>5367839E05D290866B685F26C0FF51</t>
  </si>
  <si>
    <t>5367839F05F9B98D9F4B992292493C</t>
  </si>
  <si>
    <t>5367838F056D02865B4E7F2AA0F075</t>
  </si>
  <si>
    <t>5367838F056D02865B4E7F2AA19B5A</t>
  </si>
  <si>
    <t>5367839F05F9B98D9F393A2FD2FF24</t>
  </si>
  <si>
    <t>5367839F05F9B98D9F393A2FD1D773</t>
  </si>
  <si>
    <t>5367839F05F9B98D9F668124BD8092</t>
  </si>
  <si>
    <t>5367C33A05F9EE827505962C5EB882546973C70596B78B3DDECE2F7EBCDFDD37EB68</t>
  </si>
  <si>
    <t>5367C33A05F9EE827505962C5EB88253B88325053F7F835162D42977753CAED48614</t>
  </si>
  <si>
    <t>5367C33A05F9EE827505962C5EB88253B88325053F7F835162D42977753CAED4861F</t>
  </si>
  <si>
    <t>5367C33A05F9EE8275206221FD36C95458F3CF05F29187C258782A1513F51FCA9708</t>
  </si>
  <si>
    <t>5367C33A05F9EE8275206221FD36C9546973C70596B78B3DDECE2F7EBCDFDD37EB68</t>
  </si>
  <si>
    <t>5367C33E055252899DF680290928BB544E538E05B786888686272A875F32A1AAE061</t>
  </si>
  <si>
    <t>5367C33A05F9EE827505962C5EB882532AB3FA054D5A8E4B43602177FF2C58EC2FCF</t>
  </si>
  <si>
    <t>5367C33E055252899DF680290928BB53B88325053F7F835162D42977753CAED4861F</t>
  </si>
  <si>
    <t>5367C33E055252899DF680290928BB544E538E05B786888686272A875F32A1AAE10C</t>
  </si>
  <si>
    <t>5367C33A05F9EE827505962C5EB88253B88325053F7F835162D42977753CAED48726</t>
  </si>
  <si>
    <t>5367C33A05F9EE827505962C5EB88253B88325053F7F835162D42977753CAED4861E</t>
  </si>
  <si>
    <t>5367C33A05F9EE8275206221FD36C9546903970526CC8154F45624FB75E2541B6F12</t>
  </si>
  <si>
    <t>5367839D05CA9885DA74022CA7D44C544E43EA059D1B87558F8C20C6462CEC041508</t>
  </si>
  <si>
    <t>5367C33A05F9EE8275206221FD36C9532AB3FA054D5A8E4B43602177FF2C58EC2FCF</t>
  </si>
  <si>
    <t>5367C33E055252899DF680290928BB544E538E05B786888686272A875F32A1AAE060</t>
  </si>
  <si>
    <t>5367C33A05F9EE8275206221FD36C953B88325053F7F835162D42977753CAED48726</t>
  </si>
  <si>
    <t>5367C33A05F9EE827505962C5EB8825458F3CF05F29187C258782A1513F51FC9846D</t>
  </si>
  <si>
    <t>5367C33A05F9EE827505962C5EB882547B936E0578058EA794A12D82CAAF5BA7A5F0F6</t>
  </si>
  <si>
    <t>5367C33E055252899DF680290928BB544E538E05B786888686272A875F32A1AAE4C4</t>
  </si>
  <si>
    <t>5367C33E055252899DF680290928BB53B88325053F7F835162D42977753CAED4861E</t>
  </si>
  <si>
    <t>5367C33E05537889CB36D429E4A8DF544E43E905F3DE8544A90D21AF32C1298326DB</t>
  </si>
  <si>
    <t>5367C33E055252899DF680290928BB544E538E05B786888686272A875F32A1AAE062</t>
  </si>
  <si>
    <t>5367C33E05537889CB36D429E4A8DF53B88325053F7F835162D42977753CAED4861A</t>
  </si>
  <si>
    <t>5367938A05AD298FC6B7942C47AC8F53B88325053F7F835162D42977753CAED48577</t>
  </si>
  <si>
    <t>5367C33A05F9EE8275206221FD36C9547B936E0578058EA794A12D82CAAF5BA7A5F0F6</t>
  </si>
  <si>
    <t>5367C33A05F9EE8275206221FD36C953B88325053F7F835162D42977753CAED48724</t>
  </si>
  <si>
    <t>5367C33A05F9EE8275206221FD36C953B88325053F7F835162D42977753CAED4861E</t>
  </si>
  <si>
    <t>5367C33A05F9EE827505962C5EB882546903970526CC8154F45624FB75E2541B6F12</t>
  </si>
  <si>
    <t>5367C33E055252899DF680290928BB544E538E05B786888686272A875F32A1AAE064</t>
  </si>
  <si>
    <t>5367C33E055252899DF680290928BB544E538E05B786888686272A875F32A1AAE067</t>
  </si>
  <si>
    <t>5367C33E055252899DF680290928BB544E538E05B786888686272A875F32A1AAE066</t>
  </si>
  <si>
    <t>5367C33A05F9EE8275206221FD36C953B88325053F7F835162D42977753CAED4861F</t>
  </si>
  <si>
    <t>5367C33A05F9EE827505962D65A9B25458F3CF05F29187C258782A1513F51FC9846D</t>
  </si>
  <si>
    <t>5367C33A05F9EE8264A0E12E761852547B936E0578058EA794A12D82CAAF5BA7A5F0F6</t>
  </si>
  <si>
    <t>5367C33A05F9EE827505962D65A9B2532AB3FA054D5A8E4B43602177FF2C58EC2FCF</t>
  </si>
  <si>
    <t>5367C33A05F9EE827505962D65A9B253B88325053F7F835162D42977753CAED4861E</t>
  </si>
  <si>
    <t>5367C33A05F9EE8264A0E12E761852532AB3FA054D5A8E4B43602177FF2C58EC2FCF</t>
  </si>
  <si>
    <t>5367C33A05F9EE8264A0E12E76185253B88325053F7F835162D42977753CAED48724</t>
  </si>
  <si>
    <t>5367C33A05F9EE8264A0E12E76185253B88325053F7F835162D42977753CAED4861E</t>
  </si>
  <si>
    <t>5367C33A05F9EE827505962D65A9B253B88325053F7F835162D42977753CAED4861F</t>
  </si>
  <si>
    <t>5367C33A05F9EE827505962D65A9B2547B936E0578058EA794A12D82CAAF5BA7A5F0F6</t>
  </si>
  <si>
    <t>5367C33A05F9EE8264A0E12E761852546903970526CC8154F45624FB75E2541B6F12</t>
  </si>
  <si>
    <t>5367839E05D0E2886952AB2DF27A38544E43EA059D1B87558F8C20C6462CEC041508</t>
  </si>
  <si>
    <t>5367C33A05F9EE8264A0E12F1D8263547B936E0578058EA794A12D82CAAF5BA7A5F0F6</t>
  </si>
  <si>
    <t>5367C33A05F9EE8264A0E12F1D826353B88325053F7F835162D42977753CAED4861E</t>
  </si>
  <si>
    <t>5367839D05CA9885DA74022CA7D44C544E43EA059D1B87825299282B6C88F03549A3</t>
  </si>
  <si>
    <t>5367C33A05F9EE8264A0E12F1D82635458F3CF05F29187C258782A1513F51FC9846D</t>
  </si>
  <si>
    <t>5367C33A05F9EE8264A0E12F1D8263546973C70596B78B3DDECE2F7EBCDFDD37EB68</t>
  </si>
  <si>
    <t>5367C33A05F9EE8264A0E12F1D8263532AB3FA054D5A8E4B43602177FF2C58EC2FCF</t>
  </si>
  <si>
    <t>5367C33A05F9EE8264A0E12F1D826353B88325053F7F835162D42977753CAED48726</t>
  </si>
  <si>
    <t>5367C33A05F9EE8264A0E12E761852546973C70596B78B3DDECE2F7EBCDFDD37EB68</t>
  </si>
  <si>
    <t>5367C33A05F9EE8264A0E12E76185253B88325053F7F835162D42977753CAED4861F</t>
  </si>
  <si>
    <t>5367C33A05F9EE827505962D65A9B253B88325053F7F835162D42977753CAED48726</t>
  </si>
  <si>
    <t>5367C33A05F9EE827505962D65A9B2546973C70596B78B3DDECE2F7EBCDFDD37EB68</t>
  </si>
  <si>
    <t>5367C33A05F9EE8264A0E12F1D8263546903970526CC8154F45624FB75E2541B6F12</t>
  </si>
  <si>
    <t>5367C33A05F9EE8264A0E12E7618525458F3CF05F29187C258782A1513F51FC9846D</t>
  </si>
  <si>
    <t>5367C33A05F9EE8264A0E12E76185253B88325053F7F835162D42977753CAED48726</t>
  </si>
  <si>
    <t>5367C33A05F9EE827505962D65A9B2546903970526CC8154F45624FB75E2541B6F12</t>
  </si>
  <si>
    <t>5367839E05D0E2886952AB2DF27A38544E43EA059D1B878252D727573363C41E99FF</t>
  </si>
  <si>
    <t>5367839E05D0E2886952AB2DF04FF153B88325053F7F835162D42977753CAED48459</t>
  </si>
  <si>
    <t>5367839E05D0E2886952AB2DF04FF153B88325053F7F835162D42977753CAED4861F</t>
  </si>
  <si>
    <t>5367C33A05F9EE827505962D65A9B253B88325053F7F835162D42977753CAED48614</t>
  </si>
  <si>
    <t>5367C33A05F9EE8264A0E12F1D826353B88325053F7F835162D42977753CAED48724</t>
  </si>
  <si>
    <t>5367C33A05F9EE8264A0E12F1D826353B88325053F7F835162D42977753CAED4861F</t>
  </si>
  <si>
    <t>5367938005AB82867C186B21A8332153B88325053F7F835162D42977753CAED48577</t>
  </si>
  <si>
    <t>5367938005AB82867C186B21A8332153B88325053F7F835162D42977753CAED4861F</t>
  </si>
  <si>
    <t>5367938005ADB18067062E26B784E253B88325053F7F835162D42977753CAED48453</t>
  </si>
  <si>
    <t>5367938005ADB18067062E26B784E253B88325053F7F835162D42977753CAED4861F</t>
  </si>
  <si>
    <t>5367938005AB828640C7A22E2720E353B88325053F7F835162D42977753CAED48577</t>
  </si>
  <si>
    <t>5367938005AB828640C7A22E2720E353B88325053F7F835162D42977753CAED4861F</t>
  </si>
  <si>
    <t>5367F36E05DC788EE7590C2B1911BE544E538E05B17C81A466C92541A2C09ADCB3C6</t>
  </si>
  <si>
    <t>5367F36E05DC7B8A23F72C26100C80544E538E05B17C81A466C92541A2C09ADCB3C6</t>
  </si>
  <si>
    <t>5367F36E05DC798F56915D2226288F53B88325053F7F835162D42977753CAED4861F</t>
  </si>
  <si>
    <t>5367F36E05DC798F56915D2226288F53B88325053F7F835162D42977753CAED48453</t>
  </si>
  <si>
    <t>536793820556AB88F76B9F2C14361253B88325053F7F835162D42977753CAED48577</t>
  </si>
  <si>
    <t>5367938105B66F8A440E1922995A8853B88325053F7F835162D42977753CAED48577</t>
  </si>
  <si>
    <t>536793820556AB88F76B9F2C14361253B88325053F7F835162D42977753CAED4861F</t>
  </si>
  <si>
    <t>5367A3E8052FC78FF0A86728A913BD53B88325053F7F835162D42977753CAED48454</t>
  </si>
  <si>
    <t>5367938005AB82867C186B21A8306D53B88325053F7F835162D42977753CAED48577</t>
  </si>
  <si>
    <t>5367938705DB7A8841F84429FCC9F2546913BC051FFF807EE0D22536F27628A5AE75</t>
  </si>
  <si>
    <t>5367938005AB82867C186B21A8306D53B88325053F7F835162D42977753CAED4861F</t>
  </si>
  <si>
    <t>536783910519328FFC14BB2812A058544E43EA059D1B87825237204CAFDA3A6560F1</t>
  </si>
  <si>
    <t>5367A3E8052FC78FF0A86728A913BD53B88325053F7F835162D42977753CAED4861F</t>
  </si>
  <si>
    <t>5367839F05F9B98DE71705221874B153B88325053F7F835162D42977753CAED48459</t>
  </si>
  <si>
    <t>5367839F05F9B98DE71705221874B153B88325053F7F835162D42977753CAED4861F</t>
  </si>
  <si>
    <t>5367938705DB798FE5417F217ACBB353B88325053F7F835162D42977753CAED4861F</t>
  </si>
  <si>
    <t>5367938105B66F8A440E1922995A8853B88325053F7F835162D42977753CAED4861F</t>
  </si>
  <si>
    <t>536783910519328FFC14BB2812A05853B88325053F7F835162D42977753CAED48459</t>
  </si>
  <si>
    <t>536783910519328FFC14BB2812A206544E43EA059D1B87558F8C20C6462CEC041509</t>
  </si>
  <si>
    <t>5367938705DB798FE5417F217ACBB353B88325053F7F835162D42977753CAED48577</t>
  </si>
  <si>
    <t>536773B7059488893637662988651053B88325053F7F835162D42977753CAED4861F</t>
  </si>
  <si>
    <t>536783910519328FFC14BB2812A206544E43EA059C728C3FCB802B911C618C7D801B</t>
  </si>
  <si>
    <t>536783910519328FFC14BB2812A20653B88325053F7F835162D42977753CAED48459</t>
  </si>
  <si>
    <t>536773B7059488893637662988651053B88325053F7F835162D42977753CAED4861B</t>
  </si>
  <si>
    <t>536783910519328FFC14BB2812A206544E43EA059D1B87825237204CAFDA3A6560FD</t>
  </si>
  <si>
    <t>536783910519328FFC14BB2812A20653B88325053F7F835162D42977753CAED4861F</t>
  </si>
  <si>
    <t>536713CC0537F0843A399E2A7548A753B88325053F7F835162D42977753CAED4861F</t>
  </si>
  <si>
    <t>5367C33E055252899DF680290928BB544E538E05B786888686272A875F32A1AAE330</t>
  </si>
  <si>
    <t>536793820556AB88F76B9F2C143612544E43EA059C728C3FCBCE2620FB0664268F0C</t>
  </si>
  <si>
    <t>5367C33E055252899DF680290928BB544E538E05B786888686272A875F32A1AAE065</t>
  </si>
  <si>
    <t>5367B3D305DEF38E9441E72E3D9B3B5469336A05FBE78D02D9542CA7536F09C60D0A</t>
  </si>
  <si>
    <t>5367B3D305DDEE8A5682E029A5EFD053B88325053F7F835162D42977753CAED48574</t>
  </si>
  <si>
    <t>5367B3D305DDEE8A5682E029A5EFD053B88325053F7F835162D42977753CAED4861F</t>
  </si>
  <si>
    <t>5367B3D305DEF38E9441E72E3D9B3B544E538E05B0598EB7512D266FD18C47341495</t>
  </si>
  <si>
    <t>5367C33E055252899DB8C922CF1CAD53B88325053F7F835162D42977753CAED4861F</t>
  </si>
  <si>
    <t>5367C33E055252899DB8C922CF1CAD53B88325053F7F835162D42977753CAED48577</t>
  </si>
  <si>
    <t>5367C33E055252899DF680290928BB544E43E905F3DE85C80517217716C3EA7A9849</t>
  </si>
  <si>
    <t>모르타르 배합(배합품 포함)  배합용적비 1:3, 시멘트, 모래 별도  M3     ( 호표 97 )</t>
  </si>
  <si>
    <t>스틸프레임설치  1000*100*T:6 아연도강판 위정전분체도장(지정색)  M     ( 호표 93 )</t>
  </si>
  <si>
    <t>모르타르비빔 - 돌붙임(바닥)  배합용적비 1:3, 시멘트, 모래 별도  M3     ( 호표 70 )</t>
  </si>
  <si>
    <t>습식공법 - 화강석</t>
  </si>
  <si>
    <t>바닥, 자재 별도</t>
  </si>
  <si>
    <t>합      계</t>
  </si>
  <si>
    <t>품      명</t>
  </si>
  <si>
    <t>경      비</t>
  </si>
  <si>
    <t>공 종 별 집 계 표</t>
  </si>
  <si>
    <t>규      격</t>
  </si>
  <si>
    <t>원가계산서 연결금액</t>
  </si>
  <si>
    <t>높이 2m, 3개월</t>
  </si>
  <si>
    <t>가설용칸막이설치</t>
  </si>
  <si>
    <t>건축물 현장정리</t>
  </si>
  <si>
    <t>노출천정위치장뿜칠</t>
  </si>
  <si>
    <t>천정석고보드 붙이기</t>
  </si>
  <si>
    <t>지정목재합판설치</t>
  </si>
  <si>
    <t>방염,[4도인쇄]</t>
  </si>
  <si>
    <t>전동 커튼 레일/곡선</t>
  </si>
  <si>
    <t>지정비닐계시트깔기</t>
  </si>
  <si>
    <t>경량천장철골틀 설치</t>
  </si>
  <si>
    <t>T:1.2,W:68</t>
  </si>
  <si>
    <t>커튼후면점검구박스설치</t>
  </si>
  <si>
    <t>스테인리스재료분리대</t>
  </si>
  <si>
    <t>3.6m 이하, 천장</t>
  </si>
  <si>
    <t>콘크리트면 정리</t>
  </si>
  <si>
    <t>바닥, 57mm</t>
  </si>
  <si>
    <t>플로어힌지 설치</t>
  </si>
  <si>
    <t>5*16, 실리콘</t>
  </si>
  <si>
    <t>복층유리주위 코킹</t>
  </si>
  <si>
    <t>5*5, 실리콘</t>
  </si>
  <si>
    <t>수밀코킹(실리콘)</t>
  </si>
  <si>
    <t>신규제작창호운반비</t>
  </si>
  <si>
    <t>신규제작유리운반비</t>
  </si>
  <si>
    <t>시멘트, 분공장도</t>
  </si>
  <si>
    <t>일 위 대 가 목 록</t>
  </si>
  <si>
    <t>비      고</t>
  </si>
  <si>
    <t>방습필름 설치 - 벽</t>
  </si>
  <si>
    <t>비계안정장치, 바퀴</t>
  </si>
  <si>
    <t>비계안정장치, 쟈키</t>
  </si>
  <si>
    <t>높이 2m, 노무비</t>
  </si>
  <si>
    <t>수성페인트 뿜칠</t>
  </si>
  <si>
    <t>합성풀, 건설용</t>
  </si>
  <si>
    <t>천장, 2겹 붙임</t>
  </si>
  <si>
    <t>바탕처리+오일스테인칠</t>
  </si>
  <si>
    <t>천장, 1겹 붙임</t>
  </si>
  <si>
    <t>벽, 2겹 붙임</t>
  </si>
  <si>
    <t>주재료비의 5%</t>
  </si>
  <si>
    <t>PVC계 바닥재 설치 - 시트</t>
  </si>
  <si>
    <t>일반구조용압연강판, 1.6mm</t>
  </si>
  <si>
    <t>스테인리스, 간단(강판의 가공설치)</t>
  </si>
  <si>
    <t>내부, 3회, 친환경페인트(진품)</t>
  </si>
  <si>
    <t>폴리에틸렌필름, 두께, 0.03mm</t>
  </si>
  <si>
    <t>ㅁ-50*50*2.3구조틀설치</t>
  </si>
  <si>
    <t>콘크리트·모르타르면 바탕만들기</t>
  </si>
  <si>
    <t>경량철골천장틀, BAR크립, 더블</t>
  </si>
  <si>
    <t>일반구조용압연강판, 6.0mm</t>
  </si>
  <si>
    <t xml:space="preserve"> L   '소운반거리(M)' =20</t>
  </si>
  <si>
    <t>철강설, 스텐레스, 작업설부산물</t>
  </si>
  <si>
    <t xml:space="preserve"> r1 '단위중량(KG)' =40</t>
  </si>
  <si>
    <t>철재, 간단(강판의 가공설치)</t>
  </si>
  <si>
    <t>실링재, 실리콘, 비초산, 구조용</t>
  </si>
  <si>
    <t>특수페인트, 오일스테인, 흑색</t>
  </si>
  <si>
    <t>경량철골천장틀, 피스, 3*16mm</t>
  </si>
  <si>
    <t>산    출    내    역</t>
  </si>
  <si>
    <t>일반구조용압연강판, 2.3mm</t>
  </si>
  <si>
    <t xml:space="preserve"> T   '단위(KG)' =8000</t>
  </si>
  <si>
    <t xml:space="preserve"> RT  '단위중량(KG)' =40</t>
  </si>
  <si>
    <t xml:space="preserve"> f   토량 환산계수  =1   </t>
  </si>
  <si>
    <t>모르타르비빔 - 돌붙임(바닥)</t>
  </si>
  <si>
    <t>이 Sheet는 수정하지 마십시요</t>
  </si>
  <si>
    <t>XXXX-XXXX-XXXXXXXXX</t>
  </si>
  <si>
    <t>경량철골천장틀, BAR조인트, 더블</t>
  </si>
  <si>
    <t xml:space="preserve"> f  '토량 환산계수' =1</t>
  </si>
  <si>
    <t xml:space="preserve">  설      계      서</t>
  </si>
  <si>
    <t xml:space="preserve"> E   작업효율  =0.9   </t>
  </si>
  <si>
    <t>공사기간 1개월 이상인 모든공사</t>
  </si>
  <si>
    <t>건설하도급대금지급보증서발급수수료</t>
  </si>
  <si>
    <t>건설기계대여대금지급보증서발급수수료</t>
  </si>
  <si>
    <t>안   전   관   리   비</t>
  </si>
  <si>
    <t>010103  금  속  공  사</t>
  </si>
  <si>
    <t>010105  창호 및 유리공사</t>
  </si>
  <si>
    <t>기존창호및유리철거및폐기물수거비</t>
  </si>
  <si>
    <t>기존창호내부훼손부위보수및재도장작업</t>
  </si>
  <si>
    <t>010106  칠    공    사</t>
  </si>
  <si>
    <t>천정일반합판및자작나무합판붙이기</t>
  </si>
  <si>
    <t>바탕만들기+걸레받이용 페인트칠</t>
  </si>
  <si>
    <t>붓칠, 2회, 콘크리트·모르타르면</t>
  </si>
  <si>
    <t>붓칠, 2회, 석고보드면(줄퍼티)</t>
  </si>
  <si>
    <t>010107  가  구  공  사</t>
  </si>
  <si>
    <t>010104  미  장  공  사</t>
  </si>
  <si>
    <t>010101  가  설  공  사</t>
  </si>
  <si>
    <t>[ 합           계 ]</t>
  </si>
  <si>
    <t>건축물보양 - 석재면, 테라조면</t>
  </si>
  <si>
    <t>010102  목공사및수장공사</t>
  </si>
  <si>
    <t>내천정,T:12*1겹 (못붙임)</t>
  </si>
  <si>
    <t>비닐시트, 2.5mm, 마모륨</t>
  </si>
  <si>
    <t>바닥, W45*H20*1.5t</t>
  </si>
  <si>
    <t>도어록 설치 / 일반도어록 목재창호</t>
  </si>
  <si>
    <t>ALJoiner설치 (지정색)</t>
  </si>
  <si>
    <t>T:16,폴리카보네이트도어설치</t>
  </si>
  <si>
    <t>객석구조틀설치[8.0M2면적]</t>
  </si>
  <si>
    <t>합성수지창호 설치 / 미서기 단창</t>
  </si>
  <si>
    <t>건설폐재류에 가연성 5% 이하 혼합</t>
  </si>
  <si>
    <t>비계안정장치, 손잡이, 1829mm</t>
  </si>
  <si>
    <t>비계안정장치, 손잡이, 1229mm</t>
  </si>
  <si>
    <t xml:space="preserve"> [ 합          계 ]</t>
  </si>
  <si>
    <t>석고판(나사고정) 설치 - 바탕용</t>
  </si>
  <si>
    <t>건설폐기물 상차비 - 중량 기준</t>
  </si>
  <si>
    <t>010109  건설폐기물처리비</t>
  </si>
  <si>
    <t>5367938005A8CC8F0A9270264AFDFC</t>
  </si>
  <si>
    <t>5367938005AB82867C186B21A8379C</t>
  </si>
  <si>
    <t>5367938005ADB18056A16F22F6E802</t>
  </si>
  <si>
    <t>5367938005AB82867C186B21A836F5</t>
  </si>
  <si>
    <t>5367F36E05DD00847A84D22BA5AB4E</t>
  </si>
  <si>
    <t>샌드위치판넬,T:50,먼지방지망,출입구포함, H:3500</t>
  </si>
  <si>
    <t>536773B20517718EB70EDE2F5B9788</t>
  </si>
  <si>
    <t>536773B70594888936376628E1FBDF</t>
  </si>
  <si>
    <t>536773B20514BB876CCFDB2D198A03</t>
  </si>
  <si>
    <t>536773B20517718E8BDCAF262AE680</t>
  </si>
  <si>
    <t>536773B70596B0805F474D27F971FE</t>
  </si>
  <si>
    <t>5367A3E8052FC78FF0A86728A913BD</t>
  </si>
  <si>
    <t>5367938705DB7A8841F84429FCC9F2</t>
  </si>
  <si>
    <t>거푸집 먹매김  일반  M2     ( 호표 4 )</t>
  </si>
  <si>
    <t>536773B70594888936376629886510</t>
  </si>
  <si>
    <t>5367A3E305ACE48E7EBBCD2927E1E1</t>
  </si>
  <si>
    <t>5367A3E305ACE48E7EBBCD2927E4B5</t>
  </si>
  <si>
    <t>지정색,W:980*H:2380,원터치자석,구조틀포함</t>
  </si>
  <si>
    <t>지정색,W:980*H:3000,원터치자석,구조틀포함</t>
  </si>
  <si>
    <t>5367A3E20588998EEE02E12E150C8B</t>
  </si>
  <si>
    <t>5367839F05F9B98D9F396622F200A4</t>
  </si>
  <si>
    <t>5367839F05F9B98D9F4B2624EA8B70</t>
  </si>
  <si>
    <t>5367839E05D290866B685F25396FCF</t>
  </si>
  <si>
    <t>5367839F05F9B98D9F66BE2F0AFD0E</t>
  </si>
  <si>
    <t>5367839E05D290866B685F25396D01</t>
  </si>
  <si>
    <t>5367F36E05DD00847A84D22BA5AB4C</t>
  </si>
  <si>
    <t>5367F36E05DD00847A84D22BA5AB4F</t>
  </si>
  <si>
    <t>536773B20514B88A26AE942EB6D35F</t>
  </si>
  <si>
    <t>536773B20514B88A37388D2933AAA2</t>
  </si>
  <si>
    <t>536773B20514B88A26AE942EB1526C</t>
  </si>
  <si>
    <t>5366234905BE9782635DF1202DE17A</t>
  </si>
  <si>
    <t>샌드위치패널, EPS(0.016), 벽재, 50mm</t>
  </si>
  <si>
    <t>5367938105B66F8A440E1922995A88</t>
  </si>
  <si>
    <t>5367A3EB05FDDC87D8C93D2D9C558B</t>
  </si>
  <si>
    <t>12*1000*2400mm, 손보호, 투명, 강화유리문</t>
  </si>
  <si>
    <t>5367A3EB05FDDC87D8C93D2D9C558D</t>
  </si>
  <si>
    <t>5367A3EB05FDDC87D8C93D2D9C558F</t>
  </si>
  <si>
    <t>5367A3EB05FDDC87D8C93D2D9C5589</t>
  </si>
  <si>
    <t>5367A3E205816182276742272C543F</t>
  </si>
  <si>
    <t>5367A3ED05AA9189CEB47E2D057536</t>
  </si>
  <si>
    <t>5367A3EC05865D85E2815E213D2783</t>
  </si>
  <si>
    <t>5367E3030588778ABB3BFE2859DFD0</t>
  </si>
  <si>
    <t>5367E30305891B85C5B46826FBD7D7</t>
  </si>
  <si>
    <t>도어힌지, 황동, 베어링2개, 101.6*2.7mm</t>
  </si>
  <si>
    <t>5367E303058872829BA34D218C8ABA</t>
  </si>
  <si>
    <t>5367A3EC0585B68D5C69FE2516D74C</t>
  </si>
  <si>
    <t>5367938005AB828640C7A22E261C46</t>
  </si>
  <si>
    <t>5367B3D305DDED89F1DC392F0F2249</t>
  </si>
  <si>
    <t>5367938005AB828640C7A22E272716</t>
  </si>
  <si>
    <t>5367938005AB828640C7A22E27245E</t>
  </si>
  <si>
    <t>536793820556AB88E6EA012E107FD2</t>
  </si>
  <si>
    <t>5367C33E055252899DB8C922CF6611</t>
  </si>
  <si>
    <t>5367C33A05FCA18C714DDF2A38B350</t>
  </si>
  <si>
    <t>5367938A05AFD78171BACB29577A03</t>
  </si>
  <si>
    <t>5367C33A05FCA18C714DDF2A3A687B</t>
  </si>
  <si>
    <t>5367C33A05FCA18C714DDF2A395C88</t>
  </si>
  <si>
    <t>W:380,T:6 아연도강판 위정전분체도장(지정색)</t>
  </si>
  <si>
    <t>5367C33A05FCA18C714DDF2A3B0689</t>
  </si>
  <si>
    <t>5367C33A05FCA18C714DDF2A3B0790</t>
  </si>
  <si>
    <t>W:210,T:6 아연도강판 위정전분체도장(지정색)</t>
  </si>
  <si>
    <t>5367C33A05FCA18C714DDF2A3B05E2</t>
  </si>
  <si>
    <t>5367C33A05FCA18C714DDF2A3B04DB</t>
  </si>
  <si>
    <t>5367938405052E8A0E1703276CC1AE</t>
  </si>
  <si>
    <t>536713CC05320D83BFECEB2A7EE286</t>
  </si>
  <si>
    <t>536713CC0537F381BF9E602DE9524C</t>
  </si>
  <si>
    <t>536713CC05343D8E49400E22B2B2B0</t>
  </si>
  <si>
    <t>536713CC05343D8E49400E22B50B73</t>
  </si>
  <si>
    <t>536713CC05343D8E49400E22B35EBE</t>
  </si>
  <si>
    <t>5367A3EC0580338340AD112C7B25AD</t>
  </si>
  <si>
    <t xml:space="preserve"> T1A '차량 1대당 적재소요시간(MIN)' =CMS*N=?</t>
  </si>
  <si>
    <t>직      접         재      료      비</t>
  </si>
  <si>
    <t>간      접         재      료      비</t>
  </si>
  <si>
    <t>석고보드면 바탕만들기  줄퍼티  M2     ( 호표 107 )</t>
  </si>
  <si>
    <t>직      접         노      무      비</t>
  </si>
  <si>
    <t>거울,W:100,L:2000*H:1000,T:8자작나무합판후레임</t>
  </si>
  <si>
    <t>유리주위 코킹  5*5, 실리콘  M     ( 호표 41 )</t>
  </si>
  <si>
    <t>용접기(교류)  500Amp  HR     ( 호표 78 )</t>
  </si>
  <si>
    <t>유성페인트 붓칠  철재면, 2회  M2     ( 호표 88 )</t>
  </si>
  <si>
    <t xml:space="preserve"> MV  '운반인부의 속도2500M/HR' =2500/60=?</t>
  </si>
  <si>
    <t xml:space="preserve"> T5  적재함덮개 및 해체시간(MIN)  =3.77   </t>
  </si>
  <si>
    <t>'노무비:'~L001010101000002.L~*Q =?EQ+</t>
  </si>
  <si>
    <t>수성페인트 뿜칠  천장, 2회  M2     ( 호표 59 )</t>
  </si>
  <si>
    <t>벽체합판 설치  합판 별도  M2     ( 호표 64 )</t>
  </si>
  <si>
    <t>[ 소                          계 ]</t>
  </si>
  <si>
    <t>모르타르 바름  바닥, 57mm  M2     ( 호표 27 )</t>
  </si>
  <si>
    <t>오일스테인칠  목재면, 2회  M2     ( 호표 62 )</t>
  </si>
  <si>
    <t>천정,일반합판T:8.5+자작나무T:6.5*1겹,투명바니쉬2회</t>
  </si>
  <si>
    <t>구조용 코킹  5*16, 실리콘  M     ( 호표 42 )</t>
  </si>
  <si>
    <t>플로어힌지, KS3호, 105kg, 강화유리문(K-8300)</t>
  </si>
  <si>
    <t>각종 잡철물 제작  철재, 간단  kg     ( 호표 80 )</t>
  </si>
  <si>
    <t>플로어힌지 설치  재료비 별도  개소     ( 호표 39 )</t>
  </si>
  <si>
    <t>각종 잡철물 설치  철재, 간단  kg     ( 호표 81 )</t>
  </si>
  <si>
    <t>녹막이 페인트칠  철재면, 1회  M2     ( 호표 90 )</t>
  </si>
  <si>
    <t>마루바탕 설치  합판 깔기 기준  M2     ( 호표 92 )</t>
  </si>
  <si>
    <t>모르타르 배합  모래채가름 포함  M3     ( 호표 72 )</t>
  </si>
  <si>
    <t>콘크리트면 정리  3.6m 이하  M2     ( 호표 28 )</t>
  </si>
  <si>
    <t>수성페인트 롤러칠  3회  M2     ( 호표 109 )</t>
  </si>
  <si>
    <t>실크커튼설치  방염,[4도인쇄]  M2     ( 호표 13 )</t>
  </si>
  <si>
    <t xml:space="preserve"> QT   차량 1대당 적재용량(BG)  =T/RT= 200 </t>
  </si>
  <si>
    <t xml:space="preserve"> N    차량 1대당 소요운반회수  =QT/A= 200 </t>
  </si>
  <si>
    <t>기          타          경          비</t>
  </si>
  <si>
    <t>☞ 관급자재비가 있는경우  2가지를 비교하여 적은금액 적용</t>
  </si>
  <si>
    <t>간      접         노      무      비</t>
  </si>
  <si>
    <t>산          출          경          비</t>
  </si>
  <si>
    <t>운                반                비</t>
  </si>
  <si>
    <t>산      재         보      험      료</t>
  </si>
  <si>
    <t>고      용         보      험      료</t>
  </si>
  <si>
    <t>건      강         보      험      료</t>
  </si>
  <si>
    <t>환      경         보      전      비</t>
  </si>
  <si>
    <t>연      금         보      험      료</t>
  </si>
  <si>
    <t>800*600*2800,자작나무합판[현장설치도]</t>
  </si>
  <si>
    <t>[ 평택한국민족음악복합도서관조성을위한실시설계 ]</t>
  </si>
  <si>
    <t>몰딩 설치    M     ( 호표 76 )</t>
  </si>
  <si>
    <t>2000*600*400,자작나무합판[현장설치도]</t>
  </si>
  <si>
    <t>'운반거리 L=20KM 덤프트럭(8톤), 포대당'</t>
  </si>
  <si>
    <t xml:space="preserve"> L1  하치장내 운반거리(KM)  =0.0   </t>
  </si>
  <si>
    <t xml:space="preserve"> L2 '도로주행 운반거리(KM)' =19.5</t>
  </si>
  <si>
    <t xml:space="preserve"> L1 '하치장내 운반거리(KM)' =0.0</t>
  </si>
  <si>
    <t>보통합판, 1급, 9.0*1220*2440mm</t>
  </si>
  <si>
    <t>경량철골천장틀, 달대볼트, 상9*1000mm</t>
  </si>
  <si>
    <t xml:space="preserve"> q1  '1회 적재량(BG)' =T/r1=?</t>
  </si>
  <si>
    <t>01  평택한국민족음악복합도서관조성을위한실시설계</t>
  </si>
  <si>
    <t>실링재, 실리콘, 비초산, 유리용, 창호주위</t>
  </si>
  <si>
    <t>셀프레벨링  바닥  M2     ( 호표 30 )</t>
  </si>
  <si>
    <t>복층유리, 로이, 투명 일면반강화, 24mm</t>
  </si>
  <si>
    <t>아연도철판T:1.6,ㄷ형,100*100,달대포함</t>
  </si>
  <si>
    <t>경량철골천장틀, 캐링찬넬, 38*12*1.2mm</t>
  </si>
  <si>
    <t>자연석판석, 버너마감, 30mm, 포천석판재</t>
  </si>
  <si>
    <t>보통합판, 1급, 12*1220*2440mm</t>
  </si>
  <si>
    <t>도장용융아연도강판, 불소수지(일면), 1.60mm</t>
  </si>
  <si>
    <t>경량철골천장틀, 마이너찬넬, 19*10*1.2mm</t>
  </si>
  <si>
    <t>방청페인트, KSM6030-1종1류, 광명단페인트</t>
  </si>
  <si>
    <t>연마지, #120~180, 230*280mm</t>
  </si>
  <si>
    <t>비계안정장치, 비계기본틀, 기둥, 1.2*1.7m</t>
  </si>
  <si>
    <t>아크릴수지페인트, KSM6020-2종1급, 흑색</t>
  </si>
  <si>
    <t xml:space="preserve"> T1  '어깨메고부리기시간(MIN)' =2.0</t>
  </si>
  <si>
    <t>내부, 3회, 1급, con'c·mortar면</t>
  </si>
  <si>
    <t>내부, 3회, G.B.면 줄퍼티, 친환경(진품)</t>
  </si>
  <si>
    <t xml:space="preserve"> V4 '도로주행공차운반속도(KM/HR)' =40</t>
  </si>
  <si>
    <t xml:space="preserve"> T4  적재대기시간(MIN)  =0.42   </t>
  </si>
  <si>
    <t>노   인  장  기  요  양  보  험  료</t>
  </si>
  <si>
    <t xml:space="preserve"> T3  적하시간(MIN)  =CMS= 2.96 </t>
  </si>
  <si>
    <t xml:space="preserve"> V1 '하치장내적재운반속도(KM/HR)' =25</t>
  </si>
  <si>
    <t xml:space="preserve"> L3 '공사장내 운반거리(KM)' =0.5</t>
  </si>
  <si>
    <t xml:space="preserve"> L3  공사장내 운반거리(KM)  =0.5   </t>
  </si>
  <si>
    <t xml:space="preserve"> V3 '도로주행적재운반속도(KM/HR)' =40</t>
  </si>
  <si>
    <t xml:space="preserve"> V5 '공사장내적재운반속도(KM/HR)' =25</t>
  </si>
  <si>
    <t>공  사  이  행  보  증  수  수  료</t>
  </si>
  <si>
    <t>작  업  설  ,  부  산  물  등 (△)</t>
  </si>
  <si>
    <t>&lt;추정가격기준:공급가액(부가세,관급자재제외)&gt;</t>
  </si>
  <si>
    <t xml:space="preserve"> V6 '공사장내공차운반속도(KM/HR)' =25</t>
  </si>
  <si>
    <t xml:space="preserve"> T6   세륜시간 (MIN)  =1.5   </t>
  </si>
  <si>
    <t>건 설 폐 기 물 수 집 운 반 및 수 수 료</t>
  </si>
  <si>
    <t xml:space="preserve"> V2 '하치장내공차운반속도(KM/HR)' =25</t>
  </si>
  <si>
    <t>산  업  안  전  보  건  관  리  비</t>
  </si>
  <si>
    <t xml:space="preserve"> T1  적재시간(MIN)  =CMS= 2.96 </t>
  </si>
  <si>
    <t>인력품의 75%</t>
  </si>
  <si>
    <t>인력품의 20%</t>
  </si>
  <si>
    <t>AP시스템65 도어</t>
  </si>
  <si>
    <t>알루미늄 프로젝트</t>
  </si>
  <si>
    <t>불소수지 100mm</t>
  </si>
  <si>
    <t>폴리카보네이트 설치</t>
  </si>
  <si>
    <t>붓칠, 2회, 재료비</t>
  </si>
  <si>
    <t>걸레받이용 페인트칠</t>
  </si>
  <si>
    <t>붓칠, 2회, 노무비</t>
  </si>
  <si>
    <t>줄퍼티, 친환경</t>
  </si>
  <si>
    <t>석고보드면 바탕만들기</t>
  </si>
  <si>
    <t>수성페인트 롤러칠</t>
  </si>
  <si>
    <t>초산비닐계접착제</t>
  </si>
  <si>
    <t>접착붙임(합판 별도)</t>
  </si>
  <si>
    <t>인력품의 30%</t>
  </si>
  <si>
    <t>1L=1.55kg</t>
  </si>
  <si>
    <t>주재료비의 6%</t>
  </si>
  <si>
    <t>모래채가름 포함</t>
  </si>
  <si>
    <t>일반못, 65mm</t>
  </si>
  <si>
    <t>일반경비, 전력</t>
  </si>
  <si>
    <t>아세틸렌가스, kg</t>
  </si>
  <si>
    <t>각종 잡철물 제작</t>
  </si>
  <si>
    <t>각종 잡철물 설치</t>
  </si>
  <si>
    <t>용접봉(연강용)</t>
  </si>
  <si>
    <t>철재면, 2회, 1급</t>
  </si>
  <si>
    <t>녹막이 페인트칠</t>
  </si>
  <si>
    <t>주재료비의 3%</t>
  </si>
  <si>
    <t>주재료비의 4%</t>
  </si>
  <si>
    <t>아크릴수지페인트</t>
  </si>
  <si>
    <t>폴리카보네이트시트</t>
  </si>
  <si>
    <t>주재료비의 10%</t>
  </si>
  <si>
    <t>W:35~100mm</t>
  </si>
  <si>
    <t>퍼티, 친환경, 내부</t>
  </si>
  <si>
    <t>주연료비의 38%</t>
  </si>
  <si>
    <t>중 기 단 가 목 록</t>
  </si>
  <si>
    <t xml:space="preserve">  소  계    </t>
  </si>
  <si>
    <t>단 가 대 비 표</t>
  </si>
  <si>
    <t>5367938005ADB18056A1792975C897</t>
  </si>
  <si>
    <t>5367938705DB798FE5417F217ACBB3</t>
  </si>
  <si>
    <t>방습필름 설치  벽  M2     ( 호표 57 )</t>
  </si>
  <si>
    <t>536783910519328FFC14BB2812A206</t>
  </si>
  <si>
    <t>5367F36E05DC798F56915D2226288F</t>
  </si>
  <si>
    <t>벽체틀 설치  자재 별도  M2     ( 호표 67 )</t>
  </si>
  <si>
    <t>경량천장철골틀 설치    M2     ( 호표 73 )</t>
  </si>
  <si>
    <t>536713CC0537F0843A399E2A7548A7</t>
  </si>
  <si>
    <t>경량철골천장틀, 행가및핀, 110*23*18*2.3mm</t>
  </si>
  <si>
    <t>경량철골천장틀, 찬넬크립, 37*30*10*1.2mm</t>
  </si>
  <si>
    <t>5367C33E05537889CB36D429E4A8DF</t>
  </si>
  <si>
    <t>경량철골천장틀, 캐링조인트, 90*40*13*0.5mm</t>
  </si>
  <si>
    <t>인서트설치  거푸집용  개     ( 호표 75 )</t>
  </si>
  <si>
    <t>경량철골천장틀, M-BAR더블, 50*19*0.5mm</t>
  </si>
  <si>
    <t>5367C33A05F9EE827505962C5EB882</t>
  </si>
  <si>
    <t>5367C33A05F9EE827505962D65A9B2</t>
  </si>
  <si>
    <t>5367C33A05F9EE8264A0E12E761852</t>
  </si>
  <si>
    <t>5367839E05D0E2886952AB2DF04FF1</t>
  </si>
  <si>
    <t>5367C33A05F9EE8264A0E12F1D8263</t>
  </si>
  <si>
    <t>5367839E05D0E2886952AB2DF27A38</t>
  </si>
  <si>
    <t>5367839D05CA9885DA74022CA7D44C</t>
  </si>
  <si>
    <t>5367839D05CA9885DA7413239887A2</t>
  </si>
  <si>
    <t>5367C33A05F9EE825A5B102AE5ED37</t>
  </si>
  <si>
    <t>스테인리스강용피복아크용접봉, ∮3.2mm, AWSE309</t>
  </si>
  <si>
    <t>5367C33A05F9EE825A5B102B8BB09E</t>
  </si>
  <si>
    <t>수밀코킹  재료비 별도  M     ( 호표 101 )</t>
  </si>
  <si>
    <t>폴리카보네이트시트, 폴리카보네이트복층판, 16mm, 칼라</t>
  </si>
  <si>
    <t>5367938605332C88E51D932B25DCD6</t>
  </si>
  <si>
    <t>폴리카보네이트 설치    M2     ( 호표 103 )</t>
  </si>
  <si>
    <t xml:space="preserve"> 운반거리 L=20KM 덤프트럭(8톤), 포대당    </t>
  </si>
  <si>
    <t>덤프트럭  8ton  HR     ( 호표 115 )</t>
  </si>
  <si>
    <t xml:space="preserve"> T1   어깨메고부리기시간(MIN)  =2.0   </t>
  </si>
  <si>
    <t xml:space="preserve"> QT  '차량 1대당 적재용량(BG)' =T/RT=?</t>
  </si>
  <si>
    <t xml:space="preserve"> N   '차량 1대당 소요운반회수' =QT/A=?</t>
  </si>
  <si>
    <t xml:space="preserve"> V2  하치장내공차운반속도(KM/HR)  =25   </t>
  </si>
  <si>
    <t xml:space="preserve"> V1  하치장내적재운반속도(KM/HR)  =25   </t>
  </si>
  <si>
    <t xml:space="preserve"> L2  도로주행 운반거리(KM)  =19.5   </t>
  </si>
  <si>
    <t xml:space="preserve"> V3  도로주행적재운반속도(KM/HR)  =40   </t>
  </si>
  <si>
    <t xml:space="preserve"> Q1   1회 적재량(BG)  =T/R1= 200 </t>
  </si>
  <si>
    <t xml:space="preserve"> V6  공사장내공차운반속도(KM/HR)  =25   </t>
  </si>
  <si>
    <t xml:space="preserve"> t5 '적재함덮개 및 해체시간(MIN)' =3.77</t>
  </si>
  <si>
    <t xml:space="preserve"> 재료비:  12821 / 148.945*Z = 74 </t>
  </si>
  <si>
    <t xml:space="preserve"> V5  공사장내적재운반속도(KM/HR)  =25   </t>
  </si>
  <si>
    <t xml:space="preserve"> V4  도로주행공차운반속도(KM/HR)  =40   </t>
  </si>
  <si>
    <t xml:space="preserve"> 노무비:  36713 / 148.945 = 246.4 </t>
  </si>
  <si>
    <t xml:space="preserve"> 경  비:  9393 / 148.945 = 63 </t>
  </si>
  <si>
    <t xml:space="preserve"> t2 '왕복시간(MIN)' =((L1/V1)+(L1/V2)+(L2/V3)+(L2/V4)+(L3/V5)+(L3/V6))*60=?</t>
  </si>
  <si>
    <t>5367839D05CA9885DA7413239887A253B88325053F7F835162D42977753CAED48459</t>
  </si>
  <si>
    <t>5367C33A05F9EE825A5B102B8BB09E546973C70596B78B3DDECE2F7EBCDFDD37EB68</t>
  </si>
  <si>
    <t>5367C33A05F9EE825A5B102B8BB09E53B88325053F7F835162D42977753CAED48724</t>
  </si>
  <si>
    <t>5367C33A05F9EE825A5B102AE5ED37546903970526CC8154F45624FB75E2541B6F12</t>
  </si>
  <si>
    <t>536713CC0537F0843A399E296E56D0544E538E05B0598EB7512D266FD18C47341495</t>
  </si>
  <si>
    <t>5367B3D0050B7C80B11BD42477B42453B88325053F7F835162D42977753CAED4861F</t>
  </si>
  <si>
    <t>5367A3EB05FEE2848B9FCC28FD1FEF53B88325053F7F835162D42977753CAED4861F</t>
  </si>
  <si>
    <t>5367C33A05F9EE825A5B102B8BB09E53B88325053F7F835162D42977753CAED4861E</t>
  </si>
  <si>
    <t>5367C33A05F9EE825A5B102AE5ED3753B88325053F7F835162D42977753CAED4861E</t>
  </si>
  <si>
    <t>536713CC0537F0843A399E296E56D05469336A05FBE78D02D9542CA7536F09C60D0A</t>
  </si>
  <si>
    <t>5367C33A05FCA18C714DDF2A3B04DE544E538E05B17D821A18472DE3CFA64AD37FD5</t>
  </si>
  <si>
    <t>5367C33A05F9EE825A5B102AE5ED37546973C70596B78B3DDECE2F7EBCDFDD37EB68</t>
  </si>
  <si>
    <t>5367C33A05F9EE825A5B102AE5ED37532AB3FA054D5A8E4B43602177FF2C58EC2FCF</t>
  </si>
  <si>
    <t>5367C33A05F9EE825A5B102B8BB09E532AB3FA054D5A8E4B43602177FF2C58EC2FCF</t>
  </si>
  <si>
    <t>5367C33A05F9EE825A5B102B8BB09E5458F3CF05F29187C258782A1513F51FCA9AC4</t>
  </si>
  <si>
    <t>5367C33A05F9EE825A5B102B8BB09E547B936E0578058EA794A12D82CAAF5BA7A5F0F6</t>
  </si>
  <si>
    <t>5367F36D053B598A54E8712B7F660B53B88325053F7F835162D42977753CAED4861F</t>
  </si>
  <si>
    <t>5367B3D0050B7C80B11BD42477B42453B88325053F7F835162D42977753CAED48457</t>
  </si>
  <si>
    <t>5367A3EB05FEE2848B9FCC28FD1FEF53B88325053F7F835162D42977753CAED48454</t>
  </si>
  <si>
    <t>5367C33A05FCA18C714DDF2A38BA80543DE39C05FE4481B8B77027DF2B56B6A7F19B</t>
  </si>
  <si>
    <t>5367C33A05F9EE825A5B102AE5ED375458F3CF05F29187C258782A1513F51FCA9AC4</t>
  </si>
  <si>
    <t>5367C33A05F9EE825A5B102AE5ED37547B936E0578058EA794A12D82CAAF5BA7A5F0F6</t>
  </si>
  <si>
    <t>5367839D05CA9885DA7413239887A253B88325053F7F835162D42977753CAED4861F</t>
  </si>
  <si>
    <t>5367F36D053B598A54E8712B7F660B53B88325053F7F835162D42977753CAED48453</t>
  </si>
  <si>
    <t>5367C33A05F9EE825A5B102B8BB09E53B88325053F7F835162D42977753CAED4861F</t>
  </si>
  <si>
    <t>5367C33A05F9EE825A5B102B8BB09E53B88325053F7F835162D42977753CAED48726</t>
  </si>
  <si>
    <t>5367C33A05F9EE825A5B102AE5ED3753B88325053F7F835162D42977753CAED48724</t>
  </si>
  <si>
    <t>5367A3EB05FDDC87D8C93D2D9C5586544E538E05B17D821A18472DE3CFA6456F69CD</t>
  </si>
  <si>
    <t>5367C33A05F9EE825A5B102AE5ED3753B88325053F7F835162D42977753CAED48726</t>
  </si>
  <si>
    <t>5367C33A05F9EE825A5B102B8BB09E546903970526CC8154F45624FB75E2541B6F12</t>
  </si>
  <si>
    <t>5367C33A05F9EE825A5B102AE5ED3753B88325053F7F835162D42977753CAED4861F</t>
  </si>
  <si>
    <t>5367839E05D290866B685F26C0FF51544E43EA059D1B87558F8C20C6462CEC041508</t>
  </si>
  <si>
    <t>5367838F056D02865B4E7F2B477ED953B88325053F7F835162D42977753CAED4861F</t>
  </si>
  <si>
    <t>5367839E05D290866B685F26C0FF51544E43E905FC398B4FB7CD2759065B3FC8BA74</t>
  </si>
  <si>
    <t>5367838F056D02865B4E7F2AA0F075544E43EA059C728C3FCB802B911C618C7D801B</t>
  </si>
  <si>
    <t>5367839F05F9B98D9F4B992292493C53B88325053F7F835162D42977753CAED48459</t>
  </si>
  <si>
    <t>5367839F05F9B98D9F4B992292493C53B88325053F7F835162D42977753CAED4861F</t>
  </si>
  <si>
    <t>5367838F056D02865B4E7F2AA0F07553B88325053F7F835162D42977753CAED4861F</t>
  </si>
  <si>
    <t>5367839E05D290866B685F27E788F453B88325053F7F835162D42977753CAED48459</t>
  </si>
  <si>
    <t>5367839E05D290866B685F26C0FF51544E43EA059C728C3FCB802B911C618C7D8121</t>
  </si>
  <si>
    <t>5367838F056D02865B4E7F2B477ED9544E43EA059C728C3FCB802B911C618C7CFB77</t>
  </si>
  <si>
    <t>5367838F056D02865B4E7F2B477ED9544E43EA059C728C3FCB802B911C618C7D801B</t>
  </si>
  <si>
    <t>5367839F05F9B98D9F393A2FD2FF2453B88325053F7F835162D42977753CAED4861F</t>
  </si>
  <si>
    <t>5367838F056D02865B4E7F2AA0F075544E43EA059C728C3FCB802B911C618C7CFA6E</t>
  </si>
  <si>
    <t>5367838F056D02865B4E6D2397CF75544E43EA059C728C3FCB802B911C618C7D801B</t>
  </si>
  <si>
    <t>5367938605332C88E51D93297766FF544E538E05B17D821A0FC8247BF1E5B78029E1</t>
  </si>
  <si>
    <t>5367838F056D02865B4E6D2397CF75544E43E905FC398B4FB7CD2759065B3FC8BA74</t>
  </si>
  <si>
    <t>5367838F056D02865B4E7F2B477ED953B88325053F7F835162D42977753CAED48459</t>
  </si>
  <si>
    <t>5367838F056D02865B4E7F2AA0F075544E43EA059C728C3FCB802B911C618C7CFB77</t>
  </si>
  <si>
    <t>5367938605332C88E51D932B25DCD653B88325053F7F835162D42977753CAED4861F</t>
  </si>
  <si>
    <t>5367E303058A208847BBD92EA7C19453B88325053F7F8351629E2EC4C83529843E01</t>
  </si>
  <si>
    <t>5367838F056D02865B4E6D2397CF7553B88325053F7F835162D42977753CAED48459</t>
  </si>
  <si>
    <t>5367839E05D290866B685F27E788F453B88325053F7F835162D42977753CAED4861F</t>
  </si>
  <si>
    <t>5367938605332C88E51D932B25DCD653B88325053F7F835162D42977753CAED48571</t>
  </si>
  <si>
    <t>5367839E05D290866B685F26C0FF51544E43EA059D1B8782C52C220B4EE78C997AFE</t>
  </si>
  <si>
    <t>5367838F056D02865B4E7F2B477ED9544E43E905FC398B4FB7CD2759065B3FC8BA74</t>
  </si>
  <si>
    <t>5367839F05F9B98D9F393A2FD1D773544E43EA059D1B8782C5862B6F9043212E7369</t>
  </si>
  <si>
    <t>5367838F056D02865B4E7F2B477ED9544E43EA059C728C3FCB802B911C618C7CFA6E</t>
  </si>
  <si>
    <t>5367839F05F9B98D9F393A2FD2FF2453B88325053F7F835162D42977753CAED48459</t>
  </si>
  <si>
    <t>5367838F056D02865B4E7F2AA0F075544E43E905FC398B4FB7CD2759065B3FC8BA74</t>
  </si>
  <si>
    <t>5367838F056D02865B4E6D2397CF7553B88325053F7F835162D42977753CAED4861F</t>
  </si>
  <si>
    <t>5367838F056D02865B4E7F2AA0F07553B88325053F7F835162D42977753CAED48459</t>
  </si>
  <si>
    <t>5367838F056D02865B4E7F2AA19B5A544E43EA059C728C3FCB802B911C618C7CFB77</t>
  </si>
  <si>
    <t>5367838F056D02865B4E7F2AA19B5A53B88325053F7F835162D42977753CAED4861F</t>
  </si>
  <si>
    <t>5367839F05F9B98D9F668124BD8092544E43EA059D1B8782C5862B6DE1C5F7A0661D</t>
  </si>
  <si>
    <t>5367838F056D02865B4E7F2AA19B5A544E43E905FC398B4FB7CD2759065B3FC8BA74</t>
  </si>
  <si>
    <t>5367938005ADB18056A1792975C897544E43EA059C728C3FCBCE2620FB0664268E6C</t>
  </si>
  <si>
    <t>547B936E057802811598512245B4A8B8686C40BC527E134805D47980F9330F26B6F1001</t>
  </si>
  <si>
    <t>5367838F056D02865B4E7F2AA19B5A544E43EA059C728C3FCB802B911C618C7CFA6E</t>
  </si>
  <si>
    <t>5367938005ADB18056A1792975C89753B88325053F7F835162D42977753CAED48453</t>
  </si>
  <si>
    <t>5367838F056D02865B4E7F2AA19B5A544E43EA059C728C3FCB802B911C618C7EA61C</t>
  </si>
  <si>
    <t>5367938005ADB18056A1792975C89753B88325053F7F835162D42977753CAED4861F</t>
  </si>
  <si>
    <t>5367838F056D02865B4E7F2AA19B5A53B88325053F7F835162D42977753CAED48459</t>
  </si>
  <si>
    <t>5367838F056D02865B4E7F2AA0F075527E134805D47980F9330F26B6F2002</t>
  </si>
  <si>
    <t>536713CC0537F0843A399E296E56D0536713CC0537F0843A399E2A7548A7</t>
  </si>
  <si>
    <t>5367839F05F9B98D9F393A2FD1D773527E134805D47980F9330F26B6F1001</t>
  </si>
  <si>
    <t>5367A3EB05FDDC87D8C93D2D9C55865367C33A05F9EE827532C224557727</t>
  </si>
  <si>
    <t>5367938605332C88E51D93297766FF5367938605332C88E51D932B25DCD6</t>
  </si>
  <si>
    <t>5367938605332C88E51D93297766FF527E134805D47980F9330F26B6F1001</t>
  </si>
  <si>
    <t>5367938605332C88E51D932B25DCD6527E134805D47980F9330F26B6F1001</t>
  </si>
  <si>
    <t>5367838F056D02865B4E7F2AA0F075527E134805D47980F9330F26B6F1001</t>
  </si>
  <si>
    <t>5367A3EB05FEE2848B9FCC28FD1FEF527E134805D47980F9330F26B6F1001</t>
  </si>
  <si>
    <t>5367839F05F9B98D9F4B992292493C527E134805D47980F9330F26B6F1001</t>
  </si>
  <si>
    <t>5367838F056D02865B4E7F2AA19B5A527E134805D47980F9330F26B6F1001</t>
  </si>
  <si>
    <t>5367839F05F9B98D9F668124BD8092527E134805D47980F9330F26B6F1001</t>
  </si>
  <si>
    <t>5367838F056D02865B4E7F2B477ED9527E134805D47980F9330F26B6F1001</t>
  </si>
  <si>
    <t>5367938005ADB18056A1792975C897527E134805D47980F9330F26B6F1001</t>
  </si>
  <si>
    <t>5367B3D0050B7C80B11BD42477B424527E134805D47980F9330F26B6F1001</t>
  </si>
  <si>
    <t>폴리에틸렌필름</t>
  </si>
  <si>
    <t>각재, 외송</t>
  </si>
  <si>
    <t>형틀목공</t>
  </si>
  <si>
    <t>산소가스</t>
  </si>
  <si>
    <t>호표 78</t>
  </si>
  <si>
    <t>호표 80</t>
  </si>
  <si>
    <t>아세틸렌가스</t>
  </si>
  <si>
    <t>호표 81</t>
  </si>
  <si>
    <t>목재면, 2회</t>
  </si>
  <si>
    <t>인력품의 6%</t>
  </si>
  <si>
    <t>대기압상태기준</t>
  </si>
  <si>
    <t>거푸집용</t>
  </si>
  <si>
    <t>500Amp</t>
  </si>
  <si>
    <t>자재 별도</t>
  </si>
  <si>
    <t>호표 85</t>
  </si>
  <si>
    <t>특수페인트</t>
  </si>
  <si>
    <t>각재, 미송</t>
  </si>
  <si>
    <t>호표 57</t>
  </si>
  <si>
    <t>오일스테인칠</t>
  </si>
  <si>
    <t>호표 67</t>
  </si>
  <si>
    <t>방습필름 설치</t>
  </si>
  <si>
    <t>호표 72</t>
  </si>
  <si>
    <t>인서트설치</t>
  </si>
  <si>
    <t>필요시 계상</t>
  </si>
  <si>
    <t>호표 62</t>
  </si>
  <si>
    <t>거울, 5mm</t>
  </si>
  <si>
    <t>특별인부</t>
  </si>
  <si>
    <t>호표 75</t>
  </si>
  <si>
    <t>용접기(교류)</t>
  </si>
  <si>
    <t>호표 114</t>
  </si>
  <si>
    <t>모르타르 배합</t>
  </si>
  <si>
    <t>인력품의 1%</t>
  </si>
  <si>
    <t>PAGE</t>
  </si>
  <si>
    <t>기타 직종</t>
  </si>
  <si>
    <t>8ton</t>
  </si>
  <si>
    <t>&gt;'소  계'</t>
  </si>
  <si>
    <t>거래가격</t>
  </si>
  <si>
    <t>유통물가</t>
  </si>
  <si>
    <t>철재면, 2회</t>
  </si>
  <si>
    <t>방청페인트</t>
  </si>
  <si>
    <t>호표 103</t>
  </si>
  <si>
    <t>호표 88</t>
  </si>
  <si>
    <t>호표 96</t>
  </si>
  <si>
    <t>비    고</t>
  </si>
  <si>
    <t>F-Tape</t>
  </si>
  <si>
    <t xml:space="preserve"> 보통인부 </t>
  </si>
  <si>
    <t>호표 90</t>
  </si>
  <si>
    <t>호표 87</t>
  </si>
  <si>
    <t>조합페인트</t>
  </si>
  <si>
    <t>수성페인트</t>
  </si>
  <si>
    <t>덤프트럭</t>
  </si>
  <si>
    <t>호표 115</t>
  </si>
  <si>
    <t>호표 95</t>
  </si>
  <si>
    <t>철재면, 1회</t>
  </si>
  <si>
    <t>지붕잇기공</t>
  </si>
  <si>
    <t>경유, 저유황</t>
  </si>
  <si>
    <t>START</t>
  </si>
  <si>
    <t>아연도각관</t>
  </si>
  <si>
    <t>화물차운전사</t>
  </si>
  <si>
    <t xml:space="preserve">  총  계</t>
  </si>
  <si>
    <t>조달청가격</t>
  </si>
  <si>
    <t>호표 86</t>
  </si>
  <si>
    <t>호표 89</t>
  </si>
  <si>
    <t>'보통인부'</t>
  </si>
  <si>
    <t>1488</t>
  </si>
  <si>
    <t>품목구분</t>
  </si>
  <si>
    <t>1238</t>
  </si>
  <si>
    <t>1476</t>
  </si>
  <si>
    <t>자재 12</t>
  </si>
  <si>
    <t>1237</t>
  </si>
  <si>
    <t>자재 5</t>
  </si>
  <si>
    <t>조사가격1</t>
  </si>
  <si>
    <t>자재 11</t>
  </si>
  <si>
    <t>자재 15</t>
  </si>
  <si>
    <t>자재 17</t>
  </si>
  <si>
    <t>자재 1</t>
  </si>
  <si>
    <t>자재 8</t>
  </si>
  <si>
    <t>자재 9</t>
  </si>
  <si>
    <t>1180</t>
  </si>
  <si>
    <t>1467</t>
  </si>
  <si>
    <t>자재 3</t>
  </si>
  <si>
    <t>적용단가</t>
  </si>
  <si>
    <t>자재 4</t>
  </si>
  <si>
    <t>조사가격2</t>
  </si>
  <si>
    <t>1230</t>
  </si>
  <si>
    <t>자재 13</t>
  </si>
  <si>
    <t>소수점처리</t>
  </si>
  <si>
    <t>1246</t>
  </si>
  <si>
    <t>자재 10</t>
  </si>
  <si>
    <t>자재 7</t>
  </si>
  <si>
    <t>자재 14</t>
  </si>
  <si>
    <t>1342</t>
  </si>
  <si>
    <t>자재 2</t>
  </si>
  <si>
    <t>노임구분</t>
  </si>
  <si>
    <t>자재 16</t>
  </si>
  <si>
    <t>자재 6</t>
  </si>
  <si>
    <t>자재 40</t>
  </si>
  <si>
    <t>자재 25</t>
  </si>
  <si>
    <t>자재 35</t>
  </si>
  <si>
    <t>자재 42</t>
  </si>
  <si>
    <t>자재 26</t>
  </si>
  <si>
    <t>자재 33</t>
  </si>
  <si>
    <t>자재 30</t>
  </si>
  <si>
    <t>자재 32</t>
  </si>
  <si>
    <t>자재 45</t>
  </si>
  <si>
    <t>자재 46</t>
  </si>
  <si>
    <t>자재 47</t>
  </si>
  <si>
    <t>자재 48</t>
  </si>
  <si>
    <t>자재 49</t>
  </si>
  <si>
    <t>자재 28</t>
  </si>
  <si>
    <t>자재 23</t>
  </si>
  <si>
    <t>자재 22</t>
  </si>
  <si>
    <t>자재 27</t>
  </si>
  <si>
    <t>자재 36</t>
  </si>
  <si>
    <t>자재 18</t>
  </si>
  <si>
    <t>자재 34</t>
  </si>
  <si>
    <t>자재 24</t>
  </si>
  <si>
    <t>자재 37</t>
  </si>
  <si>
    <t>자재 31</t>
  </si>
  <si>
    <t>자재 39</t>
  </si>
  <si>
    <t>자재 19</t>
  </si>
  <si>
    <t>자재 21</t>
  </si>
  <si>
    <t>자재 29</t>
  </si>
  <si>
    <t>자재 38</t>
  </si>
  <si>
    <t>자재 41</t>
  </si>
  <si>
    <t>자재 43</t>
  </si>
  <si>
    <t>자재 20</t>
  </si>
  <si>
    <t>자재 44</t>
  </si>
  <si>
    <t>자재 76</t>
  </si>
  <si>
    <t>자재 52</t>
  </si>
  <si>
    <t>자재 56</t>
  </si>
  <si>
    <t>자재 58</t>
  </si>
  <si>
    <t>자재 59</t>
  </si>
  <si>
    <t>자재 66</t>
  </si>
  <si>
    <t>자재 69</t>
  </si>
  <si>
    <t>자재 71</t>
  </si>
  <si>
    <t>자재 51</t>
  </si>
  <si>
    <t>자재 54</t>
  </si>
  <si>
    <t>자재 61</t>
  </si>
  <si>
    <t>1353</t>
  </si>
  <si>
    <t>자재 57</t>
  </si>
  <si>
    <t>자재 53</t>
  </si>
  <si>
    <t>자재 72</t>
  </si>
  <si>
    <t>자재 63</t>
  </si>
  <si>
    <t>자재 62</t>
  </si>
  <si>
    <t>자재 65</t>
  </si>
  <si>
    <t>자재 55</t>
  </si>
  <si>
    <t>자재 73</t>
  </si>
  <si>
    <t>자재 67</t>
  </si>
  <si>
    <t>자재 64</t>
  </si>
  <si>
    <t>자재 70</t>
  </si>
  <si>
    <t>자재 74</t>
  </si>
  <si>
    <t>자재 60</t>
  </si>
  <si>
    <t>자재 75</t>
  </si>
  <si>
    <t>자재 77</t>
  </si>
  <si>
    <t>자재 50</t>
  </si>
  <si>
    <t>1216</t>
  </si>
  <si>
    <t>자재 78</t>
  </si>
  <si>
    <t>자재 79</t>
  </si>
  <si>
    <t>자재 68</t>
  </si>
  <si>
    <t>자재 90</t>
  </si>
  <si>
    <t>자재 101</t>
  </si>
  <si>
    <t>노임 3</t>
  </si>
  <si>
    <t>자재 95</t>
  </si>
  <si>
    <t>노임 4</t>
  </si>
  <si>
    <t>노임 5</t>
  </si>
  <si>
    <t>자재 103</t>
  </si>
  <si>
    <t>노임 6</t>
  </si>
  <si>
    <t>자재 85</t>
  </si>
  <si>
    <t>자재 86</t>
  </si>
  <si>
    <t>자재 92</t>
  </si>
  <si>
    <t>자재 98</t>
  </si>
  <si>
    <t>자재 89</t>
  </si>
  <si>
    <t>자재 96</t>
  </si>
  <si>
    <t>자재 105</t>
  </si>
  <si>
    <t>자재 80</t>
  </si>
  <si>
    <t>자재 87</t>
  </si>
  <si>
    <t>자재 82</t>
  </si>
  <si>
    <t>자재 93</t>
  </si>
  <si>
    <t>자재 99</t>
  </si>
  <si>
    <t>자재 100</t>
  </si>
  <si>
    <t>자재 83</t>
  </si>
  <si>
    <t>자재 91</t>
  </si>
  <si>
    <t>자재 81</t>
  </si>
  <si>
    <t>자재 84</t>
  </si>
  <si>
    <t>자재 97</t>
  </si>
  <si>
    <t>자재 102</t>
  </si>
  <si>
    <t>자재 104</t>
  </si>
  <si>
    <t>노임 1</t>
  </si>
  <si>
    <t>자재 94</t>
  </si>
  <si>
    <t>자재 88</t>
  </si>
  <si>
    <t>노임 2</t>
  </si>
  <si>
    <t>노임 11</t>
  </si>
  <si>
    <t>공종구분명</t>
  </si>
  <si>
    <t>노임 17</t>
  </si>
  <si>
    <t>노임 12</t>
  </si>
  <si>
    <t>노임 14</t>
  </si>
  <si>
    <t>노임 15</t>
  </si>
  <si>
    <t>경비단가적용</t>
  </si>
  <si>
    <t>소방기계</t>
  </si>
  <si>
    <t>자재단가적용</t>
  </si>
  <si>
    <t>노임 18</t>
  </si>
  <si>
    <t>원가비목코드</t>
  </si>
  <si>
    <t>공사구분</t>
  </si>
  <si>
    <t>품목코드형식</t>
  </si>
  <si>
    <t>노임 8</t>
  </si>
  <si>
    <t>TTTTT</t>
  </si>
  <si>
    <t>일반변수</t>
  </si>
  <si>
    <t>소방전기</t>
  </si>
  <si>
    <t>확정내역</t>
  </si>
  <si>
    <t>노임 7</t>
  </si>
  <si>
    <t>노임 16</t>
  </si>
  <si>
    <t>시간당작업량</t>
  </si>
  <si>
    <t>노임 10</t>
  </si>
  <si>
    <t>노임 13</t>
  </si>
  <si>
    <t>노임 9</t>
  </si>
  <si>
    <t>건축총괄</t>
  </si>
  <si>
    <t>관급자 설치분</t>
  </si>
  <si>
    <t>폐기물 처리비</t>
  </si>
  <si>
    <t>소    계</t>
  </si>
  <si>
    <t>시설분담금</t>
  </si>
  <si>
    <t>심   사</t>
  </si>
  <si>
    <t>도 급 비</t>
  </si>
  <si>
    <t>설   계</t>
  </si>
  <si>
    <t>금     액</t>
  </si>
  <si>
    <t>관급자제비</t>
  </si>
  <si>
    <t>과  장</t>
  </si>
  <si>
    <t>구     분</t>
  </si>
  <si>
    <t>기계설비공사분</t>
  </si>
  <si>
    <t>총 공 사 비</t>
  </si>
  <si>
    <t>결   재</t>
  </si>
  <si>
    <t>공급가액</t>
  </si>
  <si>
    <t>부가가치세</t>
  </si>
  <si>
    <t>한전불입금</t>
  </si>
  <si>
    <t>철거 공사비</t>
  </si>
  <si>
    <t>직접노무비</t>
  </si>
  <si>
    <t>건강보험료</t>
  </si>
  <si>
    <t>부가세별포함</t>
  </si>
  <si>
    <t>관급자재비</t>
  </si>
  <si>
    <t>도급자 설치분</t>
  </si>
  <si>
    <t>JUK2</t>
  </si>
  <si>
    <t>금  액</t>
  </si>
  <si>
    <t>JUK4</t>
  </si>
  <si>
    <t>손료저장</t>
  </si>
  <si>
    <t>손료적용</t>
  </si>
  <si>
    <t>공종구분</t>
  </si>
  <si>
    <t>단  가</t>
  </si>
  <si>
    <t>JUK6</t>
  </si>
  <si>
    <t>JUK8</t>
  </si>
  <si>
    <t>JUK5</t>
  </si>
  <si>
    <t>비  고</t>
  </si>
  <si>
    <t>JUK7</t>
  </si>
  <si>
    <t>재  료  비</t>
  </si>
  <si>
    <t>공종레벨</t>
  </si>
  <si>
    <t>상위공종</t>
  </si>
  <si>
    <t>노  무  비</t>
  </si>
  <si>
    <t>품목코드</t>
  </si>
  <si>
    <t>공종소계</t>
  </si>
  <si>
    <t>JUK3</t>
  </si>
  <si>
    <t>JUK1</t>
  </si>
  <si>
    <t>공종코드</t>
  </si>
  <si>
    <t>호표 3</t>
  </si>
  <si>
    <t>리모델링</t>
  </si>
  <si>
    <t>호표 9</t>
  </si>
  <si>
    <t>JUK9</t>
  </si>
  <si>
    <t>JUK10</t>
  </si>
  <si>
    <t>JUK16</t>
  </si>
  <si>
    <t>JUK17</t>
  </si>
  <si>
    <t>010101</t>
  </si>
  <si>
    <t>호표 1</t>
  </si>
  <si>
    <t>호표 10</t>
  </si>
  <si>
    <t>호표 2</t>
  </si>
  <si>
    <t>호표 4</t>
  </si>
  <si>
    <t>JUK20</t>
  </si>
  <si>
    <t>JUK14</t>
  </si>
  <si>
    <t>호표 7</t>
  </si>
  <si>
    <t>고유번호</t>
  </si>
  <si>
    <t>JUK13</t>
  </si>
  <si>
    <t>JUK18</t>
  </si>
  <si>
    <t>공종+자재</t>
  </si>
  <si>
    <t>호표 5</t>
  </si>
  <si>
    <t>JUK19</t>
  </si>
  <si>
    <t>JUK15</t>
  </si>
  <si>
    <t>0101</t>
  </si>
  <si>
    <t>010102</t>
  </si>
  <si>
    <t>호표 6</t>
  </si>
  <si>
    <t>거푸집 먹매김</t>
  </si>
  <si>
    <t>호표 8</t>
  </si>
  <si>
    <t>TOTAL</t>
  </si>
  <si>
    <t>JUK11</t>
  </si>
  <si>
    <t>자재구분</t>
  </si>
  <si>
    <t>JUK12</t>
  </si>
  <si>
    <t>하드롱지</t>
  </si>
  <si>
    <t>표면 마무리</t>
  </si>
  <si>
    <t>호표 11</t>
  </si>
  <si>
    <t>호표 17</t>
  </si>
  <si>
    <t>호표 26</t>
  </si>
  <si>
    <t>실크커튼설치</t>
  </si>
  <si>
    <t>010103</t>
  </si>
  <si>
    <t>AL몰딩 설치</t>
  </si>
  <si>
    <t>호표 30</t>
  </si>
  <si>
    <t>기계마감</t>
  </si>
  <si>
    <t>호표 22</t>
  </si>
  <si>
    <t>호표 31</t>
  </si>
  <si>
    <t>호표 21</t>
  </si>
  <si>
    <t>호표 14</t>
  </si>
  <si>
    <t>호표 18</t>
  </si>
  <si>
    <t>호표 24</t>
  </si>
  <si>
    <t>010104</t>
  </si>
  <si>
    <t>모르타르 바름</t>
  </si>
  <si>
    <t>무대구조틀설치</t>
  </si>
  <si>
    <t>호표 27</t>
  </si>
  <si>
    <t>호표 12</t>
  </si>
  <si>
    <t>호표 23</t>
  </si>
  <si>
    <t>호표 28</t>
  </si>
  <si>
    <t>호표 16</t>
  </si>
  <si>
    <t>3.6m 이하</t>
  </si>
  <si>
    <t>호표 29</t>
  </si>
  <si>
    <t>호표 19</t>
  </si>
  <si>
    <t>호표 25</t>
  </si>
  <si>
    <t>셀프레벨링</t>
  </si>
  <si>
    <t>호표 13</t>
  </si>
  <si>
    <t>호표 20</t>
  </si>
  <si>
    <t>스틸프레임설치</t>
  </si>
  <si>
    <t>호표 15</t>
  </si>
  <si>
    <t>호표 45</t>
  </si>
  <si>
    <t>호표 36</t>
  </si>
  <si>
    <t>호표 32</t>
  </si>
  <si>
    <t>010106</t>
  </si>
  <si>
    <t>호표 49</t>
  </si>
  <si>
    <t>호표 43</t>
  </si>
  <si>
    <t>호표 47</t>
  </si>
  <si>
    <t>호표 50</t>
  </si>
  <si>
    <t>호표 51</t>
  </si>
  <si>
    <t>010107</t>
  </si>
  <si>
    <t>복층유리</t>
  </si>
  <si>
    <t>강화유리</t>
  </si>
  <si>
    <t>유리문[GD]</t>
  </si>
  <si>
    <t>호표 40</t>
  </si>
  <si>
    <t>유리주위 코킹</t>
  </si>
  <si>
    <t>호표 34</t>
  </si>
  <si>
    <t>호표 37</t>
  </si>
  <si>
    <t>구조용 코킹</t>
  </si>
  <si>
    <t>호표 42</t>
  </si>
  <si>
    <t>010105</t>
  </si>
  <si>
    <t>호표 38</t>
  </si>
  <si>
    <t>도어핸들</t>
  </si>
  <si>
    <t>플로어힌지</t>
  </si>
  <si>
    <t>재료비 별도</t>
  </si>
  <si>
    <t>호표 33</t>
  </si>
  <si>
    <t>호표 35</t>
  </si>
  <si>
    <t>도어힌지</t>
  </si>
  <si>
    <t>호표 41</t>
  </si>
  <si>
    <t>호표 44</t>
  </si>
  <si>
    <t>호표 46</t>
  </si>
  <si>
    <t>호표 48</t>
  </si>
  <si>
    <t>호표 39</t>
  </si>
  <si>
    <t>호표 52</t>
  </si>
  <si>
    <t>할증적용</t>
  </si>
  <si>
    <t>HAL1</t>
  </si>
  <si>
    <t>010108</t>
  </si>
  <si>
    <t>HAL2</t>
  </si>
  <si>
    <t>UNIT-A</t>
  </si>
  <si>
    <t>HAL3</t>
  </si>
  <si>
    <t>일위대가+자재</t>
  </si>
  <si>
    <t>샌드위치패널</t>
  </si>
  <si>
    <t>호표 54</t>
  </si>
  <si>
    <t>할증저장</t>
  </si>
  <si>
    <t>호표 55</t>
  </si>
  <si>
    <t>호표 56</t>
  </si>
  <si>
    <t>장비일위</t>
  </si>
  <si>
    <t>분장실가구설치</t>
  </si>
  <si>
    <t>합    계</t>
  </si>
  <si>
    <t>산근 1</t>
  </si>
  <si>
    <t>품셈개요</t>
  </si>
  <si>
    <t>혼합건설폐기물</t>
  </si>
  <si>
    <t>노 무 비</t>
  </si>
  <si>
    <t>경    비</t>
  </si>
  <si>
    <t>건설폐재류</t>
  </si>
  <si>
    <t>번  호</t>
  </si>
  <si>
    <t>재 료 비</t>
  </si>
  <si>
    <t>010109</t>
  </si>
  <si>
    <t>노임계수</t>
  </si>
  <si>
    <t>일위대가</t>
  </si>
  <si>
    <t>호표 53</t>
  </si>
  <si>
    <t>코  드</t>
  </si>
  <si>
    <t>에칭 아크릴</t>
  </si>
  <si>
    <t>시멘트운반</t>
  </si>
  <si>
    <t>호표 74</t>
  </si>
  <si>
    <t>일반공사 직종</t>
  </si>
  <si>
    <t>벽체틀 설치</t>
  </si>
  <si>
    <t>호표 66</t>
  </si>
  <si>
    <t>공통자재</t>
  </si>
  <si>
    <t>호표 59</t>
  </si>
  <si>
    <t>보통합판</t>
  </si>
  <si>
    <t>2.5mm</t>
  </si>
  <si>
    <t>경량철골천장틀</t>
  </si>
  <si>
    <t>석고보드</t>
  </si>
  <si>
    <t>호표 60</t>
  </si>
  <si>
    <t>호표 69</t>
  </si>
  <si>
    <t>천장, 2회</t>
  </si>
  <si>
    <t>6.5mm</t>
  </si>
  <si>
    <t>마모윰-시트</t>
  </si>
  <si>
    <t>비계안정장치</t>
  </si>
  <si>
    <t>건축목공</t>
  </si>
  <si>
    <t>벽체합판 설치</t>
  </si>
  <si>
    <t>자연석판석</t>
  </si>
  <si>
    <t>호표 63</t>
  </si>
  <si>
    <t>호표 73</t>
  </si>
  <si>
    <t>합판 별도</t>
  </si>
  <si>
    <t>호표 61</t>
  </si>
  <si>
    <t>호표 65</t>
  </si>
  <si>
    <t>호표 70</t>
  </si>
  <si>
    <t>보통인부</t>
  </si>
  <si>
    <t>호표 71</t>
  </si>
  <si>
    <t>경량철골천정틀</t>
  </si>
  <si>
    <t>자작나무합판</t>
  </si>
  <si>
    <t>호표 64</t>
  </si>
  <si>
    <t>호표 58</t>
  </si>
  <si>
    <t>호표 68</t>
  </si>
  <si>
    <t>호표 77</t>
  </si>
  <si>
    <t>(별도)</t>
  </si>
  <si>
    <t>알루미늄합금판</t>
  </si>
  <si>
    <t>철재, 간단</t>
  </si>
  <si>
    <t>호표 94</t>
  </si>
  <si>
    <t>18mm</t>
  </si>
  <si>
    <t>바탕 고르기</t>
  </si>
  <si>
    <t>공구손료</t>
  </si>
  <si>
    <t>시멘트(별도)</t>
  </si>
  <si>
    <t>마루바탕 설치</t>
  </si>
  <si>
    <t>호표 83</t>
  </si>
  <si>
    <t>호표 98</t>
  </si>
  <si>
    <t>호표 79</t>
  </si>
  <si>
    <t>호표 91</t>
  </si>
  <si>
    <t>호표 76</t>
  </si>
  <si>
    <t>호표 84</t>
  </si>
  <si>
    <t>재료비의 5%</t>
  </si>
  <si>
    <t>호표 97</t>
  </si>
  <si>
    <t>호표 92</t>
  </si>
  <si>
    <t>수집상차도</t>
  </si>
  <si>
    <t>노임할증</t>
  </si>
  <si>
    <t>몰딩 설치</t>
  </si>
  <si>
    <t>인력품의 2%</t>
  </si>
  <si>
    <t>동판, 간단</t>
  </si>
  <si>
    <t>인력품의 9%</t>
  </si>
  <si>
    <t>호표 82</t>
  </si>
  <si>
    <t>스테인리스강판</t>
  </si>
  <si>
    <t>AWD01</t>
  </si>
  <si>
    <t>인력품의 3%</t>
  </si>
  <si>
    <t>문틀,문짝</t>
  </si>
  <si>
    <t>호표 93</t>
  </si>
  <si>
    <t>호표 99</t>
  </si>
  <si>
    <t>호표 105</t>
  </si>
  <si>
    <t>천장, 3회</t>
  </si>
  <si>
    <t>호표 111</t>
  </si>
  <si>
    <t>호표 112</t>
  </si>
  <si>
    <t>호표 106</t>
  </si>
  <si>
    <t>호표 108</t>
  </si>
  <si>
    <t>호표 113</t>
  </si>
  <si>
    <t>호표 109</t>
  </si>
  <si>
    <t>수장합판 설치</t>
  </si>
  <si>
    <t>GD01</t>
  </si>
  <si>
    <t>수밀코킹</t>
  </si>
  <si>
    <t>인력품의 4%</t>
  </si>
  <si>
    <t>호표 100</t>
  </si>
  <si>
    <t>호표 102</t>
  </si>
  <si>
    <t>합계의 5%</t>
  </si>
  <si>
    <t>호표 104</t>
  </si>
  <si>
    <t>호표 107</t>
  </si>
  <si>
    <t>줄퍼티, 천장</t>
  </si>
  <si>
    <t>호표 101</t>
  </si>
  <si>
    <t>호표 110</t>
  </si>
  <si>
    <t>시간당 작업사이클</t>
  </si>
  <si>
    <t>일위대가내역소수점처리</t>
  </si>
  <si>
    <t>재료비 할증 계수</t>
  </si>
  <si>
    <t>노무비 할증 계수</t>
  </si>
  <si>
    <t>1회 사이클시간</t>
  </si>
  <si>
    <t>시간당 노임산출 계수</t>
  </si>
  <si>
    <t>내역금액소수점처리</t>
  </si>
  <si>
    <t>전기/통신/소방</t>
  </si>
  <si>
    <t>관 급 자 재 비</t>
  </si>
  <si>
    <t>작 업 부 산 물</t>
  </si>
  <si>
    <t>사 급 자 재 비</t>
  </si>
  <si>
    <t>건설폐기물처리비</t>
  </si>
  <si>
    <t>경비 할증 계수</t>
  </si>
  <si>
    <t>내역단가 소수점처리</t>
  </si>
  <si>
    <t>운    반    비</t>
  </si>
  <si>
    <t>적색부분에 입력</t>
  </si>
  <si>
    <t>비        고</t>
  </si>
  <si>
    <t>(재+직노+기계경비)</t>
  </si>
  <si>
    <t>(재료비+노무비)</t>
  </si>
  <si>
    <t>(재+직노+사급)</t>
  </si>
  <si>
    <t>(노무비+경비+일관)</t>
  </si>
  <si>
    <t>공사명 : 평택한국민족음악복합도서관조성을위한실시설계</t>
  </si>
  <si>
    <t>금                            액</t>
  </si>
  <si>
    <t>퇴   직     공   제     부   금   비</t>
  </si>
  <si>
    <t>최저가 입찰대상공사 : &lt;추정가격300억 이상공사&gt;</t>
  </si>
  <si>
    <t>0101065367839F05F9B98D9F66BE2F0AFD0E</t>
  </si>
  <si>
    <t>544E538E05B4328F85CD9C2DF629C097F624ED</t>
  </si>
  <si>
    <t>544E538E05B8AF843613F826D969656520962C</t>
  </si>
  <si>
    <t>544E538E05B8AF843613F826D96965652099FC</t>
  </si>
  <si>
    <t>544E538E05B8AF843613F826D96965652099FD</t>
  </si>
  <si>
    <t>544E538E05B8AF843613F826D96965652099FF</t>
  </si>
  <si>
    <t>544E538E05B0598EB7512D266FD18C47341496</t>
  </si>
  <si>
    <t>53B88325053F7F835162D42977753CAED48453</t>
  </si>
  <si>
    <t>010109536773B20514B88A26AE942EB1526C</t>
  </si>
  <si>
    <t>544E538E05B8AF843613F826D96965652099FB</t>
  </si>
  <si>
    <t>53B88325053F7F835162D42977753CAED4861F</t>
  </si>
  <si>
    <t>010109536773B20514B88A37388D2933AAA2</t>
  </si>
  <si>
    <t>5469336A05FBE78D02D9542CA7536F09C60D08</t>
  </si>
  <si>
    <t>544E538E05B8AF843613F826D96965652099FE</t>
  </si>
  <si>
    <t>544E43E905F3DE85C8052128E129DCC0E5BA11</t>
  </si>
  <si>
    <t>0101075367F36E05DD00847A84D22BA5AB4C</t>
  </si>
  <si>
    <t>544E538E05B8AF843613F826DB1513924A45AB</t>
  </si>
  <si>
    <t>544E538E05B8AF843613F826D96965652099FA</t>
  </si>
  <si>
    <t>544E538E05B4328F85CD9C2DF629C097F624EF</t>
  </si>
  <si>
    <t>5458839F0501E1820ED51920D4504DBFC23336</t>
  </si>
  <si>
    <t>544E538E05B4328F85CD9C2DF629C097F624EE</t>
  </si>
  <si>
    <t>544E43EA059C728C3FCBCE2620FB06642688D8</t>
  </si>
  <si>
    <t>544E538E05B5DB8E124B1C21CF044BFE15C232</t>
  </si>
  <si>
    <t>010109536773B20514B88A26AE942EB6D35F</t>
  </si>
  <si>
    <t>544E538E05B4328F85CD82290194F763750543</t>
  </si>
  <si>
    <t>0101075367F36E05DD00847A84D22BA5AB4F</t>
  </si>
  <si>
    <t>544E538E05B78688B3CCD6286EF870C92DFA3A</t>
  </si>
  <si>
    <t>5469336A05F8138BA192242FAF4987D5E68BDC</t>
  </si>
  <si>
    <t>544E538E05B8AF843613F826D9696565209622</t>
  </si>
  <si>
    <t>5469336A05F8138BA192242FAF414E4750BFB9</t>
  </si>
  <si>
    <t>0101085366234905BE9782635DF1202DE17A</t>
  </si>
  <si>
    <t>53B88325053F7F835162D42977753CAED48457</t>
  </si>
  <si>
    <t>콘크리트면 정리  3.6m 이하, 천장  M2     ( 호표 29 )</t>
  </si>
  <si>
    <t>544E538E05B0598EB7512D266FD18C47341495</t>
  </si>
  <si>
    <t>544E538E05B7868890FD7121711BEF1D62364F</t>
  </si>
  <si>
    <t>544E538E05B17D821A18472DE3CFA64AD37FD6</t>
  </si>
  <si>
    <t>544E538E05B17D821A18472DE3CFA64AD25194</t>
  </si>
  <si>
    <t>5469336A05FBE78D02D9542CA7536F09C60D0A</t>
  </si>
  <si>
    <t>544E538E05B17D821A18472DE3CFA6456F69CD</t>
  </si>
  <si>
    <t>5469336A05F8138BA192242FAF414E4750BFBD</t>
  </si>
  <si>
    <t>544E538E05B6E183745C852C4A193215C1E4DA</t>
  </si>
  <si>
    <t>복층유리주위 코킹  5*5, 실리콘  M     ( 호표 44 )</t>
  </si>
  <si>
    <t>544E538E05B6E183745CC32BF57934EA9B1B6E</t>
  </si>
  <si>
    <t>53B88325053F7F835162D42977753CAED48455</t>
  </si>
  <si>
    <t>5469336A05F39187909B182134B9C73D24F8CF</t>
  </si>
  <si>
    <t>5469336A05F39187909B182134B9C73D24F9D7</t>
  </si>
  <si>
    <t>542353A60551BF8E42832C29FB9160BD245ED8</t>
  </si>
  <si>
    <t>544E43EA059C728C3FCBCE2620FB0664268B93</t>
  </si>
  <si>
    <t>544E538E05B78688B3CCD6286EF870C92DFBCB</t>
  </si>
  <si>
    <t>544E538E05B17D821A182B207647BF6F352581</t>
  </si>
  <si>
    <t>544E538E05B2048F238A80255FD3A72CF6BEDC</t>
  </si>
  <si>
    <t>53B88325053F7F835162D42977753CAED48452</t>
  </si>
  <si>
    <t>53B88325053F7F835162D42977753CAED48454</t>
  </si>
  <si>
    <t>544E43EA059D1B87ADAF0A24971DAF8BD02DEF</t>
  </si>
  <si>
    <t>5469336A05F8138BA192242FAF414E4750BFBF</t>
  </si>
  <si>
    <t>53B88325053F7F835162D42977753CAED48577</t>
  </si>
  <si>
    <t>544E538E05B6E183745CC32BF57934EA9B1A45</t>
  </si>
  <si>
    <t>544E43EA059D1B87ADAF0A24971DAF8BD02DE1</t>
  </si>
  <si>
    <t>544E538E05B786888686272A875F32A1AAEEC6</t>
  </si>
  <si>
    <t>544E538E05B17D821A18472DE3CFA64AD25193</t>
  </si>
  <si>
    <t>5469336A05F8138BA192242FAF4987D5E68BDE</t>
  </si>
  <si>
    <t>544E538E05B17D821A185024B5AE97D1B49226</t>
  </si>
  <si>
    <t>544E538E05B786888686272A875F32A1AAE062</t>
  </si>
  <si>
    <t>546913BC051FFF807EE0D22536F27628A5AE75</t>
  </si>
  <si>
    <t>544E538E05B786888686272A875F32A1AAE4C4</t>
  </si>
  <si>
    <t>544E43E905F3DE85C80517217716C3EA7A9849</t>
  </si>
  <si>
    <t>5458F3CF05F29187C258782A1513F51FCA9708</t>
  </si>
  <si>
    <t>546903970526CC8154F45624FB75E2541B6F12</t>
  </si>
  <si>
    <t>546973C70596B78B3DDECE2F7EBCDFDD37EB68</t>
  </si>
  <si>
    <t>544E538E05B786888686272A875F32A1AAE061</t>
  </si>
  <si>
    <t>53B88325053F7F835162D42977753CAED4861E</t>
  </si>
  <si>
    <t>544E43E905F3DE8544A90D21AF32C1298326DB</t>
  </si>
  <si>
    <t>542313CD054F608082B80021DEC8DC3BD633D9</t>
  </si>
  <si>
    <t>544E538E05B786888686272A875F32A1AAE064</t>
  </si>
  <si>
    <t>544E43EA059C728C3FCBCE2620FB0664268F0C</t>
  </si>
  <si>
    <t>각종 잡철물 제작 설치  동판, 간단  kg     ( 호표 77 )</t>
  </si>
  <si>
    <t>544E538E05B17C81A466C92541A2C09ADCB3C8</t>
  </si>
  <si>
    <t>53B88325053F7F835162D42977753CAED48574</t>
  </si>
  <si>
    <t>544E43EA059C728C3FCB802B911C618C7D801B</t>
  </si>
  <si>
    <t>53B88325053F7F835162D42977753CAED4861B</t>
  </si>
  <si>
    <t>544E538E05B786888686272A875F32A1AAE066</t>
  </si>
  <si>
    <t>544E43EA059D1B87558F8C20C6462CEC041509</t>
  </si>
  <si>
    <t>544E43EA059C728C3FCBCE2620FB0664268E6C</t>
  </si>
  <si>
    <t>544E43EA059D1B87825237204CAFDA3A6560FD</t>
  </si>
  <si>
    <t>습식공법 - 화강석  바닥, 자재 별도  M2     ( 호표 71 )</t>
  </si>
  <si>
    <t>544E538E05B786888686272A875F32A1AAE065</t>
  </si>
  <si>
    <t>544E538E05B786888686272A875F32A1AAE330</t>
  </si>
  <si>
    <t>544E538E05B786888686272A875F32A1AAE060</t>
  </si>
  <si>
    <t>544E538E05B786888686272A875F32A1AAE067</t>
  </si>
  <si>
    <t>544E538E05B786888686272A875F32A1AAE10C</t>
  </si>
  <si>
    <t>53B88325053F7F835162D42977753CAED4861A</t>
  </si>
  <si>
    <t>544E43EA059D1B87825237204CAFDA3A6560F1</t>
  </si>
  <si>
    <t>544E538E05B17C81A466C92541A2C09ADCB3C6</t>
  </si>
  <si>
    <t>53B88325053F7F835162D42977753CAED48459</t>
  </si>
  <si>
    <t>544E43EA059D1B8782C5862B6F9043212E7369</t>
  </si>
  <si>
    <t>5458F3CF05F29187C258782A1513F51FC9846D</t>
  </si>
  <si>
    <t>544E43EA059C728C3FCB802B911C618C7EA61C</t>
  </si>
  <si>
    <t>532AB3FA054D5A8E4B43602177FF2C58EC2FCF</t>
  </si>
  <si>
    <t>544E43EA059D1B8782C5862B6DE1C5F7A0661D</t>
  </si>
  <si>
    <t>수장합판 설치  접착붙임(합판 별도)  M2     ( 호표 114 )</t>
  </si>
  <si>
    <t>유성페인트 붓칠  철재면, 2회, 1급  M2     ( 호표 87 )</t>
  </si>
  <si>
    <t>5458F3CF05F29187C258782A1513F51FCA9AC4</t>
  </si>
  <si>
    <t>543DE39C05FE4481B8B77027DF2B56B6A7F19B</t>
  </si>
  <si>
    <t>유성페인트 붓칠  철재면, 2회. 1급  M2     ( 호표 83 )</t>
  </si>
  <si>
    <t>53B88325053F7F835162D42977753CAED48726</t>
  </si>
  <si>
    <t>544E43EA059D1B87558F8C20C6462CEC041508</t>
  </si>
  <si>
    <t>녹막이 페인트칠  철재면, 1회, 1종  M2     ( 호표 89 )</t>
  </si>
  <si>
    <t>544E43EA059D1B878252D727573363C41E99FF</t>
  </si>
  <si>
    <t>53B88325053F7F835162D42977753CAED48571</t>
  </si>
  <si>
    <t>547B936E0578058EA794A12D82CAAF5BA7A5F0</t>
  </si>
  <si>
    <t>각종 잡철물 제작 설치  철재, 간단  kg     ( 호표 79 )</t>
  </si>
  <si>
    <t>53B88325053F7F8351629E2EC4C83529843E01</t>
  </si>
  <si>
    <t>544E538E05B17D821A0FC8247BF1E5B78029E1</t>
  </si>
  <si>
    <t>544E43E905FC398B4FB7CD2759065B3FC8BA74</t>
  </si>
  <si>
    <t>544E43EA059D1B8782C52C220B4EE78C997AFE</t>
  </si>
  <si>
    <t>콘크리트·모르타르면 바탕만들기    M2     ( 호표 104 )</t>
  </si>
  <si>
    <t>GD01  1.6T,50*30,ST'L  M     ( 호표 100 )</t>
  </si>
  <si>
    <t>544E43EA059C728C3FCB802B911C618C7D8121</t>
  </si>
  <si>
    <t>53B88325053F7F835162D42977753CAED48724</t>
  </si>
  <si>
    <t>544E43EA059D1B87825299282B6C88F03549A3</t>
  </si>
  <si>
    <t>544E538E05B17D821A18472DE3CFA64AD37FD5</t>
  </si>
  <si>
    <t>544E43EA059C728C3FCB802B911C618C7CFA6E</t>
  </si>
  <si>
    <t>석고보드면 바탕만들기  줄퍼티, 천장  M2     ( 호표 110 )</t>
  </si>
  <si>
    <t>544E43EA059C728C3FCB802B911C618C7CFB77</t>
  </si>
  <si>
    <t>수성페인트 롤러칠  천장, 3회  M2     ( 호표 111 )</t>
  </si>
  <si>
    <t>53B88325053F7F835162D42977753CAED48614</t>
  </si>
  <si>
    <t>547B936E057802811598512245B4A8B8686C40</t>
  </si>
  <si>
    <t>한        전         수        탁        비</t>
  </si>
  <si>
    <t xml:space="preserve">시멘트운반  L:20km, 덤프 8ton  포  ( 산근 1 ) </t>
  </si>
  <si>
    <t>546973C705975C87788DC82A603412C531CC07</t>
  </si>
  <si>
    <t xml:space="preserve"> T1A  차량 1대당 적재소요시간(MIN)  =CMS*N= 592 </t>
  </si>
  <si>
    <t>53B88325053F7F835162D42977753CAED482AB</t>
  </si>
  <si>
    <t xml:space="preserve"> CMS '운반 1회당 소요시간(MIN)' =L*2/MV+T1=?</t>
  </si>
  <si>
    <t>사        급         자        재        비</t>
  </si>
  <si>
    <t>부        가         가        치        세</t>
  </si>
  <si>
    <t>일        반         관        리        비</t>
  </si>
  <si>
    <t>시        설         분        담        금</t>
  </si>
  <si>
    <t>공사금액 4천만원이상 건설공사 : &lt;재료비(관급포함)+직노&gt;의 합계액</t>
  </si>
  <si>
    <t xml:space="preserve">☞ 도급자설치,관급자설치인지 확인 관급자설치시 안전관리비적용 안함 </t>
  </si>
  <si>
    <t xml:space="preserve"> Q  '단위당 소요인부(상,하차)' =T1A/450*1/QT=?</t>
  </si>
  <si>
    <t>5367C33A05F9EE8275206221FD36C9527E134805D47980F9330F26B6F1001</t>
  </si>
  <si>
    <t>5367C33A05F9EE826496682E220BBA5367C33A05F9EE8264A0E12F1D8263</t>
  </si>
  <si>
    <t>5367F36E05DC788EE7590C2B1911BE5367F36E05DC798F56915D2226288F</t>
  </si>
  <si>
    <t>5367C33E055252899DB8C922CF1CAD527E134805D47980F9330F26B6F1001</t>
  </si>
  <si>
    <t>5367839E05D0E2886952AB29153EC95367839E05D0E2886952AB2DF04FF1</t>
  </si>
  <si>
    <t>5367C33A05F9EE8264A0E12F1D8263527E134805D47980F9330F26B6F1001</t>
  </si>
  <si>
    <t>5367839E05D0E2886952AB2DF27A38527E134805D47980F9330F26B6F1001</t>
  </si>
  <si>
    <t>5367C33A05FCA18C714DDF2A38BA805367C33A05F9EE827505962D65A9B2</t>
  </si>
  <si>
    <t>5367C33A05F9EE827532C2245577275367C33A05F9EE827505962D65A9B2</t>
  </si>
  <si>
    <t>5367C33A05F9EE827505962C5EB882527E134805D47980F9330F26B6F1001</t>
  </si>
  <si>
    <t>5367F36D053B598A54E8712B7F660B527E134805D47980F9330F26B6F1001</t>
  </si>
  <si>
    <t>5367C33A05F9EE825A65992B9F0F7F5367C33A05F9EE825A5B102AE5ED37</t>
  </si>
  <si>
    <t>5367C33A05F9EE827532C2245577275367C33A05F9EE827505962C5EB882</t>
  </si>
  <si>
    <t>5367C33A05F9EE827505962D65A9B2527E134805D47980F9330F26B6F1001</t>
  </si>
  <si>
    <t>5367B3D305DEF38E9441E72E3D9B3B536713CC0537F0843A399E2A7548A7</t>
  </si>
  <si>
    <t>5367C33A05F9EE825A65992B9F0F7F5367C33A05F9EE825A5B102B8BB09E</t>
  </si>
  <si>
    <t>5367839D05CA9885DA6B952AC7DDD85367839D05CA9885DA74022CA7D44C</t>
  </si>
  <si>
    <t>5367839E05D0E2886952AB29153EC95367839E05D0E2886952AB2DF27A38</t>
  </si>
  <si>
    <t>5367C33A05F9EE8264A0E12E761852527E134805D47980F9330F26B6F1001</t>
  </si>
  <si>
    <t>5367F36E05DC798F56915D2226288F527E134805D47980F9330F26B6F1001</t>
  </si>
  <si>
    <t>5367938A05AD298FC6B7942C47AC8F527E134805D47980F9330F26B6F1001</t>
  </si>
  <si>
    <t>5367839D05CA9885DA74022CA7D44C527E134805D47980F9330F26B6F1001</t>
  </si>
  <si>
    <t>5367C33A05FCA18C714DDF2A3B04DE5367C33A05F9EE826496682E220BBA</t>
  </si>
  <si>
    <t>5367C33A05F9EE825A5B102B8BB09E527E134805D47980F9330F26B6F1001</t>
  </si>
  <si>
    <t>5367C33A05F9EE826496682E220BBA5367C33A05F9EE8264A0E12E761852</t>
  </si>
  <si>
    <t>5367839D05CA9885DA6B952AC7DDD85367839D05CA9885DA7413239887A2</t>
  </si>
  <si>
    <t>5367C33A05FCA18C714DDF2A3B04DE5367839E05D0E2886952AB29153EC9</t>
  </si>
  <si>
    <t>5367C33A05FCA18C714DDF2A3B04DE5367839D05CA9885DA6B952AC7DDD8</t>
  </si>
  <si>
    <t>5367C33A05F9EE825A5B102AE5ED37527E134805D47980F9330F26B6F1001</t>
  </si>
  <si>
    <t>5367F36E05DC7B8A23F72C26100C805367F36E05DC798F56915D2226288F</t>
  </si>
  <si>
    <t>5367B3D305DDEE8A5682E029A5EFD0527E134805D47980F9330F26B6F1001</t>
  </si>
  <si>
    <t>5367C33E055252899DF680290928BB5367C33E05537889CB36D429E4A8DF</t>
  </si>
  <si>
    <t>분장실가구설치  거울,W:100,L:2000*H:1000,T:8자작나무합판후레임  EA     ( 호표 53 )</t>
  </si>
  <si>
    <t>5367938005AB82867C186B21A83321527E134805D47980F9330F26B6F2002</t>
  </si>
  <si>
    <t>5367839F05F9B98D9F4B2624EA8B705367839F05F9B98D9F393A2FD1D773</t>
  </si>
  <si>
    <t>536783910519328FFC14BB2812A206527E134805D47980F9330F26B6F1001</t>
  </si>
  <si>
    <t>5367938005AB82867C186B21A83321527E134805D47980F9330F26B6F1001</t>
  </si>
  <si>
    <t>5367839F05F9B98DE71705221874B1527E134805D47980F9330F26B6F1001</t>
  </si>
  <si>
    <t>바탕만들기+수성페인트 롤러칠  내부, 3회, G.B.면 줄퍼티, 친환경(진품)  M2     ( 호표 51 )</t>
  </si>
  <si>
    <t>5367938105B66F8A440E1922995A88527E134805D47980F9330F26B6F1001</t>
  </si>
  <si>
    <t>5367F36E05DD00847A84D22BA5AB4F5367938005ADB18067062E26B784E2</t>
  </si>
  <si>
    <t>5367839F05F9B98D9F66BE2F0AFD0E5367839F05F9B98D9F668124BD8092</t>
  </si>
  <si>
    <t>5367F36E05DD00847A84D22BA5AB4C536783910519328FFC14BB2812A058</t>
  </si>
  <si>
    <t>5367938005ADB18067062E26B784E2527E134805D47980F9330F26B6F1001</t>
  </si>
  <si>
    <t>5367938005AB828640C7A22E2720E3527E134805D47980F9330F26B6F1001</t>
  </si>
  <si>
    <t>5367839F05F9B98D9F4B2624EA8B705367838F056D02865B4E7F2AA0F075</t>
  </si>
  <si>
    <t>5367F36E05DD00847A84D22BA5AB4C5367C33A05FCA18C714DDF2A38BA80</t>
  </si>
  <si>
    <t>5367F36E05DD00847A84D22BA5AB4C5367938005ADB18056A1792975C897</t>
  </si>
  <si>
    <t>5367F36E05DD00847A84D22BA5AB4F5367C33A05F9EE825A65992B9F0F7F</t>
  </si>
  <si>
    <t>5367839F05F9B98D9F396622F200A45367839F05F9B98D9F393A2FD2FF24</t>
  </si>
  <si>
    <t>5367839F05F9B98D9F4B2624EA8B705367839F05F9B98D9F4B992292493C</t>
  </si>
  <si>
    <t>5367839F05F9B98D9F66BE2F0AFD0E5367838F056D02865B4E7F2AA19B5A</t>
  </si>
  <si>
    <t>5367938705DB7A8841F84429FCC9F25367938705DB798FE5417F217ACBB3</t>
  </si>
  <si>
    <t>5367A3E8052FC78FF0A86728A913BD527E134805D47980F9330F26B6F1001</t>
  </si>
  <si>
    <t>5367839F05F9B98D9F66BE2F0AFD0E5367839F05F9B98D9F393A2FD2FF24</t>
  </si>
  <si>
    <t>5367839F05F9B98DE71705221874B1527E134805D47980F9330F26B6F2002</t>
  </si>
  <si>
    <t>5367938005AB82867C186B21A8306D527E134805D47980F9330F26B6F2002</t>
  </si>
  <si>
    <t>536783910519328FFC14BB2812A058536783910519328FFC14BB2812A206</t>
  </si>
  <si>
    <t>5367938005AB82867C186B21A8306D527E134805D47980F9330F26B6F1001</t>
  </si>
  <si>
    <t>0.900 x 2.100 = 1.890</t>
  </si>
  <si>
    <t>내부천장, 3회, 1급, 석고보드면 줄퍼티</t>
  </si>
  <si>
    <t>9.460 x 2.330 = 22.041</t>
  </si>
  <si>
    <t>가연성이 제거된 재활용이 가능한 혼합물</t>
  </si>
  <si>
    <t>도어핸들, 8800, 우든PB, 목재</t>
  </si>
  <si>
    <t>폴리에틸렌필름, 두께, 0.03mm, 1겹</t>
  </si>
  <si>
    <t>바닥, 포천석 30mm, 모르타르 30mm</t>
  </si>
  <si>
    <t>도어핸들, 8300, 2CA, 스테인리스</t>
  </si>
  <si>
    <t>400*400*5,라운드불가[현장설치도]</t>
  </si>
  <si>
    <t>내부, 3회, 1급, 합성수지에멀션페인트</t>
  </si>
  <si>
    <t>창호면적 m2, 1.0 ~ 3.0 이하</t>
  </si>
  <si>
    <t>2.000 x 3.000 = 6.000</t>
  </si>
  <si>
    <t>배합용적비 1:3, 시멘트, 모래 별도</t>
  </si>
  <si>
    <t>M-BAR, H:1m이상. 인써트 유</t>
  </si>
  <si>
    <t>천정,일반석고보드T:9.5*2겹 (못붙임)</t>
  </si>
  <si>
    <t>샌드위치(단열)페널 설치 - 칸막이벽</t>
  </si>
  <si>
    <t>비계안정장치, 발판, 40*200*2000</t>
  </si>
  <si>
    <t>강관 조립말비계(이동식)설치 및 해체</t>
  </si>
  <si>
    <t>6.671 x 2.800 = 18.678</t>
  </si>
  <si>
    <t>매립지 반입대상, 16ton 암롤트럭</t>
  </si>
  <si>
    <t>알루미늄합금판, A1050, 1.2mm</t>
  </si>
  <si>
    <t>스테인리스강판, STS304, 1.5mm</t>
  </si>
  <si>
    <t>특수페인트, DNO-250, 스테인휠러</t>
  </si>
  <si>
    <t>비계안정장치, 가새, 1.2*1.9m</t>
  </si>
  <si>
    <t>동 및 동합금용 용접봉, 동, ∮3.2mm</t>
  </si>
  <si>
    <t>창호면적 m2, 1.0 ~ 3.0 미만</t>
  </si>
  <si>
    <t>W형, 15*15*15*15*1.0mm</t>
  </si>
  <si>
    <t>비계안정장치, 수평띠장, 1829mm</t>
  </si>
  <si>
    <t xml:space="preserve"> t6  '세륜시간 (MIN)' =1.5</t>
  </si>
  <si>
    <t xml:space="preserve"> 노무비: 138290*Q = 968 </t>
  </si>
  <si>
    <t xml:space="preserve"> t3 '적하시간(MIN)' =CMS=?</t>
  </si>
  <si>
    <t>내역,일위대가 품명,규격,단위 따로적용</t>
  </si>
  <si>
    <t>수성페인트, KSM6010-2종1급, 백색</t>
  </si>
  <si>
    <t xml:space="preserve"> T  '적재용량(KG)' =8000</t>
  </si>
  <si>
    <t xml:space="preserve"> 2.인력운반 (품셈 1-5-1) 적하비</t>
  </si>
  <si>
    <t xml:space="preserve"> A   '1회 운반량(BG)' =1</t>
  </si>
  <si>
    <t xml:space="preserve"> t1 '적재시간(MIN)' =CMS=?</t>
  </si>
  <si>
    <t>'2.인력운반 (품셈 1-5-1) 적하비</t>
  </si>
  <si>
    <t>조합페인트, KSM6020-1종1급, 백색</t>
  </si>
  <si>
    <t xml:space="preserve"> L    소운반거리(M)  =20   </t>
  </si>
  <si>
    <t xml:space="preserve"> T    단위(KG)  =8000   </t>
  </si>
  <si>
    <t xml:space="preserve"> T   적재용량(KG)  =8000   </t>
  </si>
  <si>
    <t>50*50*t2.3mm, 3.338kg/m</t>
  </si>
  <si>
    <t xml:space="preserve"> R1  단위중량(KG)  =40   </t>
  </si>
  <si>
    <t xml:space="preserve"> A    1회 운반량(BG)  =1   </t>
  </si>
  <si>
    <t xml:space="preserve"> t4 '적재대기시간(MIN)' =0.42</t>
  </si>
  <si>
    <t xml:space="preserve"> RT   단위중량(KG)  =40   </t>
  </si>
  <si>
    <t>구         성        비</t>
  </si>
  <si>
    <t>마지막열은 지우지 마시오</t>
  </si>
  <si>
    <t>End Of File(Ver 6.0)</t>
  </si>
  <si>
    <t>[ 합                  계 ]</t>
  </si>
  <si>
    <t>0103</t>
  </si>
  <si>
    <t>0103  공기순환기설치공사</t>
  </si>
  <si>
    <t>0102</t>
  </si>
  <si>
    <t>0102  냉난방기(PAC)설치공사</t>
  </si>
  <si>
    <t>0101  냉난방기(EHP)설치공사</t>
  </si>
  <si>
    <t>01  관급공사</t>
  </si>
  <si>
    <t>금액</t>
  </si>
  <si>
    <t>단가</t>
  </si>
  <si>
    <t>비고</t>
  </si>
  <si>
    <t>규       격</t>
  </si>
  <si>
    <t>품          명</t>
    <phoneticPr fontId="34" type="noConversion"/>
  </si>
  <si>
    <t>[공사명]  평택 한국민족음악 복합도서관 조성공사_기계설비</t>
  </si>
  <si>
    <t>집   계   표</t>
  </si>
  <si>
    <t>A,B행과 마지막열은 지우지 마시오</t>
  </si>
  <si>
    <t>0.54%</t>
  </si>
  <si>
    <t>조달수수료</t>
  </si>
  <si>
    <t>Z0000000003</t>
  </si>
  <si>
    <t>20770459</t>
  </si>
  <si>
    <t>㎡</t>
  </si>
  <si>
    <t>평균,200Φ</t>
  </si>
  <si>
    <t>덕트보온</t>
  </si>
  <si>
    <t>OL200521007</t>
  </si>
  <si>
    <t>20770458</t>
  </si>
  <si>
    <t>플렉시블덕트</t>
  </si>
  <si>
    <t>OL200521006</t>
  </si>
  <si>
    <t>20770457</t>
  </si>
  <si>
    <t>스파이럴덕트</t>
  </si>
  <si>
    <t>OL200521005</t>
  </si>
  <si>
    <t>20770467</t>
  </si>
  <si>
    <t>룸컨트롤러설치용전선</t>
  </si>
  <si>
    <t>공기순환장치설치</t>
  </si>
  <si>
    <t>OL200521004</t>
  </si>
  <si>
    <t>20770464</t>
  </si>
  <si>
    <t>룸컨트롤러</t>
  </si>
  <si>
    <t>OL200521003</t>
  </si>
  <si>
    <t>20770455</t>
  </si>
  <si>
    <t>덕트평균, 200Φ</t>
  </si>
  <si>
    <t>OL200521002</t>
  </si>
  <si>
    <t>22695393</t>
  </si>
  <si>
    <t>공기순환기 500㎥/h</t>
  </si>
  <si>
    <t>공기순환기</t>
  </si>
  <si>
    <t>OL200521001</t>
  </si>
  <si>
    <t>Z0000000002</t>
  </si>
  <si>
    <t>23543943</t>
  </si>
  <si>
    <t>벽걸이형 3KW</t>
  </si>
  <si>
    <t>팩키지</t>
  </si>
  <si>
    <t>OP200521001</t>
  </si>
  <si>
    <t>Z0000000001</t>
  </si>
  <si>
    <t>20912098</t>
  </si>
  <si>
    <t>받침대, 평균990×830×130mm</t>
  </si>
  <si>
    <t>전기히트펌프</t>
  </si>
  <si>
    <t>OE200521020</t>
  </si>
  <si>
    <t>22271362</t>
  </si>
  <si>
    <t>싱글형받침대</t>
  </si>
  <si>
    <t>OE200521019</t>
  </si>
  <si>
    <t>21624130</t>
  </si>
  <si>
    <t>공기조절장치설치용크레인, 50톤</t>
  </si>
  <si>
    <t>OE200521018</t>
  </si>
  <si>
    <t>20912089</t>
  </si>
  <si>
    <t>실외기노출배관커버트레이설치</t>
  </si>
  <si>
    <t>OE200521017</t>
  </si>
  <si>
    <t>20373322</t>
  </si>
  <si>
    <t>m</t>
  </si>
  <si>
    <t>PVC드레인관설치, Φ32mm</t>
  </si>
  <si>
    <t>OE200521016</t>
  </si>
  <si>
    <t>10061688</t>
  </si>
  <si>
    <t>중앙컨트롤러세트용전선설치</t>
  </si>
  <si>
    <t>OE200521015</t>
  </si>
  <si>
    <t>10061686</t>
  </si>
  <si>
    <t>룸컨트롤러세트용전선설치</t>
  </si>
  <si>
    <t>OE200521014</t>
  </si>
  <si>
    <t>22723642</t>
  </si>
  <si>
    <t>실내외기간 통신용케이블및CD관</t>
  </si>
  <si>
    <t>OE200521013</t>
  </si>
  <si>
    <t>20918014</t>
  </si>
  <si>
    <t>냉매관및설치, 평균Φ28.58mm</t>
  </si>
  <si>
    <t>OE200521012</t>
  </si>
  <si>
    <t>20373317</t>
  </si>
  <si>
    <t>냉매관및설치, 평균Φ25mm</t>
  </si>
  <si>
    <t>OE200521011</t>
  </si>
  <si>
    <t>10061684</t>
  </si>
  <si>
    <t>냉매관및설치, 평균Φ20mm</t>
  </si>
  <si>
    <t>OE200521010</t>
  </si>
  <si>
    <t>10061682</t>
  </si>
  <si>
    <t>냉매관및설치, 평균Φ15.88mm</t>
  </si>
  <si>
    <t>OE200521009</t>
  </si>
  <si>
    <t>10061680</t>
  </si>
  <si>
    <t>냉매관및설치, 평균Φ12.7mm</t>
  </si>
  <si>
    <t>OE200521008</t>
  </si>
  <si>
    <t>21567236</t>
  </si>
  <si>
    <t>냉난방기설치, 기본</t>
  </si>
  <si>
    <t>OE200521007</t>
  </si>
  <si>
    <t>21590439</t>
  </si>
  <si>
    <t>냉난방기용 Y분기관(대)설치</t>
  </si>
  <si>
    <t>OE200521006</t>
  </si>
  <si>
    <t>20469354</t>
  </si>
  <si>
    <t>냉난방기용 Y분기관설치</t>
  </si>
  <si>
    <t>OE200521005</t>
  </si>
  <si>
    <t>22724063</t>
  </si>
  <si>
    <t>중앙제어기</t>
  </si>
  <si>
    <t>OE200521004</t>
  </si>
  <si>
    <t>23410961</t>
  </si>
  <si>
    <t>OE200521003</t>
  </si>
  <si>
    <t>22981337</t>
  </si>
  <si>
    <t>7.2/8.1KW</t>
  </si>
  <si>
    <t>실내기-4WAY(360CST)</t>
  </si>
  <si>
    <t>OE200521002</t>
  </si>
  <si>
    <t>23477281</t>
  </si>
  <si>
    <t>57.0/63.0KW</t>
  </si>
  <si>
    <t>실외기-단독형</t>
  </si>
  <si>
    <t>OE200521001</t>
  </si>
  <si>
    <t>품          명</t>
  </si>
  <si>
    <t>공종</t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</si>
</sst>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  <numFmt numFmtId="183" formatCode="0.000%"/>
    <numFmt numFmtId="184" formatCode="&quot;₩&quot;#,###&quot;원&quot;"/>
    <numFmt numFmtId="185" formatCode="&quot;₩&quot;#,##0_);[Red]\(&quot;₩&quot;#,##0\)"/>
    <numFmt numFmtId="186" formatCode="&quot;₩&quot;#,##0"/>
    <numFmt numFmtId="187" formatCode="0.0%"/>
    <numFmt numFmtId="188" formatCode="#,###&quot;:관급&quot;"/>
    <numFmt numFmtId="189" formatCode="0.0000%"/>
    <numFmt numFmtId="190" formatCode="#,###\ &quot;]&quot;"/>
    <numFmt numFmtId="191" formatCode="#,###&quot;년&quot;"/>
    <numFmt numFmtId="192" formatCode="#,###&quot;원절삭&quot;"/>
    <numFmt numFmtId="193" formatCode="_-* #,##0.0_-;\-* #,##0.0_-;_-* &quot;-&quot;_-;_-@_-"/>
    <numFmt numFmtId="194" formatCode="#,##0_ "/>
  </numFmts>
  <fonts count="37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sz val="11"/>
      <color rgb="FF000000"/>
      <name val="굴림"/>
      <family val="3"/>
      <charset val="129"/>
    </font>
    <font>
      <sz val="11"/>
      <color rgb="FFFF0000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b/>
      <sz val="24"/>
      <color rgb="FF000000"/>
      <name val="돋움"/>
      <family val="3"/>
      <charset val="129"/>
    </font>
    <font>
      <b/>
      <sz val="18"/>
      <color rgb="FF000000"/>
      <name val="돋움"/>
      <family val="3"/>
      <charset val="129"/>
    </font>
    <font>
      <sz val="14"/>
      <color rgb="FF000000"/>
      <name val="돋움"/>
      <family val="3"/>
      <charset val="129"/>
    </font>
    <font>
      <b/>
      <sz val="12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b/>
      <sz val="14"/>
      <color rgb="FF000000"/>
      <name val="굴림체"/>
      <family val="3"/>
      <charset val="129"/>
    </font>
    <font>
      <sz val="14"/>
      <color rgb="FF000000"/>
      <name val="굴림체"/>
      <family val="3"/>
      <charset val="129"/>
    </font>
    <font>
      <sz val="12"/>
      <color rgb="FF000000"/>
      <name val="굴림체"/>
      <family val="3"/>
      <charset val="129"/>
    </font>
    <font>
      <sz val="6"/>
      <color rgb="FF000000"/>
      <name val="돋움"/>
      <family val="3"/>
      <charset val="129"/>
    </font>
    <font>
      <b/>
      <sz val="11"/>
      <color rgb="FF0000FF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9"/>
      <color rgb="FF0000FF"/>
      <name val="굴림"/>
      <family val="3"/>
      <charset val="129"/>
    </font>
    <font>
      <b/>
      <sz val="9"/>
      <color rgb="FFFF0000"/>
      <name val="굴림"/>
      <family val="3"/>
      <charset val="129"/>
    </font>
    <font>
      <b/>
      <sz val="8"/>
      <color rgb="FF0000FF"/>
      <name val="굴림"/>
      <family val="3"/>
      <charset val="129"/>
    </font>
    <font>
      <b/>
      <sz val="8"/>
      <color rgb="FFFF0000"/>
      <name val="굴림"/>
      <family val="3"/>
      <charset val="129"/>
    </font>
    <font>
      <b/>
      <sz val="14"/>
      <color rgb="FF000000"/>
      <name val="돋움"/>
      <family val="3"/>
      <charset val="129"/>
    </font>
    <font>
      <b/>
      <sz val="9"/>
      <color rgb="FF000000"/>
      <name val="돋움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000000"/>
      <name val="돋움"/>
      <family val="3"/>
      <charset val="129"/>
    </font>
    <font>
      <b/>
      <u/>
      <sz val="16"/>
      <color rgb="FF000000"/>
      <name val="맑은 고딕"/>
      <family val="3"/>
      <charset val="129"/>
    </font>
    <font>
      <sz val="11"/>
      <color rgb="FF000000"/>
      <name val="돋움체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u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41" fontId="1" fillId="0" borderId="0">
      <alignment vertical="center"/>
    </xf>
    <xf numFmtId="41" fontId="30" fillId="0" borderId="0">
      <alignment vertical="center"/>
    </xf>
    <xf numFmtId="41" fontId="1" fillId="0" borderId="0"/>
    <xf numFmtId="0" fontId="32" fillId="0" borderId="0">
      <alignment vertical="center"/>
    </xf>
  </cellStyleXfs>
  <cellXfs count="265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quotePrefix="1" applyNumberFormat="1">
      <alignment vertical="center"/>
    </xf>
    <xf numFmtId="0" fontId="0" fillId="0" borderId="0" xfId="0" quotePrefix="1" applyNumberFormat="1" applyAlignment="1">
      <alignment vertical="center"/>
    </xf>
    <xf numFmtId="0" fontId="0" fillId="0" borderId="0" xfId="0" applyNumberForma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178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  <xf numFmtId="181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2" xfId="0" quotePrefix="1" applyNumberFormat="1" applyFont="1" applyBorder="1" applyAlignment="1">
      <alignment vertical="center" wrapText="1"/>
    </xf>
    <xf numFmtId="0" fontId="4" fillId="0" borderId="3" xfId="0" quotePrefix="1" applyNumberFormat="1" applyFont="1" applyBorder="1" applyAlignment="1">
      <alignment vertical="center" wrapText="1"/>
    </xf>
    <xf numFmtId="180" fontId="4" fillId="0" borderId="3" xfId="0" applyNumberFormat="1" applyFont="1" applyBorder="1" applyAlignment="1">
      <alignment vertical="center" wrapText="1"/>
    </xf>
    <xf numFmtId="0" fontId="4" fillId="0" borderId="4" xfId="0" quotePrefix="1" applyNumberFormat="1" applyFont="1" applyBorder="1" applyAlignment="1">
      <alignment vertical="center" wrapText="1"/>
    </xf>
    <xf numFmtId="181" fontId="4" fillId="0" borderId="4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182" fontId="4" fillId="0" borderId="1" xfId="0" quotePrefix="1" applyNumberFormat="1" applyFont="1" applyBorder="1" applyAlignment="1">
      <alignment vertical="center" wrapText="1"/>
    </xf>
    <xf numFmtId="182" fontId="4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quotePrefix="1" applyNumberFormat="1" applyFont="1" applyAlignment="1">
      <alignment vertical="center"/>
    </xf>
    <xf numFmtId="10" fontId="5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183" fontId="5" fillId="0" borderId="0" xfId="1" applyNumberFormat="1" applyFont="1" applyAlignment="1">
      <alignment vertical="center"/>
    </xf>
    <xf numFmtId="9" fontId="5" fillId="0" borderId="0" xfId="1" applyNumberFormat="1" applyFont="1" applyAlignment="1">
      <alignment vertical="center"/>
    </xf>
    <xf numFmtId="0" fontId="0" fillId="0" borderId="0" xfId="1" applyNumberFormat="1" applyFont="1"/>
    <xf numFmtId="0" fontId="0" fillId="0" borderId="7" xfId="1" applyNumberFormat="1" applyFont="1" applyBorder="1"/>
    <xf numFmtId="0" fontId="0" fillId="0" borderId="0" xfId="1" applyNumberFormat="1" applyFont="1" applyBorder="1"/>
    <xf numFmtId="0" fontId="0" fillId="0" borderId="8" xfId="1" applyNumberFormat="1" applyFont="1" applyBorder="1"/>
    <xf numFmtId="0" fontId="9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/>
    </xf>
    <xf numFmtId="0" fontId="11" fillId="0" borderId="7" xfId="1" applyNumberFormat="1" applyFont="1" applyBorder="1"/>
    <xf numFmtId="0" fontId="0" fillId="2" borderId="8" xfId="1" applyNumberFormat="1" applyFont="1" applyFill="1" applyBorder="1"/>
    <xf numFmtId="41" fontId="0" fillId="0" borderId="0" xfId="3" applyNumberFormat="1" applyFont="1" applyAlignment="1"/>
    <xf numFmtId="184" fontId="0" fillId="0" borderId="0" xfId="1" applyNumberFormat="1" applyFont="1"/>
    <xf numFmtId="41" fontId="12" fillId="0" borderId="1" xfId="4" applyNumberFormat="1" applyFont="1" applyFill="1" applyBorder="1" applyAlignment="1">
      <alignment horizontal="center" vertical="center"/>
    </xf>
    <xf numFmtId="0" fontId="13" fillId="0" borderId="0" xfId="1" applyNumberFormat="1" applyFont="1" applyBorder="1" applyAlignment="1">
      <alignment vertical="center"/>
    </xf>
    <xf numFmtId="0" fontId="14" fillId="0" borderId="0" xfId="1" applyNumberFormat="1" applyFont="1" applyBorder="1" applyAlignment="1">
      <alignment horizontal="left" vertical="center"/>
    </xf>
    <xf numFmtId="0" fontId="15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vertical="center"/>
    </xf>
    <xf numFmtId="0" fontId="15" fillId="0" borderId="0" xfId="1" applyNumberFormat="1" applyFont="1" applyBorder="1" applyAlignment="1">
      <alignment horizontal="left" vertical="center"/>
    </xf>
    <xf numFmtId="9" fontId="15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/>
    <xf numFmtId="0" fontId="12" fillId="0" borderId="0" xfId="1" applyNumberFormat="1" applyFont="1" applyBorder="1" applyAlignment="1">
      <alignment vertical="center"/>
    </xf>
    <xf numFmtId="0" fontId="11" fillId="0" borderId="0" xfId="1" applyNumberFormat="1" applyFont="1" applyBorder="1" applyAlignment="1">
      <alignment horizontal="left"/>
    </xf>
    <xf numFmtId="10" fontId="11" fillId="0" borderId="0" xfId="1" applyNumberFormat="1" applyFont="1" applyBorder="1" applyAlignment="1">
      <alignment horizontal="left"/>
    </xf>
    <xf numFmtId="0" fontId="0" fillId="0" borderId="9" xfId="1" applyNumberFormat="1" applyFont="1" applyBorder="1"/>
    <xf numFmtId="0" fontId="0" fillId="0" borderId="10" xfId="1" applyNumberFormat="1" applyFont="1" applyBorder="1" applyAlignment="1"/>
    <xf numFmtId="0" fontId="11" fillId="0" borderId="10" xfId="1" applyNumberFormat="1" applyFont="1" applyBorder="1" applyAlignment="1">
      <alignment horizontal="center"/>
    </xf>
    <xf numFmtId="0" fontId="0" fillId="0" borderId="10" xfId="1" applyNumberFormat="1" applyFont="1" applyBorder="1" applyAlignment="1">
      <alignment horizontal="center"/>
    </xf>
    <xf numFmtId="0" fontId="0" fillId="0" borderId="11" xfId="1" applyNumberFormat="1" applyFont="1" applyBorder="1"/>
    <xf numFmtId="10" fontId="0" fillId="0" borderId="0" xfId="1" applyNumberFormat="1" applyFont="1"/>
    <xf numFmtId="186" fontId="17" fillId="0" borderId="0" xfId="1" applyNumberFormat="1" applyFont="1"/>
    <xf numFmtId="0" fontId="18" fillId="0" borderId="0" xfId="1" applyNumberFormat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20" fillId="0" borderId="0" xfId="1" applyNumberFormat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quotePrefix="1" applyNumberFormat="1" applyFont="1" applyAlignment="1">
      <alignment vertical="center"/>
    </xf>
    <xf numFmtId="0" fontId="7" fillId="0" borderId="0" xfId="1" applyNumberFormat="1" applyFont="1" applyAlignment="1">
      <alignment vertical="center"/>
    </xf>
    <xf numFmtId="0" fontId="7" fillId="0" borderId="12" xfId="1" applyNumberFormat="1" applyFont="1" applyBorder="1" applyAlignment="1">
      <alignment horizontal="center" vertical="center" shrinkToFit="1"/>
    </xf>
    <xf numFmtId="0" fontId="7" fillId="0" borderId="0" xfId="1" applyNumberFormat="1" applyFont="1" applyBorder="1" applyAlignment="1">
      <alignment horizontal="center" vertical="center" shrinkToFit="1"/>
    </xf>
    <xf numFmtId="0" fontId="7" fillId="0" borderId="13" xfId="1" applyNumberFormat="1" applyFont="1" applyBorder="1" applyAlignment="1">
      <alignment horizontal="center" vertical="center" shrinkToFit="1"/>
    </xf>
    <xf numFmtId="0" fontId="7" fillId="0" borderId="14" xfId="1" applyNumberFormat="1" applyFont="1" applyBorder="1" applyAlignment="1">
      <alignment horizontal="center" vertical="center" wrapText="1" shrinkToFit="1"/>
    </xf>
    <xf numFmtId="0" fontId="7" fillId="0" borderId="15" xfId="1" applyNumberFormat="1" applyFont="1" applyBorder="1" applyAlignment="1">
      <alignment horizontal="center" vertical="center" shrinkToFit="1"/>
    </xf>
    <xf numFmtId="41" fontId="20" fillId="0" borderId="16" xfId="4" applyNumberFormat="1" applyFont="1" applyBorder="1" applyAlignment="1">
      <alignment horizontal="center" vertical="center" shrinkToFit="1"/>
    </xf>
    <xf numFmtId="41" fontId="7" fillId="0" borderId="17" xfId="4" applyNumberFormat="1" applyFont="1" applyBorder="1" applyAlignment="1">
      <alignment horizontal="center" vertical="center" shrinkToFit="1"/>
    </xf>
    <xf numFmtId="41" fontId="8" fillId="0" borderId="15" xfId="4" applyNumberFormat="1" applyFont="1" applyBorder="1" applyAlignment="1">
      <alignment horizontal="right" vertical="center" shrinkToFit="1"/>
    </xf>
    <xf numFmtId="41" fontId="8" fillId="0" borderId="16" xfId="4" applyNumberFormat="1" applyFont="1" applyBorder="1" applyAlignment="1">
      <alignment horizontal="center" vertical="center" shrinkToFit="1"/>
    </xf>
    <xf numFmtId="41" fontId="8" fillId="0" borderId="16" xfId="4" applyNumberFormat="1" applyFont="1" applyBorder="1" applyAlignment="1">
      <alignment vertical="center" shrinkToFit="1"/>
    </xf>
    <xf numFmtId="0" fontId="8" fillId="0" borderId="16" xfId="1" applyNumberFormat="1" applyFont="1" applyBorder="1" applyAlignment="1">
      <alignment horizontal="center" vertical="center" shrinkToFit="1"/>
    </xf>
    <xf numFmtId="41" fontId="8" fillId="0" borderId="17" xfId="4" applyNumberFormat="1" applyFont="1" applyBorder="1" applyAlignment="1">
      <alignment horizontal="center" vertical="center" shrinkToFit="1"/>
    </xf>
    <xf numFmtId="0" fontId="8" fillId="0" borderId="18" xfId="1" applyNumberFormat="1" applyFont="1" applyBorder="1" applyAlignment="1">
      <alignment vertical="center" shrinkToFit="1"/>
    </xf>
    <xf numFmtId="0" fontId="8" fillId="0" borderId="0" xfId="1" applyNumberFormat="1" applyFont="1" applyBorder="1" applyAlignment="1">
      <alignment vertical="center" shrinkToFit="1"/>
    </xf>
    <xf numFmtId="41" fontId="7" fillId="0" borderId="0" xfId="1" applyNumberFormat="1" applyFont="1" applyAlignment="1">
      <alignment vertical="center"/>
    </xf>
    <xf numFmtId="0" fontId="7" fillId="0" borderId="19" xfId="1" applyNumberFormat="1" applyFont="1" applyBorder="1" applyAlignment="1">
      <alignment horizontal="center" vertical="center" shrinkToFit="1"/>
    </xf>
    <xf numFmtId="0" fontId="7" fillId="0" borderId="8" xfId="1" applyNumberFormat="1" applyFont="1" applyBorder="1" applyAlignment="1">
      <alignment horizontal="center" vertical="center" shrinkToFit="1"/>
    </xf>
    <xf numFmtId="0" fontId="7" fillId="0" borderId="20" xfId="1" applyNumberFormat="1" applyFont="1" applyBorder="1" applyAlignment="1">
      <alignment horizontal="center" vertical="center" wrapText="1" shrinkToFit="1"/>
    </xf>
    <xf numFmtId="0" fontId="7" fillId="0" borderId="21" xfId="1" applyNumberFormat="1" applyFont="1" applyBorder="1" applyAlignment="1">
      <alignment horizontal="center" vertical="center" shrinkToFit="1"/>
    </xf>
    <xf numFmtId="41" fontId="7" fillId="0" borderId="20" xfId="4" applyNumberFormat="1" applyFont="1" applyBorder="1" applyAlignment="1">
      <alignment horizontal="center" vertical="center" shrinkToFit="1"/>
    </xf>
    <xf numFmtId="41" fontId="7" fillId="0" borderId="22" xfId="4" applyNumberFormat="1" applyFont="1" applyBorder="1" applyAlignment="1">
      <alignment horizontal="center" vertical="center" shrinkToFit="1"/>
    </xf>
    <xf numFmtId="41" fontId="8" fillId="0" borderId="21" xfId="4" applyNumberFormat="1" applyFont="1" applyBorder="1" applyAlignment="1">
      <alignment horizontal="right" vertical="center" shrinkToFit="1"/>
    </xf>
    <xf numFmtId="41" fontId="8" fillId="0" borderId="20" xfId="4" applyNumberFormat="1" applyFont="1" applyBorder="1" applyAlignment="1">
      <alignment horizontal="center" vertical="center" shrinkToFit="1"/>
    </xf>
    <xf numFmtId="41" fontId="8" fillId="0" borderId="20" xfId="4" applyNumberFormat="1" applyFont="1" applyBorder="1" applyAlignment="1">
      <alignment vertical="center" shrinkToFit="1"/>
    </xf>
    <xf numFmtId="0" fontId="8" fillId="0" borderId="20" xfId="1" applyNumberFormat="1" applyFont="1" applyBorder="1" applyAlignment="1">
      <alignment vertical="center" shrinkToFit="1"/>
    </xf>
    <xf numFmtId="41" fontId="8" fillId="0" borderId="22" xfId="4" applyNumberFormat="1" applyFont="1" applyBorder="1" applyAlignment="1">
      <alignment horizontal="center" vertical="center" shrinkToFit="1"/>
    </xf>
    <xf numFmtId="0" fontId="8" fillId="0" borderId="23" xfId="1" applyNumberFormat="1" applyFont="1" applyBorder="1" applyAlignment="1">
      <alignment vertical="center" shrinkToFit="1"/>
    </xf>
    <xf numFmtId="0" fontId="7" fillId="0" borderId="20" xfId="1" applyNumberFormat="1" applyFont="1" applyBorder="1" applyAlignment="1">
      <alignment horizontal="center" vertical="center" shrinkToFit="1"/>
    </xf>
    <xf numFmtId="41" fontId="7" fillId="0" borderId="0" xfId="4" applyNumberFormat="1" applyFont="1" applyAlignment="1">
      <alignment vertical="center"/>
    </xf>
    <xf numFmtId="0" fontId="7" fillId="0" borderId="11" xfId="1" applyNumberFormat="1" applyFont="1" applyBorder="1" applyAlignment="1">
      <alignment horizontal="center" vertical="center" shrinkToFit="1"/>
    </xf>
    <xf numFmtId="0" fontId="7" fillId="0" borderId="24" xfId="1" applyNumberFormat="1" applyFont="1" applyBorder="1" applyAlignment="1">
      <alignment horizontal="center" vertical="center" shrinkToFit="1"/>
    </xf>
    <xf numFmtId="0" fontId="7" fillId="0" borderId="25" xfId="1" applyNumberFormat="1" applyFont="1" applyBorder="1" applyAlignment="1">
      <alignment horizontal="center" vertical="center" shrinkToFit="1"/>
    </xf>
    <xf numFmtId="41" fontId="7" fillId="0" borderId="24" xfId="4" applyNumberFormat="1" applyFont="1" applyBorder="1" applyAlignment="1">
      <alignment horizontal="center" vertical="center" shrinkToFit="1"/>
    </xf>
    <xf numFmtId="41" fontId="7" fillId="0" borderId="26" xfId="4" applyNumberFormat="1" applyFont="1" applyBorder="1" applyAlignment="1">
      <alignment horizontal="center" vertical="center" shrinkToFit="1"/>
    </xf>
    <xf numFmtId="41" fontId="8" fillId="0" borderId="25" xfId="4" applyNumberFormat="1" applyFont="1" applyBorder="1" applyAlignment="1">
      <alignment horizontal="right" vertical="center" shrinkToFit="1"/>
    </xf>
    <xf numFmtId="41" fontId="8" fillId="0" borderId="24" xfId="4" applyNumberFormat="1" applyFont="1" applyBorder="1" applyAlignment="1">
      <alignment horizontal="center" vertical="center" shrinkToFit="1"/>
    </xf>
    <xf numFmtId="41" fontId="8" fillId="0" borderId="24" xfId="4" applyNumberFormat="1" applyFont="1" applyBorder="1" applyAlignment="1">
      <alignment vertical="center" shrinkToFit="1"/>
    </xf>
    <xf numFmtId="0" fontId="8" fillId="0" borderId="24" xfId="1" applyNumberFormat="1" applyFont="1" applyBorder="1" applyAlignment="1">
      <alignment vertical="center" shrinkToFit="1"/>
    </xf>
    <xf numFmtId="41" fontId="8" fillId="0" borderId="26" xfId="4" applyNumberFormat="1" applyFont="1" applyBorder="1" applyAlignment="1">
      <alignment horizontal="center" vertical="center" shrinkToFit="1"/>
    </xf>
    <xf numFmtId="0" fontId="8" fillId="0" borderId="27" xfId="1" applyNumberFormat="1" applyFont="1" applyBorder="1" applyAlignment="1">
      <alignment vertical="center" shrinkToFit="1"/>
    </xf>
    <xf numFmtId="0" fontId="7" fillId="0" borderId="16" xfId="1" applyNumberFormat="1" applyFont="1" applyBorder="1" applyAlignment="1">
      <alignment horizontal="center" vertical="center" wrapText="1" shrinkToFit="1"/>
    </xf>
    <xf numFmtId="0" fontId="8" fillId="0" borderId="16" xfId="1" applyNumberFormat="1" applyFont="1" applyBorder="1" applyAlignment="1">
      <alignment vertical="center" shrinkToFit="1"/>
    </xf>
    <xf numFmtId="187" fontId="22" fillId="0" borderId="20" xfId="4" applyNumberFormat="1" applyFont="1" applyBorder="1" applyAlignment="1">
      <alignment vertical="center" shrinkToFit="1"/>
    </xf>
    <xf numFmtId="41" fontId="8" fillId="0" borderId="20" xfId="4" applyNumberFormat="1" applyFont="1" applyBorder="1" applyAlignment="1">
      <alignment horizontal="left" vertical="center" shrinkToFit="1"/>
    </xf>
    <xf numFmtId="41" fontId="8" fillId="0" borderId="22" xfId="4" applyNumberFormat="1" applyFont="1" applyBorder="1" applyAlignment="1">
      <alignment horizontal="left" vertical="center" shrinkToFit="1"/>
    </xf>
    <xf numFmtId="41" fontId="22" fillId="0" borderId="24" xfId="4" applyNumberFormat="1" applyFont="1" applyBorder="1" applyAlignment="1">
      <alignment vertical="center" shrinkToFit="1"/>
    </xf>
    <xf numFmtId="41" fontId="22" fillId="0" borderId="16" xfId="4" applyNumberFormat="1" applyFont="1" applyBorder="1" applyAlignment="1">
      <alignment vertical="center" shrinkToFit="1"/>
    </xf>
    <xf numFmtId="41" fontId="20" fillId="0" borderId="20" xfId="4" applyNumberFormat="1" applyFont="1" applyBorder="1" applyAlignment="1">
      <alignment horizontal="center" vertical="center" shrinkToFit="1"/>
    </xf>
    <xf numFmtId="41" fontId="22" fillId="0" borderId="20" xfId="4" applyNumberFormat="1" applyFont="1" applyBorder="1" applyAlignment="1">
      <alignment vertical="center" shrinkToFit="1"/>
    </xf>
    <xf numFmtId="0" fontId="8" fillId="0" borderId="20" xfId="1" applyNumberFormat="1" applyFont="1" applyBorder="1" applyAlignment="1">
      <alignment horizontal="right" vertical="center" shrinkToFit="1"/>
    </xf>
    <xf numFmtId="10" fontId="22" fillId="0" borderId="20" xfId="4" applyNumberFormat="1" applyFont="1" applyBorder="1" applyAlignment="1">
      <alignment vertical="center" shrinkToFit="1"/>
    </xf>
    <xf numFmtId="183" fontId="22" fillId="0" borderId="20" xfId="4" applyNumberFormat="1" applyFont="1" applyBorder="1" applyAlignment="1">
      <alignment vertical="center" shrinkToFit="1"/>
    </xf>
    <xf numFmtId="41" fontId="22" fillId="0" borderId="20" xfId="4" applyNumberFormat="1" applyFont="1" applyBorder="1" applyAlignment="1">
      <alignment horizontal="right" vertical="center" shrinkToFit="1"/>
    </xf>
    <xf numFmtId="41" fontId="22" fillId="0" borderId="20" xfId="4" applyNumberFormat="1" applyFont="1" applyBorder="1" applyAlignment="1">
      <alignment horizontal="center" vertical="center" shrinkToFit="1"/>
    </xf>
    <xf numFmtId="41" fontId="22" fillId="0" borderId="22" xfId="4" applyNumberFormat="1" applyFont="1" applyBorder="1" applyAlignment="1">
      <alignment horizontal="center" vertical="center" shrinkToFit="1"/>
    </xf>
    <xf numFmtId="188" fontId="22" fillId="0" borderId="23" xfId="1" applyNumberFormat="1" applyFont="1" applyBorder="1" applyAlignment="1">
      <alignment vertical="center" shrinkToFit="1"/>
    </xf>
    <xf numFmtId="188" fontId="22" fillId="0" borderId="0" xfId="1" applyNumberFormat="1" applyFont="1" applyBorder="1" applyAlignment="1">
      <alignment vertical="center" shrinkToFit="1"/>
    </xf>
    <xf numFmtId="189" fontId="22" fillId="0" borderId="20" xfId="4" applyNumberFormat="1" applyFont="1" applyBorder="1" applyAlignment="1">
      <alignment vertical="center" shrinkToFit="1"/>
    </xf>
    <xf numFmtId="190" fontId="22" fillId="0" borderId="20" xfId="4" applyNumberFormat="1" applyFont="1" applyBorder="1" applyAlignment="1">
      <alignment horizontal="right" vertical="center" shrinkToFit="1"/>
    </xf>
    <xf numFmtId="191" fontId="22" fillId="0" borderId="22" xfId="4" applyNumberFormat="1" applyFont="1" applyBorder="1" applyAlignment="1">
      <alignment vertical="center" shrinkToFit="1"/>
    </xf>
    <xf numFmtId="0" fontId="7" fillId="0" borderId="20" xfId="1" applyNumberFormat="1" applyFont="1" applyBorder="1" applyAlignment="1">
      <alignment horizontal="center" vertical="center" wrapText="1"/>
    </xf>
    <xf numFmtId="0" fontId="8" fillId="0" borderId="23" xfId="1" applyNumberFormat="1" applyFont="1" applyBorder="1" applyAlignment="1">
      <alignment horizontal="right" vertical="center" shrinkToFit="1"/>
    </xf>
    <xf numFmtId="0" fontId="8" fillId="0" borderId="0" xfId="1" applyNumberFormat="1" applyFont="1" applyBorder="1" applyAlignment="1">
      <alignment horizontal="right" vertical="center" shrinkToFit="1"/>
    </xf>
    <xf numFmtId="0" fontId="7" fillId="0" borderId="28" xfId="1" applyNumberFormat="1" applyFont="1" applyBorder="1" applyAlignment="1">
      <alignment horizontal="center" vertical="center" wrapText="1"/>
    </xf>
    <xf numFmtId="0" fontId="7" fillId="0" borderId="29" xfId="1" applyNumberFormat="1" applyFont="1" applyBorder="1" applyAlignment="1">
      <alignment horizontal="center" vertical="center" shrinkToFit="1"/>
    </xf>
    <xf numFmtId="41" fontId="7" fillId="0" borderId="30" xfId="4" applyNumberFormat="1" applyFont="1" applyBorder="1" applyAlignment="1">
      <alignment horizontal="center" vertical="center" shrinkToFit="1"/>
    </xf>
    <xf numFmtId="41" fontId="8" fillId="0" borderId="28" xfId="4" applyNumberFormat="1" applyFont="1" applyBorder="1" applyAlignment="1">
      <alignment horizontal="left" vertical="center" shrinkToFit="1"/>
    </xf>
    <xf numFmtId="0" fontId="8" fillId="0" borderId="28" xfId="1" applyNumberFormat="1" applyFont="1" applyBorder="1" applyAlignment="1">
      <alignment horizontal="right" vertical="center" shrinkToFit="1"/>
    </xf>
    <xf numFmtId="41" fontId="8" fillId="0" borderId="30" xfId="4" applyNumberFormat="1" applyFont="1" applyBorder="1" applyAlignment="1">
      <alignment horizontal="left" vertical="center" shrinkToFit="1"/>
    </xf>
    <xf numFmtId="0" fontId="8" fillId="0" borderId="31" xfId="1" applyNumberFormat="1" applyFont="1" applyBorder="1" applyAlignment="1">
      <alignment horizontal="right" vertical="center" shrinkToFit="1"/>
    </xf>
    <xf numFmtId="0" fontId="8" fillId="0" borderId="24" xfId="1" applyNumberFormat="1" applyFont="1" applyBorder="1" applyAlignment="1">
      <alignment horizontal="right" vertical="center" shrinkToFit="1"/>
    </xf>
    <xf numFmtId="0" fontId="7" fillId="0" borderId="32" xfId="1" applyNumberFormat="1" applyFont="1" applyBorder="1" applyAlignment="1">
      <alignment horizontal="center" vertical="center" shrinkToFit="1"/>
    </xf>
    <xf numFmtId="0" fontId="7" fillId="0" borderId="33" xfId="1" applyNumberFormat="1" applyFont="1" applyBorder="1" applyAlignment="1">
      <alignment horizontal="center" vertical="center" shrinkToFit="1"/>
    </xf>
    <xf numFmtId="41" fontId="7" fillId="0" borderId="34" xfId="4" applyNumberFormat="1" applyFont="1" applyBorder="1" applyAlignment="1">
      <alignment horizontal="center" vertical="center" shrinkToFit="1"/>
    </xf>
    <xf numFmtId="41" fontId="7" fillId="0" borderId="35" xfId="4" applyNumberFormat="1" applyFont="1" applyBorder="1" applyAlignment="1">
      <alignment horizontal="center" vertical="center" shrinkToFit="1"/>
    </xf>
    <xf numFmtId="41" fontId="8" fillId="0" borderId="33" xfId="4" applyNumberFormat="1" applyFont="1" applyBorder="1" applyAlignment="1">
      <alignment horizontal="right" vertical="center" shrinkToFit="1"/>
    </xf>
    <xf numFmtId="41" fontId="8" fillId="0" borderId="34" xfId="4" applyNumberFormat="1" applyFont="1" applyBorder="1" applyAlignment="1">
      <alignment horizontal="center" vertical="center" shrinkToFit="1"/>
    </xf>
    <xf numFmtId="41" fontId="22" fillId="0" borderId="34" xfId="4" applyNumberFormat="1" applyFont="1" applyBorder="1" applyAlignment="1">
      <alignment vertical="center" shrinkToFit="1"/>
    </xf>
    <xf numFmtId="0" fontId="8" fillId="0" borderId="34" xfId="1" applyNumberFormat="1" applyFont="1" applyBorder="1" applyAlignment="1">
      <alignment horizontal="right" vertical="center" shrinkToFit="1"/>
    </xf>
    <xf numFmtId="41" fontId="8" fillId="0" borderId="35" xfId="4" applyNumberFormat="1" applyFont="1" applyBorder="1" applyAlignment="1">
      <alignment horizontal="center" vertical="center" shrinkToFit="1"/>
    </xf>
    <xf numFmtId="0" fontId="8" fillId="0" borderId="36" xfId="1" applyNumberFormat="1" applyFont="1" applyBorder="1" applyAlignment="1">
      <alignment vertical="center" shrinkToFit="1"/>
    </xf>
    <xf numFmtId="10" fontId="22" fillId="0" borderId="34" xfId="4" applyNumberFormat="1" applyFont="1" applyBorder="1" applyAlignment="1">
      <alignment vertical="center" shrinkToFit="1"/>
    </xf>
    <xf numFmtId="41" fontId="8" fillId="0" borderId="34" xfId="4" applyNumberFormat="1" applyFont="1" applyBorder="1" applyAlignment="1">
      <alignment horizontal="left" vertical="center" shrinkToFit="1"/>
    </xf>
    <xf numFmtId="41" fontId="8" fillId="0" borderId="35" xfId="4" applyNumberFormat="1" applyFont="1" applyBorder="1" applyAlignment="1">
      <alignment horizontal="left" vertical="center" shrinkToFit="1"/>
    </xf>
    <xf numFmtId="10" fontId="22" fillId="0" borderId="34" xfId="4" applyNumberFormat="1" applyFont="1" applyBorder="1" applyAlignment="1">
      <alignment vertical="center"/>
    </xf>
    <xf numFmtId="41" fontId="8" fillId="0" borderId="34" xfId="4" applyNumberFormat="1" applyFont="1" applyBorder="1" applyAlignment="1">
      <alignment horizontal="left" vertical="center"/>
    </xf>
    <xf numFmtId="0" fontId="8" fillId="0" borderId="34" xfId="1" applyNumberFormat="1" applyFont="1" applyBorder="1" applyAlignment="1">
      <alignment vertical="center"/>
    </xf>
    <xf numFmtId="192" fontId="22" fillId="0" borderId="36" xfId="1" applyNumberFormat="1" applyFont="1" applyBorder="1" applyAlignment="1">
      <alignment vertical="center" shrinkToFit="1"/>
    </xf>
    <xf numFmtId="41" fontId="20" fillId="0" borderId="34" xfId="4" applyNumberFormat="1" applyFont="1" applyBorder="1" applyAlignment="1">
      <alignment horizontal="center" vertical="center" shrinkToFit="1"/>
    </xf>
    <xf numFmtId="10" fontId="8" fillId="0" borderId="34" xfId="4" applyNumberFormat="1" applyFont="1" applyBorder="1" applyAlignment="1">
      <alignment vertical="center" shrinkToFit="1"/>
    </xf>
    <xf numFmtId="0" fontId="8" fillId="0" borderId="34" xfId="1" applyNumberFormat="1" applyFont="1" applyBorder="1" applyAlignment="1">
      <alignment vertical="center" shrinkToFit="1"/>
    </xf>
    <xf numFmtId="41" fontId="8" fillId="0" borderId="34" xfId="4" applyNumberFormat="1" applyFont="1" applyBorder="1" applyAlignment="1">
      <alignment vertical="center" shrinkToFit="1"/>
    </xf>
    <xf numFmtId="9" fontId="8" fillId="0" borderId="34" xfId="4" applyNumberFormat="1" applyFont="1" applyBorder="1" applyAlignment="1">
      <alignment vertical="center" shrinkToFit="1"/>
    </xf>
    <xf numFmtId="0" fontId="7" fillId="0" borderId="34" xfId="1" applyNumberFormat="1" applyFont="1" applyBorder="1" applyAlignment="1">
      <alignment horizontal="center" vertical="center" shrinkToFit="1"/>
    </xf>
    <xf numFmtId="192" fontId="23" fillId="0" borderId="36" xfId="1" applyNumberFormat="1" applyFont="1" applyBorder="1" applyAlignment="1">
      <alignment vertical="center" shrinkToFit="1"/>
    </xf>
    <xf numFmtId="192" fontId="23" fillId="0" borderId="0" xfId="1" applyNumberFormat="1" applyFont="1" applyBorder="1" applyAlignment="1">
      <alignment vertical="center" shrinkToFit="1"/>
    </xf>
    <xf numFmtId="0" fontId="7" fillId="0" borderId="0" xfId="1" applyNumberFormat="1" applyFont="1" applyBorder="1" applyAlignment="1">
      <alignment horizontal="center" vertical="center"/>
    </xf>
    <xf numFmtId="41" fontId="7" fillId="0" borderId="0" xfId="4" applyNumberFormat="1" applyFont="1" applyBorder="1" applyAlignment="1">
      <alignment horizontal="center" vertical="center"/>
    </xf>
    <xf numFmtId="41" fontId="8" fillId="0" borderId="0" xfId="4" applyNumberFormat="1" applyFont="1" applyBorder="1" applyAlignment="1">
      <alignment horizontal="right" vertical="center"/>
    </xf>
    <xf numFmtId="41" fontId="8" fillId="0" borderId="0" xfId="4" applyNumberFormat="1" applyFont="1" applyBorder="1" applyAlignment="1">
      <alignment horizontal="center" vertical="center"/>
    </xf>
    <xf numFmtId="0" fontId="8" fillId="0" borderId="0" xfId="1" applyNumberFormat="1" applyFont="1" applyBorder="1" applyAlignment="1">
      <alignment vertical="center"/>
    </xf>
    <xf numFmtId="41" fontId="7" fillId="0" borderId="0" xfId="4" applyNumberFormat="1" applyFont="1" applyBorder="1" applyAlignment="1">
      <alignment vertical="center"/>
    </xf>
    <xf numFmtId="0" fontId="7" fillId="3" borderId="5" xfId="1" applyNumberFormat="1" applyFont="1" applyFill="1" applyBorder="1" applyAlignment="1">
      <alignment horizontal="center" vertical="center"/>
    </xf>
    <xf numFmtId="41" fontId="7" fillId="3" borderId="20" xfId="4" applyNumberFormat="1" applyFont="1" applyFill="1" applyBorder="1" applyAlignment="1">
      <alignment vertical="center"/>
    </xf>
    <xf numFmtId="41" fontId="21" fillId="3" borderId="20" xfId="4" applyNumberFormat="1" applyFont="1" applyFill="1" applyBorder="1" applyAlignment="1">
      <alignment vertical="center"/>
    </xf>
    <xf numFmtId="41" fontId="8" fillId="3" borderId="20" xfId="4" applyNumberFormat="1" applyFont="1" applyFill="1" applyBorder="1" applyAlignment="1">
      <alignment horizontal="right" vertical="center"/>
    </xf>
    <xf numFmtId="41" fontId="8" fillId="3" borderId="20" xfId="4" applyNumberFormat="1" applyFont="1" applyFill="1" applyBorder="1" applyAlignment="1">
      <alignment horizontal="center" vertical="center"/>
    </xf>
    <xf numFmtId="10" fontId="8" fillId="3" borderId="20" xfId="4" applyNumberFormat="1" applyFont="1" applyFill="1" applyBorder="1" applyAlignment="1">
      <alignment horizontal="center" vertical="center"/>
    </xf>
    <xf numFmtId="193" fontId="8" fillId="3" borderId="6" xfId="4" applyNumberFormat="1" applyFont="1" applyFill="1" applyBorder="1" applyAlignment="1">
      <alignment vertical="center"/>
    </xf>
    <xf numFmtId="41" fontId="21" fillId="0" borderId="0" xfId="4" applyNumberFormat="1" applyFont="1" applyAlignment="1">
      <alignment vertical="center"/>
    </xf>
    <xf numFmtId="0" fontId="32" fillId="0" borderId="0" xfId="5">
      <alignment vertical="center"/>
    </xf>
    <xf numFmtId="0" fontId="33" fillId="0" borderId="0" xfId="5" applyFont="1">
      <alignment vertical="center"/>
    </xf>
    <xf numFmtId="194" fontId="32" fillId="0" borderId="1" xfId="5" applyNumberFormat="1" applyFont="1" applyBorder="1" applyAlignment="1">
      <alignment vertical="center"/>
    </xf>
    <xf numFmtId="194" fontId="32" fillId="0" borderId="1" xfId="5" quotePrefix="1" applyNumberFormat="1" applyFont="1" applyBorder="1" applyAlignment="1">
      <alignment vertical="center"/>
    </xf>
    <xf numFmtId="0" fontId="33" fillId="0" borderId="1" xfId="5" applyFont="1" applyBorder="1" applyAlignment="1">
      <alignment horizontal="center" vertical="center"/>
    </xf>
    <xf numFmtId="194" fontId="32" fillId="0" borderId="1" xfId="5" applyNumberFormat="1" applyBorder="1" applyAlignment="1">
      <alignment vertical="center"/>
    </xf>
    <xf numFmtId="0" fontId="32" fillId="0" borderId="1" xfId="5" applyNumberFormat="1" applyBorder="1" applyAlignment="1">
      <alignment vertical="center"/>
    </xf>
    <xf numFmtId="194" fontId="32" fillId="0" borderId="1" xfId="5" quotePrefix="1" applyNumberFormat="1" applyBorder="1" applyAlignment="1">
      <alignment vertical="center"/>
    </xf>
    <xf numFmtId="194" fontId="36" fillId="4" borderId="1" xfId="5" applyNumberFormat="1" applyFont="1" applyFill="1" applyBorder="1" applyAlignment="1">
      <alignment vertical="center"/>
    </xf>
    <xf numFmtId="0" fontId="36" fillId="4" borderId="1" xfId="5" applyNumberFormat="1" applyFont="1" applyFill="1" applyBorder="1" applyAlignment="1">
      <alignment vertical="center"/>
    </xf>
    <xf numFmtId="194" fontId="33" fillId="0" borderId="1" xfId="5" applyNumberFormat="1" applyFont="1" applyBorder="1" applyAlignment="1">
      <alignment horizontal="center" vertical="center"/>
    </xf>
    <xf numFmtId="0" fontId="12" fillId="0" borderId="45" xfId="1" applyNumberFormat="1" applyFont="1" applyBorder="1" applyAlignment="1">
      <alignment horizontal="center" vertical="center"/>
    </xf>
    <xf numFmtId="0" fontId="12" fillId="0" borderId="38" xfId="1" applyNumberFormat="1" applyFont="1" applyBorder="1" applyAlignment="1">
      <alignment horizontal="center" vertical="center"/>
    </xf>
    <xf numFmtId="0" fontId="12" fillId="0" borderId="49" xfId="1" applyNumberFormat="1" applyFont="1" applyBorder="1" applyAlignment="1">
      <alignment horizontal="center" vertical="center"/>
    </xf>
    <xf numFmtId="0" fontId="12" fillId="0" borderId="50" xfId="1" applyNumberFormat="1" applyFont="1" applyBorder="1" applyAlignment="1">
      <alignment horizontal="center" vertical="center"/>
    </xf>
    <xf numFmtId="0" fontId="12" fillId="0" borderId="51" xfId="1" applyNumberFormat="1" applyFont="1" applyBorder="1" applyAlignment="1">
      <alignment horizontal="center" vertical="center" wrapText="1"/>
    </xf>
    <xf numFmtId="0" fontId="12" fillId="0" borderId="52" xfId="1" applyNumberFormat="1" applyFont="1" applyBorder="1" applyAlignment="1">
      <alignment horizontal="center" vertical="center"/>
    </xf>
    <xf numFmtId="0" fontId="12" fillId="0" borderId="51" xfId="1" applyNumberFormat="1" applyFont="1" applyBorder="1" applyAlignment="1">
      <alignment horizontal="center" vertical="center"/>
    </xf>
    <xf numFmtId="0" fontId="27" fillId="0" borderId="45" xfId="1" applyNumberFormat="1" applyFont="1" applyBorder="1" applyAlignment="1">
      <alignment horizontal="center" vertical="center" wrapText="1"/>
    </xf>
    <xf numFmtId="0" fontId="27" fillId="0" borderId="38" xfId="1" applyNumberFormat="1" applyFont="1" applyBorder="1" applyAlignment="1">
      <alignment horizontal="center" vertical="center"/>
    </xf>
    <xf numFmtId="0" fontId="13" fillId="0" borderId="46" xfId="1" applyNumberFormat="1" applyFont="1" applyBorder="1" applyAlignment="1">
      <alignment horizontal="center" vertical="center"/>
    </xf>
    <xf numFmtId="0" fontId="0" fillId="0" borderId="47" xfId="1" applyNumberFormat="1" applyFont="1" applyBorder="1" applyAlignment="1"/>
    <xf numFmtId="0" fontId="13" fillId="0" borderId="46" xfId="1" quotePrefix="1" applyNumberFormat="1" applyFont="1" applyBorder="1" applyAlignment="1">
      <alignment horizontal="center" vertical="center"/>
    </xf>
    <xf numFmtId="0" fontId="0" fillId="0" borderId="17" xfId="1" applyNumberFormat="1" applyFont="1" applyBorder="1" applyAlignment="1">
      <alignment horizontal="center" vertical="center"/>
    </xf>
    <xf numFmtId="0" fontId="13" fillId="0" borderId="39" xfId="1" applyNumberFormat="1" applyFont="1" applyBorder="1" applyAlignment="1">
      <alignment horizontal="center" vertical="center"/>
    </xf>
    <xf numFmtId="0" fontId="13" fillId="0" borderId="40" xfId="1" applyNumberFormat="1" applyFont="1" applyBorder="1" applyAlignment="1">
      <alignment horizontal="center" vertical="center"/>
    </xf>
    <xf numFmtId="0" fontId="13" fillId="0" borderId="39" xfId="1" quotePrefix="1" applyNumberFormat="1" applyFont="1" applyBorder="1" applyAlignment="1">
      <alignment horizontal="center" vertical="center"/>
    </xf>
    <xf numFmtId="0" fontId="0" fillId="0" borderId="40" xfId="1" applyNumberFormat="1" applyFont="1" applyBorder="1" applyAlignment="1">
      <alignment horizontal="center" vertical="center"/>
    </xf>
    <xf numFmtId="0" fontId="0" fillId="0" borderId="26" xfId="1" applyNumberFormat="1" applyFont="1" applyBorder="1" applyAlignment="1">
      <alignment horizontal="center" vertical="center"/>
    </xf>
    <xf numFmtId="185" fontId="25" fillId="0" borderId="5" xfId="4" applyNumberFormat="1" applyFont="1" applyFill="1" applyBorder="1" applyAlignment="1">
      <alignment horizontal="right" vertical="center"/>
    </xf>
    <xf numFmtId="10" fontId="25" fillId="0" borderId="20" xfId="1" applyNumberFormat="1" applyFont="1" applyBorder="1" applyAlignment="1">
      <alignment horizontal="right" vertical="center"/>
    </xf>
    <xf numFmtId="0" fontId="26" fillId="0" borderId="20" xfId="1" applyNumberFormat="1" applyFont="1" applyBorder="1" applyAlignment="1">
      <alignment horizontal="right" vertical="center"/>
    </xf>
    <xf numFmtId="0" fontId="26" fillId="0" borderId="22" xfId="1" applyNumberFormat="1" applyFont="1" applyBorder="1" applyAlignment="1">
      <alignment horizontal="right" vertical="center"/>
    </xf>
    <xf numFmtId="184" fontId="24" fillId="0" borderId="5" xfId="4" applyNumberFormat="1" applyFont="1" applyFill="1" applyBorder="1" applyAlignment="1">
      <alignment horizontal="right" vertical="center"/>
    </xf>
    <xf numFmtId="184" fontId="24" fillId="0" borderId="20" xfId="4" applyNumberFormat="1" applyFont="1" applyBorder="1" applyAlignment="1">
      <alignment horizontal="right" vertical="center"/>
    </xf>
    <xf numFmtId="184" fontId="0" fillId="0" borderId="20" xfId="4" applyNumberFormat="1" applyFont="1" applyBorder="1" applyAlignment="1">
      <alignment horizontal="right" vertical="center"/>
    </xf>
    <xf numFmtId="184" fontId="0" fillId="0" borderId="6" xfId="4" applyNumberFormat="1" applyFont="1" applyBorder="1" applyAlignment="1">
      <alignment horizontal="right" vertical="center"/>
    </xf>
    <xf numFmtId="185" fontId="24" fillId="0" borderId="5" xfId="4" applyNumberFormat="1" applyFont="1" applyFill="1" applyBorder="1" applyAlignment="1">
      <alignment horizontal="center" vertical="center"/>
    </xf>
    <xf numFmtId="0" fontId="24" fillId="0" borderId="20" xfId="1" applyNumberFormat="1" applyFont="1" applyBorder="1" applyAlignment="1">
      <alignment horizontal="center" vertical="center"/>
    </xf>
    <xf numFmtId="0" fontId="0" fillId="0" borderId="20" xfId="1" applyNumberFormat="1" applyFont="1" applyBorder="1" applyAlignment="1">
      <alignment horizontal="center" vertical="center"/>
    </xf>
    <xf numFmtId="0" fontId="0" fillId="0" borderId="22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left"/>
    </xf>
    <xf numFmtId="0" fontId="24" fillId="3" borderId="44" xfId="1" applyNumberFormat="1" applyFont="1" applyFill="1" applyBorder="1" applyAlignment="1">
      <alignment horizontal="center" vertical="center"/>
    </xf>
    <xf numFmtId="0" fontId="24" fillId="3" borderId="45" xfId="1" applyNumberFormat="1" applyFont="1" applyFill="1" applyBorder="1" applyAlignment="1">
      <alignment horizontal="center" vertical="center"/>
    </xf>
    <xf numFmtId="0" fontId="24" fillId="3" borderId="46" xfId="1" applyNumberFormat="1" applyFont="1" applyFill="1" applyBorder="1" applyAlignment="1">
      <alignment horizontal="center" vertical="center"/>
    </xf>
    <xf numFmtId="0" fontId="0" fillId="0" borderId="16" xfId="1" applyNumberFormat="1" applyFont="1" applyBorder="1" applyAlignment="1">
      <alignment horizontal="center" vertical="center"/>
    </xf>
    <xf numFmtId="0" fontId="0" fillId="0" borderId="47" xfId="1" applyNumberFormat="1" applyFont="1" applyBorder="1" applyAlignment="1">
      <alignment horizontal="center" vertical="center"/>
    </xf>
    <xf numFmtId="41" fontId="12" fillId="0" borderId="48" xfId="4" applyNumberFormat="1" applyFont="1" applyFill="1" applyBorder="1" applyAlignment="1">
      <alignment horizontal="center" vertical="center"/>
    </xf>
    <xf numFmtId="41" fontId="12" fillId="0" borderId="1" xfId="4" applyNumberFormat="1" applyFont="1" applyFill="1" applyBorder="1" applyAlignment="1">
      <alignment horizontal="center" vertical="center"/>
    </xf>
    <xf numFmtId="41" fontId="12" fillId="0" borderId="37" xfId="4" applyNumberFormat="1" applyFont="1" applyFill="1" applyBorder="1" applyAlignment="1">
      <alignment horizontal="center" vertical="center"/>
    </xf>
    <xf numFmtId="41" fontId="12" fillId="0" borderId="38" xfId="4" applyNumberFormat="1" applyFont="1" applyFill="1" applyBorder="1" applyAlignment="1">
      <alignment horizontal="center" vertical="center"/>
    </xf>
    <xf numFmtId="184" fontId="24" fillId="0" borderId="39" xfId="4" applyNumberFormat="1" applyFont="1" applyFill="1" applyBorder="1" applyAlignment="1">
      <alignment horizontal="right" vertical="center"/>
    </xf>
    <xf numFmtId="184" fontId="24" fillId="0" borderId="24" xfId="4" applyNumberFormat="1" applyFont="1" applyBorder="1" applyAlignment="1">
      <alignment horizontal="right" vertical="center"/>
    </xf>
    <xf numFmtId="184" fontId="0" fillId="0" borderId="24" xfId="4" applyNumberFormat="1" applyFont="1" applyBorder="1" applyAlignment="1">
      <alignment horizontal="right" vertical="center"/>
    </xf>
    <xf numFmtId="184" fontId="0" fillId="0" borderId="40" xfId="4" applyNumberFormat="1" applyFont="1" applyBorder="1" applyAlignment="1">
      <alignment horizontal="right" vertical="center"/>
    </xf>
    <xf numFmtId="185" fontId="24" fillId="0" borderId="39" xfId="4" applyNumberFormat="1" applyFont="1" applyFill="1" applyBorder="1" applyAlignment="1">
      <alignment horizontal="center" vertical="center"/>
    </xf>
    <xf numFmtId="0" fontId="24" fillId="0" borderId="24" xfId="1" applyNumberFormat="1" applyFont="1" applyBorder="1" applyAlignment="1">
      <alignment horizontal="center" vertical="center"/>
    </xf>
    <xf numFmtId="0" fontId="0" fillId="0" borderId="24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183" fontId="24" fillId="0" borderId="20" xfId="1" applyNumberFormat="1" applyFont="1" applyBorder="1" applyAlignment="1">
      <alignment horizontal="center" vertical="center"/>
    </xf>
    <xf numFmtId="41" fontId="12" fillId="0" borderId="21" xfId="4" applyNumberFormat="1" applyFont="1" applyFill="1" applyBorder="1" applyAlignment="1">
      <alignment horizontal="center" vertical="center"/>
    </xf>
    <xf numFmtId="41" fontId="12" fillId="0" borderId="6" xfId="4" applyNumberFormat="1" applyFont="1" applyFill="1" applyBorder="1" applyAlignment="1">
      <alignment horizontal="center" vertical="center"/>
    </xf>
    <xf numFmtId="41" fontId="12" fillId="0" borderId="41" xfId="4" applyNumberFormat="1" applyFont="1" applyFill="1" applyBorder="1" applyAlignment="1">
      <alignment horizontal="center" vertical="center"/>
    </xf>
    <xf numFmtId="41" fontId="12" fillId="0" borderId="42" xfId="4" applyNumberFormat="1" applyFont="1" applyFill="1" applyBorder="1" applyAlignment="1">
      <alignment horizontal="center" vertical="center"/>
    </xf>
    <xf numFmtId="41" fontId="12" fillId="0" borderId="43" xfId="4" applyNumberFormat="1" applyFont="1" applyFill="1" applyBorder="1" applyAlignment="1">
      <alignment horizontal="center" vertical="center"/>
    </xf>
    <xf numFmtId="0" fontId="7" fillId="0" borderId="33" xfId="1" applyNumberFormat="1" applyFont="1" applyBorder="1" applyAlignment="1">
      <alignment horizontal="center" vertical="center" shrinkToFit="1"/>
    </xf>
    <xf numFmtId="0" fontId="7" fillId="0" borderId="34" xfId="1" applyNumberFormat="1" applyFont="1" applyBorder="1" applyAlignment="1">
      <alignment horizontal="center" vertical="center" shrinkToFit="1"/>
    </xf>
    <xf numFmtId="0" fontId="7" fillId="0" borderId="55" xfId="1" applyNumberFormat="1" applyFont="1" applyBorder="1" applyAlignment="1">
      <alignment horizontal="center" vertical="center" shrinkToFit="1"/>
    </xf>
    <xf numFmtId="0" fontId="7" fillId="0" borderId="56" xfId="1" applyNumberFormat="1" applyFont="1" applyBorder="1" applyAlignment="1">
      <alignment horizontal="center" vertical="center" shrinkToFit="1"/>
    </xf>
    <xf numFmtId="0" fontId="7" fillId="0" borderId="13" xfId="1" applyNumberFormat="1" applyFont="1" applyBorder="1" applyAlignment="1">
      <alignment horizontal="center" vertical="center" shrinkToFit="1"/>
    </xf>
    <xf numFmtId="0" fontId="7" fillId="0" borderId="35" xfId="1" applyNumberFormat="1" applyFont="1" applyBorder="1" applyAlignment="1">
      <alignment horizontal="center" vertical="center" shrinkToFit="1"/>
    </xf>
    <xf numFmtId="0" fontId="7" fillId="0" borderId="53" xfId="1" applyNumberFormat="1" applyFont="1" applyBorder="1" applyAlignment="1">
      <alignment horizontal="center" vertical="center" wrapText="1"/>
    </xf>
    <xf numFmtId="0" fontId="7" fillId="0" borderId="54" xfId="1" applyNumberFormat="1" applyFont="1" applyBorder="1" applyAlignment="1">
      <alignment horizontal="center" vertical="center" wrapText="1"/>
    </xf>
    <xf numFmtId="0" fontId="0" fillId="0" borderId="0" xfId="0" quotePrefix="1" applyNumberForma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28" fillId="0" borderId="0" xfId="0" quotePrefix="1" applyNumberFormat="1" applyFont="1" applyAlignment="1">
      <alignment horizontal="center" vertical="center"/>
    </xf>
    <xf numFmtId="0" fontId="0" fillId="0" borderId="0" xfId="0" quotePrefix="1" applyNumberFormat="1" applyFont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178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  <xf numFmtId="0" fontId="29" fillId="0" borderId="0" xfId="0" quotePrefix="1" applyNumberFormat="1" applyFont="1" applyAlignment="1">
      <alignment vertical="center"/>
    </xf>
    <xf numFmtId="0" fontId="33" fillId="0" borderId="1" xfId="5" applyFont="1" applyBorder="1" applyAlignment="1">
      <alignment horizontal="center" vertical="center"/>
    </xf>
    <xf numFmtId="0" fontId="35" fillId="0" borderId="0" xfId="5" applyFont="1" applyAlignment="1">
      <alignment horizontal="center" vertical="center"/>
    </xf>
    <xf numFmtId="0" fontId="33" fillId="0" borderId="0" xfId="5" quotePrefix="1" applyFont="1">
      <alignment vertical="center"/>
    </xf>
    <xf numFmtId="194" fontId="33" fillId="0" borderId="1" xfId="5" applyNumberFormat="1" applyFont="1" applyBorder="1" applyAlignment="1">
      <alignment horizontal="center" vertical="center"/>
    </xf>
    <xf numFmtId="0" fontId="33" fillId="0" borderId="1" xfId="5" applyNumberFormat="1" applyFont="1" applyBorder="1" applyAlignment="1">
      <alignment horizontal="center" vertical="center"/>
    </xf>
  </cellXfs>
  <cellStyles count="6">
    <cellStyle name="Normal 2" xfId="5"/>
    <cellStyle name="쉼표 [0] 2" xfId="3"/>
    <cellStyle name="쉼표 [0] 2 2" xfId="4"/>
    <cellStyle name="쉼표 [0] 3 2" xfId="2"/>
    <cellStyle name="표준" xfId="0" builtinId="0"/>
    <cellStyle name="표준 2" xfId="1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55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49.xml"/><Relationship Id="rId68" Type="http://schemas.openxmlformats.org/officeDocument/2006/relationships/externalLink" Target="externalLinks/externalLink54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39.xml"/><Relationship Id="rId58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52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43.xml"/><Relationship Id="rId61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38.xml"/><Relationship Id="rId60" Type="http://schemas.openxmlformats.org/officeDocument/2006/relationships/externalLink" Target="externalLinks/externalLink46.xml"/><Relationship Id="rId65" Type="http://schemas.openxmlformats.org/officeDocument/2006/relationships/externalLink" Target="externalLinks/externalLink51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0.xml"/><Relationship Id="rId69" Type="http://schemas.openxmlformats.org/officeDocument/2006/relationships/externalLink" Target="externalLinks/externalLink55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7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59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48.xml"/><Relationship Id="rId70" Type="http://schemas.openxmlformats.org/officeDocument/2006/relationships/externalLink" Target="externalLinks/externalLink5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1098550</xdr:colOff>
      <xdr:row>44</xdr:row>
      <xdr:rowOff>184150</xdr:rowOff>
    </xdr:from>
    <xdr:to>
      <xdr:col>2</xdr:col>
      <xdr:colOff>1130300</xdr:colOff>
      <xdr:row>44</xdr:row>
      <xdr:rowOff>184150</xdr:rowOff>
    </xdr:to>
    <xdr:sp macro="" textlink="">
      <xdr:nvSpPr>
        <xdr:cNvPr id="2" name="Text Box 7"/>
        <xdr:cNvSpPr txBox="1">
          <a:spLocks noChangeArrowheads="1"/>
        </xdr:cNvSpPr>
      </xdr:nvSpPr>
      <xdr:spPr>
        <a:xfrm>
          <a:off x="2828925" y="13335000"/>
          <a:ext cx="47625" cy="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Book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ll%20Users\Documents\2003project\&#51652;&#51453;&#47532;(&#52572;&#51333;)\&#51652;&#51453;&#47532;&#49688;&#47049;\&#48372;&#47161;down\&#49688;&#47049;\&#50896;&#48376;&#49688;&#47049;\&#50896;&#54805;&#47592;&#54848;&#49688;&#4704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56;&#50577;&#44288;&#5111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0976;&#54620;&#44148;&#52629;/Desktop/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&#46041;&#47749;/&#51109;&#54637;&#49440;/&#44396;&#51312;&#44228;&#49328;/BO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181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857;&#52384;\&#54252;&#52380;&#49569;&#50864;&#49688;&#47049;\hb\&#49340;&#49328;1&#51648;&#44396;(&#49892;&#49884;)\&#51452;&#44277;&#49688;&#47049;\&#51068;&#50948;&#45824;&#44032;98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TEST\&#51473;&#49328;&#443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su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DOOSAN\RAHMEN\R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SP00C087\EXCEL\&#49688;&#47049;&#49328;&#52636;\&#49345;&#54408;&#52376;&#47532;&#48516;&#44396;\&#50896;&#54805;&#47592;&#54848;&#49688;&#4704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7civil\081\spo1c060(&#45817;&#45224;&#47532;)\&#49688;&#47049;\&#50896;&#54805;&#47592;&#54848;&#49688;&#4704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49836;&#47000;&#4865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My%20Documents\WORK1\JANGNAE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\d\WS\&#52572;&#51333;&#46020;&#49884;&#44228;&#54925;&#46020;&#47196;\&#53468;&#48393;&#52488;&#44368;\&#53468;&#48393;&#52488;&#44368;&#49688;&#47049;\&#48512;&#45824;&#4427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p00c033(&#51204;&#51452;&#52264;&#51665;&#44288;&#47196;)\&#49688;&#47049;&#49328;&#52636;&#52572;&#51333;\&#49688;&#47049;&#49328;&#52636;&#49436;(&#54036;&#48373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-&#50668;&#44592;&#49436;&#51068;&#54644;\&#46041;&#53444;\&#49849;&#54872;&#52980;\&#50724;&#49688;\&#44288;&#47196;&#53552;&#54028;&#4459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DATA\&#51473;&#49328;&#443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&#44148;&#52629;\&#44148;&#51221;&#44148;&#52629;\&#50689;&#51452;&#44221;&#47452;&#54984;&#47144;&#50896;\&#49688;&#47049;\Excel\EXCEL\SUCK\HANBIT\3-2\3-2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45824;&#44396;&#54252;&#54637;\PCBEAM\PIER\&#48317;&#44228;&#52380;~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WINDOWS\Personal\&#44396;&#50516;&#51473;&#54617;&#44368;\&#49688;&#47049;&#51665;&#44228;&#54364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452;&#49453;\&#51089;&#50629;&#49892;\02-&#54217;-&#53664;&#47785;&#44277;&#49324;\&#49688;&#47049;&#49328;&#52636;&#49436;\XECELL\EXCEL\&#44396;&#51312;\RAHMEN\hankyoung\&#54028;&#51060;&#54805;~1\&#46041;&#47932;&#51060;~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47564;\D\spo1c060(&#45817;&#45224;&#47532;)\&#49688;&#47049;\&#50896;&#54805;&#47592;&#54848;&#49688;&#47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USAN\303\SAP\YD\T-DRE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2003\&#44053;&#51068;&#51648;&#44396;\&#54252;&#51109;&#51089;&#50629;\07.&#46020;&#47196;&#48143;&#54252;&#51109;&#44277;\08.&#44053;&#51068;-&#52264;&#47049;&#51652;&#51077;&#44552;&#51648;&#49884;&#49444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2&#45800;&#44228;\2&#52264;&#49688;&#47049;\2&#52264;&#49688;&#4704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SE0-DWG\&#52404;&#50977;\XLS\ALL-XLS\ULSAN\PRIC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48148;&#53461;%20&#54868;&#47732;\&#48320;&#49892;&#54217;&#44512;&#53664;&#44277;&#49688;&#4704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1&#45800;&#44228;\1&#52264;&#49688;&#47049;\&#45436;&#54788;&#50864;&#49688;&#48155;&#51060;(1&#45800;&#44228;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5380;\01&#44277;&#50976;\&#48372;&#47161;down\&#49688;&#47049;\&#50896;&#48376;&#49688;&#47049;\&#50896;&#54805;&#47592;&#54848;&#49688;&#4704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88;&#51116;&#4730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&#50416;&#44592;\&#44537;&#50501;\&#50685;&#44592;\&#50864;&#49688;&#49688;&#47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3468;&#51652;\D\spo1c060(&#45817;&#45224;&#47532;)\&#49688;&#47049;\&#50896;&#54805;&#47592;&#54848;&#49688;&#4704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08;&#54616;&#44592;\D\&#54532;&#47196;&#51229;&#53944;\&#50641;&#49472;\&#54861;&#51008;&#46041;\&#44552;&#44053;&#50500;&#54028;&#53944;f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8393;\PROJECT\hb\&#49340;&#49328;1&#51648;&#44396;(&#49892;&#49884;)\&#51452;&#44277;&#49688;&#47049;\&#51068;&#50948;&#45824;&#44032;980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&#44148;&#52629;\&#44148;&#51221;&#44148;&#52629;\&#50689;&#51452;&#44221;&#47452;&#54984;&#47144;&#50896;\&#49688;&#47049;\Excel\EXCEL\SUCK\HANBIT\3-2\3-2PS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EXCEL\SUCK\HANBIT\3-2\3-2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ANDAL\EXCEL\RAHMEN\RAHMEN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51116;&#54785;\&#51452;&#53469;&#44277;&#49324;\&#51060;&#52384;&#44428;\2000FILE\&#50857;&#51064;&#50864;&#49688;&#44277;\&#49688;&#47049;&#49328;&#52636;&#49436;\U&#54805;&#54540;&#47464;&#4428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01&#45380;&#44221;&#50896;\7,&#44221;&#50896;(&#44288;&#47532;&#48512;)\WIN95\&#48148;&#53461;%20&#54868;&#47732;\My%20Documents\&#50672;&#49845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1&#45380;&#44221;&#50896;\7,&#44221;&#50896;(&#44288;&#47532;&#48512;)\WIN95\&#48148;&#53461;%20&#54868;&#47732;\My%20Documents\&#50672;&#49845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0976;&#54620;&#44148;&#52629;/Desktop/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2020.05.25%20&#54217;&#53469;&#54620;&#44397;&#48124;&#51313;&#51020;&#50501;&#48373;&#54633;&#46020;&#49436;&#44288;&#51312;&#49457;&#51012;&#50948;&#54620;&#49892;&#49884;&#49444;&#4422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_EXCEL\ABUT\source\PI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54869;&#45824;\&#45236;&#51652;\&#48317;&#52404;\&#51473;&#49328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RC&#49836;&#46972;&#48652;\&#54620;&#44221;\&#51473;&#49328;&#443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50900;&#44228;&#44368;\&#50900;&#44228;-H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오수연결관토공"/>
      <sheetName val="Sheet1"/>
      <sheetName val="Sheet2"/>
      <sheetName val="Sheet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내역"/>
      <sheetName val="일위대가(가설)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원형1호맨홀토공수량"/>
      <sheetName val="조명시설"/>
      <sheetName val="단가"/>
      <sheetName val="데이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DATE"/>
      <sheetName val="도장수량(하1)"/>
      <sheetName val="주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현장식당(1)"/>
      <sheetName val="원형맨홀수량"/>
      <sheetName val="단면가정"/>
      <sheetName val="Y-WORK"/>
      <sheetName val="기둥(원형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  <sheetName val="말뚝지지력산정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1.설계조건"/>
      <sheetName val="내역서"/>
      <sheetName val="하도금액분계"/>
      <sheetName val="대로근거"/>
      <sheetName val="중로근거"/>
      <sheetName val="내역서 "/>
      <sheetName val="단가"/>
      <sheetName val="철근단면적"/>
      <sheetName val="DATA"/>
      <sheetName val="물가자료"/>
      <sheetName val="1,2,3,4,5단위수량"/>
      <sheetName val="DATE"/>
      <sheetName val="산출근거"/>
      <sheetName val="코드표"/>
      <sheetName val="분석"/>
      <sheetName val="개산공사비"/>
      <sheetName val="SLAB&quot;1&quot;"/>
      <sheetName val="식생블럭단위수량"/>
      <sheetName val="일위대가9803"/>
      <sheetName val="구조물철거타공정이월"/>
      <sheetName val="견적990322"/>
      <sheetName val="기둥(원형)"/>
      <sheetName val="지급자재"/>
      <sheetName val="자료"/>
      <sheetName val="입찰안"/>
      <sheetName val="guard(mac)"/>
      <sheetName val="교각1"/>
      <sheetName val="가도공"/>
      <sheetName val="ABUT수량-A1"/>
      <sheetName val="danga"/>
      <sheetName val="ilch"/>
      <sheetName val="원형맨홀수량"/>
      <sheetName val="8.PILE  (돌출)"/>
      <sheetName val="Y-WORK"/>
      <sheetName val="단면가정"/>
      <sheetName val="노임단가"/>
      <sheetName val="원가입력"/>
      <sheetName val="ASP"/>
      <sheetName val="교각계산"/>
      <sheetName val="토목"/>
      <sheetName val="설명서 "/>
      <sheetName val="#REF"/>
      <sheetName val="일위대가(계측기설치)"/>
      <sheetName val="노임이"/>
      <sheetName val="전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명시설"/>
      <sheetName val="포장면적산출"/>
      <sheetName val="이토변실(A3-LINE)"/>
      <sheetName val="우수공"/>
      <sheetName val="DATA"/>
      <sheetName val="데이타"/>
      <sheetName val="산출근거"/>
      <sheetName val="토공(우물통,기타) "/>
      <sheetName val="차액보증"/>
      <sheetName val="횡배수관집현황(2공구)"/>
      <sheetName val="한강운반비"/>
      <sheetName val="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ABUT수량-A1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연수동"/>
      <sheetName val="A-4"/>
      <sheetName val="WORK"/>
      <sheetName val="ITEM"/>
      <sheetName val="99-04-19-서울대관련(수정중)"/>
      <sheetName val="ilch"/>
      <sheetName val="전기공사"/>
      <sheetName val="산업개발안내서"/>
      <sheetName val="오산갈곳"/>
      <sheetName val="ABUT수량-A1"/>
      <sheetName val="Y-WORK"/>
      <sheetName val="토공사"/>
      <sheetName val="단가"/>
      <sheetName val="시설물일위"/>
      <sheetName val="Sheet4"/>
      <sheetName val="BQ"/>
      <sheetName val="을"/>
      <sheetName val="TEL"/>
      <sheetName val="Sheet5"/>
      <sheetName val="BSD (2)"/>
      <sheetName val="영업2"/>
      <sheetName val="전기일위대가"/>
      <sheetName val="Sheet1"/>
      <sheetName val="장비당단가 (1)"/>
      <sheetName val="DATA1"/>
      <sheetName val="c_balju"/>
      <sheetName val="P.M 별"/>
      <sheetName val="1월"/>
      <sheetName val="VXXXXXXX"/>
      <sheetName val="투찰"/>
      <sheetName val="공통가설공사"/>
      <sheetName val="건축내역"/>
      <sheetName val="도급"/>
      <sheetName val="토목내역"/>
      <sheetName val="20관리비율"/>
      <sheetName val="공통부대비"/>
      <sheetName val="3련 BOX"/>
      <sheetName val="단면(RW1)"/>
      <sheetName val="경비2내역"/>
      <sheetName val="TYPE-A"/>
      <sheetName val="일위대가표(DEEP)"/>
      <sheetName val="맨홀수량집계"/>
      <sheetName val="CONCRETE"/>
      <sheetName val="일반공사"/>
      <sheetName val="부대내역"/>
      <sheetName val="물량산출근거"/>
      <sheetName val="집계표"/>
      <sheetName val="EUPDAT2"/>
      <sheetName val="Site Expenses"/>
      <sheetName val="차액보증"/>
      <sheetName val="기별(종합)"/>
      <sheetName val="내역1"/>
      <sheetName val="내역서(총)"/>
      <sheetName val="DATA(BAC)"/>
      <sheetName val="세부내역"/>
      <sheetName val="TOTAL"/>
      <sheetName val="D-3503"/>
      <sheetName val="가시설수량"/>
      <sheetName val="단위수량"/>
      <sheetName val="원형맨홀수량"/>
      <sheetName val="교각1"/>
      <sheetName val="TABLE"/>
      <sheetName val="3BL공동구 수량"/>
      <sheetName val="건축원가계산서"/>
      <sheetName val="BSD _2_"/>
      <sheetName val="내역서"/>
      <sheetName val="보합"/>
      <sheetName val="토&amp;흙"/>
      <sheetName val="일위대가목차"/>
      <sheetName val="2F 회의실견적(5_14 일대)"/>
      <sheetName val="INST_DCI"/>
      <sheetName val="HVAC_DCI"/>
      <sheetName val="PIPE_DCI"/>
      <sheetName val="PRO_DCI"/>
      <sheetName val="실행내역"/>
      <sheetName val="Testing"/>
      <sheetName val="일위대가목록(1)"/>
      <sheetName val="단가대비표(1)"/>
      <sheetName val="장비집계"/>
      <sheetName val="설산1.나"/>
      <sheetName val="본사S"/>
      <sheetName val="을지"/>
      <sheetName val="공사원가계산서"/>
      <sheetName val="계산근거"/>
      <sheetName val="입찰안"/>
      <sheetName val="SLAB"/>
      <sheetName val="聒CD-STRAND PILE 압입및굴착"/>
      <sheetName val="Base_Data"/>
      <sheetName val="갑지(추정)"/>
      <sheetName val="대비"/>
      <sheetName val="설계조건"/>
      <sheetName val="안정계산"/>
      <sheetName val="단면검토"/>
      <sheetName val="감가상각"/>
      <sheetName val="INSTR"/>
      <sheetName val="PUMP"/>
      <sheetName val="gyun"/>
      <sheetName val="Customer Databas"/>
      <sheetName val="공사비 내역 (가)"/>
      <sheetName val="산거각호표"/>
      <sheetName val="L형옹벽(key)"/>
      <sheetName val="ELECTRIC"/>
      <sheetName val="CTEMCOST"/>
      <sheetName val="SCHEDULE"/>
      <sheetName val="96수출"/>
      <sheetName val="일위대가목록"/>
      <sheetName val="MOTOR"/>
      <sheetName val="J直材4"/>
      <sheetName val="IMP(MAIN)"/>
      <sheetName val="IMP (REACTOR)"/>
      <sheetName val="INPUT"/>
      <sheetName val="단면가정"/>
      <sheetName val="공사비산출내역"/>
      <sheetName val="가시설단위수량"/>
      <sheetName val="청산공사"/>
      <sheetName val="BQ-Offsite"/>
      <sheetName val="Cover"/>
      <sheetName val=" 견적서"/>
      <sheetName val="투자효율분석"/>
      <sheetName val="설계명세서"/>
      <sheetName val="물량표"/>
      <sheetName val="list price"/>
      <sheetName val="수량산출서"/>
      <sheetName val="일위대가"/>
      <sheetName val="Dae_Jiju"/>
      <sheetName val="Sikje_ingun"/>
      <sheetName val="TREE_D"/>
      <sheetName val="단중표"/>
      <sheetName val="내역서 "/>
      <sheetName val="기계내역"/>
      <sheetName val="별표 "/>
      <sheetName val="수량산출"/>
      <sheetName val="SE-611"/>
      <sheetName val="조경"/>
      <sheetName val="Indirect Cost"/>
      <sheetName val="원가"/>
      <sheetName val="DATA_BAC_"/>
      <sheetName val="단위중량"/>
      <sheetName val="단가표 "/>
      <sheetName val="연습"/>
      <sheetName val="전신환매도율"/>
      <sheetName val="양식"/>
      <sheetName val="FAB별"/>
      <sheetName val="차량구입"/>
      <sheetName val="배수관공"/>
      <sheetName val="wblff(before omi pc&amp;stump)"/>
      <sheetName val="인건비"/>
      <sheetName val=" "/>
      <sheetName val="Macro1"/>
      <sheetName val="금액집계"/>
      <sheetName val="단가대비표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unit"/>
      <sheetName val="밸브설치"/>
      <sheetName val="dg"/>
      <sheetName val="1"/>
      <sheetName val="Proposal"/>
      <sheetName val="우각부보강"/>
      <sheetName val="방송노임"/>
      <sheetName val="환률"/>
      <sheetName val="HRSG SMALL07220"/>
      <sheetName val="Harga material "/>
      <sheetName val="IPL_SCHEDULE"/>
      <sheetName val="BQLIST"/>
      <sheetName val="TABLE2-1 ISBL-(SlTE PREP)"/>
      <sheetName val="TABLE2.1 ISBL (Soil Invest)"/>
      <sheetName val="TABLE2-2 OSBL(GENERAL-CIVIL)"/>
      <sheetName val="남양시작동자105노65기1.3화1.2"/>
      <sheetName val="Projekt4"/>
      <sheetName val="자재단가비교표"/>
      <sheetName val="방배동내역(리라)"/>
      <sheetName val="내역"/>
      <sheetName val="Y_WORK"/>
      <sheetName val="DATA"/>
      <sheetName val="영동(D)"/>
      <sheetName val="현장"/>
      <sheetName val="b_balju_cho"/>
      <sheetName val="소비자가"/>
      <sheetName val="중기사용료"/>
      <sheetName val="단가비교표"/>
      <sheetName val="DRAIN DRUM PIT D-301"/>
      <sheetName val="관람석제출"/>
      <sheetName val="말뚝물량"/>
      <sheetName val="분류기준"/>
      <sheetName val="현황산출서"/>
      <sheetName val="sum1 (2)"/>
      <sheetName val="7내역"/>
      <sheetName val="터파기및재료"/>
      <sheetName val="품셈TABLE"/>
      <sheetName val="Sheet13"/>
      <sheetName val="발전기"/>
      <sheetName val="#REF"/>
      <sheetName val="Sheet14"/>
      <sheetName val="공사개요"/>
      <sheetName val="N賃率-職"/>
      <sheetName val="실행"/>
      <sheetName val="날개벽(좌,우=45도,75도)"/>
      <sheetName val="7.5.2 BOQ Summary "/>
      <sheetName val="통신집계표1"/>
      <sheetName val="산출근거"/>
      <sheetName val="wall"/>
      <sheetName val="06-BATCH "/>
      <sheetName val="가시설(TYPE-A)"/>
      <sheetName val="1-1평균터파기고(1)"/>
      <sheetName val="단가대비"/>
      <sheetName val="부하(성남)"/>
      <sheetName val="RAHMEN"/>
      <sheetName val="GRDBS"/>
      <sheetName val="옹벽"/>
      <sheetName val="토공계산서(부체도로)"/>
      <sheetName val="설계서"/>
      <sheetName val="P_M_별"/>
      <sheetName val="3련_BOX"/>
      <sheetName val="날개벽"/>
      <sheetName val="비교표"/>
      <sheetName val="kimre scrubber"/>
      <sheetName val="BOM-Form A.1.III"/>
      <sheetName val="General Data"/>
      <sheetName val="자재집계표"/>
      <sheetName val="부재력정리"/>
      <sheetName val="단가조사표"/>
      <sheetName val="변화치수"/>
      <sheetName val="1호맨홀가감수량"/>
      <sheetName val="1호맨홀수량산출"/>
      <sheetName val="SORCE1"/>
      <sheetName val="RING WALL"/>
      <sheetName val="cable"/>
      <sheetName val="CALCULATION"/>
      <sheetName val="DESIGN_CRETERIA"/>
      <sheetName val="EACT10"/>
      <sheetName val="단가표"/>
      <sheetName val="토목"/>
      <sheetName val="I.설계조건"/>
      <sheetName val="1.설계기준"/>
      <sheetName val="플랜트 설치"/>
      <sheetName val="DOGI"/>
      <sheetName val="금액"/>
      <sheetName val="1을"/>
      <sheetName val="원가계산서"/>
      <sheetName val="(C)원내역"/>
      <sheetName val="총괄표"/>
      <sheetName val="공통가설"/>
      <sheetName val="AH-1 "/>
      <sheetName val="FRT_O"/>
      <sheetName val="FAB_I"/>
      <sheetName val="3F"/>
      <sheetName val="SG"/>
      <sheetName val="공사입력"/>
      <sheetName val="SRC-B3U2"/>
      <sheetName val="국별인원"/>
      <sheetName val="직노"/>
      <sheetName val="예산서"/>
      <sheetName val="설계명세서(선로)"/>
      <sheetName val="full (2)"/>
      <sheetName val="개산공사비"/>
      <sheetName val="환율"/>
      <sheetName val="공사비PK5월"/>
      <sheetName val="BD集計用"/>
      <sheetName val="06_BATCH "/>
      <sheetName val="DATE"/>
      <sheetName val="개요"/>
      <sheetName val="I一般比"/>
      <sheetName val="MAT"/>
      <sheetName val="2075-Q011"/>
      <sheetName val="총내역서"/>
      <sheetName val="KP1590_E"/>
      <sheetName val="말뚝지지력산정"/>
      <sheetName val="예산"/>
      <sheetName val="공문"/>
      <sheetName val="자료(통합)"/>
      <sheetName val="대상공사(조달청)"/>
      <sheetName val="CAPVC"/>
      <sheetName val="도급양식"/>
      <sheetName val="일반맨홀수량집계"/>
      <sheetName val="FACTOR"/>
      <sheetName val="plan&amp;section of foundation"/>
      <sheetName val="인강기성"/>
      <sheetName val="Studio"/>
      <sheetName val="COPING"/>
      <sheetName val="소방"/>
      <sheetName val="보차도경계석"/>
      <sheetName val="수선비분석"/>
      <sheetName val="BID"/>
      <sheetName val="교각계산"/>
      <sheetName val="대치판정"/>
      <sheetName val="전사계"/>
      <sheetName val="입찰견적보고서"/>
      <sheetName val="가도공"/>
      <sheetName val="화산경계"/>
      <sheetName val="본장"/>
      <sheetName val="간선계산"/>
      <sheetName val="2F_회의실견적(5_14_일대)"/>
      <sheetName val="전체"/>
      <sheetName val="주경기-오배수"/>
      <sheetName val="설계산출기초"/>
      <sheetName val="을부담운반비"/>
      <sheetName val="운반비산출"/>
      <sheetName val="설계산출표지"/>
      <sheetName val="도급예산내역서총괄표"/>
      <sheetName val="조명시설"/>
      <sheetName val="직접인건비"/>
      <sheetName val="BID9697"/>
      <sheetName val="교통시설 표지판"/>
      <sheetName val="업무처리전"/>
      <sheetName val="TT35"/>
      <sheetName val="TTTram"/>
      <sheetName val="SL dau tien"/>
      <sheetName val="표지판현황"/>
      <sheetName val="설계서을"/>
      <sheetName val="6월실적"/>
      <sheetName val="갑지_추정_"/>
      <sheetName val="UR2-Calculation"/>
      <sheetName val="신규단가내역"/>
      <sheetName val="손익분석"/>
      <sheetName val="견적집계표"/>
      <sheetName val="지급자재"/>
      <sheetName val="효성CB 1P기초"/>
      <sheetName val="단가디비"/>
      <sheetName val="물량표S"/>
      <sheetName val="계수시트"/>
      <sheetName val="C &amp; G RH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PumpSpec"/>
      <sheetName val="ISBL"/>
      <sheetName val="OSBL"/>
      <sheetName val="woo(mac)"/>
      <sheetName val="을 2"/>
      <sheetName val="준검 내역서"/>
      <sheetName val="1F"/>
      <sheetName val="가공비"/>
      <sheetName val="CAL"/>
      <sheetName val="Bdown_ISBL"/>
      <sheetName val="ISBL (검증)"/>
      <sheetName val="TABLE2-2 OSBL-(SITE PREP)"/>
      <sheetName val="CONTENTS"/>
      <sheetName val="BM"/>
      <sheetName val="사업계획"/>
      <sheetName val="정렬"/>
      <sheetName val="SALES&amp;COGS"/>
      <sheetName val="산출내역서집계표"/>
      <sheetName val="8월현금흐름표"/>
      <sheetName val="적용기준"/>
      <sheetName val="첨부파일"/>
      <sheetName val="Sheet1 (2)"/>
      <sheetName val="FRP내역서"/>
      <sheetName val="DS"/>
      <sheetName val="단가사정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UOP 508 PG 5-12"/>
      <sheetName val="토사(PE)"/>
      <sheetName val="XL4Poppy"/>
      <sheetName val="경비"/>
      <sheetName val="Inputs"/>
      <sheetName val="Timing&amp;Esc"/>
      <sheetName val="I-O(번호별)"/>
      <sheetName val="NSMA-status"/>
      <sheetName val="일위대가표"/>
      <sheetName val="인부신상자료"/>
      <sheetName val="기초공"/>
      <sheetName val="기둥(원형)"/>
      <sheetName val=""/>
      <sheetName val="전체실적"/>
      <sheetName val="Requirement(Work Crew)"/>
      <sheetName val="건축내역서"/>
      <sheetName val="90.03실행 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______★개인별현황표(김종우기사)2"/>
      <sheetName val="______주소록2"/>
      <sheetName val="______★골조분석표(서태용대리)2"/>
      <sheetName val="______골조부재별비율2"/>
      <sheetName val="____(주)경원건축공사비분석표2"/>
      <sheetName val="____(주)경원건축공사비분석표(공)2"/>
      <sheetName val="RCD-STRAND_PILE_압입및굴착3"/>
      <sheetName val="______★개인별현황표(김종우기사)3"/>
      <sheetName val="______주소록3"/>
      <sheetName val="______★골조분석표(서태용대리)3"/>
      <sheetName val="______골조부재별비율3"/>
      <sheetName val="____(주)경원건축공사비분석표3"/>
      <sheetName val="____(주)경원건축공사비분석표(공)3"/>
      <sheetName val="hvac(제어동)"/>
      <sheetName val="일위대가-1"/>
      <sheetName val="목록"/>
      <sheetName val="중기"/>
      <sheetName val="Change rate"/>
      <sheetName val="b_gunmul"/>
      <sheetName val="direct"/>
      <sheetName val="wage"/>
      <sheetName val="부대대비"/>
      <sheetName val="냉연집계"/>
      <sheetName val="신우"/>
      <sheetName val="CODE"/>
      <sheetName val="2000년1차"/>
      <sheetName val="시멘트"/>
      <sheetName val="01"/>
      <sheetName val="오억미만"/>
      <sheetName val="전압강하계산"/>
      <sheetName val="Mp-team 1"/>
      <sheetName val="설변물량"/>
      <sheetName val="APT내역"/>
      <sheetName val="단면치수"/>
      <sheetName val="1.우편집중내역서"/>
      <sheetName val="검색"/>
      <sheetName val="재무가정"/>
      <sheetName val="물가자료"/>
      <sheetName val="TTL"/>
      <sheetName val="1-1"/>
      <sheetName val="데이타"/>
      <sheetName val="Constant"/>
      <sheetName val="통합"/>
      <sheetName val="노임단가"/>
      <sheetName val="자재"/>
      <sheetName val="적용환율"/>
      <sheetName val="FANDBS"/>
      <sheetName val="GRDATA"/>
      <sheetName val="SHAFTDBSE"/>
      <sheetName val="연결임시"/>
      <sheetName val="인건-측정"/>
      <sheetName val="여과지동"/>
      <sheetName val="기초자료"/>
      <sheetName val="6호기"/>
      <sheetName val="코드"/>
      <sheetName val="시설물기초"/>
      <sheetName val="송라터널총괄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대로근거"/>
      <sheetName val="중로근거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XXXXXX"/>
      <sheetName val="장비집계"/>
      <sheetName val="위생기구집계"/>
      <sheetName val="급수급탕집계"/>
      <sheetName val="급수급탕 (동관)"/>
      <sheetName val="오배수 (집계)"/>
      <sheetName val="NO-HUB"/>
      <sheetName val="오배수"/>
      <sheetName val="닥트집계"/>
      <sheetName val="덕트"/>
      <sheetName val="A-4"/>
      <sheetName val="ITEM"/>
      <sheetName val="Cover"/>
      <sheetName val="단위중량"/>
      <sheetName val="수목표준대가"/>
      <sheetName val="Sheet5"/>
      <sheetName val="하수급견적대비"/>
      <sheetName val="감가상각"/>
      <sheetName val="Dae_Jiju"/>
      <sheetName val="Sikje_ingun"/>
      <sheetName val="TREE_D"/>
      <sheetName val="WORK"/>
      <sheetName val="ilch"/>
      <sheetName val="Sheet1"/>
      <sheetName val="MOTOR"/>
      <sheetName val="장비당단가 (1)"/>
      <sheetName val="견적서"/>
      <sheetName val="시행예산"/>
      <sheetName val="일반부표"/>
      <sheetName val="공비대비"/>
      <sheetName val="을"/>
      <sheetName val="Site Expenses"/>
      <sheetName val=" 견적서"/>
      <sheetName val="부대내역"/>
      <sheetName val="일위대가목록"/>
      <sheetName val="환률"/>
      <sheetName val="실행철강하도"/>
      <sheetName val="Sheet4"/>
      <sheetName val="DATA"/>
      <sheetName val="데이타"/>
      <sheetName val="BQ"/>
      <sheetName val="설계"/>
      <sheetName val="일위"/>
      <sheetName val="1.맹암거관련"/>
      <sheetName val="가시설수량"/>
      <sheetName val="단위수량"/>
      <sheetName val="원가계산"/>
      <sheetName val="직노"/>
      <sheetName val="일위대가"/>
      <sheetName val="DATA(BAC)"/>
      <sheetName val="Y-WORK"/>
      <sheetName val="한일양산"/>
      <sheetName val="9811"/>
      <sheetName val="c_balju"/>
      <sheetName val="영동(D)"/>
      <sheetName val="도급"/>
      <sheetName val="2_자재집계표"/>
      <sheetName val="화강석_보조기층"/>
      <sheetName val="혼합기층_포설_및다짐_(2)"/>
      <sheetName val="보조기층_포설_및다짐"/>
      <sheetName val="보차도경계석운반_(2)"/>
      <sheetName val="1_총괄토공"/>
      <sheetName val="2_하수터파기토공"/>
      <sheetName val="3_하수수량집계표"/>
      <sheetName val="4_맹암거집계표"/>
      <sheetName val="맹암거_토공"/>
      <sheetName val="5_포장공사수량집계표"/>
      <sheetName val="도로경계석_(2)"/>
      <sheetName val="급수급탕_(동관)"/>
      <sheetName val="오배수_(집계)"/>
      <sheetName val="BID"/>
      <sheetName val="3BL공동구 수량"/>
      <sheetName val="차액보증"/>
      <sheetName val="Sheet15"/>
      <sheetName val="적용률"/>
      <sheetName val="20관리비율"/>
      <sheetName val="건축내역"/>
      <sheetName val="L형옹벽(key)"/>
      <sheetName val="입찰안"/>
      <sheetName val="BSD (2)"/>
      <sheetName val="ABUT수량-A1"/>
      <sheetName val="기계내역"/>
      <sheetName val="GAEYO"/>
      <sheetName val="내역"/>
      <sheetName val="동원인원"/>
      <sheetName val="말뚝지지력산정"/>
      <sheetName val="기별(종합)"/>
      <sheetName val="투찰"/>
      <sheetName val="산출근거"/>
      <sheetName val="토공사"/>
      <sheetName val="식재인부"/>
      <sheetName val="Proposal"/>
      <sheetName val="토목내역"/>
      <sheetName val="IPL_SCHEDULE"/>
      <sheetName val="산업개발안내서"/>
      <sheetName val="변압기 및 발전기 용량"/>
      <sheetName val="물량집계(전기)"/>
      <sheetName val="물량집계(계장)"/>
      <sheetName val="장비당단가_(1)"/>
      <sheetName val="Testing"/>
      <sheetName val="CONCRETE"/>
      <sheetName val="공사비 내역 (가)"/>
      <sheetName val="gyun"/>
      <sheetName val="보합"/>
      <sheetName val="TABLE"/>
      <sheetName val="공통부대비"/>
      <sheetName val="공문"/>
      <sheetName val="FAB별"/>
      <sheetName val="01"/>
      <sheetName val="갑지"/>
      <sheetName val="집계표"/>
      <sheetName val="품셈TABLE"/>
      <sheetName val="자재단가비교표"/>
      <sheetName val="8월현금흐름표"/>
      <sheetName val="노임단가"/>
      <sheetName val="OCT.FDN"/>
      <sheetName val="오산갈곳"/>
      <sheetName val="일위대가목차"/>
      <sheetName val="J直材4"/>
      <sheetName val="단가결정"/>
      <sheetName val="물량산출근거"/>
      <sheetName val="D-3503"/>
      <sheetName val="GTG TR PIT"/>
      <sheetName val="결선list"/>
      <sheetName val="빙장비사양"/>
      <sheetName val="실행(ALT1)"/>
      <sheetName val="kimre scrubber"/>
      <sheetName val="GRDBS"/>
      <sheetName val="단가표"/>
      <sheetName val="Customer Databas"/>
      <sheetName val="FANDBS"/>
      <sheetName val="GRDATA"/>
      <sheetName val="SHAFTDBSE"/>
      <sheetName val="소비자가"/>
      <sheetName val="MATRLDATA"/>
      <sheetName val="공사개요"/>
      <sheetName val="명세서"/>
      <sheetName val="맨홀수량집계"/>
      <sheetName val="원가"/>
      <sheetName val="밸브설치"/>
      <sheetName val="2F 회의실견적(5_14 일대)"/>
      <sheetName val="INST_DCI"/>
      <sheetName val="I.설계조건"/>
      <sheetName val="공통가설"/>
      <sheetName val="내역서(총)"/>
      <sheetName val="KP1590_E"/>
      <sheetName val="96수출"/>
      <sheetName val="1.설계기준"/>
      <sheetName val="현장"/>
      <sheetName val="수량산출"/>
      <sheetName val="말뚝물량"/>
      <sheetName val="DATE"/>
      <sheetName val="일반맨홀수량집계"/>
      <sheetName val="당초"/>
      <sheetName val="PRO_DCI"/>
      <sheetName val="HVAC_DCI"/>
      <sheetName val="PIPE_DCI"/>
      <sheetName val="단가"/>
      <sheetName val="시설물일위"/>
      <sheetName val="XL4Poppy"/>
      <sheetName val="PhaDoMong"/>
      <sheetName val="과천MAIN"/>
      <sheetName val="소업1교"/>
      <sheetName val="BLOCK(1)"/>
      <sheetName val="단가대비표"/>
      <sheetName val="2.단면가정"/>
      <sheetName val="4.말뚝설계"/>
      <sheetName val="1.설계조건"/>
      <sheetName val="토목"/>
      <sheetName val="PUMP"/>
      <sheetName val="공사비_내역_(가)"/>
      <sheetName val="_견적서"/>
      <sheetName val="2F_회의실견적(5_14_일대)"/>
      <sheetName val="BSD_(2)"/>
      <sheetName val="1_맹암거관련"/>
      <sheetName val="3BL공동구_수량"/>
      <sheetName val="Site_Expenses"/>
      <sheetName val="관접합및부설"/>
      <sheetName val="부하LOAD"/>
      <sheetName val="ISBL"/>
      <sheetName val="OSBL"/>
      <sheetName val="건내용"/>
      <sheetName val="Sheet2"/>
      <sheetName val="INSTR"/>
      <sheetName val="영업소실적"/>
      <sheetName val="단면치수"/>
      <sheetName val="가시설(TYPE-A)"/>
      <sheetName val="1-1평균터파기고(1)"/>
      <sheetName val="b_balju_cho"/>
      <sheetName val="입찰견적보고서"/>
      <sheetName val="INPUT"/>
      <sheetName val="woo(mac)"/>
      <sheetName val="식재품셈"/>
      <sheetName val="견"/>
      <sheetName val="7내역"/>
      <sheetName val="내역서(기계)"/>
      <sheetName val="Studio"/>
      <sheetName val="수목데이타 "/>
      <sheetName val="몰탈재료산출"/>
      <sheetName val="2공구산출내역"/>
      <sheetName val="날개벽(좌,우=45도,75도)"/>
      <sheetName val="CAL"/>
      <sheetName val="SE-611"/>
      <sheetName val="1을"/>
      <sheetName val="견적집계표"/>
      <sheetName val="원형맨홀수량"/>
      <sheetName val="입력1"/>
      <sheetName val="FLA"/>
      <sheetName val="국별인원"/>
      <sheetName val="TEL"/>
      <sheetName val="교각1"/>
      <sheetName val="연수동"/>
      <sheetName val="물량표"/>
      <sheetName val="경비2내역"/>
      <sheetName val="수목데이타"/>
      <sheetName val="1호맨홀가감수량"/>
      <sheetName val="SORCE1"/>
      <sheetName val="1호맨홀수량산출"/>
      <sheetName val="형틀공사"/>
      <sheetName val="전기일위대가"/>
      <sheetName val="남양시작동자105노65기1.3화1.2"/>
      <sheetName val="부표총괄"/>
      <sheetName val="ATS단가"/>
      <sheetName val="DATA1"/>
      <sheetName val="wall"/>
      <sheetName val="터파기및재료"/>
      <sheetName val="Inputs"/>
      <sheetName val="Timing&amp;Esc"/>
      <sheetName val="TABLE2-1 ISBL(GENEAL-CIVIL)"/>
      <sheetName val="TABLE2-1 ISBL-(SlTE PREP)"/>
      <sheetName val="TABLE2.1 ISBL (Soil Invest)"/>
      <sheetName val="TABLE2-2 OSBL(GENERAL-CIVIL)"/>
      <sheetName val="TABLE2-2 OSBL-(SITE PREP)"/>
      <sheetName val="General Data"/>
      <sheetName val="PRO_A"/>
      <sheetName val="DWG"/>
      <sheetName val="ELEC_MCI"/>
      <sheetName val="MAIN"/>
      <sheetName val="INST_MCI"/>
      <sheetName val="MECH_MCI"/>
      <sheetName val="PRO"/>
      <sheetName val="입사시직위"/>
      <sheetName val="7.5.2 BOQ Summary "/>
      <sheetName val="수량산출서"/>
      <sheetName val="TYPE-B 평균H"/>
      <sheetName val="Total"/>
      <sheetName val="차량구입"/>
      <sheetName val="산출내역서집계표"/>
      <sheetName val="6월실적"/>
      <sheetName val="손익분석"/>
      <sheetName val="1-1"/>
      <sheetName val="가공비"/>
      <sheetName val="BJJIN"/>
      <sheetName val="표지판현황"/>
      <sheetName val="단면가정"/>
      <sheetName val="I一般比"/>
      <sheetName val="N賃率-職"/>
      <sheetName val=" 해군동해관사 미장공사A그룹 공내역서.xlsx"/>
      <sheetName val="총괄표"/>
      <sheetName val="지주목시비량산출서"/>
      <sheetName val="danga"/>
      <sheetName val="직공비"/>
      <sheetName val="단가조사"/>
      <sheetName val="식재총괄"/>
      <sheetName val="횡배수관토공수량"/>
      <sheetName val="내역표지"/>
      <sheetName val="COPING"/>
      <sheetName val="금액집계"/>
      <sheetName val="hvac(제어동)"/>
      <sheetName val="#REF"/>
      <sheetName val="Baby일위대가"/>
      <sheetName val="내역1"/>
      <sheetName val="부대대비"/>
      <sheetName val="냉연집계"/>
      <sheetName val="신우"/>
      <sheetName val="CODE"/>
      <sheetName val="2000년1차"/>
      <sheetName val="시멘트"/>
      <sheetName val="별표 "/>
      <sheetName val="Construction"/>
      <sheetName val="Item정리"/>
      <sheetName val="SL dau tien"/>
      <sheetName val="적격점수&lt;300억미만&gt;"/>
      <sheetName val="7단가"/>
      <sheetName val="검사현황"/>
      <sheetName val="full (2)"/>
      <sheetName val="설변물량"/>
      <sheetName val="단위별 일위대가표"/>
      <sheetName val="설산1.나"/>
      <sheetName val="본사S"/>
      <sheetName val="Equipment"/>
      <sheetName val="Piping"/>
      <sheetName val="TYPE-A"/>
      <sheetName val="기초일위"/>
      <sheetName val="시설일위"/>
      <sheetName val="조명일위"/>
      <sheetName val="전선 및 전선관"/>
      <sheetName val="IMP(MAIN)"/>
      <sheetName val="IMP (REACTOR)"/>
      <sheetName val="봉양~조차장간고하개명(신설)"/>
      <sheetName val="도급양식"/>
      <sheetName val="소일위대가코드표"/>
      <sheetName val="정산노무"/>
      <sheetName val="정산재료"/>
      <sheetName val="전신환매도율"/>
      <sheetName val="월선수금"/>
      <sheetName val="조도계산서 (도서)"/>
      <sheetName val="Wind Load(3.1) (2)"/>
      <sheetName val="Wind Load(3.2)"/>
      <sheetName val="Wind Load(3.4)"/>
      <sheetName val="가동비율"/>
      <sheetName val="단면(RW1)"/>
      <sheetName val="노원열병합  건축공사기성내역서"/>
      <sheetName val="개요"/>
      <sheetName val="금액"/>
      <sheetName val="2_자재집계표4"/>
      <sheetName val="화강석_보조기층4"/>
      <sheetName val="혼합기층_포설_및다짐_(2)4"/>
      <sheetName val="보조기층_포설_및다짐4"/>
      <sheetName val="보차도경계석운반_(2)4"/>
      <sheetName val="1_총괄토공4"/>
      <sheetName val="2_하수터파기토공4"/>
      <sheetName val="3_하수수량집계표4"/>
      <sheetName val="4_맹암거집계표4"/>
      <sheetName val="맹암거_토공4"/>
      <sheetName val="5_포장공사수량집계표4"/>
      <sheetName val="도로경계석_(2)4"/>
      <sheetName val="급수급탕_(동관)4"/>
      <sheetName val="오배수_(집계)4"/>
      <sheetName val="2_자재집계표1"/>
      <sheetName val="화강석_보조기층1"/>
      <sheetName val="혼합기층_포설_및다짐_(2)1"/>
      <sheetName val="보조기층_포설_및다짐1"/>
      <sheetName val="보차도경계석운반_(2)1"/>
      <sheetName val="1_총괄토공1"/>
      <sheetName val="2_하수터파기토공1"/>
      <sheetName val="3_하수수량집계표1"/>
      <sheetName val="4_맹암거집계표1"/>
      <sheetName val="맹암거_토공1"/>
      <sheetName val="5_포장공사수량집계표1"/>
      <sheetName val="도로경계석_(2)1"/>
      <sheetName val="급수급탕_(동관)1"/>
      <sheetName val="오배수_(집계)1"/>
      <sheetName val="2_자재집계표2"/>
      <sheetName val="화강석_보조기층2"/>
      <sheetName val="혼합기층_포설_및다짐_(2)2"/>
      <sheetName val="보조기층_포설_및다짐2"/>
      <sheetName val="보차도경계석운반_(2)2"/>
      <sheetName val="1_총괄토공2"/>
      <sheetName val="2_하수터파기토공2"/>
      <sheetName val="3_하수수량집계표2"/>
      <sheetName val="4_맹암거집계표2"/>
      <sheetName val="맹암거_토공2"/>
      <sheetName val="5_포장공사수량집계표2"/>
      <sheetName val="도로경계석_(2)2"/>
      <sheetName val="급수급탕_(동관)2"/>
      <sheetName val="오배수_(집계)2"/>
      <sheetName val="2_자재집계표3"/>
      <sheetName val="화강석_보조기층3"/>
      <sheetName val="혼합기층_포설_및다짐_(2)3"/>
      <sheetName val="보조기층_포설_및다짐3"/>
      <sheetName val="보차도경계석운반_(2)3"/>
      <sheetName val="1_총괄토공3"/>
      <sheetName val="2_하수터파기토공3"/>
      <sheetName val="3_하수수량집계표3"/>
      <sheetName val="4_맹암거집계표3"/>
      <sheetName val="맹암거_토공3"/>
      <sheetName val="5_포장공사수량집계표3"/>
      <sheetName val="도로경계석_(2)3"/>
      <sheetName val="급수급탕_(동관)3"/>
      <sheetName val="오배수_(집계)3"/>
      <sheetName val="골재집계"/>
      <sheetName val="건축내역서"/>
      <sheetName val="연습"/>
      <sheetName val="갑지(추정)"/>
      <sheetName val="인제내역"/>
      <sheetName val="CAPVC"/>
      <sheetName val="대비"/>
      <sheetName val="견적을지"/>
      <sheetName val="EJ"/>
      <sheetName val="전기공사"/>
      <sheetName val="토목주소"/>
      <sheetName val="프랜트면허"/>
      <sheetName val="CP-E2 (품셈표)"/>
      <sheetName val="FACTOR"/>
      <sheetName val="음료실행"/>
      <sheetName val="실행(표지,갑,을)"/>
      <sheetName val="네고율"/>
      <sheetName val="검색"/>
      <sheetName val="Front"/>
      <sheetName val="SCH"/>
      <sheetName val="CTEMCOST"/>
      <sheetName val="design data"/>
      <sheetName val="member design"/>
      <sheetName val="Languages"/>
      <sheetName val="RING WALL"/>
      <sheetName val="변화치수"/>
      <sheetName val="설계조건"/>
      <sheetName val="안정계산"/>
      <sheetName val="단면검토"/>
      <sheetName val="횡배위치"/>
      <sheetName val="적용기준"/>
      <sheetName val="첨부파일"/>
      <sheetName val="EUPDAT2"/>
      <sheetName val="차선도색현황"/>
      <sheetName val="Hargamat"/>
      <sheetName val="Schedule C - Page 2 of 6"/>
      <sheetName val="Schedule C - Page 4 of 6"/>
      <sheetName val="Schedule C - Page 5 of 6"/>
      <sheetName val="Schedule C - Page 6 of 6"/>
      <sheetName val="Schedule A - Page 1 of 3"/>
      <sheetName val="Schedule A - Page 2 of 3"/>
      <sheetName val="Schedule A - Page 3 of 3"/>
      <sheetName val="Schedule B - Page 1 of 4"/>
      <sheetName val="Schedule B - Page 2 of 4"/>
      <sheetName val="Schedule B - Page 3 of 4"/>
      <sheetName val="Schedule B - Page 4 of 4"/>
      <sheetName val="Schedule C - Page 1 of 6"/>
      <sheetName val="Schedule C - Page 3 of 6"/>
      <sheetName val="Schedule E - Page 1 of 11"/>
      <sheetName val="Schedule E - Page 10 of 11"/>
      <sheetName val="Schedule E - Page 11 of 11"/>
      <sheetName val="Schedule E - Page 2 of 11"/>
      <sheetName val="Schedule E - Page 3 of 11"/>
      <sheetName val="Schedule E - Page 4 of 11"/>
      <sheetName val="Schedule E - Page 5 of 11"/>
      <sheetName val="Schedule E - Page 6 of 11"/>
      <sheetName val="Schedule E - Page 7 of 11"/>
      <sheetName val="Schedule E - Page 8 of 11"/>
      <sheetName val="Schedule E - Page 9 of 11"/>
      <sheetName val="A.1.3 - Page 1 of 1"/>
      <sheetName val="A.1.4 - Page 1 of 1"/>
      <sheetName val="A.4 - Page 1 of 1"/>
      <sheetName val="현황"/>
      <sheetName val="기둥(원형)"/>
      <sheetName val="웅진교-S2"/>
      <sheetName val="공사비내역서"/>
      <sheetName val="연결임시"/>
      <sheetName val="4 LINE"/>
      <sheetName val="7 th"/>
      <sheetName val="자재단가"/>
      <sheetName val="요율"/>
      <sheetName val="노임"/>
      <sheetName val="자재대"/>
      <sheetName val="비교표"/>
      <sheetName val="골조시행"/>
      <sheetName val="Sheet1 (2)"/>
      <sheetName val="TC IN"/>
      <sheetName val="C &amp; G RHS"/>
      <sheetName val="AS포장복구 "/>
      <sheetName val="type-F"/>
      <sheetName val="RAHMEN"/>
      <sheetName val="공종별 집계"/>
      <sheetName val="DS-최종"/>
      <sheetName val="단가디비"/>
      <sheetName val="CCC"/>
      <sheetName val="기계"/>
      <sheetName val="공사비예산서(토목분)"/>
      <sheetName val="CALCULATION"/>
      <sheetName val="경비"/>
      <sheetName val="매원개착터널총괄"/>
      <sheetName val="제원.설계조건"/>
      <sheetName val="남대문빌딩"/>
      <sheetName val="진천"/>
      <sheetName val="Macro1"/>
      <sheetName val="Macro2"/>
      <sheetName val="덕전리"/>
      <sheetName val="업무"/>
      <sheetName val="Galaxy 소비자가격표"/>
      <sheetName val="조명율표"/>
      <sheetName val="토공계산서(부체도로)"/>
      <sheetName val="A"/>
      <sheetName val="DOGI"/>
      <sheetName val="SUMMARY(S)"/>
      <sheetName val="확산동"/>
      <sheetName val=""/>
      <sheetName val="C"/>
      <sheetName val="건축공사"/>
      <sheetName val="토&amp;흙"/>
      <sheetName val="배수통관(좌)"/>
      <sheetName val="Data Vol"/>
      <sheetName val="일위대가목록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  <sheetName val="연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상부"/>
      <sheetName val="상부단면력"/>
      <sheetName val="사용성검토"/>
      <sheetName val="신축이음"/>
      <sheetName val="배력철근"/>
      <sheetName val="교각계산"/>
      <sheetName val="FOOTING단면력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원형1호맨홀토공수량"/>
      <sheetName val="가시설수량"/>
      <sheetName val="단위수량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FOOTING단면력"/>
      <sheetName val="원형1호맨홀토공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말뚝지지력산정"/>
      <sheetName val="가도공"/>
      <sheetName val="MOTOR"/>
      <sheetName val="NOMUBI"/>
      <sheetName val="터널조도"/>
      <sheetName val="배수공"/>
      <sheetName val="3련 BOX"/>
      <sheetName val="ABUT수량-A1"/>
      <sheetName val="BID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부대공주요자재"/>
      <sheetName val="부대공수량총괄표"/>
      <sheetName val="차선도색재료"/>
      <sheetName val="차선도색"/>
      <sheetName val="차선도색수량"/>
      <sheetName val="노면표시수량"/>
      <sheetName val="횡단보도화살표"/>
      <sheetName val="횡단보도표시"/>
      <sheetName val="횡단보도예고"/>
      <sheetName val="직좌우노면표시"/>
      <sheetName val="과속방지집계"/>
      <sheetName val="과속방지단위"/>
      <sheetName val="표지집계"/>
      <sheetName val="표지수량"/>
      <sheetName val="표지단위"/>
      <sheetName val="우각부보강"/>
      <sheetName val="FOOTING단면력"/>
      <sheetName val="단위수량"/>
      <sheetName val="가시설수량"/>
      <sheetName val="SLAB&quot;1&quot;"/>
      <sheetName val="#REF"/>
      <sheetName val="Sheet1"/>
      <sheetName val="식재"/>
      <sheetName val="시설물"/>
      <sheetName val="식재출력용"/>
      <sheetName val="유지관리"/>
      <sheetName val="단가"/>
      <sheetName val="예총"/>
      <sheetName val="일위대가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1.관사급자재집계표"/>
      <sheetName val="관급자재집계표"/>
      <sheetName val="사급자재집계표"/>
      <sheetName val="관자재집계표"/>
      <sheetName val="2.토공집계표"/>
      <sheetName val="토공수량집계표"/>
      <sheetName val="관로토공수량집계표"/>
      <sheetName val="토적표"/>
      <sheetName val="3.관로공집계표"/>
      <sheetName val="관로공수량집계표"/>
      <sheetName val="관로공수량산출근거"/>
      <sheetName val="4.맨홀공집계표"/>
      <sheetName val="D500 1호 맨홀공수량집계표"/>
      <sheetName val="맨홀공토공집계"/>
      <sheetName val="전주천맨홀높이"/>
      <sheetName val="팔복맨홀높이"/>
      <sheetName val="D500 1호 맨홀공수량산출근거"/>
      <sheetName val="5.우수토실공"/>
      <sheetName val="6.가시설공"/>
      <sheetName val="H-PILE수량집계"/>
      <sheetName val="H PILE수량(TYPE-A)"/>
      <sheetName val="H PILE수량(TYPE-B)"/>
      <sheetName val="7.부대공"/>
      <sheetName val="부대공수량집계"/>
      <sheetName val="부대공수량산출"/>
      <sheetName val="운반공"/>
      <sheetName val="포장수량집계"/>
      <sheetName val="CON'C포장"/>
      <sheetName val="물푸기수량"/>
      <sheetName val="환기구 수량집계"/>
      <sheetName val="환기구 관재료표"/>
      <sheetName val="환기구삽도"/>
      <sheetName val="NO.48+0.0"/>
      <sheetName val="NO.99+0.0"/>
      <sheetName val="간이흙막이수량산출서"/>
      <sheetName val="●단위수량"/>
      <sheetName val="사다리단위수량"/>
      <sheetName val="그레이팅단위수량"/>
      <sheetName val="직관(무근)보호공"/>
      <sheetName val="가시설단위수량"/>
      <sheetName val="ABUT수량-A1"/>
      <sheetName val="데이타"/>
      <sheetName val="식재인부"/>
      <sheetName val="DATA"/>
      <sheetName val="원형1호맨홀토공수량"/>
      <sheetName val="우각부보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토공(관로)"/>
      <sheetName val="Sheet1"/>
      <sheetName val="Sheet2"/>
      <sheetName val="Sheet3"/>
      <sheetName val="우수"/>
      <sheetName val="H-PILE수량집계"/>
      <sheetName val="ABUT수량-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tggwan(mac)"/>
      <sheetName val="우수"/>
      <sheetName val="1단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ABUT수량-A1"/>
      <sheetName val="tggwan(mac)"/>
      <sheetName val="3-2PS"/>
      <sheetName val="교각계산"/>
      <sheetName val="공량산출서"/>
      <sheetName val="우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교각계산"/>
      <sheetName val="DATA"/>
      <sheetName val="투찰"/>
      <sheetName val="ABUT수량-A1"/>
      <sheetName val="3.하중산정4.지지력"/>
      <sheetName val="DATE"/>
      <sheetName val="구조물철거타공정이월"/>
      <sheetName val="설계조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자재집계표"/>
      <sheetName val="총수량집계표"/>
      <sheetName val="총철근"/>
      <sheetName val="포장"/>
      <sheetName val="우수공"/>
      <sheetName val="우수철근"/>
      <sheetName val="오수공"/>
      <sheetName val="오수철근"/>
      <sheetName val="부대공"/>
      <sheetName val="부대공철근"/>
      <sheetName val="기타공"/>
      <sheetName val="기타공철근"/>
      <sheetName val="스텐드및계단"/>
      <sheetName val="스텐드및계단 (0)"/>
      <sheetName val="스텐드및계단철근"/>
      <sheetName val="터파기및재료"/>
      <sheetName val="ABUT수량-A1"/>
      <sheetName val="tggwan(mac)"/>
      <sheetName val="집수정(600-700)"/>
      <sheetName val="가도공"/>
      <sheetName val="INPUT"/>
      <sheetName val="EP0618"/>
      <sheetName val="(A)내역서"/>
      <sheetName val="1.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본체"/>
      <sheetName val="단면력 집계표"/>
      <sheetName val="기초설계"/>
      <sheetName val="사용성검토"/>
      <sheetName val="우각부보강"/>
      <sheetName val="날개벽"/>
      <sheetName val="PARAPHET"/>
      <sheetName val="Sheet1"/>
      <sheetName val="우수공"/>
      <sheetName val="터파기및재료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우각부보강"/>
      <sheetName val="우수공"/>
      <sheetName val="터파기및재료"/>
      <sheetName val="DATA"/>
      <sheetName val="ABUT수량-A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집수정(600-700)"/>
      <sheetName val="우각부보강"/>
      <sheetName val="우수공"/>
      <sheetName val="DATA"/>
      <sheetName val="터파기및재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YC(중앙열)"/>
      <sheetName val="YC(외측열)"/>
      <sheetName val="원형1호맨홀토공수량"/>
      <sheetName val="집수정(600-700)"/>
      <sheetName val="우각부보강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H-PILE수량집계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수량집계"/>
      <sheetName val="수량산출서"/>
      <sheetName val="수량산출"/>
      <sheetName val="단위수량"/>
      <sheetName val="토공수량집계"/>
      <sheetName val="토공수량산출서"/>
      <sheetName val="토공단위"/>
      <sheetName val="삽도"/>
      <sheetName val="Sheet2"/>
      <sheetName val="조명시설"/>
      <sheetName val="H-PILE수량집계"/>
      <sheetName val="거래처목록"/>
      <sheetName val="관리코드"/>
      <sheetName val="원형1호맨홀토공수량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맨홀단위수량2차"/>
      <sheetName val="이음부몰탈2차"/>
      <sheetName val="우수관기초단위수량(2차)"/>
      <sheetName val="접속흄관이음몰탈단위수량(2차)"/>
      <sheetName val="모래부설치수표"/>
      <sheetName val="모래부설단위수량"/>
      <sheetName val="우수받이단위수량(2차)"/>
      <sheetName val="집수정 2차"/>
      <sheetName val="U형측구"/>
      <sheetName val="조명시설"/>
      <sheetName val="파일의이용"/>
      <sheetName val="산출근거"/>
      <sheetName val="연결관암거"/>
      <sheetName val="2호맨홀공제수량"/>
      <sheetName val="계수시트"/>
      <sheetName val="기계경비(시간당)"/>
      <sheetName val="램머"/>
      <sheetName val="1차 내역서"/>
      <sheetName val="공사기본내용입력"/>
      <sheetName val="계양가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2호맨홀공제수량"/>
      <sheetName val="토공(우물통,기타) "/>
      <sheetName val="조명시설"/>
      <sheetName val="교육종류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터파기및재료"/>
      <sheetName val="건축내역"/>
      <sheetName val="노무단가"/>
      <sheetName val="견적서"/>
      <sheetName val="코드표"/>
      <sheetName val="토사(PE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냉천부속동"/>
      <sheetName val="노무비"/>
      <sheetName val="실행대비"/>
      <sheetName val="노임단가"/>
      <sheetName val="공조기"/>
      <sheetName val="내역"/>
      <sheetName val="단가표"/>
      <sheetName val="수목데이타 "/>
      <sheetName val="BID"/>
      <sheetName val="중기사용료산출근거"/>
      <sheetName val="단가 및 재료비"/>
      <sheetName val="진주방향"/>
      <sheetName val="마산방향"/>
      <sheetName val="마산방향철근집계"/>
      <sheetName val="96노임기준"/>
      <sheetName val="일위대가"/>
      <sheetName val="9811"/>
      <sheetName val="종배수관면벽신"/>
      <sheetName val="적용단위길이"/>
      <sheetName val="개소별수량산출"/>
      <sheetName val="2003상반기노임기준"/>
      <sheetName val="내역서(기계)"/>
      <sheetName val="총괄표"/>
      <sheetName val="남대문빌딩"/>
      <sheetName val="경산"/>
      <sheetName val="6공구(당초)"/>
      <sheetName val="기초일위"/>
      <sheetName val="시설일위"/>
      <sheetName val="조명일위"/>
      <sheetName val="설계내역"/>
      <sheetName val="관급자재대"/>
      <sheetName val="수량산출"/>
      <sheetName val="노단"/>
      <sheetName val="#REF"/>
      <sheetName val="현장관리비"/>
      <sheetName val="철탑"/>
      <sheetName val="제철"/>
      <sheetName val="토공사"/>
      <sheetName val="1.내역(청.하역장전등)"/>
      <sheetName val="참조자료"/>
      <sheetName val="노임이"/>
      <sheetName val="A"/>
      <sheetName val="저수호안내역(변경예정)"/>
      <sheetName val="을지"/>
      <sheetName val="2000년1차"/>
      <sheetName val="입찰안"/>
      <sheetName val="돈암사업"/>
      <sheetName val="기계경비(시간당)"/>
      <sheetName val="램머"/>
      <sheetName val="SORCE1"/>
      <sheetName val="골조시행"/>
      <sheetName val="하수급견적대비"/>
      <sheetName val="자재단가"/>
      <sheetName val="비교1"/>
      <sheetName val="Config"/>
      <sheetName val="R&amp;D"/>
      <sheetName val="올림픽미술관"/>
      <sheetName val="철콘공사"/>
      <sheetName val="납부서"/>
      <sheetName val="간선계산"/>
      <sheetName val="단위당일위대가"/>
      <sheetName val="시중노임(공사)"/>
      <sheetName val="비탈면보호공수량산출"/>
      <sheetName val="대비"/>
      <sheetName val="실행내역 "/>
      <sheetName val="ⴭⴭⴭⴭⴭ"/>
      <sheetName val="설계서을"/>
      <sheetName val="금융비용"/>
      <sheetName val="견"/>
      <sheetName val="경비"/>
      <sheetName val="설계명세서"/>
      <sheetName val="품셈표"/>
      <sheetName val="공통가설"/>
      <sheetName val="TRE TABLE"/>
      <sheetName val="집계표"/>
      <sheetName val="데이타"/>
      <sheetName val="2.냉난방설비공사"/>
      <sheetName val="7.자동제어공사"/>
      <sheetName val="남양주부대"/>
      <sheetName val="변경품셈총괄"/>
      <sheetName val="자동차폐수처리장"/>
      <sheetName val="2호맨홀공제수량"/>
      <sheetName val="공조기휀"/>
      <sheetName val="AHU집계"/>
      <sheetName val="인부노임"/>
      <sheetName val="토공A"/>
      <sheetName val="36단가"/>
      <sheetName val="36수량"/>
      <sheetName val="산출금액내역"/>
      <sheetName val="종배수관(신)"/>
      <sheetName val="자료입력"/>
      <sheetName val="피벗테이블데이터분석"/>
      <sheetName val="제경비율"/>
      <sheetName val="시설구조일위대가_"/>
      <sheetName val="Sheet2_(4)"/>
      <sheetName val="Sheet2_(5)"/>
      <sheetName val="Sheet2_(6)"/>
      <sheetName val="수목데이타_"/>
      <sheetName val="단가_및_재료비"/>
      <sheetName val="시설구조일위대가_1"/>
      <sheetName val="Sheet2_(4)1"/>
      <sheetName val="Sheet2_(5)1"/>
      <sheetName val="Sheet2_(6)1"/>
      <sheetName val="수목데이타_1"/>
      <sheetName val="단가_및_재료비1"/>
      <sheetName val="토적집계"/>
      <sheetName val="내역(토목)"/>
      <sheetName val="대로근거"/>
      <sheetName val="중로근거"/>
      <sheetName val="내역분기"/>
      <sheetName val="청천내"/>
      <sheetName val="주소록"/>
      <sheetName val="일반관리비"/>
      <sheetName val="일위대가표"/>
      <sheetName val="인건비"/>
      <sheetName val="49단가"/>
      <sheetName val="49산출"/>
      <sheetName val="예산명세서"/>
      <sheetName val="구조물공1"/>
      <sheetName val="우수받이"/>
      <sheetName val="날개벽"/>
      <sheetName val="단위수량"/>
      <sheetName val="제안서입력"/>
      <sheetName val="절감계산"/>
      <sheetName val="보할"/>
      <sheetName val="노임"/>
      <sheetName val="2.대외공문"/>
      <sheetName val="인원계획-미화"/>
      <sheetName val="본문"/>
      <sheetName val="기본DATA"/>
      <sheetName val="구조물공"/>
      <sheetName val="부대공"/>
      <sheetName val="배수공"/>
      <sheetName val="토공"/>
      <sheetName val="포장공"/>
      <sheetName val="수금계획"/>
      <sheetName val="wall"/>
      <sheetName val="Front"/>
      <sheetName val="시실누(모) "/>
      <sheetName val="현우실적"/>
      <sheetName val="업체별기성내역"/>
      <sheetName val="지급자재"/>
      <sheetName val="제출내역 (2)"/>
      <sheetName val="일위대가표 "/>
      <sheetName val="Customer Databas"/>
      <sheetName val="기계내역"/>
      <sheetName val="갑지(요약)"/>
      <sheetName val="11.닥트설치공사(bm)"/>
      <sheetName val="회로내역(승인)"/>
      <sheetName val="중기조종사 단위단가"/>
      <sheetName val="98수문일위"/>
      <sheetName val="단가"/>
      <sheetName val="수량인공"/>
      <sheetName val="주방"/>
      <sheetName val="소일위대가코드표"/>
      <sheetName val="공사요율"/>
      <sheetName val="06 일위대가목록"/>
      <sheetName val="자료"/>
      <sheetName val="DATA 입력란"/>
      <sheetName val="1. 설계조건 2.단면가정 3. 하중계산"/>
      <sheetName val="변경1총괄"/>
      <sheetName val="일위"/>
      <sheetName val="투찰추정"/>
      <sheetName val="준검 내역서"/>
      <sheetName val="사급자재"/>
      <sheetName val="기안"/>
      <sheetName val="01"/>
      <sheetName val="기본단가"/>
      <sheetName val="소비자가"/>
      <sheetName val="경비2내역"/>
      <sheetName val="Sheet1"/>
      <sheetName val="공사비증감"/>
      <sheetName val="설계"/>
      <sheetName val="토공계산서(부체도로)"/>
      <sheetName val="급여조견표"/>
      <sheetName val="정공공사"/>
      <sheetName val="을"/>
      <sheetName val="노집"/>
      <sheetName val="재집"/>
      <sheetName val="수목데이타"/>
      <sheetName val="열린교실"/>
      <sheetName val="MATERIAL"/>
      <sheetName val="FRP PIPING 일위대가"/>
      <sheetName val="상반기손익차2총괄"/>
      <sheetName val="유림골조"/>
      <sheetName val="보도공제면적"/>
      <sheetName val="개요"/>
      <sheetName val="현장관리"/>
      <sheetName val="단가조사"/>
      <sheetName val="수곡내역"/>
      <sheetName val="98지급계획"/>
      <sheetName val="TEL"/>
      <sheetName val="대여현황"/>
      <sheetName val="hvac(제어동)"/>
      <sheetName val="변경내역"/>
      <sheetName val="6호기"/>
      <sheetName val="소방기계"/>
      <sheetName val="차액보증"/>
      <sheetName val="건축공사 집계표"/>
      <sheetName val="골조"/>
      <sheetName val="내역서01"/>
      <sheetName val="AL공사(원)"/>
      <sheetName val="공사개요"/>
      <sheetName val="현장청취복명서"/>
      <sheetName val="정부노임단가"/>
      <sheetName val="단가산출"/>
      <sheetName val="반응조"/>
      <sheetName val="DB"/>
      <sheetName val="1.설계기준"/>
      <sheetName val="전산망"/>
      <sheetName val="금액내역서"/>
      <sheetName val="현장관리비 산출내역"/>
      <sheetName val="admin"/>
      <sheetName val="주공기준"/>
      <sheetName val="기본1"/>
      <sheetName val="수정일위대가"/>
      <sheetName val="설비"/>
      <sheetName val="건설기계사용료"/>
      <sheetName val="Sheet15"/>
      <sheetName val="공사설명서외"/>
      <sheetName val="산출기준자료"/>
      <sheetName val="말뚝지지력산정"/>
      <sheetName val="공정집계_국별"/>
      <sheetName val="횡배수관"/>
      <sheetName val="기초목"/>
      <sheetName val="교통대책내역"/>
      <sheetName val="참조"/>
      <sheetName val="하자항목"/>
      <sheetName val="법면"/>
      <sheetName val="배수공1"/>
      <sheetName val="중기일위대가"/>
      <sheetName val="부대공Ⅱ"/>
      <sheetName val="DATE"/>
      <sheetName val="단면가정"/>
      <sheetName val="COST"/>
      <sheetName val="Sheet9"/>
      <sheetName val="원가계산서"/>
      <sheetName val=" 내역"/>
      <sheetName val="효성CB 1P기초"/>
      <sheetName val="단가(전기)"/>
      <sheetName val="난간벽단위"/>
      <sheetName val="2설계 (웅촌고연)"/>
      <sheetName val="참고자료"/>
      <sheetName val="ABUT수량-A1"/>
      <sheetName val="단가산출2"/>
      <sheetName val="단가산출1"/>
      <sheetName val="공제구간조서"/>
      <sheetName val="노무비 "/>
      <sheetName val="b_balju_cho"/>
      <sheetName val="총 괄 표"/>
      <sheetName val="NYS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  <sheetName val="교각계산"/>
      <sheetName val="현장관리비 산출내역"/>
      <sheetName val="총괄"/>
      <sheetName val="을"/>
      <sheetName val="내역서01"/>
      <sheetName val="원내역"/>
      <sheetName val="설계개요"/>
      <sheetName val="시설일위"/>
      <sheetName val="상 부"/>
      <sheetName val="수목표준대가"/>
      <sheetName val="집수정(600-700)"/>
      <sheetName val="입찰안"/>
      <sheetName val="IW-LIST"/>
      <sheetName val="토공사"/>
      <sheetName val="일위대가(가설)"/>
      <sheetName val="PRICE"/>
      <sheetName val="연돌일위집계"/>
      <sheetName val="계정"/>
      <sheetName val="노무"/>
      <sheetName val="토공집계표"/>
      <sheetName val="일위대가(여기까지)"/>
      <sheetName val="품셈"/>
      <sheetName val="DATA"/>
      <sheetName val="woo(mac)"/>
      <sheetName val="001"/>
      <sheetName val="cable-data"/>
      <sheetName val="SG"/>
      <sheetName val="1.설계조건"/>
      <sheetName val="수목데이타 "/>
      <sheetName val="하수급견적대비"/>
      <sheetName val="현장관리비_산출내역"/>
      <sheetName val="상_부"/>
      <sheetName val="현장관리비_산출내역1"/>
      <sheetName val="상_부1"/>
      <sheetName val="결과조달"/>
      <sheetName val="노단"/>
      <sheetName val="일위대가(계측기설치)"/>
      <sheetName val="부대공Ⅱ"/>
      <sheetName val="설계가"/>
      <sheetName val="0226"/>
      <sheetName val="01"/>
      <sheetName val="건축2"/>
      <sheetName val="EQ-R1"/>
      <sheetName val="1.경관조명산출"/>
      <sheetName val="1.경관조명산출집계"/>
      <sheetName val="원형1호맨홀토공수량"/>
      <sheetName val="S0"/>
      <sheetName val="Sheet1"/>
      <sheetName val="기기리스트"/>
      <sheetName val="일위대가목차"/>
      <sheetName val="ExcelObject"/>
      <sheetName val="1TL종점(1)"/>
      <sheetName val="이름표지정"/>
      <sheetName val="Pier 3"/>
      <sheetName val="2.대외공문"/>
      <sheetName val="#REF"/>
      <sheetName val="A-4"/>
      <sheetName val="목표세부명세"/>
      <sheetName val="공문"/>
      <sheetName val="낙찰표"/>
      <sheetName val="ⴭⴭⴭⴭⴭ"/>
      <sheetName val="총괄내역서"/>
      <sheetName val="list"/>
      <sheetName val="PAINT"/>
      <sheetName val="일위대가"/>
      <sheetName val="●내역"/>
      <sheetName val="건축단가"/>
      <sheetName val="일위목록"/>
      <sheetName val="갑지"/>
      <sheetName val="Sheet9"/>
      <sheetName val="전기자료"/>
      <sheetName val="Sheet14"/>
      <sheetName val="Sheet10"/>
      <sheetName val="Sheet13"/>
      <sheetName val="건축내역"/>
      <sheetName val="내역"/>
      <sheetName val="계수시트"/>
      <sheetName val="원가계산서"/>
      <sheetName val="BID"/>
      <sheetName val="GI-LIST"/>
      <sheetName val="기계경비일람"/>
      <sheetName val="노임"/>
      <sheetName val="공사비증감"/>
      <sheetName val="집계표"/>
      <sheetName val="설계"/>
      <sheetName val="데이타"/>
      <sheetName val="Sheet1 (2)"/>
      <sheetName val="노임단가"/>
      <sheetName val="입찰내역 발주처 양식"/>
      <sheetName val="Sheet4"/>
      <sheetName val="수로단위수량"/>
      <sheetName val="6PILE  (돌출)"/>
      <sheetName val="예가표"/>
      <sheetName val="일위대가 (PM)"/>
      <sheetName val="조명시설"/>
      <sheetName val="Eq. Mobilization"/>
      <sheetName val="토공실행"/>
      <sheetName val="실행대비"/>
      <sheetName val="인건비"/>
      <sheetName val="MAT_N048"/>
      <sheetName val="대전21토목내역서"/>
      <sheetName val="전차선로 물량표"/>
      <sheetName val="제출내역 (2)"/>
      <sheetName val="제수변수량"/>
      <sheetName val="96노임기준"/>
      <sheetName val="충돌 내용"/>
      <sheetName val="수량산출서LP-GA"/>
      <sheetName val="산출서집계LP-GA"/>
      <sheetName val="수량산출서LP-GB"/>
      <sheetName val="PAD TR보호대기초"/>
      <sheetName val="가로등기초"/>
      <sheetName val="HANDHOLE(2)"/>
      <sheetName val=" 내역"/>
      <sheetName val="기성내역1"/>
      <sheetName val="배수내역(98년도분)"/>
      <sheetName val="P.M 별"/>
      <sheetName val="1ST"/>
      <sheetName val="타견적(을)"/>
      <sheetName val="공종별자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  <sheetName val="수목표준대가"/>
      <sheetName val="터파기및재료"/>
      <sheetName val="2호맨홀공제수량"/>
      <sheetName val="DATA"/>
      <sheetName val="데이타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이토변실(A3-LINE)"/>
      <sheetName val="수목표준대가"/>
      <sheetName val="2호맨홀공제수량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우수받이,연결관집계"/>
      <sheetName val="우수받이노선별집계"/>
      <sheetName val="원본(2)"/>
      <sheetName val="받이연결(관)조서"/>
      <sheetName val="연결관원형"/>
      <sheetName val="연결관암거"/>
      <sheetName val="접속흄관이음몰탈단위수량(2차)"/>
      <sheetName val="우수받이단위수량(2차)"/>
      <sheetName val="집수정연결관집계"/>
      <sheetName val="집수정연결관조서"/>
      <sheetName val="플륨연장조서"/>
      <sheetName val="콘크리트벤치플륨2"/>
      <sheetName val="유공관연장"/>
      <sheetName val="터파기및재료"/>
      <sheetName val="이토변실(A3-LINE)"/>
      <sheetName val="수목표준대가"/>
      <sheetName val="철거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연결관암거"/>
      <sheetName val="터파기및재료"/>
      <sheetName val="단위수량"/>
      <sheetName val="이토변실(A3-LINE)"/>
      <sheetName val="수목표준대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원형1호맨홀토공수량"/>
      <sheetName val="연결관암거"/>
      <sheetName val="내역서"/>
      <sheetName val="4.2유효폭의 계산"/>
      <sheetName val="터파기및재료"/>
      <sheetName val="우수"/>
      <sheetName val="빗물받이_910_510_410_"/>
      <sheetName val="Sheet1"/>
      <sheetName val="Sheet2"/>
      <sheetName val="공비대비"/>
      <sheetName val="#REF"/>
      <sheetName val="TYPE-A"/>
      <sheetName val="내역"/>
      <sheetName val="본공사"/>
      <sheetName val="토목"/>
      <sheetName val="토목공사"/>
      <sheetName val="수량산출"/>
      <sheetName val="자재단가"/>
      <sheetName val="대구진천삼성APT"/>
      <sheetName val="마산월령동골조물량변경"/>
      <sheetName val="노임"/>
      <sheetName val="형틀공사"/>
      <sheetName val="설계"/>
      <sheetName val="단위수량"/>
      <sheetName val="입찰"/>
      <sheetName val="현경"/>
      <sheetName val="단가조사"/>
      <sheetName val="원가계산서"/>
      <sheetName val="JUCKEYK"/>
      <sheetName val="BID"/>
      <sheetName val="S0"/>
      <sheetName val="이름정의"/>
      <sheetName val="Sheet1 (2)"/>
      <sheetName val="정보"/>
      <sheetName val="Sheet6"/>
      <sheetName val="갑지(추정)"/>
      <sheetName val="코드"/>
      <sheetName val="guard(mac)"/>
      <sheetName val="수리결과"/>
      <sheetName val="2.대외공문"/>
      <sheetName val="인건비"/>
      <sheetName val="자재비"/>
      <sheetName val="환산"/>
      <sheetName val="전신환매도율"/>
      <sheetName val="일반부표"/>
      <sheetName val="백호우계수"/>
      <sheetName val="토공"/>
      <sheetName val="DATE"/>
      <sheetName val="터널조도"/>
      <sheetName val="목차임시"/>
      <sheetName val="견적대비"/>
      <sheetName val="감시제어"/>
      <sheetName val="부대내역"/>
      <sheetName val="일위대가"/>
      <sheetName val="JUCK"/>
      <sheetName val="실행철강하도"/>
      <sheetName val="노무비"/>
      <sheetName val="금액"/>
      <sheetName val="STORAGE"/>
      <sheetName val="N賃率-職"/>
      <sheetName val="식재인부"/>
      <sheetName val="설계명세서"/>
      <sheetName val="SH.R설치"/>
      <sheetName val="내역을"/>
      <sheetName val="Total"/>
      <sheetName val="기초일위"/>
      <sheetName val="총수량집계표"/>
      <sheetName val="(1)본선수량집계"/>
      <sheetName val="자재집게표 "/>
      <sheetName val="철근량 검토"/>
      <sheetName val="CT"/>
      <sheetName val="내역(중앙)"/>
      <sheetName val="내역(창신)"/>
      <sheetName val="원가계산 (2)"/>
      <sheetName val="과천MAIN"/>
      <sheetName val="MYUN(MAC)"/>
      <sheetName val="단가"/>
      <sheetName val="★도급내역"/>
      <sheetName val="공내역"/>
      <sheetName val="다곡2교"/>
      <sheetName val="효명0010"/>
      <sheetName val="이토변실(A3-LINE)"/>
      <sheetName val="복구경비"/>
      <sheetName val="ELEV SPEC(Ia,Ir)"/>
      <sheetName val="I一般比"/>
      <sheetName val="을지"/>
      <sheetName val="국내조달(통합-1)"/>
      <sheetName val="PAN"/>
      <sheetName val="자재운반단가일람표"/>
      <sheetName val="배수공 내역서 적용수량"/>
      <sheetName val="투찰"/>
      <sheetName val="시중노임단가"/>
      <sheetName val="집수정(600-700)"/>
      <sheetName val="경희대"/>
      <sheetName val="MOTOR"/>
      <sheetName val="관리,공감"/>
      <sheetName val="일위대가 "/>
      <sheetName val="내역표지"/>
      <sheetName val="단위단가"/>
      <sheetName val="unit 4"/>
      <sheetName val="대비표(토공1안)"/>
      <sheetName val="gyun"/>
      <sheetName val="부대공수량"/>
      <sheetName val="직접재료비"/>
      <sheetName val="노임단가"/>
      <sheetName val="적상기초자료"/>
      <sheetName val="계약내역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4_2유효폭의_계산"/>
      <sheetName val="수지"/>
      <sheetName val="9GNG운반"/>
      <sheetName val="부하계산서"/>
      <sheetName val="45,46"/>
      <sheetName val="TIE-IN"/>
      <sheetName val="직노"/>
      <sheetName val="유기공정"/>
      <sheetName val="우배수"/>
      <sheetName val="DATA"/>
      <sheetName val="약전설비"/>
      <sheetName val="부대"/>
      <sheetName val="일위CODE"/>
      <sheetName val="비용적자료"/>
      <sheetName val="품셈"/>
      <sheetName val="ABUT수량-A1"/>
      <sheetName val="강관파일내역"/>
      <sheetName val="도근좌표"/>
      <sheetName val="2층(부대공사)"/>
      <sheetName val="시설물일위"/>
      <sheetName val="유효폭의 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빗물받이(910-510-410)"/>
      <sheetName val="원형1호맨홀토공수량"/>
      <sheetName val="연결관암거"/>
      <sheetName val="산출내역서집계표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DATE"/>
      <sheetName val="터파기및재료"/>
      <sheetName val="빗물받이(910-510-410)"/>
      <sheetName val="원형1호맨홀토공수량"/>
      <sheetName val="연결관암거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DATE"/>
      <sheetName val="터파기및재료"/>
      <sheetName val="빗물받이(910-510-410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원형맨홀수량"/>
      <sheetName val="원형1호맨홀토공수량"/>
      <sheetName val="맨홀수량"/>
      <sheetName val="DATE"/>
      <sheetName val="터파기및재료"/>
      <sheetName val="실행철강하도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공동구 그림"/>
      <sheetName val="구조물공 집계"/>
      <sheetName val="공동구 2.40X1.8"/>
      <sheetName val="공동구 2.60X1.8 "/>
      <sheetName val="공동구 2.10X1.8"/>
      <sheetName val="공동구 1.8X1.8"/>
      <sheetName val="Sheet1"/>
      <sheetName val="Sheet2"/>
      <sheetName val="Sheet3"/>
      <sheetName val="원형1호맨홀토공수량"/>
      <sheetName val="맨홀수량"/>
      <sheetName val="DATE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일위대가"/>
      <sheetName val="조명시설"/>
      <sheetName val="산출근거"/>
      <sheetName val="데리네이타현황"/>
      <sheetName val="DATA"/>
      <sheetName val="금액내역서"/>
      <sheetName val="골재산출"/>
      <sheetName val="각종양식"/>
      <sheetName val="암거단위"/>
      <sheetName val="오동"/>
      <sheetName val="대조"/>
      <sheetName val="나한"/>
      <sheetName val="#REF"/>
      <sheetName val="집계표"/>
      <sheetName val="내역"/>
      <sheetName val="Sheet1"/>
      <sheetName val="터파기및재료"/>
      <sheetName val="수안보-MBR1"/>
      <sheetName val="바닥판"/>
      <sheetName val="입력DATA"/>
      <sheetName val="공사비총괄표"/>
      <sheetName val="철근량"/>
      <sheetName val="BID"/>
      <sheetName val="공동구수량"/>
      <sheetName val="입찰안"/>
      <sheetName val="guard(mac)"/>
      <sheetName val="분석"/>
      <sheetName val="일위대가목차"/>
      <sheetName val="인명부"/>
      <sheetName val="물량표"/>
      <sheetName val="당초"/>
      <sheetName val="PIPING"/>
      <sheetName val="#3_일위대가목록"/>
      <sheetName val="#2_일위대가목록"/>
      <sheetName val="공정코드"/>
      <sheetName val="재료"/>
      <sheetName val="흥양2교토공집계표"/>
      <sheetName val="주beam"/>
      <sheetName val="교각1"/>
      <sheetName val="차수공개요"/>
      <sheetName val="대로근거"/>
      <sheetName val="중로근거"/>
      <sheetName val="총괄표"/>
      <sheetName val="96정변2"/>
      <sheetName val="말뚝지지력산정"/>
      <sheetName val="식생블럭단위수량"/>
      <sheetName val="목차 "/>
      <sheetName val="일위대가980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DATE"/>
      <sheetName val="원형1호맨홀토공수량"/>
    </sheetNames>
    <sheetDataSet>
      <sheetData sheetId="0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터파기및재료"/>
      <sheetName val="DATE"/>
    </sheetNames>
    <sheetDataSet>
      <sheetData sheetId="0"/>
      <sheetData sheetId="1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RAHMEN"/>
      <sheetName val="#REF"/>
      <sheetName val="원형1호맨홀토공수량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플륨관집계"/>
      <sheetName val="산출근거"/>
      <sheetName val="U형플륨관"/>
      <sheetName val="U형플륨관토공"/>
      <sheetName val="단위토공"/>
      <sheetName val="#REF"/>
      <sheetName val="원형1호맨홀토공수량"/>
      <sheetName val="조명율표"/>
      <sheetName val="터파기및재료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☞①공사명입력표지출력"/>
      <sheetName val="설계서"/>
      <sheetName val="갑지"/>
      <sheetName val="건축총괄원가"/>
      <sheetName val="(1)★건축원가(요율조정은이곳에서)★"/>
      <sheetName val="(2)토목원가"/>
      <sheetName val="(3)조경원가"/>
      <sheetName val="(4)기계원가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 공사설정 "/>
      <sheetName val="Sheet1"/>
    </sheetNames>
    <sheetDataSet>
      <sheetData sheetId="0"/>
      <sheetData sheetId="1"/>
      <sheetData sheetId="2"/>
      <sheetData sheetId="3">
        <row r="32">
          <cell r="H32">
            <v>228533182.72727272</v>
          </cell>
        </row>
      </sheetData>
      <sheetData sheetId="4"/>
      <sheetData sheetId="5"/>
      <sheetData sheetId="6"/>
      <sheetData sheetId="7"/>
      <sheetData sheetId="8">
        <row r="16">
          <cell r="K16">
            <v>218248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.설계조건 "/>
      <sheetName val="PILE "/>
      <sheetName val="6PILE  (돌출)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노임"/>
      <sheetName val="DATA"/>
      <sheetName val="9GNG운반"/>
      <sheetName val="2000년1차"/>
      <sheetName val="2000전체분"/>
      <sheetName val="교각1"/>
      <sheetName val="DATE"/>
      <sheetName val="제수"/>
      <sheetName val="공기"/>
      <sheetName val="우각부보강"/>
      <sheetName val="실행철강하도"/>
      <sheetName val="1.설계조건"/>
      <sheetName val="터널조도"/>
      <sheetName val="수안보-MB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설계"/>
      <sheetName val="종횡형"/>
      <sheetName val="주형"/>
      <sheetName val="유효폭"/>
      <sheetName val="단면특성치"/>
      <sheetName val="부재력"/>
      <sheetName val="지점반력"/>
      <sheetName val="용접두께"/>
      <sheetName val="피로"/>
      <sheetName val="신축이음"/>
      <sheetName val="내진삽도"/>
      <sheetName val="도장수량(하1)"/>
      <sheetName val="ABUT수량-A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376092"/>
  </sheetPr>
  <dimension ref="A1:K27"/>
  <sheetViews>
    <sheetView zoomScaleNormal="100" zoomScaleSheetLayoutView="75" workbookViewId="0">
      <selection activeCell="E25" sqref="E25"/>
    </sheetView>
  </sheetViews>
  <sheetFormatPr defaultColWidth="8.875" defaultRowHeight="13.5"/>
  <cols>
    <col min="1" max="1" width="11.625" style="26" customWidth="1"/>
    <col min="2" max="256" width="8.875" style="26"/>
    <col min="257" max="257" width="11.625" style="26" customWidth="1"/>
    <col min="258" max="512" width="8.875" style="26"/>
    <col min="513" max="513" width="11.625" style="26" customWidth="1"/>
    <col min="514" max="768" width="8.875" style="26"/>
    <col min="769" max="769" width="11.625" style="26" customWidth="1"/>
    <col min="770" max="1024" width="8.875" style="26"/>
    <col min="1025" max="1025" width="11.625" style="26" customWidth="1"/>
    <col min="1026" max="1280" width="8.875" style="26"/>
    <col min="1281" max="1281" width="11.625" style="26" customWidth="1"/>
    <col min="1282" max="1536" width="8.875" style="26"/>
    <col min="1537" max="1537" width="11.625" style="26" customWidth="1"/>
    <col min="1538" max="1792" width="8.875" style="26"/>
    <col min="1793" max="1793" width="11.625" style="26" customWidth="1"/>
    <col min="1794" max="2048" width="8.875" style="26"/>
    <col min="2049" max="2049" width="11.625" style="26" customWidth="1"/>
    <col min="2050" max="2304" width="8.875" style="26"/>
    <col min="2305" max="2305" width="11.625" style="26" customWidth="1"/>
    <col min="2306" max="2560" width="8.875" style="26"/>
    <col min="2561" max="2561" width="11.625" style="26" customWidth="1"/>
    <col min="2562" max="2816" width="8.875" style="26"/>
    <col min="2817" max="2817" width="11.625" style="26" customWidth="1"/>
    <col min="2818" max="3072" width="8.875" style="26"/>
    <col min="3073" max="3073" width="11.625" style="26" customWidth="1"/>
    <col min="3074" max="3328" width="8.875" style="26"/>
    <col min="3329" max="3329" width="11.625" style="26" customWidth="1"/>
    <col min="3330" max="3584" width="8.875" style="26"/>
    <col min="3585" max="3585" width="11.625" style="26" customWidth="1"/>
    <col min="3586" max="3840" width="8.875" style="26"/>
    <col min="3841" max="3841" width="11.625" style="26" customWidth="1"/>
    <col min="3842" max="4096" width="8.875" style="26"/>
    <col min="4097" max="4097" width="11.625" style="26" customWidth="1"/>
    <col min="4098" max="4352" width="8.875" style="26"/>
    <col min="4353" max="4353" width="11.625" style="26" customWidth="1"/>
    <col min="4354" max="4608" width="8.875" style="26"/>
    <col min="4609" max="4609" width="11.625" style="26" customWidth="1"/>
    <col min="4610" max="4864" width="8.875" style="26"/>
    <col min="4865" max="4865" width="11.625" style="26" customWidth="1"/>
    <col min="4866" max="5120" width="8.875" style="26"/>
    <col min="5121" max="5121" width="11.625" style="26" customWidth="1"/>
    <col min="5122" max="5376" width="8.875" style="26"/>
    <col min="5377" max="5377" width="11.625" style="26" customWidth="1"/>
    <col min="5378" max="5632" width="8.875" style="26"/>
    <col min="5633" max="5633" width="11.625" style="26" customWidth="1"/>
    <col min="5634" max="5888" width="8.875" style="26"/>
    <col min="5889" max="5889" width="11.625" style="26" customWidth="1"/>
    <col min="5890" max="6144" width="8.875" style="26"/>
    <col min="6145" max="6145" width="11.625" style="26" customWidth="1"/>
    <col min="6146" max="6400" width="8.875" style="26"/>
    <col min="6401" max="6401" width="11.625" style="26" customWidth="1"/>
    <col min="6402" max="6656" width="8.875" style="26"/>
    <col min="6657" max="6657" width="11.625" style="26" customWidth="1"/>
    <col min="6658" max="6912" width="8.875" style="26"/>
    <col min="6913" max="6913" width="11.625" style="26" customWidth="1"/>
    <col min="6914" max="7168" width="8.875" style="26"/>
    <col min="7169" max="7169" width="11.625" style="26" customWidth="1"/>
    <col min="7170" max="7424" width="8.875" style="26"/>
    <col min="7425" max="7425" width="11.625" style="26" customWidth="1"/>
    <col min="7426" max="7680" width="8.875" style="26"/>
    <col min="7681" max="7681" width="11.625" style="26" customWidth="1"/>
    <col min="7682" max="7936" width="8.875" style="26"/>
    <col min="7937" max="7937" width="11.625" style="26" customWidth="1"/>
    <col min="7938" max="8192" width="8.875" style="26"/>
    <col min="8193" max="8193" width="11.625" style="26" customWidth="1"/>
    <col min="8194" max="8448" width="8.875" style="26"/>
    <col min="8449" max="8449" width="11.625" style="26" customWidth="1"/>
    <col min="8450" max="8704" width="8.875" style="26"/>
    <col min="8705" max="8705" width="11.625" style="26" customWidth="1"/>
    <col min="8706" max="8960" width="8.875" style="26"/>
    <col min="8961" max="8961" width="11.625" style="26" customWidth="1"/>
    <col min="8962" max="9216" width="8.875" style="26"/>
    <col min="9217" max="9217" width="11.625" style="26" customWidth="1"/>
    <col min="9218" max="9472" width="8.875" style="26"/>
    <col min="9473" max="9473" width="11.625" style="26" customWidth="1"/>
    <col min="9474" max="9728" width="8.875" style="26"/>
    <col min="9729" max="9729" width="11.625" style="26" customWidth="1"/>
    <col min="9730" max="9984" width="8.875" style="26"/>
    <col min="9985" max="9985" width="11.625" style="26" customWidth="1"/>
    <col min="9986" max="10240" width="8.875" style="26"/>
    <col min="10241" max="10241" width="11.625" style="26" customWidth="1"/>
    <col min="10242" max="10496" width="8.875" style="26"/>
    <col min="10497" max="10497" width="11.625" style="26" customWidth="1"/>
    <col min="10498" max="10752" width="8.875" style="26"/>
    <col min="10753" max="10753" width="11.625" style="26" customWidth="1"/>
    <col min="10754" max="11008" width="8.875" style="26"/>
    <col min="11009" max="11009" width="11.625" style="26" customWidth="1"/>
    <col min="11010" max="11264" width="8.875" style="26"/>
    <col min="11265" max="11265" width="11.625" style="26" customWidth="1"/>
    <col min="11266" max="11520" width="8.875" style="26"/>
    <col min="11521" max="11521" width="11.625" style="26" customWidth="1"/>
    <col min="11522" max="11776" width="8.875" style="26"/>
    <col min="11777" max="11777" width="11.625" style="26" customWidth="1"/>
    <col min="11778" max="12032" width="8.875" style="26"/>
    <col min="12033" max="12033" width="11.625" style="26" customWidth="1"/>
    <col min="12034" max="12288" width="8.875" style="26"/>
    <col min="12289" max="12289" width="11.625" style="26" customWidth="1"/>
    <col min="12290" max="12544" width="8.875" style="26"/>
    <col min="12545" max="12545" width="11.625" style="26" customWidth="1"/>
    <col min="12546" max="12800" width="8.875" style="26"/>
    <col min="12801" max="12801" width="11.625" style="26" customWidth="1"/>
    <col min="12802" max="13056" width="8.875" style="26"/>
    <col min="13057" max="13057" width="11.625" style="26" customWidth="1"/>
    <col min="13058" max="13312" width="8.875" style="26"/>
    <col min="13313" max="13313" width="11.625" style="26" customWidth="1"/>
    <col min="13314" max="13568" width="8.875" style="26"/>
    <col min="13569" max="13569" width="11.625" style="26" customWidth="1"/>
    <col min="13570" max="13824" width="8.875" style="26"/>
    <col min="13825" max="13825" width="11.625" style="26" customWidth="1"/>
    <col min="13826" max="14080" width="8.875" style="26"/>
    <col min="14081" max="14081" width="11.625" style="26" customWidth="1"/>
    <col min="14082" max="14336" width="8.875" style="26"/>
    <col min="14337" max="14337" width="11.625" style="26" customWidth="1"/>
    <col min="14338" max="14592" width="8.875" style="26"/>
    <col min="14593" max="14593" width="11.625" style="26" customWidth="1"/>
    <col min="14594" max="14848" width="8.875" style="26"/>
    <col min="14849" max="14849" width="11.625" style="26" customWidth="1"/>
    <col min="14850" max="15104" width="8.875" style="26"/>
    <col min="15105" max="15105" width="11.625" style="26" customWidth="1"/>
    <col min="15106" max="15360" width="8.875" style="26"/>
    <col min="15361" max="15361" width="11.625" style="26" customWidth="1"/>
    <col min="15362" max="15616" width="8.875" style="26"/>
    <col min="15617" max="15617" width="11.625" style="26" customWidth="1"/>
    <col min="15618" max="15872" width="8.875" style="26"/>
    <col min="15873" max="15873" width="11.625" style="26" customWidth="1"/>
    <col min="15874" max="16128" width="8.875" style="26"/>
    <col min="16129" max="16129" width="11.625" style="26" customWidth="1"/>
    <col min="16130" max="16384" width="8.875" style="26"/>
  </cols>
  <sheetData>
    <row r="1" spans="1:11">
      <c r="A1" s="26" t="str">
        <f t="shared" ref="A1:A10" si="0">$A$12&amp;"("&amp;I1&amp;")"</f>
        <v>공사명 : 평택한국민족음악복합도서관조성을위한실시설계(2020년  04월   일)</v>
      </c>
      <c r="I1" s="27" t="s">
        <v>307</v>
      </c>
    </row>
    <row r="2" spans="1:11">
      <c r="A2" s="26" t="str">
        <f t="shared" si="0"/>
        <v>공사명 : 평택한국민족음악복합도서관조성을위한실시설계(건축총괄)</v>
      </c>
      <c r="I2" s="26" t="s">
        <v>1361</v>
      </c>
    </row>
    <row r="3" spans="1:11">
      <c r="A3" s="26" t="str">
        <f t="shared" si="0"/>
        <v>공사명 : 평택한국민족음악복합도서관조성을위한실시설계(건축)</v>
      </c>
      <c r="I3" s="26" t="s">
        <v>122</v>
      </c>
    </row>
    <row r="4" spans="1:11">
      <c r="A4" s="26" t="str">
        <f t="shared" si="0"/>
        <v>공사명 : 평택한국민족음악복합도서관조성을위한실시설계(토목)</v>
      </c>
      <c r="I4" s="26" t="s">
        <v>148</v>
      </c>
    </row>
    <row r="5" spans="1:11">
      <c r="A5" s="26" t="str">
        <f t="shared" si="0"/>
        <v>공사명 : 평택한국민족음악복합도서관조성을위한실시설계(조경)</v>
      </c>
      <c r="I5" s="26" t="s">
        <v>142</v>
      </c>
    </row>
    <row r="6" spans="1:11">
      <c r="A6" s="26" t="str">
        <f t="shared" si="0"/>
        <v>공사명 : 평택한국민족음악복합도서관조성을위한실시설계(기계)</v>
      </c>
      <c r="I6" s="26" t="s">
        <v>137</v>
      </c>
    </row>
    <row r="7" spans="1:11">
      <c r="A7" s="26" t="str">
        <f t="shared" si="0"/>
        <v>공사명 : 평택한국민족음악복합도서관조성을위한실시설계(전기/통신/소방)</v>
      </c>
      <c r="I7" s="26" t="s">
        <v>1624</v>
      </c>
    </row>
    <row r="8" spans="1:11">
      <c r="A8" s="26" t="str">
        <f t="shared" si="0"/>
        <v>공사명 : 평택한국민족음악복합도서관조성을위한실시설계(0.08)</v>
      </c>
      <c r="I8" s="28">
        <v>0.08</v>
      </c>
    </row>
    <row r="9" spans="1:11">
      <c r="A9" s="26" t="str">
        <f t="shared" si="0"/>
        <v>공사명 : 평택한국민족음악복합도서관조성을위한실시설계(소방기계)</v>
      </c>
      <c r="I9" s="26" t="s">
        <v>1344</v>
      </c>
    </row>
    <row r="10" spans="1:11">
      <c r="A10" s="26" t="str">
        <f t="shared" si="0"/>
        <v>공사명 : 평택한국민족음악복합도서관조성을위한실시설계(소방전기)</v>
      </c>
      <c r="I10" s="26" t="s">
        <v>1353</v>
      </c>
    </row>
    <row r="12" spans="1:11">
      <c r="A12" s="29" t="s">
        <v>1638</v>
      </c>
      <c r="I12" s="28">
        <v>3.73E-2</v>
      </c>
      <c r="K12" s="26" t="s">
        <v>1632</v>
      </c>
    </row>
    <row r="14" spans="1:11">
      <c r="I14" s="30">
        <v>3.3399999999999999E-2</v>
      </c>
    </row>
    <row r="15" spans="1:11">
      <c r="B15" s="29"/>
      <c r="I15" s="28">
        <v>4.4999999999999998E-2</v>
      </c>
    </row>
    <row r="16" spans="1:11">
      <c r="I16" s="28">
        <v>0.10249999999999999</v>
      </c>
    </row>
    <row r="19" spans="5:9">
      <c r="I19" s="31">
        <v>5.6000000000000008E-2</v>
      </c>
    </row>
    <row r="20" spans="5:9">
      <c r="I20" s="28"/>
    </row>
    <row r="22" spans="5:9">
      <c r="I22" s="28">
        <v>8.0999999999999996E-4</v>
      </c>
    </row>
    <row r="27" spans="5:9">
      <c r="E27" s="26">
        <f>TRUNC((E9+E24+E26)*I27)-N27/1.1</f>
        <v>0</v>
      </c>
    </row>
  </sheetData>
  <phoneticPr fontId="31" type="noConversion"/>
  <pageMargins left="0.75" right="0.75" top="1" bottom="1" header="0.5" footer="0.5"/>
  <pageSetup paperSize="9" orientation="portrait" horizontalDpi="429496729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AB127"/>
  <sheetViews>
    <sheetView topLeftCell="B1" zoomScaleNormal="100" zoomScaleSheetLayoutView="75" workbookViewId="0">
      <selection sqref="A1:X1"/>
    </sheetView>
  </sheetViews>
  <sheetFormatPr defaultColWidth="8.625" defaultRowHeight="16.5"/>
  <cols>
    <col min="1" max="1" width="19.25" style="1" hidden="1" customWidth="1"/>
    <col min="2" max="3" width="30.125" style="1" bestFit="1" customWidth="1"/>
    <col min="4" max="4" width="5" style="1" bestFit="1" customWidth="1"/>
    <col min="5" max="5" width="10.625" style="1" bestFit="1" customWidth="1"/>
    <col min="6" max="6" width="6.125" style="1" bestFit="1" customWidth="1"/>
    <col min="7" max="7" width="10.375" style="1" bestFit="1" customWidth="1"/>
    <col min="8" max="8" width="6.125" style="1" bestFit="1" customWidth="1"/>
    <col min="9" max="9" width="10.375" style="1" bestFit="1" customWidth="1"/>
    <col min="10" max="10" width="6.125" style="1" bestFit="1" customWidth="1"/>
    <col min="11" max="11" width="10.375" style="1" bestFit="1" customWidth="1"/>
    <col min="12" max="12" width="6.125" style="1" bestFit="1" customWidth="1"/>
    <col min="13" max="13" width="12.375" style="1" bestFit="1" customWidth="1"/>
    <col min="14" max="14" width="6.125" style="1" bestFit="1" customWidth="1"/>
    <col min="15" max="15" width="12.375" style="1" bestFit="1" customWidth="1"/>
    <col min="16" max="16" width="10.375" style="1" bestFit="1" customWidth="1"/>
    <col min="17" max="17" width="12.375" style="1" bestFit="1" customWidth="1"/>
    <col min="18" max="19" width="8.625" style="1" bestFit="1" customWidth="1"/>
    <col min="20" max="21" width="9.75" style="1" bestFit="1" customWidth="1"/>
    <col min="22" max="22" width="12.375" style="1" bestFit="1" customWidth="1"/>
    <col min="23" max="23" width="8.5" style="1" bestFit="1" customWidth="1"/>
    <col min="24" max="24" width="12.375" style="1" bestFit="1" customWidth="1"/>
    <col min="25" max="26" width="8.5" style="1" hidden="1" customWidth="1"/>
    <col min="27" max="27" width="10.375" style="1" hidden="1" customWidth="1"/>
    <col min="28" max="28" width="8.5" style="1" hidden="1" customWidth="1"/>
  </cols>
  <sheetData>
    <row r="1" spans="1:28" ht="30" customHeight="1">
      <c r="A1" s="254" t="s">
        <v>1009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</row>
    <row r="2" spans="1:28" ht="30" customHeight="1">
      <c r="A2" s="259" t="s">
        <v>928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</row>
    <row r="3" spans="1:28" ht="30" customHeight="1">
      <c r="A3" s="252" t="s">
        <v>1530</v>
      </c>
      <c r="B3" s="252" t="s">
        <v>713</v>
      </c>
      <c r="C3" s="252" t="s">
        <v>105</v>
      </c>
      <c r="D3" s="252" t="s">
        <v>22</v>
      </c>
      <c r="E3" s="252" t="s">
        <v>1397</v>
      </c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 t="s">
        <v>1521</v>
      </c>
      <c r="Q3" s="252" t="s">
        <v>1522</v>
      </c>
      <c r="R3" s="252"/>
      <c r="S3" s="252"/>
      <c r="T3" s="252"/>
      <c r="U3" s="252"/>
      <c r="V3" s="252"/>
      <c r="W3" s="252" t="s">
        <v>1524</v>
      </c>
      <c r="X3" s="252" t="s">
        <v>1395</v>
      </c>
      <c r="Y3" s="251" t="s">
        <v>1210</v>
      </c>
      <c r="Z3" s="251" t="s">
        <v>1238</v>
      </c>
      <c r="AA3" s="251" t="s">
        <v>1231</v>
      </c>
      <c r="AB3" s="251" t="s">
        <v>1435</v>
      </c>
    </row>
    <row r="4" spans="1:28" ht="30" customHeight="1">
      <c r="A4" s="252"/>
      <c r="B4" s="252"/>
      <c r="C4" s="252"/>
      <c r="D4" s="252"/>
      <c r="E4" s="5" t="s">
        <v>1205</v>
      </c>
      <c r="F4" s="5" t="s">
        <v>1177</v>
      </c>
      <c r="G4" s="5" t="s">
        <v>1181</v>
      </c>
      <c r="H4" s="5" t="s">
        <v>1177</v>
      </c>
      <c r="I4" s="5" t="s">
        <v>1182</v>
      </c>
      <c r="J4" s="5" t="s">
        <v>1177</v>
      </c>
      <c r="K4" s="5" t="s">
        <v>1216</v>
      </c>
      <c r="L4" s="5" t="s">
        <v>1177</v>
      </c>
      <c r="M4" s="5" t="s">
        <v>1228</v>
      </c>
      <c r="N4" s="5" t="s">
        <v>1177</v>
      </c>
      <c r="O4" s="5" t="s">
        <v>1226</v>
      </c>
      <c r="P4" s="252"/>
      <c r="Q4" s="5" t="s">
        <v>1205</v>
      </c>
      <c r="R4" s="5" t="s">
        <v>1181</v>
      </c>
      <c r="S4" s="5" t="s">
        <v>1182</v>
      </c>
      <c r="T4" s="5" t="s">
        <v>1216</v>
      </c>
      <c r="U4" s="5" t="s">
        <v>1228</v>
      </c>
      <c r="V4" s="5" t="s">
        <v>1226</v>
      </c>
      <c r="W4" s="252"/>
      <c r="X4" s="252"/>
      <c r="Y4" s="251"/>
      <c r="Z4" s="251"/>
      <c r="AA4" s="251"/>
      <c r="AB4" s="251"/>
    </row>
    <row r="5" spans="1:28" ht="30" customHeight="1">
      <c r="A5" s="9" t="s">
        <v>1768</v>
      </c>
      <c r="B5" s="9" t="s">
        <v>1195</v>
      </c>
      <c r="C5" s="9" t="s">
        <v>1179</v>
      </c>
      <c r="D5" s="23" t="s">
        <v>15</v>
      </c>
      <c r="E5" s="24">
        <v>0</v>
      </c>
      <c r="F5" s="9" t="s">
        <v>14</v>
      </c>
      <c r="G5" s="24">
        <v>0</v>
      </c>
      <c r="H5" s="9" t="s">
        <v>14</v>
      </c>
      <c r="I5" s="24">
        <v>0</v>
      </c>
      <c r="J5" s="9" t="s">
        <v>14</v>
      </c>
      <c r="K5" s="24">
        <v>0</v>
      </c>
      <c r="L5" s="9" t="s">
        <v>14</v>
      </c>
      <c r="M5" s="24">
        <v>0</v>
      </c>
      <c r="N5" s="9" t="s">
        <v>14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33312</v>
      </c>
      <c r="V5" s="24">
        <f>SMALL(Q5:U5,COUNTIF(Q5:U5,0)+1)</f>
        <v>33312</v>
      </c>
      <c r="W5" s="9" t="s">
        <v>1220</v>
      </c>
      <c r="X5" s="9" t="s">
        <v>68</v>
      </c>
      <c r="Y5" s="3" t="s">
        <v>14</v>
      </c>
      <c r="Z5" s="3" t="s">
        <v>14</v>
      </c>
      <c r="AA5" s="25"/>
      <c r="AB5" s="3" t="s">
        <v>14</v>
      </c>
    </row>
    <row r="6" spans="1:28" ht="30" customHeight="1">
      <c r="A6" s="9" t="s">
        <v>1751</v>
      </c>
      <c r="B6" s="9" t="s">
        <v>1173</v>
      </c>
      <c r="C6" s="9" t="s">
        <v>1157</v>
      </c>
      <c r="D6" s="23" t="s">
        <v>15</v>
      </c>
      <c r="E6" s="24">
        <v>0</v>
      </c>
      <c r="F6" s="9" t="s">
        <v>14</v>
      </c>
      <c r="G6" s="24">
        <v>0</v>
      </c>
      <c r="H6" s="9" t="s">
        <v>14</v>
      </c>
      <c r="I6" s="24">
        <v>0</v>
      </c>
      <c r="J6" s="9" t="s">
        <v>14</v>
      </c>
      <c r="K6" s="24">
        <v>0</v>
      </c>
      <c r="L6" s="9" t="s">
        <v>14</v>
      </c>
      <c r="M6" s="24">
        <v>0</v>
      </c>
      <c r="N6" s="9" t="s">
        <v>14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588</v>
      </c>
      <c r="V6" s="24">
        <f>SMALL(Q6:U6,COUNTIF(Q6:U6,0)+1)</f>
        <v>588</v>
      </c>
      <c r="W6" s="9" t="s">
        <v>1237</v>
      </c>
      <c r="X6" s="9" t="s">
        <v>68</v>
      </c>
      <c r="Y6" s="3" t="s">
        <v>14</v>
      </c>
      <c r="Z6" s="3" t="s">
        <v>14</v>
      </c>
      <c r="AA6" s="25"/>
      <c r="AB6" s="3" t="s">
        <v>14</v>
      </c>
    </row>
    <row r="7" spans="1:28" ht="30" customHeight="1">
      <c r="A7" s="9" t="s">
        <v>1679</v>
      </c>
      <c r="B7" s="9" t="s">
        <v>50</v>
      </c>
      <c r="C7" s="9" t="s">
        <v>1566</v>
      </c>
      <c r="D7" s="23" t="s">
        <v>49</v>
      </c>
      <c r="E7" s="24">
        <v>0</v>
      </c>
      <c r="F7" s="9" t="s">
        <v>14</v>
      </c>
      <c r="G7" s="24">
        <v>0</v>
      </c>
      <c r="H7" s="9" t="s">
        <v>14</v>
      </c>
      <c r="I7" s="24">
        <v>0</v>
      </c>
      <c r="J7" s="9" t="s">
        <v>14</v>
      </c>
      <c r="K7" s="24">
        <v>0</v>
      </c>
      <c r="L7" s="9" t="s">
        <v>14</v>
      </c>
      <c r="M7" s="24">
        <v>0</v>
      </c>
      <c r="N7" s="9" t="s">
        <v>14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9" t="s">
        <v>1225</v>
      </c>
      <c r="X7" s="9" t="s">
        <v>45</v>
      </c>
      <c r="Y7" s="3" t="s">
        <v>14</v>
      </c>
      <c r="Z7" s="3" t="s">
        <v>14</v>
      </c>
      <c r="AA7" s="25"/>
      <c r="AB7" s="3" t="s">
        <v>14</v>
      </c>
    </row>
    <row r="8" spans="1:28" ht="30" customHeight="1">
      <c r="A8" s="9" t="s">
        <v>1654</v>
      </c>
      <c r="B8" s="9" t="s">
        <v>50</v>
      </c>
      <c r="C8" s="9" t="s">
        <v>51</v>
      </c>
      <c r="D8" s="23" t="s">
        <v>49</v>
      </c>
      <c r="E8" s="24">
        <v>0</v>
      </c>
      <c r="F8" s="9" t="s">
        <v>14</v>
      </c>
      <c r="G8" s="24">
        <v>0</v>
      </c>
      <c r="H8" s="9" t="s">
        <v>14</v>
      </c>
      <c r="I8" s="24">
        <v>32000</v>
      </c>
      <c r="J8" s="9" t="s">
        <v>106</v>
      </c>
      <c r="K8" s="24">
        <v>0</v>
      </c>
      <c r="L8" s="9" t="s">
        <v>14</v>
      </c>
      <c r="M8" s="24">
        <v>0</v>
      </c>
      <c r="N8" s="9" t="s">
        <v>14</v>
      </c>
      <c r="O8" s="24">
        <f t="shared" ref="O8:O33" si="0">SMALL(E8:M8,COUNTIF(E8:M8,0)+1)</f>
        <v>32000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9" t="s">
        <v>1227</v>
      </c>
      <c r="X8" s="9" t="s">
        <v>14</v>
      </c>
      <c r="Y8" s="3" t="s">
        <v>14</v>
      </c>
      <c r="Z8" s="3" t="s">
        <v>14</v>
      </c>
      <c r="AA8" s="25"/>
      <c r="AB8" s="3" t="s">
        <v>14</v>
      </c>
    </row>
    <row r="9" spans="1:28" ht="30" customHeight="1">
      <c r="A9" s="9" t="s">
        <v>1669</v>
      </c>
      <c r="B9" s="9" t="s">
        <v>1539</v>
      </c>
      <c r="C9" s="9" t="s">
        <v>935</v>
      </c>
      <c r="D9" s="23" t="s">
        <v>29</v>
      </c>
      <c r="E9" s="24">
        <v>6439</v>
      </c>
      <c r="F9" s="9" t="s">
        <v>14</v>
      </c>
      <c r="G9" s="24">
        <v>3997.58</v>
      </c>
      <c r="H9" s="9" t="s">
        <v>98</v>
      </c>
      <c r="I9" s="24">
        <v>6439.8</v>
      </c>
      <c r="J9" s="9" t="s">
        <v>104</v>
      </c>
      <c r="K9" s="24">
        <v>0</v>
      </c>
      <c r="L9" s="9" t="s">
        <v>14</v>
      </c>
      <c r="M9" s="24">
        <v>0</v>
      </c>
      <c r="N9" s="9" t="s">
        <v>14</v>
      </c>
      <c r="O9" s="24">
        <f t="shared" si="0"/>
        <v>3997.58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9" t="s">
        <v>1215</v>
      </c>
      <c r="X9" s="9" t="s">
        <v>14</v>
      </c>
      <c r="Y9" s="3" t="s">
        <v>14</v>
      </c>
      <c r="Z9" s="3" t="s">
        <v>14</v>
      </c>
      <c r="AA9" s="25"/>
      <c r="AB9" s="3" t="s">
        <v>14</v>
      </c>
    </row>
    <row r="10" spans="1:28" ht="30" customHeight="1">
      <c r="A10" s="9" t="s">
        <v>1702</v>
      </c>
      <c r="B10" s="9" t="s">
        <v>1539</v>
      </c>
      <c r="C10" s="9" t="s">
        <v>945</v>
      </c>
      <c r="D10" s="23" t="s">
        <v>29</v>
      </c>
      <c r="E10" s="24">
        <v>8120</v>
      </c>
      <c r="F10" s="9" t="s">
        <v>14</v>
      </c>
      <c r="G10" s="24">
        <v>8834.99</v>
      </c>
      <c r="H10" s="9" t="s">
        <v>98</v>
      </c>
      <c r="I10" s="24">
        <v>7709.62</v>
      </c>
      <c r="J10" s="9" t="s">
        <v>104</v>
      </c>
      <c r="K10" s="24">
        <v>0</v>
      </c>
      <c r="L10" s="9" t="s">
        <v>14</v>
      </c>
      <c r="M10" s="24">
        <v>0</v>
      </c>
      <c r="N10" s="9" t="s">
        <v>14</v>
      </c>
      <c r="O10" s="24">
        <f t="shared" si="0"/>
        <v>7709.62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9" t="s">
        <v>1240</v>
      </c>
      <c r="X10" s="9" t="s">
        <v>14</v>
      </c>
      <c r="Y10" s="3" t="s">
        <v>14</v>
      </c>
      <c r="Z10" s="3" t="s">
        <v>14</v>
      </c>
      <c r="AA10" s="25"/>
      <c r="AB10" s="3" t="s">
        <v>14</v>
      </c>
    </row>
    <row r="11" spans="1:28" ht="30" customHeight="1">
      <c r="A11" s="9" t="s">
        <v>1671</v>
      </c>
      <c r="B11" s="9" t="s">
        <v>1561</v>
      </c>
      <c r="C11" s="9" t="s">
        <v>1546</v>
      </c>
      <c r="D11" s="23" t="s">
        <v>29</v>
      </c>
      <c r="E11" s="24">
        <v>0</v>
      </c>
      <c r="F11" s="9" t="s">
        <v>14</v>
      </c>
      <c r="G11" s="24">
        <v>0</v>
      </c>
      <c r="H11" s="9" t="s">
        <v>14</v>
      </c>
      <c r="I11" s="24">
        <v>0</v>
      </c>
      <c r="J11" s="9" t="s">
        <v>14</v>
      </c>
      <c r="K11" s="24">
        <v>0</v>
      </c>
      <c r="L11" s="9" t="s">
        <v>14</v>
      </c>
      <c r="M11" s="24">
        <v>11925</v>
      </c>
      <c r="N11" s="9" t="s">
        <v>14</v>
      </c>
      <c r="O11" s="24">
        <f t="shared" si="0"/>
        <v>11925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9" t="s">
        <v>1234</v>
      </c>
      <c r="X11" s="9" t="s">
        <v>14</v>
      </c>
      <c r="Y11" s="3" t="s">
        <v>14</v>
      </c>
      <c r="Z11" s="3" t="s">
        <v>14</v>
      </c>
      <c r="AA11" s="25"/>
      <c r="AB11" s="3" t="s">
        <v>14</v>
      </c>
    </row>
    <row r="12" spans="1:28" ht="30" customHeight="1">
      <c r="A12" s="9" t="s">
        <v>1696</v>
      </c>
      <c r="B12" s="9" t="s">
        <v>1561</v>
      </c>
      <c r="C12" s="9" t="s">
        <v>55</v>
      </c>
      <c r="D12" s="23" t="s">
        <v>29</v>
      </c>
      <c r="E12" s="24">
        <v>0</v>
      </c>
      <c r="F12" s="9" t="s">
        <v>14</v>
      </c>
      <c r="G12" s="24">
        <v>0</v>
      </c>
      <c r="H12" s="9" t="s">
        <v>14</v>
      </c>
      <c r="I12" s="24">
        <v>0</v>
      </c>
      <c r="J12" s="9" t="s">
        <v>14</v>
      </c>
      <c r="K12" s="24">
        <v>0</v>
      </c>
      <c r="L12" s="9" t="s">
        <v>14</v>
      </c>
      <c r="M12" s="24">
        <v>14445</v>
      </c>
      <c r="N12" s="9" t="s">
        <v>14</v>
      </c>
      <c r="O12" s="24">
        <f t="shared" si="0"/>
        <v>14445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9" t="s">
        <v>1221</v>
      </c>
      <c r="X12" s="9" t="s">
        <v>14</v>
      </c>
      <c r="Y12" s="3" t="s">
        <v>14</v>
      </c>
      <c r="Z12" s="3" t="s">
        <v>14</v>
      </c>
      <c r="AA12" s="25"/>
      <c r="AB12" s="3" t="s">
        <v>14</v>
      </c>
    </row>
    <row r="13" spans="1:28" ht="30" customHeight="1">
      <c r="A13" s="9" t="s">
        <v>1681</v>
      </c>
      <c r="B13" s="9" t="s">
        <v>1561</v>
      </c>
      <c r="C13" s="9" t="s">
        <v>1570</v>
      </c>
      <c r="D13" s="23" t="s">
        <v>29</v>
      </c>
      <c r="E13" s="24">
        <v>0</v>
      </c>
      <c r="F13" s="9" t="s">
        <v>14</v>
      </c>
      <c r="G13" s="24">
        <v>0</v>
      </c>
      <c r="H13" s="9" t="s">
        <v>14</v>
      </c>
      <c r="I13" s="24">
        <v>0</v>
      </c>
      <c r="J13" s="9" t="s">
        <v>14</v>
      </c>
      <c r="K13" s="24">
        <v>0</v>
      </c>
      <c r="L13" s="9" t="s">
        <v>14</v>
      </c>
      <c r="M13" s="24">
        <v>24858</v>
      </c>
      <c r="N13" s="9" t="s">
        <v>14</v>
      </c>
      <c r="O13" s="24">
        <f t="shared" si="0"/>
        <v>24858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9" t="s">
        <v>1222</v>
      </c>
      <c r="X13" s="9" t="s">
        <v>14</v>
      </c>
      <c r="Y13" s="3" t="s">
        <v>14</v>
      </c>
      <c r="Z13" s="3" t="s">
        <v>14</v>
      </c>
      <c r="AA13" s="25"/>
      <c r="AB13" s="3" t="s">
        <v>14</v>
      </c>
    </row>
    <row r="14" spans="1:28" ht="30" customHeight="1">
      <c r="A14" s="9" t="s">
        <v>1687</v>
      </c>
      <c r="B14" s="9" t="s">
        <v>58</v>
      </c>
      <c r="C14" s="9" t="s">
        <v>292</v>
      </c>
      <c r="D14" s="23" t="s">
        <v>37</v>
      </c>
      <c r="E14" s="24">
        <v>330</v>
      </c>
      <c r="F14" s="9" t="s">
        <v>14</v>
      </c>
      <c r="G14" s="24">
        <v>240</v>
      </c>
      <c r="H14" s="9" t="s">
        <v>1209</v>
      </c>
      <c r="I14" s="24">
        <v>202</v>
      </c>
      <c r="J14" s="9" t="s">
        <v>1232</v>
      </c>
      <c r="K14" s="24">
        <v>0</v>
      </c>
      <c r="L14" s="9" t="s">
        <v>14</v>
      </c>
      <c r="M14" s="24">
        <v>0</v>
      </c>
      <c r="N14" s="9" t="s">
        <v>14</v>
      </c>
      <c r="O14" s="24">
        <f t="shared" si="0"/>
        <v>202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9" t="s">
        <v>1233</v>
      </c>
      <c r="X14" s="9" t="s">
        <v>1584</v>
      </c>
      <c r="Y14" s="3" t="s">
        <v>14</v>
      </c>
      <c r="Z14" s="3" t="s">
        <v>14</v>
      </c>
      <c r="AA14" s="25"/>
      <c r="AB14" s="3" t="s">
        <v>14</v>
      </c>
    </row>
    <row r="15" spans="1:28" ht="30" customHeight="1">
      <c r="A15" s="9" t="s">
        <v>1686</v>
      </c>
      <c r="B15" s="9" t="s">
        <v>58</v>
      </c>
      <c r="C15" s="9" t="s">
        <v>765</v>
      </c>
      <c r="D15" s="23" t="s">
        <v>37</v>
      </c>
      <c r="E15" s="24">
        <v>1200</v>
      </c>
      <c r="F15" s="9" t="s">
        <v>14</v>
      </c>
      <c r="G15" s="24">
        <v>1380</v>
      </c>
      <c r="H15" s="9" t="s">
        <v>1209</v>
      </c>
      <c r="I15" s="24">
        <v>1150</v>
      </c>
      <c r="J15" s="9" t="s">
        <v>1232</v>
      </c>
      <c r="K15" s="24">
        <v>0</v>
      </c>
      <c r="L15" s="9" t="s">
        <v>14</v>
      </c>
      <c r="M15" s="24">
        <v>0</v>
      </c>
      <c r="N15" s="9" t="s">
        <v>14</v>
      </c>
      <c r="O15" s="24">
        <f t="shared" si="0"/>
        <v>1150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9" t="s">
        <v>1217</v>
      </c>
      <c r="X15" s="9" t="s">
        <v>1584</v>
      </c>
      <c r="Y15" s="3" t="s">
        <v>14</v>
      </c>
      <c r="Z15" s="3" t="s">
        <v>14</v>
      </c>
      <c r="AA15" s="25"/>
      <c r="AB15" s="3" t="s">
        <v>14</v>
      </c>
    </row>
    <row r="16" spans="1:28" ht="30" customHeight="1">
      <c r="A16" s="9" t="s">
        <v>1709</v>
      </c>
      <c r="B16" s="9" t="s">
        <v>1148</v>
      </c>
      <c r="C16" s="9" t="s">
        <v>60</v>
      </c>
      <c r="D16" s="23" t="s">
        <v>57</v>
      </c>
      <c r="E16" s="24">
        <v>2.2200000000000002</v>
      </c>
      <c r="F16" s="9" t="s">
        <v>14</v>
      </c>
      <c r="G16" s="24">
        <v>2.7</v>
      </c>
      <c r="H16" s="9" t="s">
        <v>1224</v>
      </c>
      <c r="I16" s="24">
        <v>2.5</v>
      </c>
      <c r="J16" s="9" t="s">
        <v>1211</v>
      </c>
      <c r="K16" s="24">
        <v>0</v>
      </c>
      <c r="L16" s="9" t="s">
        <v>14</v>
      </c>
      <c r="M16" s="24">
        <v>0</v>
      </c>
      <c r="N16" s="9" t="s">
        <v>14</v>
      </c>
      <c r="O16" s="24">
        <f t="shared" si="0"/>
        <v>2.2200000000000002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9" t="s">
        <v>1213</v>
      </c>
      <c r="X16" s="9" t="s">
        <v>1155</v>
      </c>
      <c r="Y16" s="3" t="s">
        <v>14</v>
      </c>
      <c r="Z16" s="3" t="s">
        <v>14</v>
      </c>
      <c r="AA16" s="25"/>
      <c r="AB16" s="3" t="s">
        <v>14</v>
      </c>
    </row>
    <row r="17" spans="1:28" ht="30" customHeight="1">
      <c r="A17" s="9" t="s">
        <v>1705</v>
      </c>
      <c r="B17" s="9" t="s">
        <v>1145</v>
      </c>
      <c r="C17" s="9" t="s">
        <v>759</v>
      </c>
      <c r="D17" s="23" t="s">
        <v>29</v>
      </c>
      <c r="E17" s="24">
        <v>162</v>
      </c>
      <c r="F17" s="9" t="s">
        <v>14</v>
      </c>
      <c r="G17" s="24">
        <v>183.91</v>
      </c>
      <c r="H17" s="9" t="s">
        <v>1212</v>
      </c>
      <c r="I17" s="24">
        <v>177.04</v>
      </c>
      <c r="J17" s="9" t="s">
        <v>1229</v>
      </c>
      <c r="K17" s="24">
        <v>0</v>
      </c>
      <c r="L17" s="9" t="s">
        <v>14</v>
      </c>
      <c r="M17" s="24">
        <v>0</v>
      </c>
      <c r="N17" s="9" t="s">
        <v>14</v>
      </c>
      <c r="O17" s="24">
        <f t="shared" si="0"/>
        <v>162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9" t="s">
        <v>1230</v>
      </c>
      <c r="X17" s="9" t="s">
        <v>14</v>
      </c>
      <c r="Y17" s="3" t="s">
        <v>14</v>
      </c>
      <c r="Z17" s="3" t="s">
        <v>14</v>
      </c>
      <c r="AA17" s="25"/>
      <c r="AB17" s="3" t="s">
        <v>14</v>
      </c>
    </row>
    <row r="18" spans="1:28" ht="30" customHeight="1">
      <c r="A18" s="9" t="s">
        <v>1771</v>
      </c>
      <c r="B18" s="9" t="s">
        <v>75</v>
      </c>
      <c r="C18" s="9" t="s">
        <v>1200</v>
      </c>
      <c r="D18" s="23" t="s">
        <v>57</v>
      </c>
      <c r="E18" s="24">
        <v>0</v>
      </c>
      <c r="F18" s="9" t="s">
        <v>14</v>
      </c>
      <c r="G18" s="24">
        <v>1111.81</v>
      </c>
      <c r="H18" s="9" t="s">
        <v>1224</v>
      </c>
      <c r="I18" s="24">
        <v>999</v>
      </c>
      <c r="J18" s="9" t="s">
        <v>1214</v>
      </c>
      <c r="K18" s="24">
        <v>0</v>
      </c>
      <c r="L18" s="9" t="s">
        <v>14</v>
      </c>
      <c r="M18" s="24">
        <v>0</v>
      </c>
      <c r="N18" s="9" t="s">
        <v>14</v>
      </c>
      <c r="O18" s="24">
        <f t="shared" si="0"/>
        <v>999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9" t="s">
        <v>1235</v>
      </c>
      <c r="X18" s="9" t="s">
        <v>14</v>
      </c>
      <c r="Y18" s="3" t="s">
        <v>14</v>
      </c>
      <c r="Z18" s="3" t="s">
        <v>14</v>
      </c>
      <c r="AA18" s="25"/>
      <c r="AB18" s="3" t="s">
        <v>14</v>
      </c>
    </row>
    <row r="19" spans="1:28" ht="30" customHeight="1">
      <c r="A19" s="9" t="s">
        <v>1710</v>
      </c>
      <c r="B19" s="9" t="s">
        <v>1151</v>
      </c>
      <c r="C19" s="9" t="s">
        <v>993</v>
      </c>
      <c r="D19" s="23" t="s">
        <v>37</v>
      </c>
      <c r="E19" s="24">
        <v>12042</v>
      </c>
      <c r="F19" s="9" t="s">
        <v>14</v>
      </c>
      <c r="G19" s="24">
        <v>13100</v>
      </c>
      <c r="H19" s="9" t="s">
        <v>1224</v>
      </c>
      <c r="I19" s="24">
        <v>13000</v>
      </c>
      <c r="J19" s="9" t="s">
        <v>1211</v>
      </c>
      <c r="K19" s="24">
        <v>0</v>
      </c>
      <c r="L19" s="9" t="s">
        <v>14</v>
      </c>
      <c r="M19" s="24">
        <v>0</v>
      </c>
      <c r="N19" s="9" t="s">
        <v>14</v>
      </c>
      <c r="O19" s="24">
        <f t="shared" si="0"/>
        <v>12042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9" t="s">
        <v>1218</v>
      </c>
      <c r="X19" s="9" t="s">
        <v>14</v>
      </c>
      <c r="Y19" s="3" t="s">
        <v>14</v>
      </c>
      <c r="Z19" s="3" t="s">
        <v>14</v>
      </c>
      <c r="AA19" s="25"/>
      <c r="AB19" s="3" t="s">
        <v>14</v>
      </c>
    </row>
    <row r="20" spans="1:28" ht="30" customHeight="1">
      <c r="A20" s="9" t="s">
        <v>1737</v>
      </c>
      <c r="B20" s="9" t="s">
        <v>996</v>
      </c>
      <c r="C20" s="9" t="s">
        <v>297</v>
      </c>
      <c r="D20" s="23" t="s">
        <v>37</v>
      </c>
      <c r="E20" s="24">
        <v>0</v>
      </c>
      <c r="F20" s="9" t="s">
        <v>14</v>
      </c>
      <c r="G20" s="24">
        <v>2290</v>
      </c>
      <c r="H20" s="9" t="s">
        <v>1236</v>
      </c>
      <c r="I20" s="24">
        <v>2390</v>
      </c>
      <c r="J20" s="9" t="s">
        <v>1223</v>
      </c>
      <c r="K20" s="24">
        <v>0</v>
      </c>
      <c r="L20" s="9" t="s">
        <v>14</v>
      </c>
      <c r="M20" s="24">
        <v>0</v>
      </c>
      <c r="N20" s="9" t="s">
        <v>14</v>
      </c>
      <c r="O20" s="24">
        <f t="shared" si="0"/>
        <v>2290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9" t="s">
        <v>1239</v>
      </c>
      <c r="X20" s="9" t="s">
        <v>14</v>
      </c>
      <c r="Y20" s="3" t="s">
        <v>14</v>
      </c>
      <c r="Z20" s="3" t="s">
        <v>14</v>
      </c>
      <c r="AA20" s="25"/>
      <c r="AB20" s="3" t="s">
        <v>14</v>
      </c>
    </row>
    <row r="21" spans="1:28" ht="30" customHeight="1">
      <c r="A21" s="9" t="s">
        <v>1708</v>
      </c>
      <c r="B21" s="9" t="s">
        <v>294</v>
      </c>
      <c r="C21" s="9" t="s">
        <v>1865</v>
      </c>
      <c r="D21" s="23" t="s">
        <v>37</v>
      </c>
      <c r="E21" s="24">
        <v>0</v>
      </c>
      <c r="F21" s="9" t="s">
        <v>14</v>
      </c>
      <c r="G21" s="24">
        <v>0</v>
      </c>
      <c r="H21" s="9" t="s">
        <v>14</v>
      </c>
      <c r="I21" s="24">
        <v>0</v>
      </c>
      <c r="J21" s="9" t="s">
        <v>14</v>
      </c>
      <c r="K21" s="24">
        <v>0</v>
      </c>
      <c r="L21" s="9" t="s">
        <v>14</v>
      </c>
      <c r="M21" s="24">
        <v>54500</v>
      </c>
      <c r="N21" s="9" t="s">
        <v>14</v>
      </c>
      <c r="O21" s="24">
        <f t="shared" si="0"/>
        <v>54500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9" t="s">
        <v>1219</v>
      </c>
      <c r="X21" s="9" t="s">
        <v>14</v>
      </c>
      <c r="Y21" s="3" t="s">
        <v>14</v>
      </c>
      <c r="Z21" s="3" t="s">
        <v>14</v>
      </c>
      <c r="AA21" s="25"/>
      <c r="AB21" s="3" t="s">
        <v>14</v>
      </c>
    </row>
    <row r="22" spans="1:28" ht="30" customHeight="1">
      <c r="A22" s="9" t="s">
        <v>1743</v>
      </c>
      <c r="B22" s="9" t="s">
        <v>302</v>
      </c>
      <c r="C22" s="9" t="s">
        <v>1033</v>
      </c>
      <c r="D22" s="23" t="s">
        <v>37</v>
      </c>
      <c r="E22" s="24">
        <v>0</v>
      </c>
      <c r="F22" s="9" t="s">
        <v>14</v>
      </c>
      <c r="G22" s="24">
        <v>11270</v>
      </c>
      <c r="H22" s="9" t="s">
        <v>1236</v>
      </c>
      <c r="I22" s="24">
        <v>11350</v>
      </c>
      <c r="J22" s="9" t="s">
        <v>1223</v>
      </c>
      <c r="K22" s="24">
        <v>0</v>
      </c>
      <c r="L22" s="9" t="s">
        <v>14</v>
      </c>
      <c r="M22" s="24">
        <v>0</v>
      </c>
      <c r="N22" s="9" t="s">
        <v>14</v>
      </c>
      <c r="O22" s="24">
        <f t="shared" si="0"/>
        <v>11270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9" t="s">
        <v>1259</v>
      </c>
      <c r="X22" s="9" t="s">
        <v>14</v>
      </c>
      <c r="Y22" s="3" t="s">
        <v>14</v>
      </c>
      <c r="Z22" s="3" t="s">
        <v>14</v>
      </c>
      <c r="AA22" s="25"/>
      <c r="AB22" s="3" t="s">
        <v>14</v>
      </c>
    </row>
    <row r="23" spans="1:28" ht="30" customHeight="1">
      <c r="A23" s="9" t="s">
        <v>1661</v>
      </c>
      <c r="B23" s="9" t="s">
        <v>1537</v>
      </c>
      <c r="C23" s="9" t="s">
        <v>1437</v>
      </c>
      <c r="D23" s="23" t="s">
        <v>29</v>
      </c>
      <c r="E23" s="24">
        <v>408</v>
      </c>
      <c r="F23" s="9" t="s">
        <v>14</v>
      </c>
      <c r="G23" s="24">
        <v>408.35</v>
      </c>
      <c r="H23" s="9" t="s">
        <v>107</v>
      </c>
      <c r="I23" s="24">
        <v>0</v>
      </c>
      <c r="J23" s="9" t="s">
        <v>14</v>
      </c>
      <c r="K23" s="24">
        <v>0</v>
      </c>
      <c r="L23" s="9" t="s">
        <v>14</v>
      </c>
      <c r="M23" s="24">
        <v>0</v>
      </c>
      <c r="N23" s="9" t="s">
        <v>14</v>
      </c>
      <c r="O23" s="24">
        <f t="shared" si="0"/>
        <v>408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9" t="s">
        <v>1265</v>
      </c>
      <c r="X23" s="9" t="s">
        <v>14</v>
      </c>
      <c r="Y23" s="3" t="s">
        <v>14</v>
      </c>
      <c r="Z23" s="3" t="s">
        <v>14</v>
      </c>
      <c r="AA23" s="25"/>
      <c r="AB23" s="3" t="s">
        <v>14</v>
      </c>
    </row>
    <row r="24" spans="1:28" ht="30" customHeight="1">
      <c r="A24" s="9" t="s">
        <v>1691</v>
      </c>
      <c r="B24" s="9" t="s">
        <v>1567</v>
      </c>
      <c r="C24" s="9" t="s">
        <v>1861</v>
      </c>
      <c r="D24" s="23" t="s">
        <v>37</v>
      </c>
      <c r="E24" s="24">
        <v>0</v>
      </c>
      <c r="F24" s="9" t="s">
        <v>14</v>
      </c>
      <c r="G24" s="24">
        <v>0</v>
      </c>
      <c r="H24" s="9" t="s">
        <v>14</v>
      </c>
      <c r="I24" s="24">
        <v>4070</v>
      </c>
      <c r="J24" s="9" t="s">
        <v>109</v>
      </c>
      <c r="K24" s="24">
        <v>0</v>
      </c>
      <c r="L24" s="9" t="s">
        <v>14</v>
      </c>
      <c r="M24" s="24">
        <v>0</v>
      </c>
      <c r="N24" s="9" t="s">
        <v>14</v>
      </c>
      <c r="O24" s="24">
        <f t="shared" si="0"/>
        <v>4070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9" t="s">
        <v>1271</v>
      </c>
      <c r="X24" s="9" t="s">
        <v>14</v>
      </c>
      <c r="Y24" s="3" t="s">
        <v>14</v>
      </c>
      <c r="Z24" s="3" t="s">
        <v>14</v>
      </c>
      <c r="AA24" s="25"/>
      <c r="AB24" s="3" t="s">
        <v>14</v>
      </c>
    </row>
    <row r="25" spans="1:28" ht="30" customHeight="1">
      <c r="A25" s="9" t="s">
        <v>1762</v>
      </c>
      <c r="B25" s="9" t="s">
        <v>511</v>
      </c>
      <c r="C25" s="9" t="s">
        <v>763</v>
      </c>
      <c r="D25" s="23" t="s">
        <v>35</v>
      </c>
      <c r="E25" s="24">
        <v>797000</v>
      </c>
      <c r="F25" s="9" t="s">
        <v>14</v>
      </c>
      <c r="G25" s="24">
        <v>831600</v>
      </c>
      <c r="H25" s="9" t="s">
        <v>103</v>
      </c>
      <c r="I25" s="24">
        <v>930300</v>
      </c>
      <c r="J25" s="9" t="s">
        <v>112</v>
      </c>
      <c r="K25" s="24">
        <v>0</v>
      </c>
      <c r="L25" s="9" t="s">
        <v>14</v>
      </c>
      <c r="M25" s="24">
        <v>0</v>
      </c>
      <c r="N25" s="9" t="s">
        <v>14</v>
      </c>
      <c r="O25" s="24">
        <f t="shared" si="0"/>
        <v>797000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9" t="s">
        <v>1266</v>
      </c>
      <c r="X25" s="9" t="s">
        <v>14</v>
      </c>
      <c r="Y25" s="3" t="s">
        <v>14</v>
      </c>
      <c r="Z25" s="3" t="s">
        <v>14</v>
      </c>
      <c r="AA25" s="25"/>
      <c r="AB25" s="3" t="s">
        <v>14</v>
      </c>
    </row>
    <row r="26" spans="1:28" ht="30" customHeight="1">
      <c r="A26" s="9" t="s">
        <v>1677</v>
      </c>
      <c r="B26" s="9" t="s">
        <v>511</v>
      </c>
      <c r="C26" s="9" t="s">
        <v>267</v>
      </c>
      <c r="D26" s="23" t="s">
        <v>35</v>
      </c>
      <c r="E26" s="24">
        <v>699000</v>
      </c>
      <c r="F26" s="9" t="s">
        <v>14</v>
      </c>
      <c r="G26" s="24">
        <v>731600</v>
      </c>
      <c r="H26" s="9" t="s">
        <v>103</v>
      </c>
      <c r="I26" s="24">
        <v>793400</v>
      </c>
      <c r="J26" s="9" t="s">
        <v>112</v>
      </c>
      <c r="K26" s="24">
        <v>0</v>
      </c>
      <c r="L26" s="9" t="s">
        <v>14</v>
      </c>
      <c r="M26" s="24">
        <v>0</v>
      </c>
      <c r="N26" s="9" t="s">
        <v>14</v>
      </c>
      <c r="O26" s="24">
        <f t="shared" si="0"/>
        <v>699000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9" t="s">
        <v>1256</v>
      </c>
      <c r="X26" s="9" t="s">
        <v>14</v>
      </c>
      <c r="Y26" s="3" t="s">
        <v>14</v>
      </c>
      <c r="Z26" s="3" t="s">
        <v>14</v>
      </c>
      <c r="AA26" s="25"/>
      <c r="AB26" s="3" t="s">
        <v>14</v>
      </c>
    </row>
    <row r="27" spans="1:28" ht="30" customHeight="1">
      <c r="A27" s="9" t="s">
        <v>1678</v>
      </c>
      <c r="B27" s="9" t="s">
        <v>511</v>
      </c>
      <c r="C27" s="9" t="s">
        <v>756</v>
      </c>
      <c r="D27" s="23" t="s">
        <v>37</v>
      </c>
      <c r="E27" s="24">
        <v>711</v>
      </c>
      <c r="F27" s="9" t="s">
        <v>14</v>
      </c>
      <c r="G27" s="24">
        <v>745.9</v>
      </c>
      <c r="H27" s="9" t="s">
        <v>103</v>
      </c>
      <c r="I27" s="24">
        <v>787.9</v>
      </c>
      <c r="J27" s="9" t="s">
        <v>112</v>
      </c>
      <c r="K27" s="24">
        <v>0</v>
      </c>
      <c r="L27" s="9" t="s">
        <v>14</v>
      </c>
      <c r="M27" s="24">
        <v>0</v>
      </c>
      <c r="N27" s="9" t="s">
        <v>14</v>
      </c>
      <c r="O27" s="24">
        <f t="shared" si="0"/>
        <v>711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9" t="s">
        <v>1255</v>
      </c>
      <c r="X27" s="9" t="s">
        <v>14</v>
      </c>
      <c r="Y27" s="3" t="s">
        <v>14</v>
      </c>
      <c r="Z27" s="3" t="s">
        <v>14</v>
      </c>
      <c r="AA27" s="25"/>
      <c r="AB27" s="3" t="s">
        <v>14</v>
      </c>
    </row>
    <row r="28" spans="1:28" ht="30" customHeight="1">
      <c r="A28" s="9" t="s">
        <v>1701</v>
      </c>
      <c r="B28" s="9" t="s">
        <v>511</v>
      </c>
      <c r="C28" s="9" t="s">
        <v>772</v>
      </c>
      <c r="D28" s="23" t="s">
        <v>37</v>
      </c>
      <c r="E28" s="24">
        <v>0</v>
      </c>
      <c r="F28" s="9" t="s">
        <v>14</v>
      </c>
      <c r="G28" s="24">
        <v>734</v>
      </c>
      <c r="H28" s="9" t="s">
        <v>103</v>
      </c>
      <c r="I28" s="24">
        <v>776</v>
      </c>
      <c r="J28" s="9" t="s">
        <v>112</v>
      </c>
      <c r="K28" s="24">
        <v>0</v>
      </c>
      <c r="L28" s="9" t="s">
        <v>14</v>
      </c>
      <c r="M28" s="24">
        <v>0</v>
      </c>
      <c r="N28" s="9" t="s">
        <v>14</v>
      </c>
      <c r="O28" s="24">
        <f t="shared" si="0"/>
        <v>734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9" t="s">
        <v>1261</v>
      </c>
      <c r="X28" s="9" t="s">
        <v>14</v>
      </c>
      <c r="Y28" s="3" t="s">
        <v>14</v>
      </c>
      <c r="Z28" s="3" t="s">
        <v>14</v>
      </c>
      <c r="AA28" s="25"/>
      <c r="AB28" s="3" t="s">
        <v>14</v>
      </c>
    </row>
    <row r="29" spans="1:28" ht="30" customHeight="1">
      <c r="A29" s="9" t="s">
        <v>1680</v>
      </c>
      <c r="B29" s="9" t="s">
        <v>514</v>
      </c>
      <c r="C29" s="9" t="s">
        <v>946</v>
      </c>
      <c r="D29" s="23" t="s">
        <v>37</v>
      </c>
      <c r="E29" s="24">
        <v>0</v>
      </c>
      <c r="F29" s="9" t="s">
        <v>14</v>
      </c>
      <c r="G29" s="24">
        <v>1332</v>
      </c>
      <c r="H29" s="9" t="s">
        <v>118</v>
      </c>
      <c r="I29" s="24">
        <v>1478.6</v>
      </c>
      <c r="J29" s="9" t="s">
        <v>115</v>
      </c>
      <c r="K29" s="24">
        <v>0</v>
      </c>
      <c r="L29" s="9" t="s">
        <v>14</v>
      </c>
      <c r="M29" s="24">
        <v>0</v>
      </c>
      <c r="N29" s="9" t="s">
        <v>14</v>
      </c>
      <c r="O29" s="24">
        <f t="shared" si="0"/>
        <v>1332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9" t="s">
        <v>1242</v>
      </c>
      <c r="X29" s="9" t="s">
        <v>14</v>
      </c>
      <c r="Y29" s="3" t="s">
        <v>14</v>
      </c>
      <c r="Z29" s="3" t="s">
        <v>14</v>
      </c>
      <c r="AA29" s="25"/>
      <c r="AB29" s="3" t="s">
        <v>14</v>
      </c>
    </row>
    <row r="30" spans="1:28" ht="30" customHeight="1">
      <c r="A30" s="9" t="s">
        <v>1703</v>
      </c>
      <c r="B30" s="9" t="s">
        <v>1591</v>
      </c>
      <c r="C30" s="9" t="s">
        <v>1862</v>
      </c>
      <c r="D30" s="23" t="s">
        <v>37</v>
      </c>
      <c r="E30" s="24">
        <v>2640</v>
      </c>
      <c r="F30" s="9" t="s">
        <v>14</v>
      </c>
      <c r="G30" s="24">
        <v>3000</v>
      </c>
      <c r="H30" s="9" t="s">
        <v>108</v>
      </c>
      <c r="I30" s="24">
        <v>2800</v>
      </c>
      <c r="J30" s="9" t="s">
        <v>110</v>
      </c>
      <c r="K30" s="24">
        <v>0</v>
      </c>
      <c r="L30" s="9" t="s">
        <v>14</v>
      </c>
      <c r="M30" s="24">
        <v>0</v>
      </c>
      <c r="N30" s="9" t="s">
        <v>14</v>
      </c>
      <c r="O30" s="24">
        <f t="shared" si="0"/>
        <v>2640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9" t="s">
        <v>1245</v>
      </c>
      <c r="X30" s="9" t="s">
        <v>14</v>
      </c>
      <c r="Y30" s="3" t="s">
        <v>14</v>
      </c>
      <c r="Z30" s="3" t="s">
        <v>14</v>
      </c>
      <c r="AA30" s="25"/>
      <c r="AB30" s="3" t="s">
        <v>14</v>
      </c>
    </row>
    <row r="31" spans="1:28" ht="30" customHeight="1">
      <c r="A31" s="9" t="s">
        <v>1754</v>
      </c>
      <c r="B31" s="9" t="s">
        <v>1002</v>
      </c>
      <c r="C31" s="9" t="s">
        <v>1036</v>
      </c>
      <c r="D31" s="23" t="s">
        <v>29</v>
      </c>
      <c r="E31" s="24">
        <v>0</v>
      </c>
      <c r="F31" s="9" t="s">
        <v>14</v>
      </c>
      <c r="G31" s="24">
        <v>49000</v>
      </c>
      <c r="H31" s="9" t="s">
        <v>113</v>
      </c>
      <c r="I31" s="24">
        <v>60700</v>
      </c>
      <c r="J31" s="9" t="s">
        <v>99</v>
      </c>
      <c r="K31" s="24">
        <v>0</v>
      </c>
      <c r="L31" s="9" t="s">
        <v>14</v>
      </c>
      <c r="M31" s="24">
        <v>0</v>
      </c>
      <c r="N31" s="9" t="s">
        <v>14</v>
      </c>
      <c r="O31" s="24">
        <f t="shared" si="0"/>
        <v>49000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9" t="s">
        <v>1257</v>
      </c>
      <c r="X31" s="9" t="s">
        <v>14</v>
      </c>
      <c r="Y31" s="3" t="s">
        <v>14</v>
      </c>
      <c r="Z31" s="3" t="s">
        <v>14</v>
      </c>
      <c r="AA31" s="25"/>
      <c r="AB31" s="3" t="s">
        <v>14</v>
      </c>
    </row>
    <row r="32" spans="1:28" ht="30" customHeight="1">
      <c r="A32" s="9" t="s">
        <v>1734</v>
      </c>
      <c r="B32" s="9" t="s">
        <v>77</v>
      </c>
      <c r="C32" s="9" t="s">
        <v>1146</v>
      </c>
      <c r="D32" s="23" t="s">
        <v>79</v>
      </c>
      <c r="E32" s="24">
        <v>1256</v>
      </c>
      <c r="F32" s="9" t="s">
        <v>14</v>
      </c>
      <c r="G32" s="24">
        <v>1500</v>
      </c>
      <c r="H32" s="9" t="s">
        <v>114</v>
      </c>
      <c r="I32" s="24">
        <v>1261</v>
      </c>
      <c r="J32" s="9" t="s">
        <v>116</v>
      </c>
      <c r="K32" s="24">
        <v>0</v>
      </c>
      <c r="L32" s="9" t="s">
        <v>14</v>
      </c>
      <c r="M32" s="24">
        <v>0</v>
      </c>
      <c r="N32" s="9" t="s">
        <v>14</v>
      </c>
      <c r="O32" s="24">
        <f t="shared" si="0"/>
        <v>1256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9" t="s">
        <v>1254</v>
      </c>
      <c r="X32" s="9" t="s">
        <v>14</v>
      </c>
      <c r="Y32" s="3" t="s">
        <v>14</v>
      </c>
      <c r="Z32" s="3" t="s">
        <v>14</v>
      </c>
      <c r="AA32" s="25"/>
      <c r="AB32" s="3" t="s">
        <v>14</v>
      </c>
    </row>
    <row r="33" spans="1:28" ht="30" customHeight="1">
      <c r="A33" s="9" t="s">
        <v>1718</v>
      </c>
      <c r="B33" s="9" t="s">
        <v>77</v>
      </c>
      <c r="C33" s="9" t="s">
        <v>1161</v>
      </c>
      <c r="D33" s="23" t="s">
        <v>79</v>
      </c>
      <c r="E33" s="24">
        <v>1685</v>
      </c>
      <c r="F33" s="9" t="s">
        <v>14</v>
      </c>
      <c r="G33" s="24">
        <v>1840</v>
      </c>
      <c r="H33" s="9" t="s">
        <v>114</v>
      </c>
      <c r="I33" s="24">
        <v>1552</v>
      </c>
      <c r="J33" s="9" t="s">
        <v>116</v>
      </c>
      <c r="K33" s="24">
        <v>0</v>
      </c>
      <c r="L33" s="9" t="s">
        <v>14</v>
      </c>
      <c r="M33" s="24">
        <v>0</v>
      </c>
      <c r="N33" s="9" t="s">
        <v>14</v>
      </c>
      <c r="O33" s="24">
        <f t="shared" si="0"/>
        <v>1552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9" t="s">
        <v>1267</v>
      </c>
      <c r="X33" s="9" t="s">
        <v>14</v>
      </c>
      <c r="Y33" s="3" t="s">
        <v>14</v>
      </c>
      <c r="Z33" s="3" t="s">
        <v>14</v>
      </c>
      <c r="AA33" s="25"/>
      <c r="AB33" s="3" t="s">
        <v>14</v>
      </c>
    </row>
    <row r="34" spans="1:28" ht="30" customHeight="1">
      <c r="A34" s="9" t="s">
        <v>1675</v>
      </c>
      <c r="B34" s="9" t="s">
        <v>47</v>
      </c>
      <c r="C34" s="9" t="s">
        <v>1573</v>
      </c>
      <c r="D34" s="23" t="s">
        <v>37</v>
      </c>
      <c r="E34" s="24">
        <v>0</v>
      </c>
      <c r="F34" s="9" t="s">
        <v>14</v>
      </c>
      <c r="G34" s="24">
        <v>0</v>
      </c>
      <c r="H34" s="9" t="s">
        <v>14</v>
      </c>
      <c r="I34" s="24">
        <v>0</v>
      </c>
      <c r="J34" s="9" t="s">
        <v>14</v>
      </c>
      <c r="K34" s="24">
        <v>0</v>
      </c>
      <c r="L34" s="9" t="s">
        <v>14</v>
      </c>
      <c r="M34" s="24">
        <v>0</v>
      </c>
      <c r="N34" s="9" t="s">
        <v>14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9" t="s">
        <v>1247</v>
      </c>
      <c r="X34" s="9" t="s">
        <v>45</v>
      </c>
      <c r="Y34" s="3" t="s">
        <v>14</v>
      </c>
      <c r="Z34" s="3" t="s">
        <v>14</v>
      </c>
      <c r="AA34" s="25"/>
      <c r="AB34" s="3" t="s">
        <v>14</v>
      </c>
    </row>
    <row r="35" spans="1:28" ht="30" customHeight="1">
      <c r="A35" s="9" t="s">
        <v>1648</v>
      </c>
      <c r="B35" s="9" t="s">
        <v>47</v>
      </c>
      <c r="C35" s="9" t="s">
        <v>741</v>
      </c>
      <c r="D35" s="23" t="s">
        <v>41</v>
      </c>
      <c r="E35" s="24">
        <v>0</v>
      </c>
      <c r="F35" s="9" t="s">
        <v>14</v>
      </c>
      <c r="G35" s="24">
        <v>3800</v>
      </c>
      <c r="H35" s="9" t="s">
        <v>92</v>
      </c>
      <c r="I35" s="24">
        <v>3681.81</v>
      </c>
      <c r="J35" s="9" t="s">
        <v>119</v>
      </c>
      <c r="K35" s="24">
        <v>0</v>
      </c>
      <c r="L35" s="9" t="s">
        <v>14</v>
      </c>
      <c r="M35" s="24">
        <v>0</v>
      </c>
      <c r="N35" s="9" t="s">
        <v>14</v>
      </c>
      <c r="O35" s="24">
        <f t="shared" ref="O35:O52" si="1">SMALL(E35:M35,COUNTIF(E35:M35,0)+1)</f>
        <v>3681.81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9" t="s">
        <v>1263</v>
      </c>
      <c r="X35" s="9" t="s">
        <v>14</v>
      </c>
      <c r="Y35" s="3" t="s">
        <v>14</v>
      </c>
      <c r="Z35" s="3" t="s">
        <v>14</v>
      </c>
      <c r="AA35" s="25"/>
      <c r="AB35" s="3" t="s">
        <v>14</v>
      </c>
    </row>
    <row r="36" spans="1:28" ht="30" customHeight="1">
      <c r="A36" s="9" t="s">
        <v>1692</v>
      </c>
      <c r="B36" s="9" t="s">
        <v>1551</v>
      </c>
      <c r="C36" s="9" t="s">
        <v>944</v>
      </c>
      <c r="D36" s="23" t="s">
        <v>29</v>
      </c>
      <c r="E36" s="24">
        <v>0</v>
      </c>
      <c r="F36" s="9" t="s">
        <v>14</v>
      </c>
      <c r="G36" s="24">
        <v>47850</v>
      </c>
      <c r="H36" s="9" t="s">
        <v>89</v>
      </c>
      <c r="I36" s="24">
        <v>47850</v>
      </c>
      <c r="J36" s="9" t="s">
        <v>93</v>
      </c>
      <c r="K36" s="24">
        <v>0</v>
      </c>
      <c r="L36" s="9" t="s">
        <v>14</v>
      </c>
      <c r="M36" s="24">
        <v>0</v>
      </c>
      <c r="N36" s="9" t="s">
        <v>14</v>
      </c>
      <c r="O36" s="24">
        <f t="shared" si="1"/>
        <v>47850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9" t="s">
        <v>1248</v>
      </c>
      <c r="X36" s="9" t="s">
        <v>14</v>
      </c>
      <c r="Y36" s="3" t="s">
        <v>14</v>
      </c>
      <c r="Z36" s="3" t="s">
        <v>14</v>
      </c>
      <c r="AA36" s="25"/>
      <c r="AB36" s="3" t="s">
        <v>14</v>
      </c>
    </row>
    <row r="37" spans="1:28" ht="30" customHeight="1">
      <c r="A37" s="9" t="s">
        <v>1664</v>
      </c>
      <c r="B37" s="9" t="s">
        <v>721</v>
      </c>
      <c r="C37" s="9" t="s">
        <v>259</v>
      </c>
      <c r="D37" s="23" t="s">
        <v>29</v>
      </c>
      <c r="E37" s="24">
        <v>0</v>
      </c>
      <c r="F37" s="9" t="s">
        <v>14</v>
      </c>
      <c r="G37" s="24">
        <v>0</v>
      </c>
      <c r="H37" s="9" t="s">
        <v>14</v>
      </c>
      <c r="I37" s="24">
        <v>0</v>
      </c>
      <c r="J37" s="9" t="s">
        <v>14</v>
      </c>
      <c r="K37" s="24">
        <v>3800</v>
      </c>
      <c r="L37" s="9" t="s">
        <v>14</v>
      </c>
      <c r="M37" s="24">
        <v>0</v>
      </c>
      <c r="N37" s="9" t="s">
        <v>14</v>
      </c>
      <c r="O37" s="24">
        <f t="shared" si="1"/>
        <v>3800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9" t="s">
        <v>1246</v>
      </c>
      <c r="X37" s="9" t="s">
        <v>14</v>
      </c>
      <c r="Y37" s="3" t="s">
        <v>14</v>
      </c>
      <c r="Z37" s="3" t="s">
        <v>14</v>
      </c>
      <c r="AA37" s="25"/>
      <c r="AB37" s="3" t="s">
        <v>14</v>
      </c>
    </row>
    <row r="38" spans="1:28" ht="30" customHeight="1">
      <c r="A38" s="9" t="s">
        <v>1666</v>
      </c>
      <c r="B38" s="9" t="s">
        <v>1510</v>
      </c>
      <c r="C38" s="9" t="s">
        <v>848</v>
      </c>
      <c r="D38" s="23" t="s">
        <v>29</v>
      </c>
      <c r="E38" s="24">
        <v>0</v>
      </c>
      <c r="F38" s="9" t="s">
        <v>14</v>
      </c>
      <c r="G38" s="24">
        <v>15000</v>
      </c>
      <c r="H38" s="9" t="s">
        <v>117</v>
      </c>
      <c r="I38" s="24">
        <v>15500</v>
      </c>
      <c r="J38" s="9" t="s">
        <v>91</v>
      </c>
      <c r="K38" s="24">
        <v>0</v>
      </c>
      <c r="L38" s="9" t="s">
        <v>14</v>
      </c>
      <c r="M38" s="24">
        <v>0</v>
      </c>
      <c r="N38" s="9" t="s">
        <v>14</v>
      </c>
      <c r="O38" s="24">
        <f t="shared" si="1"/>
        <v>15000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9" t="s">
        <v>1260</v>
      </c>
      <c r="X38" s="9" t="s">
        <v>14</v>
      </c>
      <c r="Y38" s="3" t="s">
        <v>14</v>
      </c>
      <c r="Z38" s="3" t="s">
        <v>14</v>
      </c>
      <c r="AA38" s="25"/>
      <c r="AB38" s="3" t="s">
        <v>14</v>
      </c>
    </row>
    <row r="39" spans="1:28" ht="30" customHeight="1">
      <c r="A39" s="9" t="s">
        <v>1660</v>
      </c>
      <c r="B39" s="9" t="s">
        <v>1507</v>
      </c>
      <c r="C39" s="9" t="s">
        <v>927</v>
      </c>
      <c r="D39" s="23" t="s">
        <v>16</v>
      </c>
      <c r="E39" s="24">
        <v>0</v>
      </c>
      <c r="F39" s="9" t="s">
        <v>14</v>
      </c>
      <c r="G39" s="24">
        <v>0</v>
      </c>
      <c r="H39" s="9" t="s">
        <v>14</v>
      </c>
      <c r="I39" s="24">
        <v>0</v>
      </c>
      <c r="J39" s="9" t="s">
        <v>14</v>
      </c>
      <c r="K39" s="24">
        <v>0</v>
      </c>
      <c r="L39" s="9" t="s">
        <v>14</v>
      </c>
      <c r="M39" s="24">
        <v>766800</v>
      </c>
      <c r="N39" s="9" t="s">
        <v>14</v>
      </c>
      <c r="O39" s="24">
        <f t="shared" si="1"/>
        <v>766800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9" t="s">
        <v>1243</v>
      </c>
      <c r="X39" s="9" t="s">
        <v>14</v>
      </c>
      <c r="Y39" s="3" t="s">
        <v>14</v>
      </c>
      <c r="Z39" s="3" t="s">
        <v>14</v>
      </c>
      <c r="AA39" s="25"/>
      <c r="AB39" s="3" t="s">
        <v>14</v>
      </c>
    </row>
    <row r="40" spans="1:28" ht="30" customHeight="1">
      <c r="A40" s="9" t="s">
        <v>1662</v>
      </c>
      <c r="B40" s="9" t="s">
        <v>284</v>
      </c>
      <c r="C40" s="9" t="s">
        <v>930</v>
      </c>
      <c r="D40" s="23" t="s">
        <v>16</v>
      </c>
      <c r="E40" s="24">
        <v>0</v>
      </c>
      <c r="F40" s="9" t="s">
        <v>14</v>
      </c>
      <c r="G40" s="24">
        <v>0</v>
      </c>
      <c r="H40" s="9" t="s">
        <v>14</v>
      </c>
      <c r="I40" s="24">
        <v>0</v>
      </c>
      <c r="J40" s="9" t="s">
        <v>14</v>
      </c>
      <c r="K40" s="24">
        <v>0</v>
      </c>
      <c r="L40" s="9" t="s">
        <v>14</v>
      </c>
      <c r="M40" s="24">
        <v>377000</v>
      </c>
      <c r="N40" s="9" t="s">
        <v>14</v>
      </c>
      <c r="O40" s="24">
        <f t="shared" si="1"/>
        <v>377000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9" t="s">
        <v>1258</v>
      </c>
      <c r="X40" s="9" t="s">
        <v>14</v>
      </c>
      <c r="Y40" s="3" t="s">
        <v>14</v>
      </c>
      <c r="Z40" s="3" t="s">
        <v>14</v>
      </c>
      <c r="AA40" s="25"/>
      <c r="AB40" s="3" t="s">
        <v>14</v>
      </c>
    </row>
    <row r="41" spans="1:28" ht="30" customHeight="1">
      <c r="A41" s="9" t="s">
        <v>1643</v>
      </c>
      <c r="B41" s="9" t="s">
        <v>1531</v>
      </c>
      <c r="C41" s="9" t="s">
        <v>1849</v>
      </c>
      <c r="D41" s="23" t="s">
        <v>16</v>
      </c>
      <c r="E41" s="24">
        <v>0</v>
      </c>
      <c r="F41" s="9" t="s">
        <v>14</v>
      </c>
      <c r="G41" s="24">
        <v>0</v>
      </c>
      <c r="H41" s="9" t="s">
        <v>14</v>
      </c>
      <c r="I41" s="24">
        <v>0</v>
      </c>
      <c r="J41" s="9" t="s">
        <v>14</v>
      </c>
      <c r="K41" s="24">
        <v>0</v>
      </c>
      <c r="L41" s="9" t="s">
        <v>14</v>
      </c>
      <c r="M41" s="24">
        <v>19600</v>
      </c>
      <c r="N41" s="9" t="s">
        <v>14</v>
      </c>
      <c r="O41" s="24">
        <f t="shared" si="1"/>
        <v>19600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9" t="s">
        <v>1262</v>
      </c>
      <c r="X41" s="9" t="s">
        <v>14</v>
      </c>
      <c r="Y41" s="3" t="s">
        <v>14</v>
      </c>
      <c r="Z41" s="3" t="s">
        <v>14</v>
      </c>
      <c r="AA41" s="25"/>
      <c r="AB41" s="3" t="s">
        <v>14</v>
      </c>
    </row>
    <row r="42" spans="1:28" ht="30" customHeight="1">
      <c r="A42" s="9" t="s">
        <v>1690</v>
      </c>
      <c r="B42" s="9" t="s">
        <v>1542</v>
      </c>
      <c r="C42" s="9" t="s">
        <v>563</v>
      </c>
      <c r="D42" s="23" t="s">
        <v>29</v>
      </c>
      <c r="E42" s="24">
        <v>1920</v>
      </c>
      <c r="F42" s="9" t="s">
        <v>14</v>
      </c>
      <c r="G42" s="24">
        <v>2098.7600000000002</v>
      </c>
      <c r="H42" s="9" t="s">
        <v>94</v>
      </c>
      <c r="I42" s="24">
        <v>1833.33</v>
      </c>
      <c r="J42" s="9" t="s">
        <v>95</v>
      </c>
      <c r="K42" s="24">
        <v>0</v>
      </c>
      <c r="L42" s="9" t="s">
        <v>14</v>
      </c>
      <c r="M42" s="24">
        <v>0</v>
      </c>
      <c r="N42" s="9" t="s">
        <v>14</v>
      </c>
      <c r="O42" s="24">
        <f t="shared" si="1"/>
        <v>1833.33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9" t="s">
        <v>1268</v>
      </c>
      <c r="X42" s="9" t="s">
        <v>14</v>
      </c>
      <c r="Y42" s="3" t="s">
        <v>14</v>
      </c>
      <c r="Z42" s="3" t="s">
        <v>14</v>
      </c>
      <c r="AA42" s="25"/>
      <c r="AB42" s="3" t="s">
        <v>14</v>
      </c>
    </row>
    <row r="43" spans="1:28" ht="30" customHeight="1">
      <c r="A43" s="9" t="s">
        <v>1668</v>
      </c>
      <c r="B43" s="9" t="s">
        <v>1542</v>
      </c>
      <c r="C43" s="9" t="s">
        <v>554</v>
      </c>
      <c r="D43" s="23" t="s">
        <v>29</v>
      </c>
      <c r="E43" s="24">
        <v>1820</v>
      </c>
      <c r="F43" s="9" t="s">
        <v>14</v>
      </c>
      <c r="G43" s="24">
        <v>2175.92</v>
      </c>
      <c r="H43" s="9" t="s">
        <v>94</v>
      </c>
      <c r="I43" s="24">
        <v>1750</v>
      </c>
      <c r="J43" s="9" t="s">
        <v>95</v>
      </c>
      <c r="K43" s="24">
        <v>0</v>
      </c>
      <c r="L43" s="9" t="s">
        <v>14</v>
      </c>
      <c r="M43" s="24">
        <v>0</v>
      </c>
      <c r="N43" s="9" t="s">
        <v>14</v>
      </c>
      <c r="O43" s="24">
        <f t="shared" si="1"/>
        <v>1750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9" t="s">
        <v>1264</v>
      </c>
      <c r="X43" s="9" t="s">
        <v>14</v>
      </c>
      <c r="Y43" s="3" t="s">
        <v>14</v>
      </c>
      <c r="Z43" s="3" t="s">
        <v>14</v>
      </c>
      <c r="AA43" s="25"/>
      <c r="AB43" s="3" t="s">
        <v>14</v>
      </c>
    </row>
    <row r="44" spans="1:28" ht="30" customHeight="1">
      <c r="A44" s="9" t="s">
        <v>1706</v>
      </c>
      <c r="B44" s="9" t="s">
        <v>1541</v>
      </c>
      <c r="C44" s="9" t="s">
        <v>1023</v>
      </c>
      <c r="D44" s="23" t="s">
        <v>17</v>
      </c>
      <c r="E44" s="24">
        <v>0</v>
      </c>
      <c r="F44" s="9" t="s">
        <v>14</v>
      </c>
      <c r="G44" s="24">
        <v>930</v>
      </c>
      <c r="H44" s="9" t="s">
        <v>96</v>
      </c>
      <c r="I44" s="24">
        <v>620</v>
      </c>
      <c r="J44" s="9" t="s">
        <v>97</v>
      </c>
      <c r="K44" s="24">
        <v>0</v>
      </c>
      <c r="L44" s="9" t="s">
        <v>14</v>
      </c>
      <c r="M44" s="24">
        <v>0</v>
      </c>
      <c r="N44" s="9" t="s">
        <v>14</v>
      </c>
      <c r="O44" s="24">
        <f t="shared" si="1"/>
        <v>620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9" t="s">
        <v>1241</v>
      </c>
      <c r="X44" s="9" t="s">
        <v>14</v>
      </c>
      <c r="Y44" s="3" t="s">
        <v>14</v>
      </c>
      <c r="Z44" s="3" t="s">
        <v>14</v>
      </c>
      <c r="AA44" s="25"/>
      <c r="AB44" s="3" t="s">
        <v>14</v>
      </c>
    </row>
    <row r="45" spans="1:28" ht="30" customHeight="1">
      <c r="A45" s="9" t="s">
        <v>1728</v>
      </c>
      <c r="B45" s="9" t="s">
        <v>1541</v>
      </c>
      <c r="C45" s="9" t="s">
        <v>936</v>
      </c>
      <c r="D45" s="23" t="s">
        <v>20</v>
      </c>
      <c r="E45" s="24">
        <v>0</v>
      </c>
      <c r="F45" s="9" t="s">
        <v>14</v>
      </c>
      <c r="G45" s="24">
        <v>0</v>
      </c>
      <c r="H45" s="9" t="s">
        <v>14</v>
      </c>
      <c r="I45" s="24">
        <v>0</v>
      </c>
      <c r="J45" s="9" t="s">
        <v>14</v>
      </c>
      <c r="K45" s="24">
        <v>500</v>
      </c>
      <c r="L45" s="9" t="s">
        <v>14</v>
      </c>
      <c r="M45" s="24">
        <v>0</v>
      </c>
      <c r="N45" s="9" t="s">
        <v>14</v>
      </c>
      <c r="O45" s="24">
        <f t="shared" si="1"/>
        <v>500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9" t="s">
        <v>1269</v>
      </c>
      <c r="X45" s="9" t="s">
        <v>14</v>
      </c>
      <c r="Y45" s="3" t="s">
        <v>14</v>
      </c>
      <c r="Z45" s="3" t="s">
        <v>14</v>
      </c>
      <c r="AA45" s="25"/>
      <c r="AB45" s="3" t="s">
        <v>14</v>
      </c>
    </row>
    <row r="46" spans="1:28" ht="30" customHeight="1">
      <c r="A46" s="9" t="s">
        <v>1727</v>
      </c>
      <c r="B46" s="9" t="s">
        <v>1541</v>
      </c>
      <c r="C46" s="9" t="s">
        <v>943</v>
      </c>
      <c r="D46" s="23" t="s">
        <v>17</v>
      </c>
      <c r="E46" s="24">
        <v>0</v>
      </c>
      <c r="F46" s="9" t="s">
        <v>14</v>
      </c>
      <c r="G46" s="24">
        <v>1250</v>
      </c>
      <c r="H46" s="9" t="s">
        <v>96</v>
      </c>
      <c r="I46" s="24">
        <v>0</v>
      </c>
      <c r="J46" s="9" t="s">
        <v>14</v>
      </c>
      <c r="K46" s="24">
        <v>0</v>
      </c>
      <c r="L46" s="9" t="s">
        <v>14</v>
      </c>
      <c r="M46" s="24">
        <v>0</v>
      </c>
      <c r="N46" s="9" t="s">
        <v>14</v>
      </c>
      <c r="O46" s="24">
        <f t="shared" si="1"/>
        <v>1250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9" t="s">
        <v>1244</v>
      </c>
      <c r="X46" s="9" t="s">
        <v>14</v>
      </c>
      <c r="Y46" s="3" t="s">
        <v>14</v>
      </c>
      <c r="Z46" s="3" t="s">
        <v>14</v>
      </c>
      <c r="AA46" s="25"/>
      <c r="AB46" s="3" t="s">
        <v>14</v>
      </c>
    </row>
    <row r="47" spans="1:28" ht="30" customHeight="1">
      <c r="A47" s="9" t="s">
        <v>1715</v>
      </c>
      <c r="B47" s="9" t="s">
        <v>1541</v>
      </c>
      <c r="C47" s="9" t="s">
        <v>947</v>
      </c>
      <c r="D47" s="23" t="s">
        <v>17</v>
      </c>
      <c r="E47" s="24">
        <v>0</v>
      </c>
      <c r="F47" s="9" t="s">
        <v>14</v>
      </c>
      <c r="G47" s="24">
        <v>780</v>
      </c>
      <c r="H47" s="9" t="s">
        <v>96</v>
      </c>
      <c r="I47" s="24">
        <v>0</v>
      </c>
      <c r="J47" s="9" t="s">
        <v>14</v>
      </c>
      <c r="K47" s="24">
        <v>0</v>
      </c>
      <c r="L47" s="9" t="s">
        <v>14</v>
      </c>
      <c r="M47" s="24">
        <v>0</v>
      </c>
      <c r="N47" s="9" t="s">
        <v>14</v>
      </c>
      <c r="O47" s="24">
        <f t="shared" si="1"/>
        <v>780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9" t="s">
        <v>1270</v>
      </c>
      <c r="X47" s="9" t="s">
        <v>14</v>
      </c>
      <c r="Y47" s="3" t="s">
        <v>14</v>
      </c>
      <c r="Z47" s="3" t="s">
        <v>14</v>
      </c>
      <c r="AA47" s="25"/>
      <c r="AB47" s="3" t="s">
        <v>14</v>
      </c>
    </row>
    <row r="48" spans="1:28" ht="30" customHeight="1">
      <c r="A48" s="9" t="s">
        <v>1730</v>
      </c>
      <c r="B48" s="9" t="s">
        <v>1541</v>
      </c>
      <c r="C48" s="9" t="s">
        <v>1018</v>
      </c>
      <c r="D48" s="23" t="s">
        <v>19</v>
      </c>
      <c r="E48" s="24">
        <v>0</v>
      </c>
      <c r="F48" s="9" t="s">
        <v>14</v>
      </c>
      <c r="G48" s="24">
        <v>250</v>
      </c>
      <c r="H48" s="9" t="s">
        <v>96</v>
      </c>
      <c r="I48" s="24">
        <v>0</v>
      </c>
      <c r="J48" s="9" t="s">
        <v>14</v>
      </c>
      <c r="K48" s="24">
        <v>0</v>
      </c>
      <c r="L48" s="9" t="s">
        <v>14</v>
      </c>
      <c r="M48" s="24">
        <v>0</v>
      </c>
      <c r="N48" s="9" t="s">
        <v>14</v>
      </c>
      <c r="O48" s="24">
        <f t="shared" si="1"/>
        <v>250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9" t="s">
        <v>1272</v>
      </c>
      <c r="X48" s="9" t="s">
        <v>14</v>
      </c>
      <c r="Y48" s="3" t="s">
        <v>14</v>
      </c>
      <c r="Z48" s="3" t="s">
        <v>14</v>
      </c>
      <c r="AA48" s="25"/>
      <c r="AB48" s="3" t="s">
        <v>14</v>
      </c>
    </row>
    <row r="49" spans="1:28" ht="30" customHeight="1">
      <c r="A49" s="9" t="s">
        <v>1722</v>
      </c>
      <c r="B49" s="9" t="s">
        <v>1541</v>
      </c>
      <c r="C49" s="9" t="s">
        <v>1019</v>
      </c>
      <c r="D49" s="23" t="s">
        <v>19</v>
      </c>
      <c r="E49" s="24">
        <v>0</v>
      </c>
      <c r="F49" s="9" t="s">
        <v>14</v>
      </c>
      <c r="G49" s="24">
        <v>0</v>
      </c>
      <c r="H49" s="9" t="s">
        <v>14</v>
      </c>
      <c r="I49" s="24">
        <v>0</v>
      </c>
      <c r="J49" s="9" t="s">
        <v>14</v>
      </c>
      <c r="K49" s="24">
        <v>0</v>
      </c>
      <c r="L49" s="9" t="s">
        <v>14</v>
      </c>
      <c r="M49" s="24">
        <v>111</v>
      </c>
      <c r="N49" s="9" t="s">
        <v>14</v>
      </c>
      <c r="O49" s="24">
        <f t="shared" si="1"/>
        <v>111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9" t="s">
        <v>1249</v>
      </c>
      <c r="X49" s="9" t="s">
        <v>14</v>
      </c>
      <c r="Y49" s="3" t="s">
        <v>14</v>
      </c>
      <c r="Z49" s="3" t="s">
        <v>14</v>
      </c>
      <c r="AA49" s="25"/>
      <c r="AB49" s="3" t="s">
        <v>14</v>
      </c>
    </row>
    <row r="50" spans="1:28" ht="30" customHeight="1">
      <c r="A50" s="9" t="s">
        <v>1711</v>
      </c>
      <c r="B50" s="9" t="s">
        <v>1541</v>
      </c>
      <c r="C50" s="9" t="s">
        <v>1021</v>
      </c>
      <c r="D50" s="23" t="s">
        <v>19</v>
      </c>
      <c r="E50" s="24">
        <v>0</v>
      </c>
      <c r="F50" s="9" t="s">
        <v>14</v>
      </c>
      <c r="G50" s="24">
        <v>0</v>
      </c>
      <c r="H50" s="9" t="s">
        <v>14</v>
      </c>
      <c r="I50" s="24">
        <v>0</v>
      </c>
      <c r="J50" s="9" t="s">
        <v>14</v>
      </c>
      <c r="K50" s="24">
        <v>0</v>
      </c>
      <c r="L50" s="9" t="s">
        <v>14</v>
      </c>
      <c r="M50" s="24">
        <v>107</v>
      </c>
      <c r="N50" s="9" t="s">
        <v>14</v>
      </c>
      <c r="O50" s="24">
        <f t="shared" si="1"/>
        <v>107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9" t="s">
        <v>1250</v>
      </c>
      <c r="X50" s="9" t="s">
        <v>14</v>
      </c>
      <c r="Y50" s="3" t="s">
        <v>14</v>
      </c>
      <c r="Z50" s="3" t="s">
        <v>14</v>
      </c>
      <c r="AA50" s="25"/>
      <c r="AB50" s="3" t="s">
        <v>14</v>
      </c>
    </row>
    <row r="51" spans="1:28" ht="30" customHeight="1">
      <c r="A51" s="9" t="s">
        <v>1729</v>
      </c>
      <c r="B51" s="9" t="s">
        <v>1541</v>
      </c>
      <c r="C51" s="9" t="s">
        <v>762</v>
      </c>
      <c r="D51" s="23" t="s">
        <v>20</v>
      </c>
      <c r="E51" s="24">
        <v>0</v>
      </c>
      <c r="F51" s="9" t="s">
        <v>14</v>
      </c>
      <c r="G51" s="24">
        <v>0</v>
      </c>
      <c r="H51" s="9" t="s">
        <v>14</v>
      </c>
      <c r="I51" s="24">
        <v>0</v>
      </c>
      <c r="J51" s="9" t="s">
        <v>14</v>
      </c>
      <c r="K51" s="24">
        <v>0</v>
      </c>
      <c r="L51" s="9" t="s">
        <v>14</v>
      </c>
      <c r="M51" s="24">
        <v>60</v>
      </c>
      <c r="N51" s="9" t="s">
        <v>14</v>
      </c>
      <c r="O51" s="24">
        <f t="shared" si="1"/>
        <v>60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9" t="s">
        <v>1251</v>
      </c>
      <c r="X51" s="9" t="s">
        <v>14</v>
      </c>
      <c r="Y51" s="3" t="s">
        <v>14</v>
      </c>
      <c r="Z51" s="3" t="s">
        <v>14</v>
      </c>
      <c r="AA51" s="25"/>
      <c r="AB51" s="3" t="s">
        <v>14</v>
      </c>
    </row>
    <row r="52" spans="1:28" ht="30" customHeight="1">
      <c r="A52" s="9" t="s">
        <v>1704</v>
      </c>
      <c r="B52" s="9" t="s">
        <v>1541</v>
      </c>
      <c r="C52" s="9" t="s">
        <v>779</v>
      </c>
      <c r="D52" s="23" t="s">
        <v>20</v>
      </c>
      <c r="E52" s="24">
        <v>0</v>
      </c>
      <c r="F52" s="9" t="s">
        <v>14</v>
      </c>
      <c r="G52" s="24">
        <v>0</v>
      </c>
      <c r="H52" s="9" t="s">
        <v>14</v>
      </c>
      <c r="I52" s="24">
        <v>0</v>
      </c>
      <c r="J52" s="9" t="s">
        <v>14</v>
      </c>
      <c r="K52" s="24">
        <v>0</v>
      </c>
      <c r="L52" s="9" t="s">
        <v>14</v>
      </c>
      <c r="M52" s="24">
        <v>80</v>
      </c>
      <c r="N52" s="9" t="s">
        <v>14</v>
      </c>
      <c r="O52" s="24">
        <f t="shared" si="1"/>
        <v>80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9" t="s">
        <v>1252</v>
      </c>
      <c r="X52" s="9" t="s">
        <v>14</v>
      </c>
      <c r="Y52" s="3" t="s">
        <v>14</v>
      </c>
      <c r="Z52" s="3" t="s">
        <v>14</v>
      </c>
      <c r="AA52" s="25"/>
      <c r="AB52" s="3" t="s">
        <v>14</v>
      </c>
    </row>
    <row r="53" spans="1:28" ht="30" customHeight="1">
      <c r="A53" s="9" t="s">
        <v>1731</v>
      </c>
      <c r="B53" s="9" t="s">
        <v>1541</v>
      </c>
      <c r="C53" s="9" t="s">
        <v>770</v>
      </c>
      <c r="D53" s="23" t="s">
        <v>20</v>
      </c>
      <c r="E53" s="24">
        <v>0</v>
      </c>
      <c r="F53" s="9" t="s">
        <v>14</v>
      </c>
      <c r="G53" s="24">
        <v>0</v>
      </c>
      <c r="H53" s="9" t="s">
        <v>14</v>
      </c>
      <c r="I53" s="24">
        <v>0</v>
      </c>
      <c r="J53" s="9" t="s">
        <v>14</v>
      </c>
      <c r="K53" s="24">
        <v>0</v>
      </c>
      <c r="L53" s="9" t="s">
        <v>14</v>
      </c>
      <c r="M53" s="24">
        <v>0</v>
      </c>
      <c r="N53" s="9" t="s">
        <v>14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9" t="s">
        <v>1253</v>
      </c>
      <c r="X53" s="9" t="s">
        <v>1168</v>
      </c>
      <c r="Y53" s="3" t="s">
        <v>14</v>
      </c>
      <c r="Z53" s="3" t="s">
        <v>14</v>
      </c>
      <c r="AA53" s="25"/>
      <c r="AB53" s="3" t="s">
        <v>14</v>
      </c>
    </row>
    <row r="54" spans="1:28" ht="30" customHeight="1">
      <c r="A54" s="9" t="s">
        <v>1700</v>
      </c>
      <c r="B54" s="9" t="s">
        <v>1541</v>
      </c>
      <c r="C54" s="9" t="s">
        <v>174</v>
      </c>
      <c r="D54" s="23" t="s">
        <v>17</v>
      </c>
      <c r="E54" s="24">
        <v>0</v>
      </c>
      <c r="F54" s="9" t="s">
        <v>14</v>
      </c>
      <c r="G54" s="24">
        <v>1890</v>
      </c>
      <c r="H54" s="9" t="s">
        <v>96</v>
      </c>
      <c r="I54" s="24">
        <v>0</v>
      </c>
      <c r="J54" s="9" t="s">
        <v>14</v>
      </c>
      <c r="K54" s="24">
        <v>0</v>
      </c>
      <c r="L54" s="9" t="s">
        <v>14</v>
      </c>
      <c r="M54" s="24">
        <v>0</v>
      </c>
      <c r="N54" s="9" t="s">
        <v>14</v>
      </c>
      <c r="O54" s="24">
        <f t="shared" ref="O54:O64" si="2">SMALL(E54:M54,COUNTIF(E54:M54,0)+1)</f>
        <v>1890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9" t="s">
        <v>1300</v>
      </c>
      <c r="X54" s="9" t="s">
        <v>14</v>
      </c>
      <c r="Y54" s="3" t="s">
        <v>14</v>
      </c>
      <c r="Z54" s="3" t="s">
        <v>14</v>
      </c>
      <c r="AA54" s="25"/>
      <c r="AB54" s="3" t="s">
        <v>14</v>
      </c>
    </row>
    <row r="55" spans="1:28" ht="30" customHeight="1">
      <c r="A55" s="9" t="s">
        <v>1676</v>
      </c>
      <c r="B55" s="9" t="s">
        <v>1547</v>
      </c>
      <c r="C55" s="9" t="s">
        <v>1540</v>
      </c>
      <c r="D55" s="23" t="s">
        <v>29</v>
      </c>
      <c r="E55" s="24">
        <v>0</v>
      </c>
      <c r="F55" s="9" t="s">
        <v>14</v>
      </c>
      <c r="G55" s="24">
        <v>0</v>
      </c>
      <c r="H55" s="9" t="s">
        <v>14</v>
      </c>
      <c r="I55" s="24">
        <v>0</v>
      </c>
      <c r="J55" s="9" t="s">
        <v>14</v>
      </c>
      <c r="K55" s="24">
        <v>0</v>
      </c>
      <c r="L55" s="9" t="s">
        <v>14</v>
      </c>
      <c r="M55" s="24">
        <v>59000</v>
      </c>
      <c r="N55" s="9" t="s">
        <v>14</v>
      </c>
      <c r="O55" s="24">
        <f t="shared" si="2"/>
        <v>59000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9" t="s">
        <v>1281</v>
      </c>
      <c r="X55" s="9" t="s">
        <v>14</v>
      </c>
      <c r="Y55" s="3" t="s">
        <v>14</v>
      </c>
      <c r="Z55" s="3" t="s">
        <v>14</v>
      </c>
      <c r="AA55" s="25"/>
      <c r="AB55" s="3" t="s">
        <v>14</v>
      </c>
    </row>
    <row r="56" spans="1:28" ht="30" customHeight="1">
      <c r="A56" s="9" t="s">
        <v>1684</v>
      </c>
      <c r="B56" s="9" t="s">
        <v>976</v>
      </c>
      <c r="C56" s="9" t="s">
        <v>977</v>
      </c>
      <c r="D56" s="23" t="s">
        <v>29</v>
      </c>
      <c r="E56" s="24">
        <v>0</v>
      </c>
      <c r="F56" s="9" t="s">
        <v>14</v>
      </c>
      <c r="G56" s="24">
        <v>0</v>
      </c>
      <c r="H56" s="9" t="s">
        <v>14</v>
      </c>
      <c r="I56" s="24">
        <v>213000</v>
      </c>
      <c r="J56" s="9" t="s">
        <v>100</v>
      </c>
      <c r="K56" s="24">
        <v>0</v>
      </c>
      <c r="L56" s="9" t="s">
        <v>14</v>
      </c>
      <c r="M56" s="24">
        <v>0</v>
      </c>
      <c r="N56" s="9" t="s">
        <v>14</v>
      </c>
      <c r="O56" s="24">
        <f t="shared" si="2"/>
        <v>213000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9" t="s">
        <v>1274</v>
      </c>
      <c r="X56" s="9" t="s">
        <v>14</v>
      </c>
      <c r="Y56" s="3" t="s">
        <v>14</v>
      </c>
      <c r="Z56" s="3" t="s">
        <v>14</v>
      </c>
      <c r="AA56" s="25"/>
      <c r="AB56" s="3" t="s">
        <v>14</v>
      </c>
    </row>
    <row r="57" spans="1:28" ht="30" customHeight="1">
      <c r="A57" s="9" t="s">
        <v>1698</v>
      </c>
      <c r="B57" s="9" t="s">
        <v>1592</v>
      </c>
      <c r="C57" s="9" t="s">
        <v>975</v>
      </c>
      <c r="D57" s="23" t="s">
        <v>42</v>
      </c>
      <c r="E57" s="24">
        <v>0</v>
      </c>
      <c r="F57" s="9" t="s">
        <v>14</v>
      </c>
      <c r="G57" s="24">
        <v>0</v>
      </c>
      <c r="H57" s="9" t="s">
        <v>14</v>
      </c>
      <c r="I57" s="24">
        <v>0</v>
      </c>
      <c r="J57" s="9" t="s">
        <v>14</v>
      </c>
      <c r="K57" s="24">
        <v>0</v>
      </c>
      <c r="L57" s="9" t="s">
        <v>14</v>
      </c>
      <c r="M57" s="24">
        <v>3500000</v>
      </c>
      <c r="N57" s="9" t="s">
        <v>14</v>
      </c>
      <c r="O57" s="24">
        <f t="shared" si="2"/>
        <v>3500000</v>
      </c>
      <c r="P57" s="24">
        <v>900000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9" t="s">
        <v>1286</v>
      </c>
      <c r="X57" s="9" t="s">
        <v>14</v>
      </c>
      <c r="Y57" s="3" t="s">
        <v>14</v>
      </c>
      <c r="Z57" s="3" t="s">
        <v>14</v>
      </c>
      <c r="AA57" s="25"/>
      <c r="AB57" s="3" t="s">
        <v>14</v>
      </c>
    </row>
    <row r="58" spans="1:28" ht="30" customHeight="1">
      <c r="A58" s="9" t="s">
        <v>368</v>
      </c>
      <c r="B58" s="9" t="s">
        <v>1482</v>
      </c>
      <c r="C58" s="9" t="s">
        <v>851</v>
      </c>
      <c r="D58" s="23" t="s">
        <v>20</v>
      </c>
      <c r="E58" s="24">
        <v>275120</v>
      </c>
      <c r="F58" s="9" t="s">
        <v>14</v>
      </c>
      <c r="G58" s="24">
        <v>0</v>
      </c>
      <c r="H58" s="9" t="s">
        <v>14</v>
      </c>
      <c r="I58" s="24">
        <v>0</v>
      </c>
      <c r="J58" s="9" t="s">
        <v>14</v>
      </c>
      <c r="K58" s="24">
        <v>0</v>
      </c>
      <c r="L58" s="9" t="s">
        <v>14</v>
      </c>
      <c r="M58" s="24">
        <v>0</v>
      </c>
      <c r="N58" s="9" t="s">
        <v>14</v>
      </c>
      <c r="O58" s="24">
        <f t="shared" si="2"/>
        <v>275120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9" t="s">
        <v>1282</v>
      </c>
      <c r="X58" s="9" t="s">
        <v>14</v>
      </c>
      <c r="Y58" s="3" t="s">
        <v>14</v>
      </c>
      <c r="Z58" s="3" t="s">
        <v>14</v>
      </c>
      <c r="AA58" s="25"/>
      <c r="AB58" s="3" t="s">
        <v>14</v>
      </c>
    </row>
    <row r="59" spans="1:28" ht="30" customHeight="1">
      <c r="A59" s="9" t="s">
        <v>1682</v>
      </c>
      <c r="B59" s="9" t="s">
        <v>34</v>
      </c>
      <c r="C59" s="9" t="s">
        <v>1594</v>
      </c>
      <c r="D59" s="23" t="s">
        <v>29</v>
      </c>
      <c r="E59" s="24">
        <v>0</v>
      </c>
      <c r="F59" s="9" t="s">
        <v>14</v>
      </c>
      <c r="G59" s="24">
        <v>0</v>
      </c>
      <c r="H59" s="9" t="s">
        <v>14</v>
      </c>
      <c r="I59" s="24">
        <v>0</v>
      </c>
      <c r="J59" s="9" t="s">
        <v>14</v>
      </c>
      <c r="K59" s="24">
        <v>215000</v>
      </c>
      <c r="L59" s="9" t="s">
        <v>120</v>
      </c>
      <c r="M59" s="24">
        <v>0</v>
      </c>
      <c r="N59" s="9" t="s">
        <v>14</v>
      </c>
      <c r="O59" s="24">
        <f t="shared" si="2"/>
        <v>215000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9" t="s">
        <v>1291</v>
      </c>
      <c r="X59" s="9" t="s">
        <v>78</v>
      </c>
      <c r="Y59" s="3" t="s">
        <v>14</v>
      </c>
      <c r="Z59" s="3" t="s">
        <v>14</v>
      </c>
      <c r="AA59" s="25"/>
      <c r="AB59" s="3" t="s">
        <v>14</v>
      </c>
    </row>
    <row r="60" spans="1:28" ht="30" customHeight="1">
      <c r="A60" s="9" t="s">
        <v>391</v>
      </c>
      <c r="B60" s="9" t="s">
        <v>1481</v>
      </c>
      <c r="C60" s="9" t="s">
        <v>289</v>
      </c>
      <c r="D60" s="23" t="s">
        <v>29</v>
      </c>
      <c r="E60" s="24">
        <v>35910</v>
      </c>
      <c r="F60" s="9" t="s">
        <v>14</v>
      </c>
      <c r="G60" s="24">
        <v>39000</v>
      </c>
      <c r="H60" s="9" t="s">
        <v>150</v>
      </c>
      <c r="I60" s="24">
        <v>38000</v>
      </c>
      <c r="J60" s="9" t="s">
        <v>131</v>
      </c>
      <c r="K60" s="24">
        <v>0</v>
      </c>
      <c r="L60" s="9" t="s">
        <v>14</v>
      </c>
      <c r="M60" s="24">
        <v>0</v>
      </c>
      <c r="N60" s="9" t="s">
        <v>14</v>
      </c>
      <c r="O60" s="24">
        <f t="shared" si="2"/>
        <v>35910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9" t="s">
        <v>1275</v>
      </c>
      <c r="X60" s="9" t="s">
        <v>14</v>
      </c>
      <c r="Y60" s="3" t="s">
        <v>14</v>
      </c>
      <c r="Z60" s="3" t="s">
        <v>14</v>
      </c>
      <c r="AA60" s="25"/>
      <c r="AB60" s="3" t="s">
        <v>14</v>
      </c>
    </row>
    <row r="61" spans="1:28" ht="30" customHeight="1">
      <c r="A61" s="9" t="s">
        <v>373</v>
      </c>
      <c r="B61" s="9" t="s">
        <v>1480</v>
      </c>
      <c r="C61" s="9" t="s">
        <v>941</v>
      </c>
      <c r="D61" s="23" t="s">
        <v>29</v>
      </c>
      <c r="E61" s="24">
        <v>0</v>
      </c>
      <c r="F61" s="9" t="s">
        <v>14</v>
      </c>
      <c r="G61" s="24">
        <v>0</v>
      </c>
      <c r="H61" s="9" t="s">
        <v>14</v>
      </c>
      <c r="I61" s="24">
        <v>0</v>
      </c>
      <c r="J61" s="9" t="s">
        <v>14</v>
      </c>
      <c r="K61" s="24">
        <v>0</v>
      </c>
      <c r="L61" s="9" t="s">
        <v>14</v>
      </c>
      <c r="M61" s="24">
        <v>94000</v>
      </c>
      <c r="N61" s="9" t="s">
        <v>14</v>
      </c>
      <c r="O61" s="24">
        <f t="shared" si="2"/>
        <v>94000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9" t="s">
        <v>1285</v>
      </c>
      <c r="X61" s="9" t="s">
        <v>14</v>
      </c>
      <c r="Y61" s="3" t="s">
        <v>14</v>
      </c>
      <c r="Z61" s="3" t="s">
        <v>14</v>
      </c>
      <c r="AA61" s="25"/>
      <c r="AB61" s="3" t="s">
        <v>14</v>
      </c>
    </row>
    <row r="62" spans="1:28" ht="30" customHeight="1">
      <c r="A62" s="9" t="s">
        <v>1670</v>
      </c>
      <c r="B62" s="9" t="s">
        <v>1548</v>
      </c>
      <c r="C62" s="9" t="s">
        <v>950</v>
      </c>
      <c r="D62" s="23" t="s">
        <v>20</v>
      </c>
      <c r="E62" s="24">
        <v>20830</v>
      </c>
      <c r="F62" s="9" t="s">
        <v>14</v>
      </c>
      <c r="G62" s="24">
        <v>20400</v>
      </c>
      <c r="H62" s="9" t="s">
        <v>124</v>
      </c>
      <c r="I62" s="24">
        <v>0</v>
      </c>
      <c r="J62" s="9" t="s">
        <v>14</v>
      </c>
      <c r="K62" s="24">
        <v>0</v>
      </c>
      <c r="L62" s="9" t="s">
        <v>14</v>
      </c>
      <c r="M62" s="24">
        <v>0</v>
      </c>
      <c r="N62" s="9" t="s">
        <v>14</v>
      </c>
      <c r="O62" s="24">
        <f t="shared" si="2"/>
        <v>20400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9" t="s">
        <v>1276</v>
      </c>
      <c r="X62" s="9" t="s">
        <v>14</v>
      </c>
      <c r="Y62" s="3" t="s">
        <v>14</v>
      </c>
      <c r="Z62" s="3" t="s">
        <v>14</v>
      </c>
      <c r="AA62" s="25"/>
      <c r="AB62" s="3" t="s">
        <v>14</v>
      </c>
    </row>
    <row r="63" spans="1:28" ht="30" customHeight="1">
      <c r="A63" s="9" t="s">
        <v>1644</v>
      </c>
      <c r="B63" s="9" t="s">
        <v>1548</v>
      </c>
      <c r="C63" s="9" t="s">
        <v>1864</v>
      </c>
      <c r="D63" s="23" t="s">
        <v>20</v>
      </c>
      <c r="E63" s="24">
        <v>6640</v>
      </c>
      <c r="F63" s="9" t="s">
        <v>14</v>
      </c>
      <c r="G63" s="24">
        <v>6100</v>
      </c>
      <c r="H63" s="9" t="s">
        <v>124</v>
      </c>
      <c r="I63" s="24">
        <v>0</v>
      </c>
      <c r="J63" s="9" t="s">
        <v>14</v>
      </c>
      <c r="K63" s="24">
        <v>0</v>
      </c>
      <c r="L63" s="9" t="s">
        <v>14</v>
      </c>
      <c r="M63" s="24">
        <v>0</v>
      </c>
      <c r="N63" s="9" t="s">
        <v>14</v>
      </c>
      <c r="O63" s="24">
        <f t="shared" si="2"/>
        <v>6100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9" t="s">
        <v>1277</v>
      </c>
      <c r="X63" s="9" t="s">
        <v>14</v>
      </c>
      <c r="Y63" s="3" t="s">
        <v>14</v>
      </c>
      <c r="Z63" s="3" t="s">
        <v>14</v>
      </c>
      <c r="AA63" s="25"/>
      <c r="AB63" s="3" t="s">
        <v>14</v>
      </c>
    </row>
    <row r="64" spans="1:28" ht="30" customHeight="1">
      <c r="A64" s="9" t="s">
        <v>1651</v>
      </c>
      <c r="B64" s="9" t="s">
        <v>1548</v>
      </c>
      <c r="C64" s="9" t="s">
        <v>1868</v>
      </c>
      <c r="D64" s="23" t="s">
        <v>20</v>
      </c>
      <c r="E64" s="24">
        <v>0</v>
      </c>
      <c r="F64" s="9" t="s">
        <v>14</v>
      </c>
      <c r="G64" s="24">
        <v>14900</v>
      </c>
      <c r="H64" s="9" t="s">
        <v>124</v>
      </c>
      <c r="I64" s="24">
        <v>0</v>
      </c>
      <c r="J64" s="9" t="s">
        <v>14</v>
      </c>
      <c r="K64" s="24">
        <v>0</v>
      </c>
      <c r="L64" s="9" t="s">
        <v>14</v>
      </c>
      <c r="M64" s="24">
        <v>0</v>
      </c>
      <c r="N64" s="9" t="s">
        <v>14</v>
      </c>
      <c r="O64" s="24">
        <f t="shared" si="2"/>
        <v>14900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9" t="s">
        <v>1297</v>
      </c>
      <c r="X64" s="9" t="s">
        <v>14</v>
      </c>
      <c r="Y64" s="3" t="s">
        <v>14</v>
      </c>
      <c r="Z64" s="3" t="s">
        <v>14</v>
      </c>
      <c r="AA64" s="25"/>
      <c r="AB64" s="3" t="s">
        <v>14</v>
      </c>
    </row>
    <row r="65" spans="1:28" ht="30" customHeight="1">
      <c r="A65" s="9" t="s">
        <v>1659</v>
      </c>
      <c r="B65" s="9" t="s">
        <v>1548</v>
      </c>
      <c r="C65" s="9" t="s">
        <v>812</v>
      </c>
      <c r="D65" s="23" t="s">
        <v>20</v>
      </c>
      <c r="E65" s="24">
        <v>0</v>
      </c>
      <c r="F65" s="9" t="s">
        <v>14</v>
      </c>
      <c r="G65" s="24">
        <v>0</v>
      </c>
      <c r="H65" s="9" t="s">
        <v>14</v>
      </c>
      <c r="I65" s="24">
        <v>0</v>
      </c>
      <c r="J65" s="9" t="s">
        <v>14</v>
      </c>
      <c r="K65" s="24">
        <v>0</v>
      </c>
      <c r="L65" s="9" t="s">
        <v>14</v>
      </c>
      <c r="M65" s="24">
        <v>0</v>
      </c>
      <c r="N65" s="9" t="s">
        <v>14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9" t="s">
        <v>1283</v>
      </c>
      <c r="X65" s="9" t="s">
        <v>14</v>
      </c>
      <c r="Y65" s="3" t="s">
        <v>14</v>
      </c>
      <c r="Z65" s="3" t="s">
        <v>14</v>
      </c>
      <c r="AA65" s="25"/>
      <c r="AB65" s="3" t="s">
        <v>14</v>
      </c>
    </row>
    <row r="66" spans="1:28" ht="30" customHeight="1">
      <c r="A66" s="9" t="s">
        <v>1646</v>
      </c>
      <c r="B66" s="9" t="s">
        <v>1548</v>
      </c>
      <c r="C66" s="9" t="s">
        <v>811</v>
      </c>
      <c r="D66" s="23" t="s">
        <v>20</v>
      </c>
      <c r="E66" s="24">
        <v>0</v>
      </c>
      <c r="F66" s="9" t="s">
        <v>14</v>
      </c>
      <c r="G66" s="24">
        <v>0</v>
      </c>
      <c r="H66" s="9" t="s">
        <v>14</v>
      </c>
      <c r="I66" s="24">
        <v>0</v>
      </c>
      <c r="J66" s="9" t="s">
        <v>14</v>
      </c>
      <c r="K66" s="24">
        <v>0</v>
      </c>
      <c r="L66" s="9" t="s">
        <v>14</v>
      </c>
      <c r="M66" s="24">
        <v>0</v>
      </c>
      <c r="N66" s="9" t="s">
        <v>14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9" t="s">
        <v>1289</v>
      </c>
      <c r="X66" s="9" t="s">
        <v>14</v>
      </c>
      <c r="Y66" s="3" t="s">
        <v>14</v>
      </c>
      <c r="Z66" s="3" t="s">
        <v>14</v>
      </c>
      <c r="AA66" s="25"/>
      <c r="AB66" s="3" t="s">
        <v>14</v>
      </c>
    </row>
    <row r="67" spans="1:28" ht="30" customHeight="1">
      <c r="A67" s="9" t="s">
        <v>1645</v>
      </c>
      <c r="B67" s="9" t="s">
        <v>1548</v>
      </c>
      <c r="C67" s="9" t="s">
        <v>290</v>
      </c>
      <c r="D67" s="23" t="s">
        <v>20</v>
      </c>
      <c r="E67" s="24">
        <v>0</v>
      </c>
      <c r="F67" s="9" t="s">
        <v>14</v>
      </c>
      <c r="G67" s="24">
        <v>0</v>
      </c>
      <c r="H67" s="9" t="s">
        <v>14</v>
      </c>
      <c r="I67" s="24">
        <v>0</v>
      </c>
      <c r="J67" s="9" t="s">
        <v>14</v>
      </c>
      <c r="K67" s="24">
        <v>0</v>
      </c>
      <c r="L67" s="9" t="s">
        <v>14</v>
      </c>
      <c r="M67" s="24">
        <v>0</v>
      </c>
      <c r="N67" s="9" t="s">
        <v>14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9" t="s">
        <v>1288</v>
      </c>
      <c r="X67" s="9" t="s">
        <v>14</v>
      </c>
      <c r="Y67" s="3" t="s">
        <v>14</v>
      </c>
      <c r="Z67" s="3" t="s">
        <v>14</v>
      </c>
      <c r="AA67" s="25"/>
      <c r="AB67" s="3" t="s">
        <v>14</v>
      </c>
    </row>
    <row r="68" spans="1:28" ht="30" customHeight="1">
      <c r="A68" s="9" t="s">
        <v>1647</v>
      </c>
      <c r="B68" s="9" t="s">
        <v>1548</v>
      </c>
      <c r="C68" s="9" t="s">
        <v>745</v>
      </c>
      <c r="D68" s="23" t="s">
        <v>20</v>
      </c>
      <c r="E68" s="24">
        <v>0</v>
      </c>
      <c r="F68" s="9" t="s">
        <v>14</v>
      </c>
      <c r="G68" s="24">
        <v>9900</v>
      </c>
      <c r="H68" s="9" t="s">
        <v>124</v>
      </c>
      <c r="I68" s="24">
        <v>0</v>
      </c>
      <c r="J68" s="9" t="s">
        <v>14</v>
      </c>
      <c r="K68" s="24">
        <v>0</v>
      </c>
      <c r="L68" s="9" t="s">
        <v>14</v>
      </c>
      <c r="M68" s="24">
        <v>0</v>
      </c>
      <c r="N68" s="9" t="s">
        <v>14</v>
      </c>
      <c r="O68" s="24">
        <f>SMALL(E68:M68,COUNTIF(E68:M68,0)+1)</f>
        <v>9900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9" t="s">
        <v>1294</v>
      </c>
      <c r="X68" s="9" t="s">
        <v>14</v>
      </c>
      <c r="Y68" s="3" t="s">
        <v>14</v>
      </c>
      <c r="Z68" s="3" t="s">
        <v>14</v>
      </c>
      <c r="AA68" s="25"/>
      <c r="AB68" s="3" t="s">
        <v>14</v>
      </c>
    </row>
    <row r="69" spans="1:28" ht="30" customHeight="1">
      <c r="A69" s="9" t="s">
        <v>1655</v>
      </c>
      <c r="B69" s="9" t="s">
        <v>1548</v>
      </c>
      <c r="C69" s="9" t="s">
        <v>746</v>
      </c>
      <c r="D69" s="23" t="s">
        <v>20</v>
      </c>
      <c r="E69" s="24">
        <v>0</v>
      </c>
      <c r="F69" s="9" t="s">
        <v>14</v>
      </c>
      <c r="G69" s="24">
        <v>7200</v>
      </c>
      <c r="H69" s="9" t="s">
        <v>124</v>
      </c>
      <c r="I69" s="24">
        <v>0</v>
      </c>
      <c r="J69" s="9" t="s">
        <v>14</v>
      </c>
      <c r="K69" s="24">
        <v>0</v>
      </c>
      <c r="L69" s="9" t="s">
        <v>14</v>
      </c>
      <c r="M69" s="24">
        <v>0</v>
      </c>
      <c r="N69" s="9" t="s">
        <v>14</v>
      </c>
      <c r="O69" s="24">
        <f>SMALL(E69:M69,COUNTIF(E69:M69,0)+1)</f>
        <v>7200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9" t="s">
        <v>1290</v>
      </c>
      <c r="X69" s="9" t="s">
        <v>14</v>
      </c>
      <c r="Y69" s="3" t="s">
        <v>14</v>
      </c>
      <c r="Z69" s="3" t="s">
        <v>14</v>
      </c>
      <c r="AA69" s="25"/>
      <c r="AB69" s="3" t="s">
        <v>14</v>
      </c>
    </row>
    <row r="70" spans="1:28" ht="30" customHeight="1">
      <c r="A70" s="9" t="s">
        <v>1658</v>
      </c>
      <c r="B70" s="9" t="s">
        <v>1548</v>
      </c>
      <c r="C70" s="9" t="s">
        <v>1857</v>
      </c>
      <c r="D70" s="23" t="s">
        <v>52</v>
      </c>
      <c r="E70" s="24">
        <v>0</v>
      </c>
      <c r="F70" s="9" t="s">
        <v>14</v>
      </c>
      <c r="G70" s="24">
        <v>0</v>
      </c>
      <c r="H70" s="9" t="s">
        <v>14</v>
      </c>
      <c r="I70" s="24">
        <v>0</v>
      </c>
      <c r="J70" s="9" t="s">
        <v>14</v>
      </c>
      <c r="K70" s="24">
        <v>0</v>
      </c>
      <c r="L70" s="9" t="s">
        <v>14</v>
      </c>
      <c r="M70" s="24">
        <v>0</v>
      </c>
      <c r="N70" s="9" t="s">
        <v>14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9" t="s">
        <v>1278</v>
      </c>
      <c r="X70" s="9" t="s">
        <v>14</v>
      </c>
      <c r="Y70" s="3" t="s">
        <v>14</v>
      </c>
      <c r="Z70" s="3" t="s">
        <v>14</v>
      </c>
      <c r="AA70" s="25"/>
      <c r="AB70" s="3" t="s">
        <v>14</v>
      </c>
    </row>
    <row r="71" spans="1:28" ht="30" customHeight="1">
      <c r="A71" s="9" t="s">
        <v>1713</v>
      </c>
      <c r="B71" s="9" t="s">
        <v>88</v>
      </c>
      <c r="C71" s="9" t="s">
        <v>991</v>
      </c>
      <c r="D71" s="23" t="s">
        <v>37</v>
      </c>
      <c r="E71" s="24">
        <v>1105</v>
      </c>
      <c r="F71" s="9" t="s">
        <v>14</v>
      </c>
      <c r="G71" s="24">
        <v>1162.8</v>
      </c>
      <c r="H71" s="9" t="s">
        <v>138</v>
      </c>
      <c r="I71" s="24">
        <v>1315.75</v>
      </c>
      <c r="J71" s="9" t="s">
        <v>132</v>
      </c>
      <c r="K71" s="24">
        <v>0</v>
      </c>
      <c r="L71" s="9" t="s">
        <v>14</v>
      </c>
      <c r="M71" s="24">
        <v>0</v>
      </c>
      <c r="N71" s="9" t="s">
        <v>14</v>
      </c>
      <c r="O71" s="24">
        <f t="shared" ref="O71:O77" si="3">SMALL(E71:M71,COUNTIF(E71:M71,0)+1)</f>
        <v>1105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9" t="s">
        <v>1293</v>
      </c>
      <c r="X71" s="9" t="s">
        <v>14</v>
      </c>
      <c r="Y71" s="3" t="s">
        <v>14</v>
      </c>
      <c r="Z71" s="3" t="s">
        <v>14</v>
      </c>
      <c r="AA71" s="25"/>
      <c r="AB71" s="3" t="s">
        <v>14</v>
      </c>
    </row>
    <row r="72" spans="1:28" ht="30" customHeight="1">
      <c r="A72" s="9" t="s">
        <v>384</v>
      </c>
      <c r="B72" s="9" t="s">
        <v>1496</v>
      </c>
      <c r="C72" s="9" t="s">
        <v>860</v>
      </c>
      <c r="D72" s="23" t="s">
        <v>20</v>
      </c>
      <c r="E72" s="24">
        <v>5000</v>
      </c>
      <c r="F72" s="9" t="s">
        <v>14</v>
      </c>
      <c r="G72" s="24">
        <v>0</v>
      </c>
      <c r="H72" s="9" t="s">
        <v>14</v>
      </c>
      <c r="I72" s="24">
        <v>0</v>
      </c>
      <c r="J72" s="9" t="s">
        <v>14</v>
      </c>
      <c r="K72" s="24">
        <v>0</v>
      </c>
      <c r="L72" s="9" t="s">
        <v>14</v>
      </c>
      <c r="M72" s="24">
        <v>0</v>
      </c>
      <c r="N72" s="9" t="s">
        <v>14</v>
      </c>
      <c r="O72" s="24">
        <f t="shared" si="3"/>
        <v>5000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9" t="s">
        <v>1304</v>
      </c>
      <c r="X72" s="9" t="s">
        <v>14</v>
      </c>
      <c r="Y72" s="3" t="s">
        <v>14</v>
      </c>
      <c r="Z72" s="3" t="s">
        <v>14</v>
      </c>
      <c r="AA72" s="25"/>
      <c r="AB72" s="3" t="s">
        <v>14</v>
      </c>
    </row>
    <row r="73" spans="1:28" ht="30" customHeight="1">
      <c r="A73" s="9" t="s">
        <v>374</v>
      </c>
      <c r="B73" s="9" t="s">
        <v>1492</v>
      </c>
      <c r="C73" s="9" t="s">
        <v>905</v>
      </c>
      <c r="D73" s="23" t="s">
        <v>19</v>
      </c>
      <c r="E73" s="24">
        <v>67500</v>
      </c>
      <c r="F73" s="9" t="s">
        <v>14</v>
      </c>
      <c r="G73" s="24">
        <v>77000</v>
      </c>
      <c r="H73" s="9" t="s">
        <v>140</v>
      </c>
      <c r="I73" s="24">
        <v>77000</v>
      </c>
      <c r="J73" s="9" t="s">
        <v>139</v>
      </c>
      <c r="K73" s="24">
        <v>0</v>
      </c>
      <c r="L73" s="9" t="s">
        <v>14</v>
      </c>
      <c r="M73" s="24">
        <v>0</v>
      </c>
      <c r="N73" s="9" t="s">
        <v>14</v>
      </c>
      <c r="O73" s="24">
        <f t="shared" si="3"/>
        <v>67500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9" t="s">
        <v>1279</v>
      </c>
      <c r="X73" s="9" t="s">
        <v>14</v>
      </c>
      <c r="Y73" s="3" t="s">
        <v>14</v>
      </c>
      <c r="Z73" s="3" t="s">
        <v>14</v>
      </c>
      <c r="AA73" s="25"/>
      <c r="AB73" s="3" t="s">
        <v>14</v>
      </c>
    </row>
    <row r="74" spans="1:28" ht="30" customHeight="1">
      <c r="A74" s="9" t="s">
        <v>1656</v>
      </c>
      <c r="B74" s="9" t="s">
        <v>1491</v>
      </c>
      <c r="C74" s="9" t="s">
        <v>1848</v>
      </c>
      <c r="D74" s="23" t="s">
        <v>19</v>
      </c>
      <c r="E74" s="24">
        <v>13500</v>
      </c>
      <c r="F74" s="9" t="s">
        <v>14</v>
      </c>
      <c r="G74" s="24">
        <v>0</v>
      </c>
      <c r="H74" s="9" t="s">
        <v>14</v>
      </c>
      <c r="I74" s="24">
        <v>0</v>
      </c>
      <c r="J74" s="9" t="s">
        <v>14</v>
      </c>
      <c r="K74" s="24">
        <v>0</v>
      </c>
      <c r="L74" s="9" t="s">
        <v>14</v>
      </c>
      <c r="M74" s="24">
        <v>0</v>
      </c>
      <c r="N74" s="9" t="s">
        <v>14</v>
      </c>
      <c r="O74" s="24">
        <f t="shared" si="3"/>
        <v>13500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9" t="s">
        <v>1295</v>
      </c>
      <c r="X74" s="9" t="s">
        <v>14</v>
      </c>
      <c r="Y74" s="3" t="s">
        <v>14</v>
      </c>
      <c r="Z74" s="3" t="s">
        <v>14</v>
      </c>
      <c r="AA74" s="25"/>
      <c r="AB74" s="3" t="s">
        <v>14</v>
      </c>
    </row>
    <row r="75" spans="1:28" ht="30" customHeight="1">
      <c r="A75" s="9" t="s">
        <v>375</v>
      </c>
      <c r="B75" s="9" t="s">
        <v>1491</v>
      </c>
      <c r="C75" s="9" t="s">
        <v>1845</v>
      </c>
      <c r="D75" s="23" t="s">
        <v>19</v>
      </c>
      <c r="E75" s="24">
        <v>13500</v>
      </c>
      <c r="F75" s="9" t="s">
        <v>14</v>
      </c>
      <c r="G75" s="24">
        <v>0</v>
      </c>
      <c r="H75" s="9" t="s">
        <v>14</v>
      </c>
      <c r="I75" s="24">
        <v>0</v>
      </c>
      <c r="J75" s="9" t="s">
        <v>14</v>
      </c>
      <c r="K75" s="24">
        <v>0</v>
      </c>
      <c r="L75" s="9" t="s">
        <v>14</v>
      </c>
      <c r="M75" s="24">
        <v>0</v>
      </c>
      <c r="N75" s="9" t="s">
        <v>14</v>
      </c>
      <c r="O75" s="24">
        <f t="shared" si="3"/>
        <v>13500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9" t="s">
        <v>1280</v>
      </c>
      <c r="X75" s="9" t="s">
        <v>14</v>
      </c>
      <c r="Y75" s="3" t="s">
        <v>14</v>
      </c>
      <c r="Z75" s="3" t="s">
        <v>14</v>
      </c>
      <c r="AA75" s="25"/>
      <c r="AB75" s="3" t="s">
        <v>14</v>
      </c>
    </row>
    <row r="76" spans="1:28" ht="30" customHeight="1">
      <c r="A76" s="9" t="s">
        <v>380</v>
      </c>
      <c r="B76" s="9" t="s">
        <v>789</v>
      </c>
      <c r="C76" s="9" t="s">
        <v>14</v>
      </c>
      <c r="D76" s="23" t="s">
        <v>39</v>
      </c>
      <c r="E76" s="24">
        <v>0</v>
      </c>
      <c r="F76" s="9" t="s">
        <v>14</v>
      </c>
      <c r="G76" s="24">
        <v>0</v>
      </c>
      <c r="H76" s="9" t="s">
        <v>14</v>
      </c>
      <c r="I76" s="24">
        <v>0</v>
      </c>
      <c r="J76" s="9" t="s">
        <v>14</v>
      </c>
      <c r="K76" s="24">
        <v>0</v>
      </c>
      <c r="L76" s="9" t="s">
        <v>14</v>
      </c>
      <c r="M76" s="24">
        <v>3800000</v>
      </c>
      <c r="N76" s="9" t="s">
        <v>14</v>
      </c>
      <c r="O76" s="24">
        <f t="shared" si="3"/>
        <v>3800000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9" t="s">
        <v>1287</v>
      </c>
      <c r="X76" s="9" t="s">
        <v>14</v>
      </c>
      <c r="Y76" s="3" t="s">
        <v>14</v>
      </c>
      <c r="Z76" s="3" t="s">
        <v>14</v>
      </c>
      <c r="AA76" s="25"/>
      <c r="AB76" s="3" t="s">
        <v>14</v>
      </c>
    </row>
    <row r="77" spans="1:28" ht="30" customHeight="1">
      <c r="A77" s="9" t="s">
        <v>383</v>
      </c>
      <c r="B77" s="9" t="s">
        <v>790</v>
      </c>
      <c r="C77" s="9" t="s">
        <v>14</v>
      </c>
      <c r="D77" s="23" t="s">
        <v>39</v>
      </c>
      <c r="E77" s="24">
        <v>0</v>
      </c>
      <c r="F77" s="9" t="s">
        <v>14</v>
      </c>
      <c r="G77" s="24">
        <v>0</v>
      </c>
      <c r="H77" s="9" t="s">
        <v>14</v>
      </c>
      <c r="I77" s="24">
        <v>0</v>
      </c>
      <c r="J77" s="9" t="s">
        <v>14</v>
      </c>
      <c r="K77" s="24">
        <v>0</v>
      </c>
      <c r="L77" s="9" t="s">
        <v>14</v>
      </c>
      <c r="M77" s="24">
        <v>6100000</v>
      </c>
      <c r="N77" s="9" t="s">
        <v>14</v>
      </c>
      <c r="O77" s="24">
        <f t="shared" si="3"/>
        <v>6100000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9" t="s">
        <v>1292</v>
      </c>
      <c r="X77" s="9" t="s">
        <v>14</v>
      </c>
      <c r="Y77" s="3" t="s">
        <v>14</v>
      </c>
      <c r="Z77" s="3" t="s">
        <v>14</v>
      </c>
      <c r="AA77" s="25"/>
      <c r="AB77" s="3" t="s">
        <v>14</v>
      </c>
    </row>
    <row r="78" spans="1:28" ht="30" customHeight="1">
      <c r="A78" s="9" t="s">
        <v>386</v>
      </c>
      <c r="B78" s="9" t="s">
        <v>46</v>
      </c>
      <c r="C78" s="9" t="s">
        <v>14</v>
      </c>
      <c r="D78" s="23" t="s">
        <v>39</v>
      </c>
      <c r="E78" s="24">
        <v>0</v>
      </c>
      <c r="F78" s="9" t="s">
        <v>14</v>
      </c>
      <c r="G78" s="24">
        <v>0</v>
      </c>
      <c r="H78" s="9" t="s">
        <v>14</v>
      </c>
      <c r="I78" s="24">
        <v>0</v>
      </c>
      <c r="J78" s="9" t="s">
        <v>14</v>
      </c>
      <c r="K78" s="24">
        <v>0</v>
      </c>
      <c r="L78" s="9" t="s">
        <v>14</v>
      </c>
      <c r="M78" s="24">
        <v>0</v>
      </c>
      <c r="N78" s="9" t="s">
        <v>14</v>
      </c>
      <c r="O78" s="24">
        <v>0</v>
      </c>
      <c r="P78" s="24">
        <v>0</v>
      </c>
      <c r="Q78" s="24">
        <v>1900000</v>
      </c>
      <c r="R78" s="24">
        <v>0</v>
      </c>
      <c r="S78" s="24">
        <v>0</v>
      </c>
      <c r="T78" s="24">
        <v>0</v>
      </c>
      <c r="U78" s="24">
        <v>0</v>
      </c>
      <c r="V78" s="24">
        <f>SMALL(Q78:U78,COUNTIF(Q78:U78,0)+1)</f>
        <v>1900000</v>
      </c>
      <c r="W78" s="9" t="s">
        <v>1296</v>
      </c>
      <c r="X78" s="9" t="s">
        <v>14</v>
      </c>
      <c r="Y78" s="3" t="s">
        <v>14</v>
      </c>
      <c r="Z78" s="3" t="s">
        <v>14</v>
      </c>
      <c r="AA78" s="25"/>
      <c r="AB78" s="3" t="s">
        <v>14</v>
      </c>
    </row>
    <row r="79" spans="1:28" ht="30" customHeight="1">
      <c r="A79" s="9" t="s">
        <v>388</v>
      </c>
      <c r="B79" s="9" t="s">
        <v>739</v>
      </c>
      <c r="C79" s="9" t="s">
        <v>14</v>
      </c>
      <c r="D79" s="23" t="s">
        <v>39</v>
      </c>
      <c r="E79" s="24">
        <v>0</v>
      </c>
      <c r="F79" s="9" t="s">
        <v>14</v>
      </c>
      <c r="G79" s="24">
        <v>0</v>
      </c>
      <c r="H79" s="9" t="s">
        <v>14</v>
      </c>
      <c r="I79" s="24">
        <v>0</v>
      </c>
      <c r="J79" s="9" t="s">
        <v>14</v>
      </c>
      <c r="K79" s="24">
        <v>0</v>
      </c>
      <c r="L79" s="9" t="s">
        <v>14</v>
      </c>
      <c r="M79" s="24">
        <v>0</v>
      </c>
      <c r="N79" s="9" t="s">
        <v>14</v>
      </c>
      <c r="O79" s="24">
        <v>0</v>
      </c>
      <c r="P79" s="24">
        <v>0</v>
      </c>
      <c r="Q79" s="24">
        <v>210000</v>
      </c>
      <c r="R79" s="24">
        <v>0</v>
      </c>
      <c r="S79" s="24">
        <v>0</v>
      </c>
      <c r="T79" s="24">
        <v>0</v>
      </c>
      <c r="U79" s="24">
        <v>0</v>
      </c>
      <c r="V79" s="24">
        <f>SMALL(Q79:U79,COUNTIF(Q79:U79,0)+1)</f>
        <v>210000</v>
      </c>
      <c r="W79" s="9" t="s">
        <v>1298</v>
      </c>
      <c r="X79" s="9" t="s">
        <v>14</v>
      </c>
      <c r="Y79" s="3" t="s">
        <v>14</v>
      </c>
      <c r="Z79" s="3" t="s">
        <v>14</v>
      </c>
      <c r="AA79" s="25"/>
      <c r="AB79" s="3" t="s">
        <v>14</v>
      </c>
    </row>
    <row r="80" spans="1:28" ht="30" customHeight="1">
      <c r="A80" s="9" t="s">
        <v>390</v>
      </c>
      <c r="B80" s="9" t="s">
        <v>740</v>
      </c>
      <c r="C80" s="9" t="s">
        <v>14</v>
      </c>
      <c r="D80" s="23" t="s">
        <v>39</v>
      </c>
      <c r="E80" s="24">
        <v>0</v>
      </c>
      <c r="F80" s="9" t="s">
        <v>14</v>
      </c>
      <c r="G80" s="24">
        <v>0</v>
      </c>
      <c r="H80" s="9" t="s">
        <v>14</v>
      </c>
      <c r="I80" s="24">
        <v>0</v>
      </c>
      <c r="J80" s="9" t="s">
        <v>14</v>
      </c>
      <c r="K80" s="24">
        <v>0</v>
      </c>
      <c r="L80" s="9" t="s">
        <v>14</v>
      </c>
      <c r="M80" s="24">
        <v>0</v>
      </c>
      <c r="N80" s="9" t="s">
        <v>14</v>
      </c>
      <c r="O80" s="24">
        <v>0</v>
      </c>
      <c r="P80" s="24">
        <v>0</v>
      </c>
      <c r="Q80" s="24">
        <v>350000</v>
      </c>
      <c r="R80" s="24">
        <v>0</v>
      </c>
      <c r="S80" s="24">
        <v>0</v>
      </c>
      <c r="T80" s="24">
        <v>0</v>
      </c>
      <c r="U80" s="24">
        <v>0</v>
      </c>
      <c r="V80" s="24">
        <f>SMALL(Q80:U80,COUNTIF(Q80:U80,0)+1)</f>
        <v>350000</v>
      </c>
      <c r="W80" s="9" t="s">
        <v>1273</v>
      </c>
      <c r="X80" s="9" t="s">
        <v>14</v>
      </c>
      <c r="Y80" s="3" t="s">
        <v>14</v>
      </c>
      <c r="Z80" s="3" t="s">
        <v>14</v>
      </c>
      <c r="AA80" s="25"/>
      <c r="AB80" s="3" t="s">
        <v>14</v>
      </c>
    </row>
    <row r="81" spans="1:28" ht="30" customHeight="1">
      <c r="A81" s="9" t="s">
        <v>1707</v>
      </c>
      <c r="B81" s="9" t="s">
        <v>66</v>
      </c>
      <c r="C81" s="9" t="s">
        <v>280</v>
      </c>
      <c r="D81" s="23" t="s">
        <v>20</v>
      </c>
      <c r="E81" s="24">
        <v>0</v>
      </c>
      <c r="F81" s="9" t="s">
        <v>14</v>
      </c>
      <c r="G81" s="24">
        <v>0</v>
      </c>
      <c r="H81" s="9" t="s">
        <v>14</v>
      </c>
      <c r="I81" s="24">
        <v>0</v>
      </c>
      <c r="J81" s="9" t="s">
        <v>14</v>
      </c>
      <c r="K81" s="24">
        <v>0</v>
      </c>
      <c r="L81" s="9" t="s">
        <v>14</v>
      </c>
      <c r="M81" s="24">
        <v>180</v>
      </c>
      <c r="N81" s="9" t="s">
        <v>14</v>
      </c>
      <c r="O81" s="24">
        <f t="shared" ref="O81:O97" si="4">SMALL(E81:M81,COUNTIF(E81:M81,0)+1)</f>
        <v>180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9" t="s">
        <v>1299</v>
      </c>
      <c r="X81" s="9" t="s">
        <v>14</v>
      </c>
      <c r="Y81" s="3" t="s">
        <v>14</v>
      </c>
      <c r="Z81" s="3" t="s">
        <v>14</v>
      </c>
      <c r="AA81" s="25"/>
      <c r="AB81" s="3" t="s">
        <v>14</v>
      </c>
    </row>
    <row r="82" spans="1:28" ht="30" customHeight="1">
      <c r="A82" s="9" t="s">
        <v>1755</v>
      </c>
      <c r="B82" s="9" t="s">
        <v>72</v>
      </c>
      <c r="C82" s="9" t="s">
        <v>949</v>
      </c>
      <c r="D82" s="23" t="s">
        <v>52</v>
      </c>
      <c r="E82" s="24">
        <v>200</v>
      </c>
      <c r="F82" s="9" t="s">
        <v>14</v>
      </c>
      <c r="G82" s="24">
        <v>230</v>
      </c>
      <c r="H82" s="9" t="s">
        <v>1284</v>
      </c>
      <c r="I82" s="24">
        <v>319</v>
      </c>
      <c r="J82" s="9" t="s">
        <v>1301</v>
      </c>
      <c r="K82" s="24">
        <v>0</v>
      </c>
      <c r="L82" s="9" t="s">
        <v>14</v>
      </c>
      <c r="M82" s="24">
        <v>0</v>
      </c>
      <c r="N82" s="9" t="s">
        <v>14</v>
      </c>
      <c r="O82" s="24">
        <f t="shared" si="4"/>
        <v>200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9" t="s">
        <v>1302</v>
      </c>
      <c r="X82" s="9" t="s">
        <v>14</v>
      </c>
      <c r="Y82" s="3" t="s">
        <v>14</v>
      </c>
      <c r="Z82" s="3" t="s">
        <v>14</v>
      </c>
      <c r="AA82" s="25"/>
      <c r="AB82" s="3" t="s">
        <v>14</v>
      </c>
    </row>
    <row r="83" spans="1:28" ht="30" customHeight="1">
      <c r="A83" s="9" t="s">
        <v>1724</v>
      </c>
      <c r="B83" s="9" t="s">
        <v>985</v>
      </c>
      <c r="C83" s="9" t="s">
        <v>277</v>
      </c>
      <c r="D83" s="23" t="s">
        <v>37</v>
      </c>
      <c r="E83" s="24">
        <v>1750</v>
      </c>
      <c r="F83" s="9" t="s">
        <v>14</v>
      </c>
      <c r="G83" s="24">
        <v>0</v>
      </c>
      <c r="H83" s="9" t="s">
        <v>14</v>
      </c>
      <c r="I83" s="24">
        <v>0</v>
      </c>
      <c r="J83" s="9" t="s">
        <v>14</v>
      </c>
      <c r="K83" s="24">
        <v>0</v>
      </c>
      <c r="L83" s="9" t="s">
        <v>14</v>
      </c>
      <c r="M83" s="24">
        <v>0</v>
      </c>
      <c r="N83" s="9" t="s">
        <v>14</v>
      </c>
      <c r="O83" s="24">
        <f t="shared" si="4"/>
        <v>1750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9" t="s">
        <v>1303</v>
      </c>
      <c r="X83" s="9" t="s">
        <v>14</v>
      </c>
      <c r="Y83" s="3" t="s">
        <v>14</v>
      </c>
      <c r="Z83" s="3" t="s">
        <v>14</v>
      </c>
      <c r="AA83" s="25"/>
      <c r="AB83" s="3" t="s">
        <v>14</v>
      </c>
    </row>
    <row r="84" spans="1:28" ht="30" customHeight="1">
      <c r="A84" s="9" t="s">
        <v>1716</v>
      </c>
      <c r="B84" s="9" t="s">
        <v>985</v>
      </c>
      <c r="C84" s="9" t="s">
        <v>278</v>
      </c>
      <c r="D84" s="23" t="s">
        <v>37</v>
      </c>
      <c r="E84" s="24">
        <v>2100</v>
      </c>
      <c r="F84" s="9" t="s">
        <v>14</v>
      </c>
      <c r="G84" s="24">
        <v>0</v>
      </c>
      <c r="H84" s="9" t="s">
        <v>14</v>
      </c>
      <c r="I84" s="24">
        <v>0</v>
      </c>
      <c r="J84" s="9" t="s">
        <v>14</v>
      </c>
      <c r="K84" s="24">
        <v>0</v>
      </c>
      <c r="L84" s="9" t="s">
        <v>14</v>
      </c>
      <c r="M84" s="24">
        <v>0</v>
      </c>
      <c r="N84" s="9" t="s">
        <v>14</v>
      </c>
      <c r="O84" s="24">
        <f t="shared" si="4"/>
        <v>2100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9" t="s">
        <v>1320</v>
      </c>
      <c r="X84" s="9" t="s">
        <v>14</v>
      </c>
      <c r="Y84" s="3" t="s">
        <v>14</v>
      </c>
      <c r="Z84" s="3" t="s">
        <v>14</v>
      </c>
      <c r="AA84" s="25"/>
      <c r="AB84" s="3" t="s">
        <v>14</v>
      </c>
    </row>
    <row r="85" spans="1:28" ht="30" customHeight="1">
      <c r="A85" s="9" t="s">
        <v>1689</v>
      </c>
      <c r="B85" s="9" t="s">
        <v>291</v>
      </c>
      <c r="C85" s="9" t="s">
        <v>44</v>
      </c>
      <c r="D85" s="23" t="s">
        <v>57</v>
      </c>
      <c r="E85" s="24">
        <v>0</v>
      </c>
      <c r="F85" s="9" t="s">
        <v>14</v>
      </c>
      <c r="G85" s="24">
        <v>0</v>
      </c>
      <c r="H85" s="9" t="s">
        <v>14</v>
      </c>
      <c r="I85" s="24">
        <v>0</v>
      </c>
      <c r="J85" s="9" t="s">
        <v>14</v>
      </c>
      <c r="K85" s="24">
        <v>0</v>
      </c>
      <c r="L85" s="9" t="s">
        <v>14</v>
      </c>
      <c r="M85" s="24">
        <v>122200</v>
      </c>
      <c r="N85" s="9" t="s">
        <v>14</v>
      </c>
      <c r="O85" s="24">
        <f t="shared" si="4"/>
        <v>122200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9" t="s">
        <v>1328</v>
      </c>
      <c r="X85" s="9" t="s">
        <v>14</v>
      </c>
      <c r="Y85" s="3" t="s">
        <v>14</v>
      </c>
      <c r="Z85" s="3" t="s">
        <v>14</v>
      </c>
      <c r="AA85" s="25"/>
      <c r="AB85" s="3" t="s">
        <v>14</v>
      </c>
    </row>
    <row r="86" spans="1:28" ht="30" customHeight="1">
      <c r="A86" s="9" t="s">
        <v>1663</v>
      </c>
      <c r="B86" s="9" t="s">
        <v>54</v>
      </c>
      <c r="C86" s="9" t="s">
        <v>749</v>
      </c>
      <c r="D86" s="23" t="s">
        <v>37</v>
      </c>
      <c r="E86" s="24">
        <v>7100</v>
      </c>
      <c r="F86" s="9" t="s">
        <v>14</v>
      </c>
      <c r="G86" s="24">
        <v>0</v>
      </c>
      <c r="H86" s="9" t="s">
        <v>14</v>
      </c>
      <c r="I86" s="24">
        <v>0</v>
      </c>
      <c r="J86" s="9" t="s">
        <v>14</v>
      </c>
      <c r="K86" s="24">
        <v>0</v>
      </c>
      <c r="L86" s="9" t="s">
        <v>14</v>
      </c>
      <c r="M86" s="24">
        <v>0</v>
      </c>
      <c r="N86" s="9" t="s">
        <v>14</v>
      </c>
      <c r="O86" s="24">
        <f t="shared" si="4"/>
        <v>7100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9" t="s">
        <v>1322</v>
      </c>
      <c r="X86" s="9" t="s">
        <v>14</v>
      </c>
      <c r="Y86" s="3" t="s">
        <v>14</v>
      </c>
      <c r="Z86" s="3" t="s">
        <v>14</v>
      </c>
      <c r="AA86" s="25"/>
      <c r="AB86" s="3" t="s">
        <v>14</v>
      </c>
    </row>
    <row r="87" spans="1:28" ht="30" customHeight="1">
      <c r="A87" s="9" t="s">
        <v>1738</v>
      </c>
      <c r="B87" s="9" t="s">
        <v>64</v>
      </c>
      <c r="C87" s="9" t="s">
        <v>1005</v>
      </c>
      <c r="D87" s="23" t="s">
        <v>37</v>
      </c>
      <c r="E87" s="24">
        <v>0</v>
      </c>
      <c r="F87" s="9" t="s">
        <v>14</v>
      </c>
      <c r="G87" s="24">
        <v>1044.44</v>
      </c>
      <c r="H87" s="9" t="s">
        <v>133</v>
      </c>
      <c r="I87" s="24">
        <v>752</v>
      </c>
      <c r="J87" s="9" t="s">
        <v>126</v>
      </c>
      <c r="K87" s="24">
        <v>0</v>
      </c>
      <c r="L87" s="9" t="s">
        <v>14</v>
      </c>
      <c r="M87" s="24">
        <v>0</v>
      </c>
      <c r="N87" s="9" t="s">
        <v>14</v>
      </c>
      <c r="O87" s="24">
        <f t="shared" si="4"/>
        <v>752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9" t="s">
        <v>1326</v>
      </c>
      <c r="X87" s="9" t="s">
        <v>14</v>
      </c>
      <c r="Y87" s="3" t="s">
        <v>14</v>
      </c>
      <c r="Z87" s="3" t="s">
        <v>14</v>
      </c>
      <c r="AA87" s="25"/>
      <c r="AB87" s="3" t="s">
        <v>14</v>
      </c>
    </row>
    <row r="88" spans="1:28" ht="30" customHeight="1">
      <c r="A88" s="9" t="s">
        <v>1759</v>
      </c>
      <c r="B88" s="9" t="s">
        <v>64</v>
      </c>
      <c r="C88" s="9" t="s">
        <v>306</v>
      </c>
      <c r="D88" s="23" t="s">
        <v>37</v>
      </c>
      <c r="E88" s="24">
        <v>1993.54</v>
      </c>
      <c r="F88" s="9" t="s">
        <v>14</v>
      </c>
      <c r="G88" s="24">
        <v>0</v>
      </c>
      <c r="H88" s="9" t="s">
        <v>14</v>
      </c>
      <c r="I88" s="24">
        <v>2473.11</v>
      </c>
      <c r="J88" s="9" t="s">
        <v>126</v>
      </c>
      <c r="K88" s="24">
        <v>0</v>
      </c>
      <c r="L88" s="9" t="s">
        <v>14</v>
      </c>
      <c r="M88" s="24">
        <v>0</v>
      </c>
      <c r="N88" s="9" t="s">
        <v>14</v>
      </c>
      <c r="O88" s="24">
        <f t="shared" si="4"/>
        <v>1993.54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9" t="s">
        <v>1329</v>
      </c>
      <c r="X88" s="9" t="s">
        <v>988</v>
      </c>
      <c r="Y88" s="3" t="s">
        <v>14</v>
      </c>
      <c r="Z88" s="3" t="s">
        <v>14</v>
      </c>
      <c r="AA88" s="25"/>
      <c r="AB88" s="3" t="s">
        <v>14</v>
      </c>
    </row>
    <row r="89" spans="1:28" ht="30" customHeight="1">
      <c r="A89" s="9" t="s">
        <v>1720</v>
      </c>
      <c r="B89" s="9" t="s">
        <v>64</v>
      </c>
      <c r="C89" s="9" t="s">
        <v>275</v>
      </c>
      <c r="D89" s="23" t="s">
        <v>37</v>
      </c>
      <c r="E89" s="24">
        <v>0</v>
      </c>
      <c r="F89" s="9" t="s">
        <v>14</v>
      </c>
      <c r="G89" s="24">
        <v>2139.7800000000002</v>
      </c>
      <c r="H89" s="9" t="s">
        <v>133</v>
      </c>
      <c r="I89" s="24">
        <v>0</v>
      </c>
      <c r="J89" s="9" t="s">
        <v>14</v>
      </c>
      <c r="K89" s="24">
        <v>0</v>
      </c>
      <c r="L89" s="9" t="s">
        <v>14</v>
      </c>
      <c r="M89" s="24">
        <v>0</v>
      </c>
      <c r="N89" s="9" t="s">
        <v>14</v>
      </c>
      <c r="O89" s="24">
        <f t="shared" si="4"/>
        <v>2139.7800000000002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9" t="s">
        <v>1313</v>
      </c>
      <c r="X89" s="9" t="s">
        <v>988</v>
      </c>
      <c r="Y89" s="3" t="s">
        <v>14</v>
      </c>
      <c r="Z89" s="3" t="s">
        <v>14</v>
      </c>
      <c r="AA89" s="25"/>
      <c r="AB89" s="3" t="s">
        <v>14</v>
      </c>
    </row>
    <row r="90" spans="1:28" ht="30" customHeight="1">
      <c r="A90" s="9" t="s">
        <v>1763</v>
      </c>
      <c r="B90" s="9" t="s">
        <v>1189</v>
      </c>
      <c r="C90" s="9" t="s">
        <v>1004</v>
      </c>
      <c r="D90" s="23" t="s">
        <v>17</v>
      </c>
      <c r="E90" s="24">
        <v>0</v>
      </c>
      <c r="F90" s="9" t="s">
        <v>14</v>
      </c>
      <c r="G90" s="24">
        <v>0</v>
      </c>
      <c r="H90" s="9" t="s">
        <v>14</v>
      </c>
      <c r="I90" s="24">
        <v>0</v>
      </c>
      <c r="J90" s="9" t="s">
        <v>14</v>
      </c>
      <c r="K90" s="24">
        <v>0</v>
      </c>
      <c r="L90" s="9" t="s">
        <v>14</v>
      </c>
      <c r="M90" s="24">
        <v>73</v>
      </c>
      <c r="N90" s="9" t="s">
        <v>14</v>
      </c>
      <c r="O90" s="24">
        <f t="shared" si="4"/>
        <v>73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9" t="s">
        <v>1314</v>
      </c>
      <c r="X90" s="9" t="s">
        <v>14</v>
      </c>
      <c r="Y90" s="3" t="s">
        <v>14</v>
      </c>
      <c r="Z90" s="3" t="s">
        <v>14</v>
      </c>
      <c r="AA90" s="25"/>
      <c r="AB90" s="3" t="s">
        <v>14</v>
      </c>
    </row>
    <row r="91" spans="1:28" ht="30" customHeight="1">
      <c r="A91" s="9" t="s">
        <v>1765</v>
      </c>
      <c r="B91" s="9" t="s">
        <v>74</v>
      </c>
      <c r="C91" s="9" t="s">
        <v>14</v>
      </c>
      <c r="D91" s="23" t="s">
        <v>37</v>
      </c>
      <c r="E91" s="24">
        <v>0</v>
      </c>
      <c r="F91" s="9" t="s">
        <v>14</v>
      </c>
      <c r="G91" s="24">
        <v>0</v>
      </c>
      <c r="H91" s="9" t="s">
        <v>14</v>
      </c>
      <c r="I91" s="24">
        <v>0</v>
      </c>
      <c r="J91" s="9" t="s">
        <v>14</v>
      </c>
      <c r="K91" s="24">
        <v>0</v>
      </c>
      <c r="L91" s="9" t="s">
        <v>14</v>
      </c>
      <c r="M91" s="24">
        <v>1150</v>
      </c>
      <c r="N91" s="9" t="s">
        <v>14</v>
      </c>
      <c r="O91" s="24">
        <f t="shared" si="4"/>
        <v>1150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9" t="s">
        <v>1321</v>
      </c>
      <c r="X91" s="9" t="s">
        <v>14</v>
      </c>
      <c r="Y91" s="3" t="s">
        <v>14</v>
      </c>
      <c r="Z91" s="3" t="s">
        <v>14</v>
      </c>
      <c r="AA91" s="25"/>
      <c r="AB91" s="3" t="s">
        <v>14</v>
      </c>
    </row>
    <row r="92" spans="1:28" ht="30" customHeight="1">
      <c r="A92" s="9" t="s">
        <v>1740</v>
      </c>
      <c r="B92" s="9" t="s">
        <v>1194</v>
      </c>
      <c r="C92" s="9" t="s">
        <v>310</v>
      </c>
      <c r="D92" s="23" t="s">
        <v>57</v>
      </c>
      <c r="E92" s="24">
        <v>0</v>
      </c>
      <c r="F92" s="9" t="s">
        <v>14</v>
      </c>
      <c r="G92" s="24">
        <v>5583.33</v>
      </c>
      <c r="H92" s="9" t="s">
        <v>149</v>
      </c>
      <c r="I92" s="24">
        <v>0</v>
      </c>
      <c r="J92" s="9" t="s">
        <v>14</v>
      </c>
      <c r="K92" s="24">
        <v>0</v>
      </c>
      <c r="L92" s="9" t="s">
        <v>14</v>
      </c>
      <c r="M92" s="24">
        <v>0</v>
      </c>
      <c r="N92" s="9" t="s">
        <v>14</v>
      </c>
      <c r="O92" s="24">
        <f t="shared" si="4"/>
        <v>5583.33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9" t="s">
        <v>1335</v>
      </c>
      <c r="X92" s="9" t="s">
        <v>14</v>
      </c>
      <c r="Y92" s="3" t="s">
        <v>14</v>
      </c>
      <c r="Z92" s="3" t="s">
        <v>14</v>
      </c>
      <c r="AA92" s="25"/>
      <c r="AB92" s="3" t="s">
        <v>14</v>
      </c>
    </row>
    <row r="93" spans="1:28" ht="30" customHeight="1">
      <c r="A93" s="9" t="s">
        <v>1736</v>
      </c>
      <c r="B93" s="9" t="s">
        <v>1194</v>
      </c>
      <c r="C93" s="9" t="s">
        <v>1873</v>
      </c>
      <c r="D93" s="23" t="s">
        <v>57</v>
      </c>
      <c r="E93" s="24">
        <v>2470</v>
      </c>
      <c r="F93" s="9" t="s">
        <v>14</v>
      </c>
      <c r="G93" s="24">
        <v>4450</v>
      </c>
      <c r="H93" s="9" t="s">
        <v>136</v>
      </c>
      <c r="I93" s="24">
        <v>0</v>
      </c>
      <c r="J93" s="9" t="s">
        <v>14</v>
      </c>
      <c r="K93" s="24">
        <v>0</v>
      </c>
      <c r="L93" s="9" t="s">
        <v>14</v>
      </c>
      <c r="M93" s="24">
        <v>0</v>
      </c>
      <c r="N93" s="9" t="s">
        <v>14</v>
      </c>
      <c r="O93" s="24">
        <f t="shared" si="4"/>
        <v>2470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9" t="s">
        <v>1317</v>
      </c>
      <c r="X93" s="9" t="s">
        <v>14</v>
      </c>
      <c r="Y93" s="3" t="s">
        <v>14</v>
      </c>
      <c r="Z93" s="3" t="s">
        <v>14</v>
      </c>
      <c r="AA93" s="25"/>
      <c r="AB93" s="3" t="s">
        <v>14</v>
      </c>
    </row>
    <row r="94" spans="1:28" ht="30" customHeight="1">
      <c r="A94" s="9" t="s">
        <v>1756</v>
      </c>
      <c r="B94" s="9" t="s">
        <v>1001</v>
      </c>
      <c r="C94" s="9" t="s">
        <v>951</v>
      </c>
      <c r="D94" s="23" t="s">
        <v>57</v>
      </c>
      <c r="E94" s="24">
        <v>4312</v>
      </c>
      <c r="F94" s="9" t="s">
        <v>14</v>
      </c>
      <c r="G94" s="24">
        <v>0</v>
      </c>
      <c r="H94" s="9" t="s">
        <v>14</v>
      </c>
      <c r="I94" s="24">
        <v>0</v>
      </c>
      <c r="J94" s="9" t="s">
        <v>14</v>
      </c>
      <c r="K94" s="24">
        <v>0</v>
      </c>
      <c r="L94" s="9" t="s">
        <v>14</v>
      </c>
      <c r="M94" s="24">
        <v>0</v>
      </c>
      <c r="N94" s="9" t="s">
        <v>14</v>
      </c>
      <c r="O94" s="24">
        <f t="shared" si="4"/>
        <v>4312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9" t="s">
        <v>1305</v>
      </c>
      <c r="X94" s="9" t="s">
        <v>14</v>
      </c>
      <c r="Y94" s="3" t="s">
        <v>14</v>
      </c>
      <c r="Z94" s="3" t="s">
        <v>14</v>
      </c>
      <c r="AA94" s="25"/>
      <c r="AB94" s="3" t="s">
        <v>14</v>
      </c>
    </row>
    <row r="95" spans="1:28" ht="30" customHeight="1">
      <c r="A95" s="9" t="s">
        <v>1761</v>
      </c>
      <c r="B95" s="9" t="s">
        <v>1184</v>
      </c>
      <c r="C95" s="9" t="s">
        <v>948</v>
      </c>
      <c r="D95" s="23" t="s">
        <v>57</v>
      </c>
      <c r="E95" s="24">
        <v>9492</v>
      </c>
      <c r="F95" s="9" t="s">
        <v>14</v>
      </c>
      <c r="G95" s="24">
        <v>11027.77</v>
      </c>
      <c r="H95" s="9" t="s">
        <v>136</v>
      </c>
      <c r="I95" s="24">
        <v>11027.77</v>
      </c>
      <c r="J95" s="9" t="s">
        <v>143</v>
      </c>
      <c r="K95" s="24">
        <v>0</v>
      </c>
      <c r="L95" s="9" t="s">
        <v>14</v>
      </c>
      <c r="M95" s="24">
        <v>0</v>
      </c>
      <c r="N95" s="9" t="s">
        <v>14</v>
      </c>
      <c r="O95" s="24">
        <f t="shared" si="4"/>
        <v>9492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9" t="s">
        <v>1327</v>
      </c>
      <c r="X95" s="9" t="s">
        <v>14</v>
      </c>
      <c r="Y95" s="3" t="s">
        <v>14</v>
      </c>
      <c r="Z95" s="3" t="s">
        <v>14</v>
      </c>
      <c r="AA95" s="25"/>
      <c r="AB95" s="3" t="s">
        <v>14</v>
      </c>
    </row>
    <row r="96" spans="1:28" ht="30" customHeight="1">
      <c r="A96" s="9" t="s">
        <v>1749</v>
      </c>
      <c r="B96" s="9" t="s">
        <v>1193</v>
      </c>
      <c r="C96" s="9" t="s">
        <v>1879</v>
      </c>
      <c r="D96" s="23" t="s">
        <v>57</v>
      </c>
      <c r="E96" s="24">
        <v>5060</v>
      </c>
      <c r="F96" s="9" t="s">
        <v>14</v>
      </c>
      <c r="G96" s="24">
        <v>6083.33</v>
      </c>
      <c r="H96" s="9" t="s">
        <v>136</v>
      </c>
      <c r="I96" s="24">
        <v>0</v>
      </c>
      <c r="J96" s="9" t="s">
        <v>14</v>
      </c>
      <c r="K96" s="24">
        <v>0</v>
      </c>
      <c r="L96" s="9" t="s">
        <v>14</v>
      </c>
      <c r="M96" s="24">
        <v>0</v>
      </c>
      <c r="N96" s="9" t="s">
        <v>14</v>
      </c>
      <c r="O96" s="24">
        <f t="shared" si="4"/>
        <v>5060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9" t="s">
        <v>1315</v>
      </c>
      <c r="X96" s="9" t="s">
        <v>14</v>
      </c>
      <c r="Y96" s="3" t="s">
        <v>14</v>
      </c>
      <c r="Z96" s="3" t="s">
        <v>14</v>
      </c>
      <c r="AA96" s="25"/>
      <c r="AB96" s="3" t="s">
        <v>14</v>
      </c>
    </row>
    <row r="97" spans="1:28" ht="30" customHeight="1">
      <c r="A97" s="9" t="s">
        <v>1725</v>
      </c>
      <c r="B97" s="9" t="s">
        <v>1160</v>
      </c>
      <c r="C97" s="9" t="s">
        <v>769</v>
      </c>
      <c r="D97" s="23" t="s">
        <v>57</v>
      </c>
      <c r="E97" s="24">
        <v>6934</v>
      </c>
      <c r="F97" s="9" t="s">
        <v>14</v>
      </c>
      <c r="G97" s="24">
        <v>0</v>
      </c>
      <c r="H97" s="9" t="s">
        <v>14</v>
      </c>
      <c r="I97" s="24">
        <v>0</v>
      </c>
      <c r="J97" s="9" t="s">
        <v>14</v>
      </c>
      <c r="K97" s="24">
        <v>0</v>
      </c>
      <c r="L97" s="9" t="s">
        <v>14</v>
      </c>
      <c r="M97" s="24">
        <v>0</v>
      </c>
      <c r="N97" s="9" t="s">
        <v>14</v>
      </c>
      <c r="O97" s="24">
        <f t="shared" si="4"/>
        <v>6934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9" t="s">
        <v>1323</v>
      </c>
      <c r="X97" s="9" t="s">
        <v>14</v>
      </c>
      <c r="Y97" s="3" t="s">
        <v>14</v>
      </c>
      <c r="Z97" s="3" t="s">
        <v>14</v>
      </c>
      <c r="AA97" s="25"/>
      <c r="AB97" s="3" t="s">
        <v>14</v>
      </c>
    </row>
    <row r="98" spans="1:28" ht="30" customHeight="1">
      <c r="A98" s="9" t="s">
        <v>1733</v>
      </c>
      <c r="B98" s="9" t="s">
        <v>1160</v>
      </c>
      <c r="C98" s="9" t="s">
        <v>1863</v>
      </c>
      <c r="D98" s="23" t="s">
        <v>57</v>
      </c>
      <c r="E98" s="24">
        <v>0</v>
      </c>
      <c r="F98" s="9" t="s">
        <v>14</v>
      </c>
      <c r="G98" s="24">
        <v>0</v>
      </c>
      <c r="H98" s="9" t="s">
        <v>14</v>
      </c>
      <c r="I98" s="24">
        <v>0</v>
      </c>
      <c r="J98" s="9" t="s">
        <v>14</v>
      </c>
      <c r="K98" s="24">
        <v>0</v>
      </c>
      <c r="L98" s="9" t="s">
        <v>14</v>
      </c>
      <c r="M98" s="24">
        <v>0</v>
      </c>
      <c r="N98" s="9" t="s">
        <v>14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9" t="s">
        <v>1334</v>
      </c>
      <c r="X98" s="9" t="s">
        <v>45</v>
      </c>
      <c r="Y98" s="3" t="s">
        <v>14</v>
      </c>
      <c r="Z98" s="3" t="s">
        <v>14</v>
      </c>
      <c r="AA98" s="25"/>
      <c r="AB98" s="3" t="s">
        <v>14</v>
      </c>
    </row>
    <row r="99" spans="1:28" ht="30" customHeight="1">
      <c r="A99" s="9" t="s">
        <v>1695</v>
      </c>
      <c r="B99" s="9" t="s">
        <v>87</v>
      </c>
      <c r="C99" s="9" t="s">
        <v>939</v>
      </c>
      <c r="D99" s="23" t="s">
        <v>57</v>
      </c>
      <c r="E99" s="24">
        <v>9433</v>
      </c>
      <c r="F99" s="9" t="s">
        <v>14</v>
      </c>
      <c r="G99" s="24">
        <v>11665.5</v>
      </c>
      <c r="H99" s="9" t="s">
        <v>127</v>
      </c>
      <c r="I99" s="24">
        <v>9999</v>
      </c>
      <c r="J99" s="9" t="s">
        <v>141</v>
      </c>
      <c r="K99" s="24">
        <v>0</v>
      </c>
      <c r="L99" s="9" t="s">
        <v>14</v>
      </c>
      <c r="M99" s="24">
        <v>0</v>
      </c>
      <c r="N99" s="9" t="s">
        <v>14</v>
      </c>
      <c r="O99" s="24">
        <f t="shared" ref="O99:O105" si="5">SMALL(E99:M99,COUNTIF(E99:M99,0)+1)</f>
        <v>9433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9" t="s">
        <v>1308</v>
      </c>
      <c r="X99" s="9" t="s">
        <v>14</v>
      </c>
      <c r="Y99" s="3" t="s">
        <v>14</v>
      </c>
      <c r="Z99" s="3" t="s">
        <v>14</v>
      </c>
      <c r="AA99" s="25"/>
      <c r="AB99" s="3" t="s">
        <v>14</v>
      </c>
    </row>
    <row r="100" spans="1:28" ht="30" customHeight="1">
      <c r="A100" s="9" t="s">
        <v>1699</v>
      </c>
      <c r="B100" s="9" t="s">
        <v>87</v>
      </c>
      <c r="C100" s="9" t="s">
        <v>768</v>
      </c>
      <c r="D100" s="23" t="s">
        <v>57</v>
      </c>
      <c r="E100" s="24">
        <v>17630</v>
      </c>
      <c r="F100" s="9" t="s">
        <v>14</v>
      </c>
      <c r="G100" s="24">
        <v>0</v>
      </c>
      <c r="H100" s="9" t="s">
        <v>14</v>
      </c>
      <c r="I100" s="24">
        <v>0</v>
      </c>
      <c r="J100" s="9" t="s">
        <v>14</v>
      </c>
      <c r="K100" s="24">
        <v>0</v>
      </c>
      <c r="L100" s="9" t="s">
        <v>14</v>
      </c>
      <c r="M100" s="24">
        <v>0</v>
      </c>
      <c r="N100" s="9" t="s">
        <v>14</v>
      </c>
      <c r="O100" s="24">
        <f t="shared" si="5"/>
        <v>17630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9" t="s">
        <v>1318</v>
      </c>
      <c r="X100" s="9" t="s">
        <v>14</v>
      </c>
      <c r="Y100" s="3" t="s">
        <v>14</v>
      </c>
      <c r="Z100" s="3" t="s">
        <v>14</v>
      </c>
      <c r="AA100" s="25"/>
      <c r="AB100" s="3" t="s">
        <v>14</v>
      </c>
    </row>
    <row r="101" spans="1:28" ht="30" customHeight="1">
      <c r="A101" s="9" t="s">
        <v>1747</v>
      </c>
      <c r="B101" s="9" t="s">
        <v>86</v>
      </c>
      <c r="C101" s="9" t="s">
        <v>298</v>
      </c>
      <c r="D101" s="23" t="s">
        <v>57</v>
      </c>
      <c r="E101" s="24">
        <v>0</v>
      </c>
      <c r="F101" s="9" t="s">
        <v>14</v>
      </c>
      <c r="G101" s="24">
        <v>3483.33</v>
      </c>
      <c r="H101" s="9" t="s">
        <v>136</v>
      </c>
      <c r="I101" s="24">
        <v>3194.44</v>
      </c>
      <c r="J101" s="9" t="s">
        <v>143</v>
      </c>
      <c r="K101" s="24">
        <v>0</v>
      </c>
      <c r="L101" s="9" t="s">
        <v>14</v>
      </c>
      <c r="M101" s="24">
        <v>0</v>
      </c>
      <c r="N101" s="9" t="s">
        <v>14</v>
      </c>
      <c r="O101" s="24">
        <f t="shared" si="5"/>
        <v>3194.44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9" t="s">
        <v>1330</v>
      </c>
      <c r="X101" s="9" t="s">
        <v>14</v>
      </c>
      <c r="Y101" s="3" t="s">
        <v>14</v>
      </c>
      <c r="Z101" s="3" t="s">
        <v>14</v>
      </c>
      <c r="AA101" s="25"/>
      <c r="AB101" s="3" t="s">
        <v>14</v>
      </c>
    </row>
    <row r="102" spans="1:28" ht="30" customHeight="1">
      <c r="A102" s="9" t="s">
        <v>1723</v>
      </c>
      <c r="B102" s="9" t="s">
        <v>86</v>
      </c>
      <c r="C102" s="9" t="s">
        <v>274</v>
      </c>
      <c r="D102" s="23" t="s">
        <v>57</v>
      </c>
      <c r="E102" s="24">
        <v>0</v>
      </c>
      <c r="F102" s="9" t="s">
        <v>14</v>
      </c>
      <c r="G102" s="24">
        <v>3579.44</v>
      </c>
      <c r="H102" s="9" t="s">
        <v>136</v>
      </c>
      <c r="I102" s="24">
        <v>3338.88</v>
      </c>
      <c r="J102" s="9" t="s">
        <v>143</v>
      </c>
      <c r="K102" s="24">
        <v>0</v>
      </c>
      <c r="L102" s="9" t="s">
        <v>14</v>
      </c>
      <c r="M102" s="24">
        <v>0</v>
      </c>
      <c r="N102" s="9" t="s">
        <v>14</v>
      </c>
      <c r="O102" s="24">
        <f t="shared" si="5"/>
        <v>3338.88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9" t="s">
        <v>1316</v>
      </c>
      <c r="X102" s="9" t="s">
        <v>14</v>
      </c>
      <c r="Y102" s="3" t="s">
        <v>14</v>
      </c>
      <c r="Z102" s="3" t="s">
        <v>14</v>
      </c>
      <c r="AA102" s="25"/>
      <c r="AB102" s="3" t="s">
        <v>14</v>
      </c>
    </row>
    <row r="103" spans="1:28" ht="30" customHeight="1">
      <c r="A103" s="9" t="s">
        <v>1744</v>
      </c>
      <c r="B103" s="9" t="s">
        <v>1202</v>
      </c>
      <c r="C103" s="9" t="s">
        <v>1883</v>
      </c>
      <c r="D103" s="23" t="s">
        <v>17</v>
      </c>
      <c r="E103" s="24">
        <v>3180</v>
      </c>
      <c r="F103" s="9" t="s">
        <v>14</v>
      </c>
      <c r="G103" s="24">
        <v>3220</v>
      </c>
      <c r="H103" s="9" t="s">
        <v>147</v>
      </c>
      <c r="I103" s="24">
        <v>0</v>
      </c>
      <c r="J103" s="9" t="s">
        <v>14</v>
      </c>
      <c r="K103" s="24">
        <v>0</v>
      </c>
      <c r="L103" s="9" t="s">
        <v>14</v>
      </c>
      <c r="M103" s="24">
        <v>0</v>
      </c>
      <c r="N103" s="9" t="s">
        <v>14</v>
      </c>
      <c r="O103" s="24">
        <f t="shared" si="5"/>
        <v>3180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9" t="s">
        <v>1324</v>
      </c>
      <c r="X103" s="9" t="s">
        <v>14</v>
      </c>
      <c r="Y103" s="3" t="s">
        <v>14</v>
      </c>
      <c r="Z103" s="3" t="s">
        <v>14</v>
      </c>
      <c r="AA103" s="25"/>
      <c r="AB103" s="3" t="s">
        <v>14</v>
      </c>
    </row>
    <row r="104" spans="1:28" ht="30" customHeight="1">
      <c r="A104" s="9" t="s">
        <v>1688</v>
      </c>
      <c r="B104" s="9" t="s">
        <v>1442</v>
      </c>
      <c r="C104" s="9" t="s">
        <v>724</v>
      </c>
      <c r="D104" s="23" t="s">
        <v>29</v>
      </c>
      <c r="E104" s="24">
        <v>0</v>
      </c>
      <c r="F104" s="9" t="s">
        <v>14</v>
      </c>
      <c r="G104" s="24">
        <v>0</v>
      </c>
      <c r="H104" s="9" t="s">
        <v>14</v>
      </c>
      <c r="I104" s="24">
        <v>0</v>
      </c>
      <c r="J104" s="9" t="s">
        <v>14</v>
      </c>
      <c r="K104" s="24">
        <v>36000</v>
      </c>
      <c r="L104" s="9" t="s">
        <v>14</v>
      </c>
      <c r="M104" s="24">
        <v>0</v>
      </c>
      <c r="N104" s="9" t="s">
        <v>14</v>
      </c>
      <c r="O104" s="24">
        <f t="shared" si="5"/>
        <v>36000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9" t="s">
        <v>1325</v>
      </c>
      <c r="X104" s="9" t="s">
        <v>14</v>
      </c>
      <c r="Y104" s="3" t="s">
        <v>14</v>
      </c>
      <c r="Z104" s="3" t="s">
        <v>14</v>
      </c>
      <c r="AA104" s="25"/>
      <c r="AB104" s="3" t="s">
        <v>14</v>
      </c>
    </row>
    <row r="105" spans="1:28" ht="30" customHeight="1">
      <c r="A105" s="9" t="s">
        <v>1714</v>
      </c>
      <c r="B105" s="9" t="s">
        <v>63</v>
      </c>
      <c r="C105" s="9" t="s">
        <v>1170</v>
      </c>
      <c r="D105" s="23" t="s">
        <v>29</v>
      </c>
      <c r="E105" s="24">
        <v>19280</v>
      </c>
      <c r="F105" s="9" t="s">
        <v>14</v>
      </c>
      <c r="G105" s="24">
        <v>0</v>
      </c>
      <c r="H105" s="9" t="s">
        <v>14</v>
      </c>
      <c r="I105" s="24">
        <v>0</v>
      </c>
      <c r="J105" s="9" t="s">
        <v>14</v>
      </c>
      <c r="K105" s="24">
        <v>0</v>
      </c>
      <c r="L105" s="9" t="s">
        <v>14</v>
      </c>
      <c r="M105" s="24">
        <v>0</v>
      </c>
      <c r="N105" s="9" t="s">
        <v>14</v>
      </c>
      <c r="O105" s="24">
        <f t="shared" si="5"/>
        <v>19280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9" t="s">
        <v>1306</v>
      </c>
      <c r="X105" s="9" t="s">
        <v>14</v>
      </c>
      <c r="Y105" s="3" t="s">
        <v>14</v>
      </c>
      <c r="Z105" s="3" t="s">
        <v>14</v>
      </c>
      <c r="AA105" s="25"/>
      <c r="AB105" s="3" t="s">
        <v>14</v>
      </c>
    </row>
    <row r="106" spans="1:28" ht="30" customHeight="1">
      <c r="A106" s="9" t="s">
        <v>846</v>
      </c>
      <c r="B106" s="9" t="s">
        <v>1523</v>
      </c>
      <c r="C106" s="9" t="s">
        <v>1844</v>
      </c>
      <c r="D106" s="23" t="s">
        <v>35</v>
      </c>
      <c r="E106" s="24">
        <v>0</v>
      </c>
      <c r="F106" s="9" t="s">
        <v>14</v>
      </c>
      <c r="G106" s="24">
        <v>0</v>
      </c>
      <c r="H106" s="9" t="s">
        <v>14</v>
      </c>
      <c r="I106" s="24">
        <v>0</v>
      </c>
      <c r="J106" s="9" t="s">
        <v>14</v>
      </c>
      <c r="K106" s="24">
        <v>0</v>
      </c>
      <c r="L106" s="9" t="s">
        <v>14</v>
      </c>
      <c r="M106" s="24">
        <v>0</v>
      </c>
      <c r="N106" s="9" t="s">
        <v>14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41951</v>
      </c>
      <c r="V106" s="24">
        <f>SMALL(Q106:U106,COUNTIF(Q106:U106,0)+1)</f>
        <v>41951</v>
      </c>
      <c r="W106" s="9" t="s">
        <v>1331</v>
      </c>
      <c r="X106" s="9" t="s">
        <v>14</v>
      </c>
      <c r="Y106" s="3" t="s">
        <v>90</v>
      </c>
      <c r="Z106" s="3" t="s">
        <v>14</v>
      </c>
      <c r="AA106" s="25"/>
      <c r="AB106" s="3" t="s">
        <v>14</v>
      </c>
    </row>
    <row r="107" spans="1:28" ht="30" customHeight="1">
      <c r="A107" s="9" t="s">
        <v>844</v>
      </c>
      <c r="B107" s="9" t="s">
        <v>1520</v>
      </c>
      <c r="C107" s="9" t="s">
        <v>810</v>
      </c>
      <c r="D107" s="23" t="s">
        <v>35</v>
      </c>
      <c r="E107" s="24">
        <v>0</v>
      </c>
      <c r="F107" s="9" t="s">
        <v>14</v>
      </c>
      <c r="G107" s="24">
        <v>0</v>
      </c>
      <c r="H107" s="9" t="s">
        <v>14</v>
      </c>
      <c r="I107" s="24">
        <v>0</v>
      </c>
      <c r="J107" s="9" t="s">
        <v>14</v>
      </c>
      <c r="K107" s="24">
        <v>0</v>
      </c>
      <c r="L107" s="9" t="s">
        <v>14</v>
      </c>
      <c r="M107" s="24">
        <v>0</v>
      </c>
      <c r="N107" s="9" t="s">
        <v>14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60322</v>
      </c>
      <c r="V107" s="24">
        <f>SMALL(Q107:U107,COUNTIF(Q107:U107,0)+1)</f>
        <v>60322</v>
      </c>
      <c r="W107" s="9" t="s">
        <v>1311</v>
      </c>
      <c r="X107" s="9" t="s">
        <v>14</v>
      </c>
      <c r="Y107" s="3" t="s">
        <v>90</v>
      </c>
      <c r="Z107" s="3" t="s">
        <v>14</v>
      </c>
      <c r="AA107" s="25"/>
      <c r="AB107" s="3" t="s">
        <v>14</v>
      </c>
    </row>
    <row r="108" spans="1:28" ht="30" customHeight="1">
      <c r="A108" s="9" t="s">
        <v>845</v>
      </c>
      <c r="B108" s="9" t="s">
        <v>815</v>
      </c>
      <c r="C108" s="9" t="s">
        <v>1860</v>
      </c>
      <c r="D108" s="23" t="s">
        <v>35</v>
      </c>
      <c r="E108" s="24">
        <v>0</v>
      </c>
      <c r="F108" s="9" t="s">
        <v>14</v>
      </c>
      <c r="G108" s="24">
        <v>0</v>
      </c>
      <c r="H108" s="9" t="s">
        <v>14</v>
      </c>
      <c r="I108" s="24">
        <v>0</v>
      </c>
      <c r="J108" s="9" t="s">
        <v>14</v>
      </c>
      <c r="K108" s="24">
        <v>0</v>
      </c>
      <c r="L108" s="9" t="s">
        <v>14</v>
      </c>
      <c r="M108" s="24">
        <v>0</v>
      </c>
      <c r="N108" s="9" t="s">
        <v>14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3330</v>
      </c>
      <c r="V108" s="24">
        <f>SMALL(Q108:U108,COUNTIF(Q108:U108,0)+1)</f>
        <v>3330</v>
      </c>
      <c r="W108" s="9" t="s">
        <v>1332</v>
      </c>
      <c r="X108" s="9" t="s">
        <v>14</v>
      </c>
      <c r="Y108" s="3" t="s">
        <v>90</v>
      </c>
      <c r="Z108" s="3" t="s">
        <v>14</v>
      </c>
      <c r="AA108" s="25"/>
      <c r="AB108" s="3" t="s">
        <v>14</v>
      </c>
    </row>
    <row r="109" spans="1:28" ht="30" customHeight="1">
      <c r="A109" s="9" t="s">
        <v>1739</v>
      </c>
      <c r="B109" s="9" t="s">
        <v>1537</v>
      </c>
      <c r="C109" s="9" t="s">
        <v>992</v>
      </c>
      <c r="D109" s="23" t="s">
        <v>61</v>
      </c>
      <c r="E109" s="24">
        <v>0</v>
      </c>
      <c r="F109" s="9" t="s">
        <v>14</v>
      </c>
      <c r="G109" s="24">
        <v>0</v>
      </c>
      <c r="H109" s="9" t="s">
        <v>14</v>
      </c>
      <c r="I109" s="24">
        <v>0</v>
      </c>
      <c r="J109" s="9" t="s">
        <v>14</v>
      </c>
      <c r="K109" s="24">
        <v>0</v>
      </c>
      <c r="L109" s="9" t="s">
        <v>14</v>
      </c>
      <c r="M109" s="24">
        <v>0</v>
      </c>
      <c r="N109" s="9" t="s">
        <v>14</v>
      </c>
      <c r="O109" s="24">
        <v>0</v>
      </c>
      <c r="P109" s="24">
        <v>0</v>
      </c>
      <c r="Q109" s="24">
        <v>87</v>
      </c>
      <c r="R109" s="24">
        <v>0</v>
      </c>
      <c r="S109" s="24">
        <v>0</v>
      </c>
      <c r="T109" s="24">
        <v>0</v>
      </c>
      <c r="U109" s="24">
        <v>0</v>
      </c>
      <c r="V109" s="24">
        <f>SMALL(Q109:U109,COUNTIF(Q109:U109,0)+1)</f>
        <v>87</v>
      </c>
      <c r="W109" s="9" t="s">
        <v>1319</v>
      </c>
      <c r="X109" s="9" t="s">
        <v>14</v>
      </c>
      <c r="Y109" s="3" t="s">
        <v>14</v>
      </c>
      <c r="Z109" s="3" t="s">
        <v>14</v>
      </c>
      <c r="AA109" s="25"/>
      <c r="AB109" s="3" t="s">
        <v>14</v>
      </c>
    </row>
    <row r="110" spans="1:28" ht="30" customHeight="1">
      <c r="A110" s="9" t="s">
        <v>1652</v>
      </c>
      <c r="B110" s="9" t="s">
        <v>1558</v>
      </c>
      <c r="C110" s="9" t="s">
        <v>1534</v>
      </c>
      <c r="D110" s="23" t="s">
        <v>38</v>
      </c>
      <c r="E110" s="24">
        <v>0</v>
      </c>
      <c r="F110" s="9" t="s">
        <v>14</v>
      </c>
      <c r="G110" s="24">
        <v>0</v>
      </c>
      <c r="H110" s="9" t="s">
        <v>14</v>
      </c>
      <c r="I110" s="24">
        <v>0</v>
      </c>
      <c r="J110" s="9" t="s">
        <v>14</v>
      </c>
      <c r="K110" s="24">
        <v>0</v>
      </c>
      <c r="L110" s="9" t="s">
        <v>14</v>
      </c>
      <c r="M110" s="24">
        <v>0</v>
      </c>
      <c r="N110" s="9" t="s">
        <v>14</v>
      </c>
      <c r="O110" s="24">
        <v>0</v>
      </c>
      <c r="P110" s="24">
        <v>138290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9" t="s">
        <v>1333</v>
      </c>
      <c r="X110" s="9" t="s">
        <v>14</v>
      </c>
      <c r="Y110" s="3" t="s">
        <v>145</v>
      </c>
      <c r="Z110" s="3" t="s">
        <v>14</v>
      </c>
      <c r="AA110" s="25"/>
      <c r="AB110" s="3" t="s">
        <v>14</v>
      </c>
    </row>
    <row r="111" spans="1:28" ht="30" customHeight="1">
      <c r="A111" s="9" t="s">
        <v>1712</v>
      </c>
      <c r="B111" s="9" t="s">
        <v>1171</v>
      </c>
      <c r="C111" s="9" t="s">
        <v>1534</v>
      </c>
      <c r="D111" s="23" t="s">
        <v>38</v>
      </c>
      <c r="E111" s="24">
        <v>0</v>
      </c>
      <c r="F111" s="9" t="s">
        <v>14</v>
      </c>
      <c r="G111" s="24">
        <v>0</v>
      </c>
      <c r="H111" s="9" t="s">
        <v>14</v>
      </c>
      <c r="I111" s="24">
        <v>0</v>
      </c>
      <c r="J111" s="9" t="s">
        <v>14</v>
      </c>
      <c r="K111" s="24">
        <v>0</v>
      </c>
      <c r="L111" s="9" t="s">
        <v>14</v>
      </c>
      <c r="M111" s="24">
        <v>0</v>
      </c>
      <c r="N111" s="9" t="s">
        <v>14</v>
      </c>
      <c r="O111" s="24">
        <v>0</v>
      </c>
      <c r="P111" s="24">
        <v>166063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9" t="s">
        <v>1336</v>
      </c>
      <c r="X111" s="9" t="s">
        <v>14</v>
      </c>
      <c r="Y111" s="3" t="s">
        <v>145</v>
      </c>
      <c r="Z111" s="3" t="s">
        <v>14</v>
      </c>
      <c r="AA111" s="25"/>
      <c r="AB111" s="3" t="s">
        <v>14</v>
      </c>
    </row>
    <row r="112" spans="1:28" ht="30" customHeight="1">
      <c r="A112" s="9" t="s">
        <v>1721</v>
      </c>
      <c r="B112" s="9" t="s">
        <v>65</v>
      </c>
      <c r="C112" s="9" t="s">
        <v>1534</v>
      </c>
      <c r="D112" s="23" t="s">
        <v>38</v>
      </c>
      <c r="E112" s="24">
        <v>0</v>
      </c>
      <c r="F112" s="9" t="s">
        <v>14</v>
      </c>
      <c r="G112" s="24">
        <v>0</v>
      </c>
      <c r="H112" s="9" t="s">
        <v>14</v>
      </c>
      <c r="I112" s="24">
        <v>0</v>
      </c>
      <c r="J112" s="9" t="s">
        <v>14</v>
      </c>
      <c r="K112" s="24">
        <v>0</v>
      </c>
      <c r="L112" s="9" t="s">
        <v>14</v>
      </c>
      <c r="M112" s="24">
        <v>0</v>
      </c>
      <c r="N112" s="9" t="s">
        <v>14</v>
      </c>
      <c r="O112" s="24">
        <v>0</v>
      </c>
      <c r="P112" s="24">
        <v>234297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9" t="s">
        <v>1307</v>
      </c>
      <c r="X112" s="9" t="s">
        <v>14</v>
      </c>
      <c r="Y112" s="3" t="s">
        <v>145</v>
      </c>
      <c r="Z112" s="3" t="s">
        <v>14</v>
      </c>
      <c r="AA112" s="25"/>
      <c r="AB112" s="3" t="s">
        <v>14</v>
      </c>
    </row>
    <row r="113" spans="1:28" ht="30" customHeight="1">
      <c r="A113" s="9" t="s">
        <v>1732</v>
      </c>
      <c r="B113" s="9" t="s">
        <v>1147</v>
      </c>
      <c r="C113" s="9" t="s">
        <v>1534</v>
      </c>
      <c r="D113" s="23" t="s">
        <v>38</v>
      </c>
      <c r="E113" s="24">
        <v>0</v>
      </c>
      <c r="F113" s="9" t="s">
        <v>14</v>
      </c>
      <c r="G113" s="24">
        <v>0</v>
      </c>
      <c r="H113" s="9" t="s">
        <v>14</v>
      </c>
      <c r="I113" s="24">
        <v>0</v>
      </c>
      <c r="J113" s="9" t="s">
        <v>14</v>
      </c>
      <c r="K113" s="24">
        <v>0</v>
      </c>
      <c r="L113" s="9" t="s">
        <v>14</v>
      </c>
      <c r="M113" s="24">
        <v>0</v>
      </c>
      <c r="N113" s="9" t="s">
        <v>14</v>
      </c>
      <c r="O113" s="24">
        <v>0</v>
      </c>
      <c r="P113" s="24">
        <v>215964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9" t="s">
        <v>1309</v>
      </c>
      <c r="X113" s="9" t="s">
        <v>14</v>
      </c>
      <c r="Y113" s="3" t="s">
        <v>145</v>
      </c>
      <c r="Z113" s="3" t="s">
        <v>14</v>
      </c>
      <c r="AA113" s="25"/>
      <c r="AB113" s="3" t="s">
        <v>14</v>
      </c>
    </row>
    <row r="114" spans="1:28" ht="30" customHeight="1">
      <c r="A114" s="9" t="s">
        <v>1767</v>
      </c>
      <c r="B114" s="9" t="s">
        <v>70</v>
      </c>
      <c r="C114" s="9" t="s">
        <v>1534</v>
      </c>
      <c r="D114" s="23" t="s">
        <v>38</v>
      </c>
      <c r="E114" s="24">
        <v>0</v>
      </c>
      <c r="F114" s="9" t="s">
        <v>14</v>
      </c>
      <c r="G114" s="24">
        <v>0</v>
      </c>
      <c r="H114" s="9" t="s">
        <v>14</v>
      </c>
      <c r="I114" s="24">
        <v>0</v>
      </c>
      <c r="J114" s="9" t="s">
        <v>14</v>
      </c>
      <c r="K114" s="24">
        <v>0</v>
      </c>
      <c r="L114" s="9" t="s">
        <v>14</v>
      </c>
      <c r="M114" s="24">
        <v>0</v>
      </c>
      <c r="N114" s="9" t="s">
        <v>14</v>
      </c>
      <c r="O114" s="24">
        <v>0</v>
      </c>
      <c r="P114" s="24">
        <v>192968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9" t="s">
        <v>1310</v>
      </c>
      <c r="X114" s="9" t="s">
        <v>14</v>
      </c>
      <c r="Y114" s="3" t="s">
        <v>145</v>
      </c>
      <c r="Z114" s="3" t="s">
        <v>14</v>
      </c>
      <c r="AA114" s="25"/>
      <c r="AB114" s="3" t="s">
        <v>14</v>
      </c>
    </row>
    <row r="115" spans="1:28" ht="30" customHeight="1">
      <c r="A115" s="9" t="s">
        <v>1760</v>
      </c>
      <c r="B115" s="9" t="s">
        <v>73</v>
      </c>
      <c r="C115" s="9" t="s">
        <v>1534</v>
      </c>
      <c r="D115" s="23" t="s">
        <v>38</v>
      </c>
      <c r="E115" s="24">
        <v>0</v>
      </c>
      <c r="F115" s="9" t="s">
        <v>14</v>
      </c>
      <c r="G115" s="24">
        <v>0</v>
      </c>
      <c r="H115" s="9" t="s">
        <v>14</v>
      </c>
      <c r="I115" s="24">
        <v>0</v>
      </c>
      <c r="J115" s="9" t="s">
        <v>14</v>
      </c>
      <c r="K115" s="24">
        <v>0</v>
      </c>
      <c r="L115" s="9" t="s">
        <v>14</v>
      </c>
      <c r="M115" s="24">
        <v>0</v>
      </c>
      <c r="N115" s="9" t="s">
        <v>14</v>
      </c>
      <c r="O115" s="24">
        <v>0</v>
      </c>
      <c r="P115" s="24">
        <v>183489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9" t="s">
        <v>1312</v>
      </c>
      <c r="X115" s="9" t="s">
        <v>14</v>
      </c>
      <c r="Y115" s="3" t="s">
        <v>145</v>
      </c>
      <c r="Z115" s="3" t="s">
        <v>14</v>
      </c>
      <c r="AA115" s="25"/>
      <c r="AB115" s="3" t="s">
        <v>14</v>
      </c>
    </row>
    <row r="116" spans="1:28" ht="30" customHeight="1">
      <c r="A116" s="9" t="s">
        <v>1746</v>
      </c>
      <c r="B116" s="9" t="s">
        <v>62</v>
      </c>
      <c r="C116" s="9" t="s">
        <v>1534</v>
      </c>
      <c r="D116" s="23" t="s">
        <v>38</v>
      </c>
      <c r="E116" s="24">
        <v>0</v>
      </c>
      <c r="F116" s="9" t="s">
        <v>14</v>
      </c>
      <c r="G116" s="24">
        <v>0</v>
      </c>
      <c r="H116" s="9" t="s">
        <v>14</v>
      </c>
      <c r="I116" s="24">
        <v>0</v>
      </c>
      <c r="J116" s="9" t="s">
        <v>14</v>
      </c>
      <c r="K116" s="24">
        <v>0</v>
      </c>
      <c r="L116" s="9" t="s">
        <v>14</v>
      </c>
      <c r="M116" s="24">
        <v>0</v>
      </c>
      <c r="N116" s="9" t="s">
        <v>14</v>
      </c>
      <c r="O116" s="24">
        <v>0</v>
      </c>
      <c r="P116" s="24">
        <v>223094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9" t="s">
        <v>1355</v>
      </c>
      <c r="X116" s="9" t="s">
        <v>14</v>
      </c>
      <c r="Y116" s="3" t="s">
        <v>145</v>
      </c>
      <c r="Z116" s="3" t="s">
        <v>14</v>
      </c>
      <c r="AA116" s="25"/>
      <c r="AB116" s="3" t="s">
        <v>14</v>
      </c>
    </row>
    <row r="117" spans="1:28" ht="30" customHeight="1">
      <c r="A117" s="9" t="s">
        <v>1693</v>
      </c>
      <c r="B117" s="9" t="s">
        <v>31</v>
      </c>
      <c r="C117" s="9" t="s">
        <v>1534</v>
      </c>
      <c r="D117" s="23" t="s">
        <v>38</v>
      </c>
      <c r="E117" s="24">
        <v>0</v>
      </c>
      <c r="F117" s="9" t="s">
        <v>14</v>
      </c>
      <c r="G117" s="24">
        <v>0</v>
      </c>
      <c r="H117" s="9" t="s">
        <v>14</v>
      </c>
      <c r="I117" s="24">
        <v>0</v>
      </c>
      <c r="J117" s="9" t="s">
        <v>14</v>
      </c>
      <c r="K117" s="24">
        <v>0</v>
      </c>
      <c r="L117" s="9" t="s">
        <v>14</v>
      </c>
      <c r="M117" s="24">
        <v>0</v>
      </c>
      <c r="N117" s="9" t="s">
        <v>14</v>
      </c>
      <c r="O117" s="24">
        <v>0</v>
      </c>
      <c r="P117" s="24">
        <v>199140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9" t="s">
        <v>1350</v>
      </c>
      <c r="X117" s="9" t="s">
        <v>14</v>
      </c>
      <c r="Y117" s="3" t="s">
        <v>145</v>
      </c>
      <c r="Z117" s="3" t="s">
        <v>14</v>
      </c>
      <c r="AA117" s="25"/>
      <c r="AB117" s="3" t="s">
        <v>14</v>
      </c>
    </row>
    <row r="118" spans="1:28" ht="30" customHeight="1">
      <c r="A118" s="9" t="s">
        <v>1649</v>
      </c>
      <c r="B118" s="9" t="s">
        <v>1549</v>
      </c>
      <c r="C118" s="9" t="s">
        <v>1534</v>
      </c>
      <c r="D118" s="23" t="s">
        <v>38</v>
      </c>
      <c r="E118" s="24">
        <v>0</v>
      </c>
      <c r="F118" s="9" t="s">
        <v>14</v>
      </c>
      <c r="G118" s="24">
        <v>0</v>
      </c>
      <c r="H118" s="9" t="s">
        <v>14</v>
      </c>
      <c r="I118" s="24">
        <v>0</v>
      </c>
      <c r="J118" s="9" t="s">
        <v>14</v>
      </c>
      <c r="K118" s="24">
        <v>0</v>
      </c>
      <c r="L118" s="9" t="s">
        <v>14</v>
      </c>
      <c r="M118" s="24">
        <v>0</v>
      </c>
      <c r="N118" s="9" t="s">
        <v>14</v>
      </c>
      <c r="O118" s="24">
        <v>0</v>
      </c>
      <c r="P118" s="24">
        <v>210176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9" t="s">
        <v>1360</v>
      </c>
      <c r="X118" s="9" t="s">
        <v>14</v>
      </c>
      <c r="Y118" s="3" t="s">
        <v>145</v>
      </c>
      <c r="Z118" s="3" t="s">
        <v>14</v>
      </c>
      <c r="AA118" s="25"/>
      <c r="AB118" s="3" t="s">
        <v>14</v>
      </c>
    </row>
    <row r="119" spans="1:28" ht="30" customHeight="1">
      <c r="A119" s="9" t="s">
        <v>1694</v>
      </c>
      <c r="B119" s="9" t="s">
        <v>82</v>
      </c>
      <c r="C119" s="9" t="s">
        <v>1534</v>
      </c>
      <c r="D119" s="23" t="s">
        <v>38</v>
      </c>
      <c r="E119" s="24">
        <v>0</v>
      </c>
      <c r="F119" s="9" t="s">
        <v>14</v>
      </c>
      <c r="G119" s="24">
        <v>0</v>
      </c>
      <c r="H119" s="9" t="s">
        <v>14</v>
      </c>
      <c r="I119" s="24">
        <v>0</v>
      </c>
      <c r="J119" s="9" t="s">
        <v>14</v>
      </c>
      <c r="K119" s="24">
        <v>0</v>
      </c>
      <c r="L119" s="9" t="s">
        <v>14</v>
      </c>
      <c r="M119" s="24">
        <v>0</v>
      </c>
      <c r="N119" s="9" t="s">
        <v>14</v>
      </c>
      <c r="O119" s="24">
        <v>0</v>
      </c>
      <c r="P119" s="24">
        <v>199185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9" t="s">
        <v>1358</v>
      </c>
      <c r="X119" s="9" t="s">
        <v>14</v>
      </c>
      <c r="Y119" s="3" t="s">
        <v>145</v>
      </c>
      <c r="Z119" s="3" t="s">
        <v>14</v>
      </c>
      <c r="AA119" s="25"/>
      <c r="AB119" s="3" t="s">
        <v>14</v>
      </c>
    </row>
    <row r="120" spans="1:28" ht="30" customHeight="1">
      <c r="A120" s="9" t="s">
        <v>1685</v>
      </c>
      <c r="B120" s="9" t="s">
        <v>85</v>
      </c>
      <c r="C120" s="9" t="s">
        <v>1534</v>
      </c>
      <c r="D120" s="23" t="s">
        <v>38</v>
      </c>
      <c r="E120" s="24">
        <v>0</v>
      </c>
      <c r="F120" s="9" t="s">
        <v>14</v>
      </c>
      <c r="G120" s="24">
        <v>0</v>
      </c>
      <c r="H120" s="9" t="s">
        <v>14</v>
      </c>
      <c r="I120" s="24">
        <v>0</v>
      </c>
      <c r="J120" s="9" t="s">
        <v>14</v>
      </c>
      <c r="K120" s="24">
        <v>0</v>
      </c>
      <c r="L120" s="9" t="s">
        <v>14</v>
      </c>
      <c r="M120" s="24">
        <v>0</v>
      </c>
      <c r="N120" s="9" t="s">
        <v>14</v>
      </c>
      <c r="O120" s="24">
        <v>0</v>
      </c>
      <c r="P120" s="24">
        <v>193212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9" t="s">
        <v>1337</v>
      </c>
      <c r="X120" s="9" t="s">
        <v>14</v>
      </c>
      <c r="Y120" s="3" t="s">
        <v>145</v>
      </c>
      <c r="Z120" s="3" t="s">
        <v>14</v>
      </c>
      <c r="AA120" s="25"/>
      <c r="AB120" s="3" t="s">
        <v>14</v>
      </c>
    </row>
    <row r="121" spans="1:28" ht="30" customHeight="1">
      <c r="A121" s="9" t="s">
        <v>1673</v>
      </c>
      <c r="B121" s="9" t="s">
        <v>33</v>
      </c>
      <c r="C121" s="9" t="s">
        <v>1534</v>
      </c>
      <c r="D121" s="23" t="s">
        <v>38</v>
      </c>
      <c r="E121" s="24">
        <v>0</v>
      </c>
      <c r="F121" s="9" t="s">
        <v>14</v>
      </c>
      <c r="G121" s="24">
        <v>0</v>
      </c>
      <c r="H121" s="9" t="s">
        <v>14</v>
      </c>
      <c r="I121" s="24">
        <v>0</v>
      </c>
      <c r="J121" s="9" t="s">
        <v>14</v>
      </c>
      <c r="K121" s="24">
        <v>0</v>
      </c>
      <c r="L121" s="9" t="s">
        <v>14</v>
      </c>
      <c r="M121" s="24">
        <v>0</v>
      </c>
      <c r="N121" s="9" t="s">
        <v>14</v>
      </c>
      <c r="O121" s="24">
        <v>0</v>
      </c>
      <c r="P121" s="24">
        <v>216528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9" t="s">
        <v>1340</v>
      </c>
      <c r="X121" s="9" t="s">
        <v>14</v>
      </c>
      <c r="Y121" s="3" t="s">
        <v>145</v>
      </c>
      <c r="Z121" s="3" t="s">
        <v>14</v>
      </c>
      <c r="AA121" s="25"/>
      <c r="AB121" s="3" t="s">
        <v>14</v>
      </c>
    </row>
    <row r="122" spans="1:28" ht="30" customHeight="1">
      <c r="A122" s="9" t="s">
        <v>1735</v>
      </c>
      <c r="B122" s="9" t="s">
        <v>80</v>
      </c>
      <c r="C122" s="9" t="s">
        <v>1534</v>
      </c>
      <c r="D122" s="23" t="s">
        <v>38</v>
      </c>
      <c r="E122" s="24">
        <v>0</v>
      </c>
      <c r="F122" s="9" t="s">
        <v>14</v>
      </c>
      <c r="G122" s="24">
        <v>0</v>
      </c>
      <c r="H122" s="9" t="s">
        <v>14</v>
      </c>
      <c r="I122" s="24">
        <v>0</v>
      </c>
      <c r="J122" s="9" t="s">
        <v>14</v>
      </c>
      <c r="K122" s="24">
        <v>0</v>
      </c>
      <c r="L122" s="9" t="s">
        <v>14</v>
      </c>
      <c r="M122" s="24">
        <v>0</v>
      </c>
      <c r="N122" s="9" t="s">
        <v>14</v>
      </c>
      <c r="O122" s="24">
        <v>0</v>
      </c>
      <c r="P122" s="24">
        <v>198613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9" t="s">
        <v>1359</v>
      </c>
      <c r="X122" s="9" t="s">
        <v>14</v>
      </c>
      <c r="Y122" s="3" t="s">
        <v>145</v>
      </c>
      <c r="Z122" s="3" t="s">
        <v>14</v>
      </c>
      <c r="AA122" s="25"/>
      <c r="AB122" s="3" t="s">
        <v>14</v>
      </c>
    </row>
    <row r="123" spans="1:28" ht="30" customHeight="1">
      <c r="A123" s="9" t="s">
        <v>1697</v>
      </c>
      <c r="B123" s="9" t="s">
        <v>40</v>
      </c>
      <c r="C123" s="9" t="s">
        <v>1534</v>
      </c>
      <c r="D123" s="23" t="s">
        <v>38</v>
      </c>
      <c r="E123" s="24">
        <v>0</v>
      </c>
      <c r="F123" s="9" t="s">
        <v>14</v>
      </c>
      <c r="G123" s="24">
        <v>0</v>
      </c>
      <c r="H123" s="9" t="s">
        <v>14</v>
      </c>
      <c r="I123" s="24">
        <v>0</v>
      </c>
      <c r="J123" s="9" t="s">
        <v>14</v>
      </c>
      <c r="K123" s="24">
        <v>0</v>
      </c>
      <c r="L123" s="9" t="s">
        <v>14</v>
      </c>
      <c r="M123" s="24">
        <v>0</v>
      </c>
      <c r="N123" s="9" t="s">
        <v>14</v>
      </c>
      <c r="O123" s="24">
        <v>0</v>
      </c>
      <c r="P123" s="24">
        <v>203246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9" t="s">
        <v>1341</v>
      </c>
      <c r="X123" s="9" t="s">
        <v>14</v>
      </c>
      <c r="Y123" s="3" t="s">
        <v>145</v>
      </c>
      <c r="Z123" s="3" t="s">
        <v>14</v>
      </c>
      <c r="AA123" s="25"/>
      <c r="AB123" s="3" t="s">
        <v>14</v>
      </c>
    </row>
    <row r="124" spans="1:28" ht="30" customHeight="1">
      <c r="A124" s="9" t="s">
        <v>1719</v>
      </c>
      <c r="B124" s="9" t="s">
        <v>84</v>
      </c>
      <c r="C124" s="9" t="s">
        <v>1534</v>
      </c>
      <c r="D124" s="23" t="s">
        <v>38</v>
      </c>
      <c r="E124" s="24">
        <v>0</v>
      </c>
      <c r="F124" s="9" t="s">
        <v>14</v>
      </c>
      <c r="G124" s="24">
        <v>0</v>
      </c>
      <c r="H124" s="9" t="s">
        <v>14</v>
      </c>
      <c r="I124" s="24">
        <v>0</v>
      </c>
      <c r="J124" s="9" t="s">
        <v>14</v>
      </c>
      <c r="K124" s="24">
        <v>0</v>
      </c>
      <c r="L124" s="9" t="s">
        <v>14</v>
      </c>
      <c r="M124" s="24">
        <v>0</v>
      </c>
      <c r="N124" s="9" t="s">
        <v>14</v>
      </c>
      <c r="O124" s="24">
        <v>0</v>
      </c>
      <c r="P124" s="24">
        <v>209932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9" t="s">
        <v>1342</v>
      </c>
      <c r="X124" s="9" t="s">
        <v>14</v>
      </c>
      <c r="Y124" s="3" t="s">
        <v>145</v>
      </c>
      <c r="Z124" s="3" t="s">
        <v>14</v>
      </c>
      <c r="AA124" s="25"/>
      <c r="AB124" s="3" t="s">
        <v>14</v>
      </c>
    </row>
    <row r="125" spans="1:28" ht="30" customHeight="1">
      <c r="A125" s="9" t="s">
        <v>1750</v>
      </c>
      <c r="B125" s="9" t="s">
        <v>1199</v>
      </c>
      <c r="C125" s="9" t="s">
        <v>1534</v>
      </c>
      <c r="D125" s="23" t="s">
        <v>38</v>
      </c>
      <c r="E125" s="24">
        <v>0</v>
      </c>
      <c r="F125" s="9" t="s">
        <v>14</v>
      </c>
      <c r="G125" s="24">
        <v>0</v>
      </c>
      <c r="H125" s="9" t="s">
        <v>14</v>
      </c>
      <c r="I125" s="24">
        <v>0</v>
      </c>
      <c r="J125" s="9" t="s">
        <v>14</v>
      </c>
      <c r="K125" s="24">
        <v>0</v>
      </c>
      <c r="L125" s="9" t="s">
        <v>14</v>
      </c>
      <c r="M125" s="24">
        <v>0</v>
      </c>
      <c r="N125" s="9" t="s">
        <v>14</v>
      </c>
      <c r="O125" s="24">
        <v>0</v>
      </c>
      <c r="P125" s="24">
        <v>177964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9" t="s">
        <v>1356</v>
      </c>
      <c r="X125" s="9" t="s">
        <v>14</v>
      </c>
      <c r="Y125" s="3" t="s">
        <v>145</v>
      </c>
      <c r="Z125" s="3" t="s">
        <v>14</v>
      </c>
      <c r="AA125" s="25"/>
      <c r="AB125" s="3" t="s">
        <v>14</v>
      </c>
    </row>
    <row r="126" spans="1:28" ht="30" customHeight="1">
      <c r="A126" s="9" t="s">
        <v>1773</v>
      </c>
      <c r="B126" s="9" t="s">
        <v>1203</v>
      </c>
      <c r="C126" s="9" t="s">
        <v>1534</v>
      </c>
      <c r="D126" s="23" t="s">
        <v>38</v>
      </c>
      <c r="E126" s="24">
        <v>0</v>
      </c>
      <c r="F126" s="9" t="s">
        <v>14</v>
      </c>
      <c r="G126" s="24">
        <v>0</v>
      </c>
      <c r="H126" s="9" t="s">
        <v>14</v>
      </c>
      <c r="I126" s="24">
        <v>0</v>
      </c>
      <c r="J126" s="9" t="s">
        <v>14</v>
      </c>
      <c r="K126" s="24">
        <v>0</v>
      </c>
      <c r="L126" s="9" t="s">
        <v>14</v>
      </c>
      <c r="M126" s="24">
        <v>0</v>
      </c>
      <c r="N126" s="9" t="s">
        <v>14</v>
      </c>
      <c r="O126" s="24">
        <v>0</v>
      </c>
      <c r="P126" s="24">
        <v>176227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9" t="s">
        <v>1339</v>
      </c>
      <c r="X126" s="9" t="s">
        <v>14</v>
      </c>
      <c r="Y126" s="3" t="s">
        <v>145</v>
      </c>
      <c r="Z126" s="3" t="s">
        <v>14</v>
      </c>
      <c r="AA126" s="25"/>
      <c r="AB126" s="3" t="s">
        <v>14</v>
      </c>
    </row>
    <row r="127" spans="1:28" ht="30" customHeight="1">
      <c r="A127" s="9" t="s">
        <v>1753</v>
      </c>
      <c r="B127" s="9" t="s">
        <v>71</v>
      </c>
      <c r="C127" s="9" t="s">
        <v>1178</v>
      </c>
      <c r="D127" s="23" t="s">
        <v>38</v>
      </c>
      <c r="E127" s="24">
        <v>0</v>
      </c>
      <c r="F127" s="9" t="s">
        <v>14</v>
      </c>
      <c r="G127" s="24">
        <v>0</v>
      </c>
      <c r="H127" s="9" t="s">
        <v>14</v>
      </c>
      <c r="I127" s="24">
        <v>0</v>
      </c>
      <c r="J127" s="9" t="s">
        <v>14</v>
      </c>
      <c r="K127" s="24">
        <v>0</v>
      </c>
      <c r="L127" s="9" t="s">
        <v>14</v>
      </c>
      <c r="M127" s="24">
        <v>0</v>
      </c>
      <c r="N127" s="9" t="s">
        <v>14</v>
      </c>
      <c r="O127" s="24">
        <v>0</v>
      </c>
      <c r="P127" s="24">
        <v>179334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9" t="s">
        <v>1346</v>
      </c>
      <c r="X127" s="9" t="s">
        <v>14</v>
      </c>
      <c r="Y127" s="3" t="s">
        <v>145</v>
      </c>
      <c r="Z127" s="3" t="s">
        <v>14</v>
      </c>
      <c r="AA127" s="25"/>
      <c r="AB127" s="3" t="s">
        <v>14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1" type="noConversion"/>
  <pageMargins left="0.78736108541488647" right="0" top="0.39361110329627991" bottom="0.39361110329627991" header="0" footer="0"/>
  <pageSetup paperSize="9" scale="4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sqref="A1:M1"/>
    </sheetView>
  </sheetViews>
  <sheetFormatPr defaultRowHeight="16.5"/>
  <cols>
    <col min="1" max="1" width="39.625" style="177" customWidth="1"/>
    <col min="2" max="2" width="11.625" style="177" customWidth="1"/>
    <col min="3" max="4" width="4.625" style="177" customWidth="1"/>
    <col min="5" max="12" width="14.625" style="177" customWidth="1"/>
    <col min="13" max="13" width="12.625" style="177" customWidth="1"/>
    <col min="14" max="16384" width="9" style="177"/>
  </cols>
  <sheetData>
    <row r="1" spans="1:14" ht="30" customHeight="1">
      <c r="A1" s="261" t="s">
        <v>1904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4" ht="30" customHeight="1">
      <c r="A2" s="262" t="s">
        <v>1903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</row>
    <row r="3" spans="1:14" ht="30" customHeight="1">
      <c r="A3" s="260" t="s">
        <v>1902</v>
      </c>
      <c r="B3" s="260" t="s">
        <v>1901</v>
      </c>
      <c r="C3" s="260" t="s">
        <v>22</v>
      </c>
      <c r="D3" s="260" t="s">
        <v>13</v>
      </c>
      <c r="E3" s="260" t="s">
        <v>1397</v>
      </c>
      <c r="F3" s="260"/>
      <c r="G3" s="260" t="s">
        <v>1400</v>
      </c>
      <c r="H3" s="260"/>
      <c r="I3" s="260" t="s">
        <v>1522</v>
      </c>
      <c r="J3" s="260"/>
      <c r="K3" s="260" t="s">
        <v>1517</v>
      </c>
      <c r="L3" s="260"/>
      <c r="M3" s="260" t="s">
        <v>1900</v>
      </c>
    </row>
    <row r="4" spans="1:14" ht="30" customHeight="1">
      <c r="A4" s="260"/>
      <c r="B4" s="260"/>
      <c r="C4" s="260"/>
      <c r="D4" s="260"/>
      <c r="E4" s="181" t="s">
        <v>1899</v>
      </c>
      <c r="F4" s="181" t="s">
        <v>1898</v>
      </c>
      <c r="G4" s="181" t="s">
        <v>1899</v>
      </c>
      <c r="H4" s="181" t="s">
        <v>1898</v>
      </c>
      <c r="I4" s="181" t="s">
        <v>1899</v>
      </c>
      <c r="J4" s="181" t="s">
        <v>1898</v>
      </c>
      <c r="K4" s="181" t="s">
        <v>1899</v>
      </c>
      <c r="L4" s="181" t="s">
        <v>1898</v>
      </c>
      <c r="M4" s="260"/>
    </row>
    <row r="5" spans="1:14" ht="30" customHeight="1">
      <c r="A5" s="180" t="s">
        <v>1897</v>
      </c>
      <c r="B5" s="179"/>
      <c r="C5" s="179"/>
      <c r="D5" s="179">
        <v>1</v>
      </c>
      <c r="E5" s="179">
        <f>(F6+F7+F8)</f>
        <v>37206817</v>
      </c>
      <c r="F5" s="179">
        <f>D5*E5</f>
        <v>37206817</v>
      </c>
      <c r="G5" s="179">
        <f>(H6+H7+H8)</f>
        <v>0</v>
      </c>
      <c r="H5" s="179">
        <f>D5*G5</f>
        <v>0</v>
      </c>
      <c r="I5" s="179">
        <f>(J6+J7+J8)</f>
        <v>0</v>
      </c>
      <c r="J5" s="179">
        <f>D5*I5</f>
        <v>0</v>
      </c>
      <c r="K5" s="179">
        <f>E5+G5+I5</f>
        <v>37206817</v>
      </c>
      <c r="L5" s="179">
        <f>D5*K5</f>
        <v>37206817</v>
      </c>
      <c r="M5" s="179"/>
      <c r="N5" s="180" t="s">
        <v>28</v>
      </c>
    </row>
    <row r="6" spans="1:14" ht="30" customHeight="1">
      <c r="A6" s="180" t="s">
        <v>1896</v>
      </c>
      <c r="B6" s="179"/>
      <c r="C6" s="179"/>
      <c r="D6" s="179">
        <v>1</v>
      </c>
      <c r="E6" s="179">
        <f>'기계 내역서'!H29</f>
        <v>27581480</v>
      </c>
      <c r="F6" s="179">
        <f>D6*E6</f>
        <v>27581480</v>
      </c>
      <c r="G6" s="179">
        <f>'기계 내역서'!J29</f>
        <v>0</v>
      </c>
      <c r="H6" s="179">
        <f>D6*G6</f>
        <v>0</v>
      </c>
      <c r="I6" s="179">
        <f>'기계 내역서'!L29</f>
        <v>0</v>
      </c>
      <c r="J6" s="179">
        <f>D6*I6</f>
        <v>0</v>
      </c>
      <c r="K6" s="179">
        <f>E6+G6+I6</f>
        <v>27581480</v>
      </c>
      <c r="L6" s="179">
        <f>D6*K6</f>
        <v>27581480</v>
      </c>
      <c r="M6" s="179"/>
      <c r="N6" s="180" t="s">
        <v>1428</v>
      </c>
    </row>
    <row r="7" spans="1:14" ht="30" customHeight="1">
      <c r="A7" s="180" t="s">
        <v>1895</v>
      </c>
      <c r="B7" s="179"/>
      <c r="C7" s="179"/>
      <c r="D7" s="179">
        <v>1</v>
      </c>
      <c r="E7" s="179">
        <f>'기계 내역서'!H55</f>
        <v>703780</v>
      </c>
      <c r="F7" s="179">
        <f>D7*E7</f>
        <v>703780</v>
      </c>
      <c r="G7" s="179">
        <f>'기계 내역서'!J55</f>
        <v>0</v>
      </c>
      <c r="H7" s="179">
        <f>D7*G7</f>
        <v>0</v>
      </c>
      <c r="I7" s="179">
        <f>'기계 내역서'!L55</f>
        <v>0</v>
      </c>
      <c r="J7" s="179">
        <f>D7*I7</f>
        <v>0</v>
      </c>
      <c r="K7" s="179">
        <f>E7+G7+I7</f>
        <v>703780</v>
      </c>
      <c r="L7" s="179">
        <f>D7*K7</f>
        <v>703780</v>
      </c>
      <c r="M7" s="179"/>
      <c r="N7" s="180" t="s">
        <v>1894</v>
      </c>
    </row>
    <row r="8" spans="1:14" ht="30" customHeight="1">
      <c r="A8" s="180" t="s">
        <v>1893</v>
      </c>
      <c r="B8" s="179"/>
      <c r="C8" s="179"/>
      <c r="D8" s="179">
        <v>1</v>
      </c>
      <c r="E8" s="179">
        <f>'기계 내역서'!H81</f>
        <v>8921557</v>
      </c>
      <c r="F8" s="179">
        <f>D8*E8</f>
        <v>8921557</v>
      </c>
      <c r="G8" s="179">
        <f>'기계 내역서'!J81</f>
        <v>0</v>
      </c>
      <c r="H8" s="179">
        <f>D8*G8</f>
        <v>0</v>
      </c>
      <c r="I8" s="179">
        <f>'기계 내역서'!L81</f>
        <v>0</v>
      </c>
      <c r="J8" s="179">
        <f>D8*I8</f>
        <v>0</v>
      </c>
      <c r="K8" s="179">
        <f>E8+G8+I8</f>
        <v>8921557</v>
      </c>
      <c r="L8" s="179">
        <f>D8*K8</f>
        <v>8921557</v>
      </c>
      <c r="M8" s="179"/>
      <c r="N8" s="180" t="s">
        <v>1892</v>
      </c>
    </row>
    <row r="9" spans="1:14" ht="30" customHeight="1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</row>
    <row r="10" spans="1:14" ht="30" customHeight="1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</row>
    <row r="11" spans="1:14" ht="30" customHeight="1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</row>
    <row r="12" spans="1:14" ht="30" customHeight="1">
      <c r="A12" s="179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</row>
    <row r="13" spans="1:14" ht="30" customHeight="1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</row>
    <row r="14" spans="1:14" ht="30" customHeight="1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</row>
    <row r="15" spans="1:14" ht="30" customHeight="1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</row>
    <row r="16" spans="1:14" ht="30" customHeight="1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</row>
    <row r="17" spans="1:14" ht="30" customHeight="1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</row>
    <row r="18" spans="1:14" ht="30" customHeight="1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ht="30" customHeight="1">
      <c r="A19" s="179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ht="30" customHeight="1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ht="30" customHeight="1">
      <c r="A21" s="179"/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</row>
    <row r="22" spans="1:14" ht="30" customHeight="1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  <row r="23" spans="1:14" ht="30" customHeight="1">
      <c r="A23" s="179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</row>
    <row r="24" spans="1:14" ht="30" customHeight="1">
      <c r="A24" s="17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</row>
    <row r="25" spans="1:14" ht="30" customHeight="1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</row>
    <row r="26" spans="1:14" ht="30" customHeight="1">
      <c r="A26" s="179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</row>
    <row r="27" spans="1:14" ht="30" customHeight="1">
      <c r="A27" s="179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</row>
    <row r="28" spans="1:14" ht="30" customHeight="1">
      <c r="A28" s="179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</row>
    <row r="29" spans="1:14" ht="30" customHeight="1">
      <c r="A29" s="179" t="s">
        <v>1891</v>
      </c>
      <c r="B29" s="179"/>
      <c r="C29" s="179"/>
      <c r="D29" s="179"/>
      <c r="E29" s="179"/>
      <c r="F29" s="179">
        <f>(F5)</f>
        <v>37206817</v>
      </c>
      <c r="G29" s="179"/>
      <c r="H29" s="179">
        <f>(H5)</f>
        <v>0</v>
      </c>
      <c r="I29" s="179"/>
      <c r="J29" s="179">
        <f>(J5)</f>
        <v>0</v>
      </c>
      <c r="K29" s="179"/>
      <c r="L29" s="179">
        <f>F29+H29+J29</f>
        <v>37206817</v>
      </c>
      <c r="M29" s="179"/>
      <c r="N29" s="179"/>
    </row>
    <row r="30" spans="1:14" hidden="1">
      <c r="A30" s="177" t="s">
        <v>1890</v>
      </c>
    </row>
    <row r="31" spans="1:14" ht="17.25">
      <c r="A31" s="178" t="s">
        <v>1889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</row>
  </sheetData>
  <mergeCells count="11">
    <mergeCell ref="K3:L3"/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</mergeCells>
  <phoneticPr fontId="31" type="noConversion"/>
  <pageMargins left="0.78740157480314954" right="0" top="0.39370078740157477" bottom="0.39370078740157477" header="0.3" footer="0.3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C83"/>
  <sheetViews>
    <sheetView topLeftCell="C1" workbookViewId="0"/>
  </sheetViews>
  <sheetFormatPr defaultRowHeight="16.5"/>
  <cols>
    <col min="1" max="1" width="12.625" style="177" hidden="1" customWidth="1"/>
    <col min="2" max="2" width="11.625" style="177" hidden="1" customWidth="1"/>
    <col min="3" max="3" width="28.625" style="177" customWidth="1"/>
    <col min="4" max="4" width="20.625" style="177" customWidth="1"/>
    <col min="5" max="5" width="4.625" style="177" customWidth="1"/>
    <col min="6" max="6" width="10.625" style="177" customWidth="1"/>
    <col min="7" max="14" width="14.625" style="177" customWidth="1"/>
    <col min="15" max="15" width="12.625" style="177" customWidth="1"/>
    <col min="16" max="17" width="9" style="177"/>
    <col min="18" max="19" width="1.625" style="177" customWidth="1"/>
    <col min="20" max="20" width="5.625" style="177" customWidth="1"/>
    <col min="21" max="29" width="1.625" style="177" customWidth="1"/>
    <col min="30" max="16384" width="9" style="177"/>
  </cols>
  <sheetData>
    <row r="1" spans="1:29" ht="30" customHeight="1">
      <c r="C1" s="262" t="s">
        <v>1903</v>
      </c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29" ht="30" customHeight="1">
      <c r="A2" s="263" t="s">
        <v>2004</v>
      </c>
      <c r="B2" s="263" t="s">
        <v>76</v>
      </c>
      <c r="C2" s="263" t="s">
        <v>2003</v>
      </c>
      <c r="D2" s="263" t="s">
        <v>1901</v>
      </c>
      <c r="E2" s="263" t="s">
        <v>22</v>
      </c>
      <c r="F2" s="264" t="s">
        <v>13</v>
      </c>
      <c r="G2" s="263" t="s">
        <v>1397</v>
      </c>
      <c r="H2" s="263"/>
      <c r="I2" s="263" t="s">
        <v>1400</v>
      </c>
      <c r="J2" s="263"/>
      <c r="K2" s="263" t="s">
        <v>1522</v>
      </c>
      <c r="L2" s="263"/>
      <c r="M2" s="263" t="s">
        <v>1517</v>
      </c>
      <c r="N2" s="263"/>
      <c r="O2" s="263" t="s">
        <v>1900</v>
      </c>
    </row>
    <row r="3" spans="1:29" ht="30" customHeight="1">
      <c r="A3" s="263"/>
      <c r="B3" s="263"/>
      <c r="C3" s="263"/>
      <c r="D3" s="263"/>
      <c r="E3" s="263"/>
      <c r="F3" s="264"/>
      <c r="G3" s="187" t="s">
        <v>1899</v>
      </c>
      <c r="H3" s="187" t="s">
        <v>1898</v>
      </c>
      <c r="I3" s="187" t="s">
        <v>1899</v>
      </c>
      <c r="J3" s="187" t="s">
        <v>1898</v>
      </c>
      <c r="K3" s="187" t="s">
        <v>1899</v>
      </c>
      <c r="L3" s="187" t="s">
        <v>1898</v>
      </c>
      <c r="M3" s="187" t="s">
        <v>1899</v>
      </c>
      <c r="N3" s="187" t="s">
        <v>1898</v>
      </c>
      <c r="O3" s="263"/>
    </row>
    <row r="4" spans="1:29" ht="30" customHeight="1">
      <c r="A4" s="182"/>
      <c r="B4" s="182"/>
      <c r="C4" s="185" t="s">
        <v>1896</v>
      </c>
      <c r="D4" s="185"/>
      <c r="E4" s="185"/>
      <c r="F4" s="186"/>
      <c r="G4" s="185"/>
      <c r="H4" s="185"/>
      <c r="I4" s="185"/>
      <c r="J4" s="185"/>
      <c r="K4" s="185"/>
      <c r="L4" s="185"/>
      <c r="M4" s="185"/>
      <c r="N4" s="185"/>
      <c r="O4" s="185"/>
    </row>
    <row r="5" spans="1:29" ht="30" customHeight="1">
      <c r="A5" s="184" t="s">
        <v>1428</v>
      </c>
      <c r="B5" s="184" t="s">
        <v>2002</v>
      </c>
      <c r="C5" s="184" t="s">
        <v>2001</v>
      </c>
      <c r="D5" s="184" t="s">
        <v>2000</v>
      </c>
      <c r="E5" s="184" t="s">
        <v>15</v>
      </c>
      <c r="F5" s="183">
        <v>1</v>
      </c>
      <c r="G5" s="182">
        <v>9680000</v>
      </c>
      <c r="H5" s="182">
        <f t="shared" ref="H5:H25" si="0">TRUNC(F5*G5,0)</f>
        <v>9680000</v>
      </c>
      <c r="I5" s="182">
        <v>0</v>
      </c>
      <c r="J5" s="182">
        <f t="shared" ref="J5:J25" si="1">TRUNC(F5*I5,0)</f>
        <v>0</v>
      </c>
      <c r="K5" s="182">
        <v>0</v>
      </c>
      <c r="L5" s="182">
        <f t="shared" ref="L5:L25" si="2">TRUNC(F5*K5,0)</f>
        <v>0</v>
      </c>
      <c r="M5" s="182">
        <f t="shared" ref="M5:M25" si="3">G5+I5+K5</f>
        <v>9680000</v>
      </c>
      <c r="N5" s="182">
        <f t="shared" ref="N5:N25" si="4">H5+J5+L5</f>
        <v>9680000</v>
      </c>
      <c r="O5" s="184" t="s">
        <v>1999</v>
      </c>
      <c r="T5" s="177">
        <v>0</v>
      </c>
      <c r="AC5" s="177">
        <v>1</v>
      </c>
    </row>
    <row r="6" spans="1:29" ht="30" customHeight="1">
      <c r="A6" s="184" t="s">
        <v>1428</v>
      </c>
      <c r="B6" s="184" t="s">
        <v>1998</v>
      </c>
      <c r="C6" s="184" t="s">
        <v>1997</v>
      </c>
      <c r="D6" s="184" t="s">
        <v>1996</v>
      </c>
      <c r="E6" s="184" t="s">
        <v>15</v>
      </c>
      <c r="F6" s="183">
        <v>8</v>
      </c>
      <c r="G6" s="182">
        <v>657000</v>
      </c>
      <c r="H6" s="182">
        <f t="shared" si="0"/>
        <v>5256000</v>
      </c>
      <c r="I6" s="182">
        <v>0</v>
      </c>
      <c r="J6" s="182">
        <f t="shared" si="1"/>
        <v>0</v>
      </c>
      <c r="K6" s="182">
        <v>0</v>
      </c>
      <c r="L6" s="182">
        <f t="shared" si="2"/>
        <v>0</v>
      </c>
      <c r="M6" s="182">
        <f t="shared" si="3"/>
        <v>657000</v>
      </c>
      <c r="N6" s="182">
        <f t="shared" si="4"/>
        <v>5256000</v>
      </c>
      <c r="O6" s="184" t="s">
        <v>1995</v>
      </c>
      <c r="T6" s="177">
        <v>0</v>
      </c>
      <c r="AC6" s="177">
        <v>1</v>
      </c>
    </row>
    <row r="7" spans="1:29" ht="30" customHeight="1">
      <c r="A7" s="184" t="s">
        <v>1428</v>
      </c>
      <c r="B7" s="184" t="s">
        <v>1994</v>
      </c>
      <c r="C7" s="184" t="s">
        <v>1942</v>
      </c>
      <c r="D7" s="184" t="s">
        <v>1925</v>
      </c>
      <c r="E7" s="184" t="s">
        <v>15</v>
      </c>
      <c r="F7" s="183">
        <v>8</v>
      </c>
      <c r="G7" s="182">
        <v>48500</v>
      </c>
      <c r="H7" s="182">
        <f t="shared" si="0"/>
        <v>388000</v>
      </c>
      <c r="I7" s="182">
        <v>0</v>
      </c>
      <c r="J7" s="182">
        <f t="shared" si="1"/>
        <v>0</v>
      </c>
      <c r="K7" s="182">
        <v>0</v>
      </c>
      <c r="L7" s="182">
        <f t="shared" si="2"/>
        <v>0</v>
      </c>
      <c r="M7" s="182">
        <f t="shared" si="3"/>
        <v>48500</v>
      </c>
      <c r="N7" s="182">
        <f t="shared" si="4"/>
        <v>388000</v>
      </c>
      <c r="O7" s="184" t="s">
        <v>1993</v>
      </c>
      <c r="T7" s="177">
        <v>0</v>
      </c>
      <c r="AC7" s="177">
        <v>1</v>
      </c>
    </row>
    <row r="8" spans="1:29" ht="30" customHeight="1">
      <c r="A8" s="184" t="s">
        <v>1428</v>
      </c>
      <c r="B8" s="184" t="s">
        <v>1992</v>
      </c>
      <c r="C8" s="184" t="s">
        <v>1942</v>
      </c>
      <c r="D8" s="184" t="s">
        <v>1991</v>
      </c>
      <c r="E8" s="184" t="s">
        <v>15</v>
      </c>
      <c r="F8" s="183">
        <v>1</v>
      </c>
      <c r="G8" s="182">
        <v>112900</v>
      </c>
      <c r="H8" s="182">
        <f t="shared" si="0"/>
        <v>112900</v>
      </c>
      <c r="I8" s="182">
        <v>0</v>
      </c>
      <c r="J8" s="182">
        <f t="shared" si="1"/>
        <v>0</v>
      </c>
      <c r="K8" s="182">
        <v>0</v>
      </c>
      <c r="L8" s="182">
        <f t="shared" si="2"/>
        <v>0</v>
      </c>
      <c r="M8" s="182">
        <f t="shared" si="3"/>
        <v>112900</v>
      </c>
      <c r="N8" s="182">
        <f t="shared" si="4"/>
        <v>112900</v>
      </c>
      <c r="O8" s="184" t="s">
        <v>1990</v>
      </c>
      <c r="T8" s="177">
        <v>0</v>
      </c>
      <c r="AC8" s="177">
        <v>1</v>
      </c>
    </row>
    <row r="9" spans="1:29" ht="30" customHeight="1">
      <c r="A9" s="184" t="s">
        <v>1428</v>
      </c>
      <c r="B9" s="184" t="s">
        <v>1989</v>
      </c>
      <c r="C9" s="184" t="s">
        <v>1942</v>
      </c>
      <c r="D9" s="184" t="s">
        <v>1988</v>
      </c>
      <c r="E9" s="184" t="s">
        <v>20</v>
      </c>
      <c r="F9" s="183">
        <v>6</v>
      </c>
      <c r="G9" s="182">
        <v>52100</v>
      </c>
      <c r="H9" s="182">
        <f t="shared" si="0"/>
        <v>312600</v>
      </c>
      <c r="I9" s="182">
        <v>0</v>
      </c>
      <c r="J9" s="182">
        <f t="shared" si="1"/>
        <v>0</v>
      </c>
      <c r="K9" s="182">
        <v>0</v>
      </c>
      <c r="L9" s="182">
        <f t="shared" si="2"/>
        <v>0</v>
      </c>
      <c r="M9" s="182">
        <f t="shared" si="3"/>
        <v>52100</v>
      </c>
      <c r="N9" s="182">
        <f t="shared" si="4"/>
        <v>312600</v>
      </c>
      <c r="O9" s="184" t="s">
        <v>1987</v>
      </c>
      <c r="T9" s="177">
        <v>0</v>
      </c>
      <c r="AC9" s="177">
        <v>1</v>
      </c>
    </row>
    <row r="10" spans="1:29" ht="30" customHeight="1">
      <c r="A10" s="184" t="s">
        <v>1428</v>
      </c>
      <c r="B10" s="184" t="s">
        <v>1986</v>
      </c>
      <c r="C10" s="184" t="s">
        <v>1942</v>
      </c>
      <c r="D10" s="184" t="s">
        <v>1985</v>
      </c>
      <c r="E10" s="184" t="s">
        <v>20</v>
      </c>
      <c r="F10" s="183">
        <v>1</v>
      </c>
      <c r="G10" s="182">
        <v>98800</v>
      </c>
      <c r="H10" s="182">
        <f t="shared" si="0"/>
        <v>98800</v>
      </c>
      <c r="I10" s="182">
        <v>0</v>
      </c>
      <c r="J10" s="182">
        <f t="shared" si="1"/>
        <v>0</v>
      </c>
      <c r="K10" s="182">
        <v>0</v>
      </c>
      <c r="L10" s="182">
        <f t="shared" si="2"/>
        <v>0</v>
      </c>
      <c r="M10" s="182">
        <f t="shared" si="3"/>
        <v>98800</v>
      </c>
      <c r="N10" s="182">
        <f t="shared" si="4"/>
        <v>98800</v>
      </c>
      <c r="O10" s="184" t="s">
        <v>1984</v>
      </c>
      <c r="T10" s="177">
        <v>0</v>
      </c>
      <c r="AC10" s="177">
        <v>1</v>
      </c>
    </row>
    <row r="11" spans="1:29" ht="30" customHeight="1">
      <c r="A11" s="184" t="s">
        <v>1428</v>
      </c>
      <c r="B11" s="184" t="s">
        <v>1983</v>
      </c>
      <c r="C11" s="184" t="s">
        <v>1942</v>
      </c>
      <c r="D11" s="184" t="s">
        <v>1982</v>
      </c>
      <c r="E11" s="184" t="s">
        <v>39</v>
      </c>
      <c r="F11" s="183">
        <v>8</v>
      </c>
      <c r="G11" s="182">
        <v>588700</v>
      </c>
      <c r="H11" s="182">
        <f t="shared" si="0"/>
        <v>4709600</v>
      </c>
      <c r="I11" s="182">
        <v>0</v>
      </c>
      <c r="J11" s="182">
        <f t="shared" si="1"/>
        <v>0</v>
      </c>
      <c r="K11" s="182">
        <v>0</v>
      </c>
      <c r="L11" s="182">
        <f t="shared" si="2"/>
        <v>0</v>
      </c>
      <c r="M11" s="182">
        <f t="shared" si="3"/>
        <v>588700</v>
      </c>
      <c r="N11" s="182">
        <f t="shared" si="4"/>
        <v>4709600</v>
      </c>
      <c r="O11" s="184" t="s">
        <v>1981</v>
      </c>
      <c r="T11" s="177">
        <v>0</v>
      </c>
      <c r="AC11" s="177">
        <v>1</v>
      </c>
    </row>
    <row r="12" spans="1:29" ht="30" customHeight="1">
      <c r="A12" s="184" t="s">
        <v>1428</v>
      </c>
      <c r="B12" s="184" t="s">
        <v>1980</v>
      </c>
      <c r="C12" s="184" t="s">
        <v>1942</v>
      </c>
      <c r="D12" s="184" t="s">
        <v>1979</v>
      </c>
      <c r="E12" s="184" t="s">
        <v>1954</v>
      </c>
      <c r="F12" s="183">
        <v>114</v>
      </c>
      <c r="G12" s="182">
        <v>6000</v>
      </c>
      <c r="H12" s="182">
        <f t="shared" si="0"/>
        <v>684000</v>
      </c>
      <c r="I12" s="182">
        <v>0</v>
      </c>
      <c r="J12" s="182">
        <f t="shared" si="1"/>
        <v>0</v>
      </c>
      <c r="K12" s="182">
        <v>0</v>
      </c>
      <c r="L12" s="182">
        <f t="shared" si="2"/>
        <v>0</v>
      </c>
      <c r="M12" s="182">
        <f t="shared" si="3"/>
        <v>6000</v>
      </c>
      <c r="N12" s="182">
        <f t="shared" si="4"/>
        <v>684000</v>
      </c>
      <c r="O12" s="184" t="s">
        <v>1978</v>
      </c>
      <c r="T12" s="177">
        <v>0</v>
      </c>
      <c r="AC12" s="177">
        <v>1</v>
      </c>
    </row>
    <row r="13" spans="1:29" ht="30" customHeight="1">
      <c r="A13" s="184" t="s">
        <v>1428</v>
      </c>
      <c r="B13" s="184" t="s">
        <v>1977</v>
      </c>
      <c r="C13" s="184" t="s">
        <v>1942</v>
      </c>
      <c r="D13" s="184" t="s">
        <v>1976</v>
      </c>
      <c r="E13" s="184" t="s">
        <v>1954</v>
      </c>
      <c r="F13" s="183">
        <v>102</v>
      </c>
      <c r="G13" s="182">
        <v>7080</v>
      </c>
      <c r="H13" s="182">
        <f t="shared" si="0"/>
        <v>722160</v>
      </c>
      <c r="I13" s="182">
        <v>0</v>
      </c>
      <c r="J13" s="182">
        <f t="shared" si="1"/>
        <v>0</v>
      </c>
      <c r="K13" s="182">
        <v>0</v>
      </c>
      <c r="L13" s="182">
        <f t="shared" si="2"/>
        <v>0</v>
      </c>
      <c r="M13" s="182">
        <f t="shared" si="3"/>
        <v>7080</v>
      </c>
      <c r="N13" s="182">
        <f t="shared" si="4"/>
        <v>722160</v>
      </c>
      <c r="O13" s="184" t="s">
        <v>1975</v>
      </c>
      <c r="T13" s="177">
        <v>0</v>
      </c>
      <c r="AC13" s="177">
        <v>1</v>
      </c>
    </row>
    <row r="14" spans="1:29" ht="30" customHeight="1">
      <c r="A14" s="184" t="s">
        <v>1428</v>
      </c>
      <c r="B14" s="184" t="s">
        <v>1974</v>
      </c>
      <c r="C14" s="184" t="s">
        <v>1942</v>
      </c>
      <c r="D14" s="184" t="s">
        <v>1973</v>
      </c>
      <c r="E14" s="184" t="s">
        <v>1954</v>
      </c>
      <c r="F14" s="183">
        <v>64</v>
      </c>
      <c r="G14" s="182">
        <v>8600</v>
      </c>
      <c r="H14" s="182">
        <f t="shared" si="0"/>
        <v>550400</v>
      </c>
      <c r="I14" s="182">
        <v>0</v>
      </c>
      <c r="J14" s="182">
        <f t="shared" si="1"/>
        <v>0</v>
      </c>
      <c r="K14" s="182">
        <v>0</v>
      </c>
      <c r="L14" s="182">
        <f t="shared" si="2"/>
        <v>0</v>
      </c>
      <c r="M14" s="182">
        <f t="shared" si="3"/>
        <v>8600</v>
      </c>
      <c r="N14" s="182">
        <f t="shared" si="4"/>
        <v>550400</v>
      </c>
      <c r="O14" s="184" t="s">
        <v>1972</v>
      </c>
      <c r="T14" s="177">
        <v>0</v>
      </c>
      <c r="AC14" s="177">
        <v>1</v>
      </c>
    </row>
    <row r="15" spans="1:29" ht="30" customHeight="1">
      <c r="A15" s="184" t="s">
        <v>1428</v>
      </c>
      <c r="B15" s="184" t="s">
        <v>1971</v>
      </c>
      <c r="C15" s="184" t="s">
        <v>1942</v>
      </c>
      <c r="D15" s="184" t="s">
        <v>1970</v>
      </c>
      <c r="E15" s="184" t="s">
        <v>1954</v>
      </c>
      <c r="F15" s="183">
        <v>54</v>
      </c>
      <c r="G15" s="182">
        <v>10470</v>
      </c>
      <c r="H15" s="182">
        <f t="shared" si="0"/>
        <v>565380</v>
      </c>
      <c r="I15" s="182">
        <v>0</v>
      </c>
      <c r="J15" s="182">
        <f t="shared" si="1"/>
        <v>0</v>
      </c>
      <c r="K15" s="182">
        <v>0</v>
      </c>
      <c r="L15" s="182">
        <f t="shared" si="2"/>
        <v>0</v>
      </c>
      <c r="M15" s="182">
        <f t="shared" si="3"/>
        <v>10470</v>
      </c>
      <c r="N15" s="182">
        <f t="shared" si="4"/>
        <v>565380</v>
      </c>
      <c r="O15" s="184" t="s">
        <v>1969</v>
      </c>
      <c r="T15" s="177">
        <v>0</v>
      </c>
      <c r="AC15" s="177">
        <v>1</v>
      </c>
    </row>
    <row r="16" spans="1:29" ht="30" customHeight="1">
      <c r="A16" s="184" t="s">
        <v>1428</v>
      </c>
      <c r="B16" s="184" t="s">
        <v>1968</v>
      </c>
      <c r="C16" s="184" t="s">
        <v>1942</v>
      </c>
      <c r="D16" s="184" t="s">
        <v>1967</v>
      </c>
      <c r="E16" s="184" t="s">
        <v>1954</v>
      </c>
      <c r="F16" s="183">
        <v>28</v>
      </c>
      <c r="G16" s="182">
        <v>11300</v>
      </c>
      <c r="H16" s="182">
        <f t="shared" si="0"/>
        <v>316400</v>
      </c>
      <c r="I16" s="182">
        <v>0</v>
      </c>
      <c r="J16" s="182">
        <f t="shared" si="1"/>
        <v>0</v>
      </c>
      <c r="K16" s="182">
        <v>0</v>
      </c>
      <c r="L16" s="182">
        <f t="shared" si="2"/>
        <v>0</v>
      </c>
      <c r="M16" s="182">
        <f t="shared" si="3"/>
        <v>11300</v>
      </c>
      <c r="N16" s="182">
        <f t="shared" si="4"/>
        <v>316400</v>
      </c>
      <c r="O16" s="184" t="s">
        <v>1966</v>
      </c>
      <c r="T16" s="177">
        <v>0</v>
      </c>
      <c r="AC16" s="177">
        <v>1</v>
      </c>
    </row>
    <row r="17" spans="1:29" ht="30" customHeight="1">
      <c r="A17" s="184" t="s">
        <v>1428</v>
      </c>
      <c r="B17" s="184" t="s">
        <v>1965</v>
      </c>
      <c r="C17" s="184" t="s">
        <v>1942</v>
      </c>
      <c r="D17" s="184" t="s">
        <v>1964</v>
      </c>
      <c r="E17" s="184" t="s">
        <v>1954</v>
      </c>
      <c r="F17" s="183">
        <v>162</v>
      </c>
      <c r="G17" s="182">
        <v>6400</v>
      </c>
      <c r="H17" s="182">
        <f t="shared" si="0"/>
        <v>1036800</v>
      </c>
      <c r="I17" s="182">
        <v>0</v>
      </c>
      <c r="J17" s="182">
        <f t="shared" si="1"/>
        <v>0</v>
      </c>
      <c r="K17" s="182">
        <v>0</v>
      </c>
      <c r="L17" s="182">
        <f t="shared" si="2"/>
        <v>0</v>
      </c>
      <c r="M17" s="182">
        <f t="shared" si="3"/>
        <v>6400</v>
      </c>
      <c r="N17" s="182">
        <f t="shared" si="4"/>
        <v>1036800</v>
      </c>
      <c r="O17" s="184" t="s">
        <v>1963</v>
      </c>
      <c r="T17" s="177">
        <v>0</v>
      </c>
      <c r="AC17" s="177">
        <v>1</v>
      </c>
    </row>
    <row r="18" spans="1:29" ht="30" customHeight="1">
      <c r="A18" s="184" t="s">
        <v>1428</v>
      </c>
      <c r="B18" s="184" t="s">
        <v>1962</v>
      </c>
      <c r="C18" s="184" t="s">
        <v>1942</v>
      </c>
      <c r="D18" s="184" t="s">
        <v>1961</v>
      </c>
      <c r="E18" s="184" t="s">
        <v>1954</v>
      </c>
      <c r="F18" s="183">
        <v>64</v>
      </c>
      <c r="G18" s="182">
        <v>6400</v>
      </c>
      <c r="H18" s="182">
        <f t="shared" si="0"/>
        <v>409600</v>
      </c>
      <c r="I18" s="182">
        <v>0</v>
      </c>
      <c r="J18" s="182">
        <f t="shared" si="1"/>
        <v>0</v>
      </c>
      <c r="K18" s="182">
        <v>0</v>
      </c>
      <c r="L18" s="182">
        <f t="shared" si="2"/>
        <v>0</v>
      </c>
      <c r="M18" s="182">
        <f t="shared" si="3"/>
        <v>6400</v>
      </c>
      <c r="N18" s="182">
        <f t="shared" si="4"/>
        <v>409600</v>
      </c>
      <c r="O18" s="184" t="s">
        <v>1960</v>
      </c>
      <c r="T18" s="177">
        <v>0</v>
      </c>
      <c r="AC18" s="177">
        <v>1</v>
      </c>
    </row>
    <row r="19" spans="1:29" ht="30" customHeight="1">
      <c r="A19" s="184" t="s">
        <v>1428</v>
      </c>
      <c r="B19" s="184" t="s">
        <v>1959</v>
      </c>
      <c r="C19" s="184" t="s">
        <v>1942</v>
      </c>
      <c r="D19" s="184" t="s">
        <v>1958</v>
      </c>
      <c r="E19" s="184" t="s">
        <v>1954</v>
      </c>
      <c r="F19" s="183">
        <v>96</v>
      </c>
      <c r="G19" s="182">
        <v>6400</v>
      </c>
      <c r="H19" s="182">
        <f t="shared" si="0"/>
        <v>614400</v>
      </c>
      <c r="I19" s="182">
        <v>0</v>
      </c>
      <c r="J19" s="182">
        <f t="shared" si="1"/>
        <v>0</v>
      </c>
      <c r="K19" s="182">
        <v>0</v>
      </c>
      <c r="L19" s="182">
        <f t="shared" si="2"/>
        <v>0</v>
      </c>
      <c r="M19" s="182">
        <f t="shared" si="3"/>
        <v>6400</v>
      </c>
      <c r="N19" s="182">
        <f t="shared" si="4"/>
        <v>614400</v>
      </c>
      <c r="O19" s="184" t="s">
        <v>1957</v>
      </c>
      <c r="T19" s="177">
        <v>0</v>
      </c>
      <c r="AC19" s="177">
        <v>1</v>
      </c>
    </row>
    <row r="20" spans="1:29" ht="30" customHeight="1">
      <c r="A20" s="184" t="s">
        <v>1428</v>
      </c>
      <c r="B20" s="184" t="s">
        <v>1956</v>
      </c>
      <c r="C20" s="184" t="s">
        <v>1942</v>
      </c>
      <c r="D20" s="184" t="s">
        <v>1955</v>
      </c>
      <c r="E20" s="184" t="s">
        <v>1954</v>
      </c>
      <c r="F20" s="183">
        <v>92</v>
      </c>
      <c r="G20" s="182">
        <v>6000</v>
      </c>
      <c r="H20" s="182">
        <f t="shared" si="0"/>
        <v>552000</v>
      </c>
      <c r="I20" s="182">
        <v>0</v>
      </c>
      <c r="J20" s="182">
        <f t="shared" si="1"/>
        <v>0</v>
      </c>
      <c r="K20" s="182">
        <v>0</v>
      </c>
      <c r="L20" s="182">
        <f t="shared" si="2"/>
        <v>0</v>
      </c>
      <c r="M20" s="182">
        <f t="shared" si="3"/>
        <v>6000</v>
      </c>
      <c r="N20" s="182">
        <f t="shared" si="4"/>
        <v>552000</v>
      </c>
      <c r="O20" s="184" t="s">
        <v>1953</v>
      </c>
      <c r="T20" s="177">
        <v>0</v>
      </c>
      <c r="AC20" s="177">
        <v>1</v>
      </c>
    </row>
    <row r="21" spans="1:29" ht="30" customHeight="1">
      <c r="A21" s="184" t="s">
        <v>1428</v>
      </c>
      <c r="B21" s="184" t="s">
        <v>1952</v>
      </c>
      <c r="C21" s="184" t="s">
        <v>1942</v>
      </c>
      <c r="D21" s="184" t="s">
        <v>1951</v>
      </c>
      <c r="E21" s="184" t="s">
        <v>19</v>
      </c>
      <c r="F21" s="183">
        <v>12</v>
      </c>
      <c r="G21" s="182">
        <v>43600</v>
      </c>
      <c r="H21" s="182">
        <f t="shared" si="0"/>
        <v>523200</v>
      </c>
      <c r="I21" s="182">
        <v>0</v>
      </c>
      <c r="J21" s="182">
        <f t="shared" si="1"/>
        <v>0</v>
      </c>
      <c r="K21" s="182">
        <v>0</v>
      </c>
      <c r="L21" s="182">
        <f t="shared" si="2"/>
        <v>0</v>
      </c>
      <c r="M21" s="182">
        <f t="shared" si="3"/>
        <v>43600</v>
      </c>
      <c r="N21" s="182">
        <f t="shared" si="4"/>
        <v>523200</v>
      </c>
      <c r="O21" s="184" t="s">
        <v>1950</v>
      </c>
      <c r="T21" s="177">
        <v>0</v>
      </c>
      <c r="AC21" s="177">
        <v>1</v>
      </c>
    </row>
    <row r="22" spans="1:29" ht="30" customHeight="1">
      <c r="A22" s="184" t="s">
        <v>1428</v>
      </c>
      <c r="B22" s="184" t="s">
        <v>1949</v>
      </c>
      <c r="C22" s="184" t="s">
        <v>1942</v>
      </c>
      <c r="D22" s="184" t="s">
        <v>1948</v>
      </c>
      <c r="E22" s="184" t="s">
        <v>15</v>
      </c>
      <c r="F22" s="183">
        <v>1</v>
      </c>
      <c r="G22" s="182">
        <v>752700</v>
      </c>
      <c r="H22" s="182">
        <f t="shared" si="0"/>
        <v>752700</v>
      </c>
      <c r="I22" s="182">
        <v>0</v>
      </c>
      <c r="J22" s="182">
        <f t="shared" si="1"/>
        <v>0</v>
      </c>
      <c r="K22" s="182">
        <v>0</v>
      </c>
      <c r="L22" s="182">
        <f t="shared" si="2"/>
        <v>0</v>
      </c>
      <c r="M22" s="182">
        <f t="shared" si="3"/>
        <v>752700</v>
      </c>
      <c r="N22" s="182">
        <f t="shared" si="4"/>
        <v>752700</v>
      </c>
      <c r="O22" s="184" t="s">
        <v>1947</v>
      </c>
      <c r="T22" s="177">
        <v>0</v>
      </c>
      <c r="AC22" s="177">
        <v>1</v>
      </c>
    </row>
    <row r="23" spans="1:29" ht="30" customHeight="1">
      <c r="A23" s="184" t="s">
        <v>1428</v>
      </c>
      <c r="B23" s="184" t="s">
        <v>1946</v>
      </c>
      <c r="C23" s="184" t="s">
        <v>1942</v>
      </c>
      <c r="D23" s="184" t="s">
        <v>1945</v>
      </c>
      <c r="E23" s="184" t="s">
        <v>15</v>
      </c>
      <c r="F23" s="183">
        <v>1</v>
      </c>
      <c r="G23" s="182">
        <v>32000</v>
      </c>
      <c r="H23" s="182">
        <f t="shared" si="0"/>
        <v>32000</v>
      </c>
      <c r="I23" s="182">
        <v>0</v>
      </c>
      <c r="J23" s="182">
        <f t="shared" si="1"/>
        <v>0</v>
      </c>
      <c r="K23" s="182">
        <v>0</v>
      </c>
      <c r="L23" s="182">
        <f t="shared" si="2"/>
        <v>0</v>
      </c>
      <c r="M23" s="182">
        <f t="shared" si="3"/>
        <v>32000</v>
      </c>
      <c r="N23" s="182">
        <f t="shared" si="4"/>
        <v>32000</v>
      </c>
      <c r="O23" s="184" t="s">
        <v>1944</v>
      </c>
      <c r="T23" s="177">
        <v>0</v>
      </c>
      <c r="AC23" s="177">
        <v>1</v>
      </c>
    </row>
    <row r="24" spans="1:29" ht="30" customHeight="1">
      <c r="A24" s="184" t="s">
        <v>1428</v>
      </c>
      <c r="B24" s="184" t="s">
        <v>1943</v>
      </c>
      <c r="C24" s="184" t="s">
        <v>1942</v>
      </c>
      <c r="D24" s="184" t="s">
        <v>1941</v>
      </c>
      <c r="E24" s="184" t="s">
        <v>19</v>
      </c>
      <c r="F24" s="183">
        <v>1</v>
      </c>
      <c r="G24" s="182">
        <v>116400</v>
      </c>
      <c r="H24" s="182">
        <f t="shared" si="0"/>
        <v>116400</v>
      </c>
      <c r="I24" s="182">
        <v>0</v>
      </c>
      <c r="J24" s="182">
        <f t="shared" si="1"/>
        <v>0</v>
      </c>
      <c r="K24" s="182">
        <v>0</v>
      </c>
      <c r="L24" s="182">
        <f t="shared" si="2"/>
        <v>0</v>
      </c>
      <c r="M24" s="182">
        <f t="shared" si="3"/>
        <v>116400</v>
      </c>
      <c r="N24" s="182">
        <f t="shared" si="4"/>
        <v>116400</v>
      </c>
      <c r="O24" s="184" t="s">
        <v>1940</v>
      </c>
      <c r="T24" s="177">
        <v>0</v>
      </c>
      <c r="AC24" s="177">
        <v>1</v>
      </c>
    </row>
    <row r="25" spans="1:29" ht="30" customHeight="1">
      <c r="A25" s="184" t="s">
        <v>1428</v>
      </c>
      <c r="B25" s="184" t="s">
        <v>1939</v>
      </c>
      <c r="C25" s="184" t="s">
        <v>1907</v>
      </c>
      <c r="D25" s="184" t="s">
        <v>1906</v>
      </c>
      <c r="E25" s="184" t="s">
        <v>39</v>
      </c>
      <c r="F25" s="183">
        <v>1</v>
      </c>
      <c r="G25" s="182">
        <v>148140</v>
      </c>
      <c r="H25" s="182">
        <f t="shared" si="0"/>
        <v>148140</v>
      </c>
      <c r="I25" s="182">
        <v>0</v>
      </c>
      <c r="J25" s="182">
        <f t="shared" si="1"/>
        <v>0</v>
      </c>
      <c r="K25" s="182">
        <v>0</v>
      </c>
      <c r="L25" s="182">
        <f t="shared" si="2"/>
        <v>0</v>
      </c>
      <c r="M25" s="182">
        <f t="shared" si="3"/>
        <v>148140</v>
      </c>
      <c r="N25" s="182">
        <f t="shared" si="4"/>
        <v>148140</v>
      </c>
      <c r="O25" s="184" t="s">
        <v>14</v>
      </c>
      <c r="T25" s="177">
        <v>0</v>
      </c>
      <c r="AC25" s="177">
        <v>1</v>
      </c>
    </row>
    <row r="26" spans="1:29" ht="30" customHeight="1">
      <c r="A26" s="182"/>
      <c r="B26" s="182"/>
      <c r="C26" s="182"/>
      <c r="D26" s="182"/>
      <c r="E26" s="182"/>
      <c r="F26" s="183"/>
      <c r="G26" s="182"/>
      <c r="H26" s="182"/>
      <c r="I26" s="182"/>
      <c r="J26" s="182"/>
      <c r="K26" s="182"/>
      <c r="L26" s="182"/>
      <c r="M26" s="182"/>
      <c r="N26" s="182"/>
      <c r="O26" s="182"/>
    </row>
    <row r="27" spans="1:29" ht="30" customHeight="1">
      <c r="A27" s="182"/>
      <c r="B27" s="182"/>
      <c r="C27" s="182"/>
      <c r="D27" s="182"/>
      <c r="E27" s="182"/>
      <c r="F27" s="183"/>
      <c r="G27" s="182"/>
      <c r="H27" s="182"/>
      <c r="I27" s="182"/>
      <c r="J27" s="182"/>
      <c r="K27" s="182"/>
      <c r="L27" s="182"/>
      <c r="M27" s="182"/>
      <c r="N27" s="182"/>
      <c r="O27" s="182"/>
    </row>
    <row r="28" spans="1:29" ht="30" customHeight="1">
      <c r="A28" s="182"/>
      <c r="B28" s="182"/>
      <c r="C28" s="182"/>
      <c r="D28" s="182"/>
      <c r="E28" s="182"/>
      <c r="F28" s="183"/>
      <c r="G28" s="182"/>
      <c r="H28" s="182"/>
      <c r="I28" s="182"/>
      <c r="J28" s="182"/>
      <c r="K28" s="182"/>
      <c r="L28" s="182"/>
      <c r="M28" s="182"/>
      <c r="N28" s="182"/>
      <c r="O28" s="182"/>
    </row>
    <row r="29" spans="1:29" ht="30" customHeight="1">
      <c r="A29" s="182"/>
      <c r="B29" s="182"/>
      <c r="C29" s="182" t="s">
        <v>799</v>
      </c>
      <c r="D29" s="182"/>
      <c r="E29" s="182"/>
      <c r="F29" s="183"/>
      <c r="G29" s="182"/>
      <c r="H29" s="182">
        <f>SUMIF(AC5:AC28, 1, H5:H28)</f>
        <v>27581480</v>
      </c>
      <c r="I29" s="182"/>
      <c r="J29" s="182">
        <f>SUMIF(AC5:AC28, 1, J5:J28)</f>
        <v>0</v>
      </c>
      <c r="K29" s="182"/>
      <c r="L29" s="182">
        <f>SUMIF(AC5:AC28, 1, L5:L28)</f>
        <v>0</v>
      </c>
      <c r="M29" s="182"/>
      <c r="N29" s="182">
        <f>H29+J29+L29</f>
        <v>27581480</v>
      </c>
      <c r="O29" s="182"/>
    </row>
    <row r="30" spans="1:29" ht="30" customHeight="1">
      <c r="A30" s="182"/>
      <c r="B30" s="182"/>
      <c r="C30" s="185" t="s">
        <v>1895</v>
      </c>
      <c r="D30" s="185"/>
      <c r="E30" s="185"/>
      <c r="F30" s="186"/>
      <c r="G30" s="185"/>
      <c r="H30" s="185"/>
      <c r="I30" s="185"/>
      <c r="J30" s="185"/>
      <c r="K30" s="185"/>
      <c r="L30" s="185"/>
      <c r="M30" s="185"/>
      <c r="N30" s="185"/>
      <c r="O30" s="185"/>
    </row>
    <row r="31" spans="1:29" ht="30" customHeight="1">
      <c r="A31" s="184" t="s">
        <v>1894</v>
      </c>
      <c r="B31" s="184" t="s">
        <v>1938</v>
      </c>
      <c r="C31" s="184" t="s">
        <v>1937</v>
      </c>
      <c r="D31" s="184" t="s">
        <v>1936</v>
      </c>
      <c r="E31" s="184" t="s">
        <v>15</v>
      </c>
      <c r="F31" s="183">
        <v>1</v>
      </c>
      <c r="G31" s="182">
        <v>700000</v>
      </c>
      <c r="H31" s="182">
        <f>TRUNC(F31*G31,0)</f>
        <v>700000</v>
      </c>
      <c r="I31" s="182">
        <v>0</v>
      </c>
      <c r="J31" s="182">
        <f>TRUNC(F31*I31,0)</f>
        <v>0</v>
      </c>
      <c r="K31" s="182">
        <v>0</v>
      </c>
      <c r="L31" s="182">
        <f>TRUNC(F31*K31,0)</f>
        <v>0</v>
      </c>
      <c r="M31" s="182">
        <f>G31+I31+K31</f>
        <v>700000</v>
      </c>
      <c r="N31" s="182">
        <f>H31+J31+L31</f>
        <v>700000</v>
      </c>
      <c r="O31" s="184" t="s">
        <v>1935</v>
      </c>
      <c r="T31" s="177">
        <v>0</v>
      </c>
      <c r="AC31" s="177">
        <v>1</v>
      </c>
    </row>
    <row r="32" spans="1:29" ht="30" customHeight="1">
      <c r="A32" s="184" t="s">
        <v>1894</v>
      </c>
      <c r="B32" s="184" t="s">
        <v>1934</v>
      </c>
      <c r="C32" s="184" t="s">
        <v>1907</v>
      </c>
      <c r="D32" s="184" t="s">
        <v>1906</v>
      </c>
      <c r="E32" s="184" t="s">
        <v>39</v>
      </c>
      <c r="F32" s="183">
        <v>1</v>
      </c>
      <c r="G32" s="182">
        <v>3780</v>
      </c>
      <c r="H32" s="182">
        <f>TRUNC(F32*G32,0)</f>
        <v>3780</v>
      </c>
      <c r="I32" s="182">
        <v>0</v>
      </c>
      <c r="J32" s="182">
        <f>TRUNC(F32*I32,0)</f>
        <v>0</v>
      </c>
      <c r="K32" s="182">
        <v>0</v>
      </c>
      <c r="L32" s="182">
        <f>TRUNC(F32*K32,0)</f>
        <v>0</v>
      </c>
      <c r="M32" s="182">
        <f>G32+I32+K32</f>
        <v>3780</v>
      </c>
      <c r="N32" s="182">
        <f>H32+J32+L32</f>
        <v>3780</v>
      </c>
      <c r="O32" s="184" t="s">
        <v>14</v>
      </c>
      <c r="T32" s="177">
        <v>0</v>
      </c>
      <c r="AC32" s="177">
        <v>1</v>
      </c>
    </row>
    <row r="33" spans="1:15" ht="30" customHeight="1">
      <c r="A33" s="182"/>
      <c r="B33" s="182"/>
      <c r="C33" s="182"/>
      <c r="D33" s="182"/>
      <c r="E33" s="182"/>
      <c r="F33" s="183"/>
      <c r="G33" s="182"/>
      <c r="H33" s="182"/>
      <c r="I33" s="182"/>
      <c r="J33" s="182"/>
      <c r="K33" s="182"/>
      <c r="L33" s="182"/>
      <c r="M33" s="182"/>
      <c r="N33" s="182"/>
      <c r="O33" s="182"/>
    </row>
    <row r="34" spans="1:15" ht="30" customHeight="1">
      <c r="A34" s="182"/>
      <c r="B34" s="182"/>
      <c r="C34" s="182"/>
      <c r="D34" s="182"/>
      <c r="E34" s="182"/>
      <c r="F34" s="183"/>
      <c r="G34" s="182"/>
      <c r="H34" s="182"/>
      <c r="I34" s="182"/>
      <c r="J34" s="182"/>
      <c r="K34" s="182"/>
      <c r="L34" s="182"/>
      <c r="M34" s="182"/>
      <c r="N34" s="182"/>
      <c r="O34" s="182"/>
    </row>
    <row r="35" spans="1:15" ht="30" customHeight="1">
      <c r="A35" s="182"/>
      <c r="B35" s="182"/>
      <c r="C35" s="182"/>
      <c r="D35" s="182"/>
      <c r="E35" s="182"/>
      <c r="F35" s="183"/>
      <c r="G35" s="182"/>
      <c r="H35" s="182"/>
      <c r="I35" s="182"/>
      <c r="J35" s="182"/>
      <c r="K35" s="182"/>
      <c r="L35" s="182"/>
      <c r="M35" s="182"/>
      <c r="N35" s="182"/>
      <c r="O35" s="182"/>
    </row>
    <row r="36" spans="1:15" ht="30" customHeight="1">
      <c r="A36" s="182"/>
      <c r="B36" s="182"/>
      <c r="C36" s="182"/>
      <c r="D36" s="182"/>
      <c r="E36" s="182"/>
      <c r="F36" s="183"/>
      <c r="G36" s="182"/>
      <c r="H36" s="182"/>
      <c r="I36" s="182"/>
      <c r="J36" s="182"/>
      <c r="K36" s="182"/>
      <c r="L36" s="182"/>
      <c r="M36" s="182"/>
      <c r="N36" s="182"/>
      <c r="O36" s="182"/>
    </row>
    <row r="37" spans="1:15" ht="30" customHeight="1">
      <c r="A37" s="182"/>
      <c r="B37" s="182"/>
      <c r="C37" s="182"/>
      <c r="D37" s="182"/>
      <c r="E37" s="182"/>
      <c r="F37" s="183"/>
      <c r="G37" s="182"/>
      <c r="H37" s="182"/>
      <c r="I37" s="182"/>
      <c r="J37" s="182"/>
      <c r="K37" s="182"/>
      <c r="L37" s="182"/>
      <c r="M37" s="182"/>
      <c r="N37" s="182"/>
      <c r="O37" s="182"/>
    </row>
    <row r="38" spans="1:15" ht="30" customHeight="1">
      <c r="A38" s="182"/>
      <c r="B38" s="182"/>
      <c r="C38" s="182"/>
      <c r="D38" s="182"/>
      <c r="E38" s="182"/>
      <c r="F38" s="183"/>
      <c r="G38" s="182"/>
      <c r="H38" s="182"/>
      <c r="I38" s="182"/>
      <c r="J38" s="182"/>
      <c r="K38" s="182"/>
      <c r="L38" s="182"/>
      <c r="M38" s="182"/>
      <c r="N38" s="182"/>
      <c r="O38" s="182"/>
    </row>
    <row r="39" spans="1:15" ht="30" customHeight="1">
      <c r="A39" s="182"/>
      <c r="B39" s="182"/>
      <c r="C39" s="182"/>
      <c r="D39" s="182"/>
      <c r="E39" s="182"/>
      <c r="F39" s="183"/>
      <c r="G39" s="182"/>
      <c r="H39" s="182"/>
      <c r="I39" s="182"/>
      <c r="J39" s="182"/>
      <c r="K39" s="182"/>
      <c r="L39" s="182"/>
      <c r="M39" s="182"/>
      <c r="N39" s="182"/>
      <c r="O39" s="182"/>
    </row>
    <row r="40" spans="1:15" ht="30" customHeight="1">
      <c r="A40" s="182"/>
      <c r="B40" s="182"/>
      <c r="C40" s="182"/>
      <c r="D40" s="182"/>
      <c r="E40" s="182"/>
      <c r="F40" s="183"/>
      <c r="G40" s="182"/>
      <c r="H40" s="182"/>
      <c r="I40" s="182"/>
      <c r="J40" s="182"/>
      <c r="K40" s="182"/>
      <c r="L40" s="182"/>
      <c r="M40" s="182"/>
      <c r="N40" s="182"/>
      <c r="O40" s="182"/>
    </row>
    <row r="41" spans="1:15" ht="30" customHeight="1">
      <c r="A41" s="182"/>
      <c r="B41" s="182"/>
      <c r="C41" s="182"/>
      <c r="D41" s="182"/>
      <c r="E41" s="182"/>
      <c r="F41" s="183"/>
      <c r="G41" s="182"/>
      <c r="H41" s="182"/>
      <c r="I41" s="182"/>
      <c r="J41" s="182"/>
      <c r="K41" s="182"/>
      <c r="L41" s="182"/>
      <c r="M41" s="182"/>
      <c r="N41" s="182"/>
      <c r="O41" s="182"/>
    </row>
    <row r="42" spans="1:15" ht="30" customHeight="1">
      <c r="A42" s="182"/>
      <c r="B42" s="182"/>
      <c r="C42" s="182"/>
      <c r="D42" s="182"/>
      <c r="E42" s="182"/>
      <c r="F42" s="183"/>
      <c r="G42" s="182"/>
      <c r="H42" s="182"/>
      <c r="I42" s="182"/>
      <c r="J42" s="182"/>
      <c r="K42" s="182"/>
      <c r="L42" s="182"/>
      <c r="M42" s="182"/>
      <c r="N42" s="182"/>
      <c r="O42" s="182"/>
    </row>
    <row r="43" spans="1:15" ht="30" customHeight="1">
      <c r="A43" s="182"/>
      <c r="B43" s="182"/>
      <c r="C43" s="182"/>
      <c r="D43" s="182"/>
      <c r="E43" s="182"/>
      <c r="F43" s="183"/>
      <c r="G43" s="182"/>
      <c r="H43" s="182"/>
      <c r="I43" s="182"/>
      <c r="J43" s="182"/>
      <c r="K43" s="182"/>
      <c r="L43" s="182"/>
      <c r="M43" s="182"/>
      <c r="N43" s="182"/>
      <c r="O43" s="182"/>
    </row>
    <row r="44" spans="1:15" ht="30" customHeight="1">
      <c r="A44" s="182"/>
      <c r="B44" s="182"/>
      <c r="C44" s="182"/>
      <c r="D44" s="182"/>
      <c r="E44" s="182"/>
      <c r="F44" s="183"/>
      <c r="G44" s="182"/>
      <c r="H44" s="182"/>
      <c r="I44" s="182"/>
      <c r="J44" s="182"/>
      <c r="K44" s="182"/>
      <c r="L44" s="182"/>
      <c r="M44" s="182"/>
      <c r="N44" s="182"/>
      <c r="O44" s="182"/>
    </row>
    <row r="45" spans="1:15" ht="30" customHeight="1">
      <c r="A45" s="182"/>
      <c r="B45" s="182"/>
      <c r="C45" s="182"/>
      <c r="D45" s="182"/>
      <c r="E45" s="182"/>
      <c r="F45" s="183"/>
      <c r="G45" s="182"/>
      <c r="H45" s="182"/>
      <c r="I45" s="182"/>
      <c r="J45" s="182"/>
      <c r="K45" s="182"/>
      <c r="L45" s="182"/>
      <c r="M45" s="182"/>
      <c r="N45" s="182"/>
      <c r="O45" s="182"/>
    </row>
    <row r="46" spans="1:15" ht="30" customHeight="1">
      <c r="A46" s="182"/>
      <c r="B46" s="182"/>
      <c r="C46" s="182"/>
      <c r="D46" s="182"/>
      <c r="E46" s="182"/>
      <c r="F46" s="183"/>
      <c r="G46" s="182"/>
      <c r="H46" s="182"/>
      <c r="I46" s="182"/>
      <c r="J46" s="182"/>
      <c r="K46" s="182"/>
      <c r="L46" s="182"/>
      <c r="M46" s="182"/>
      <c r="N46" s="182"/>
      <c r="O46" s="182"/>
    </row>
    <row r="47" spans="1:15" ht="30" customHeight="1">
      <c r="A47" s="182"/>
      <c r="B47" s="182"/>
      <c r="C47" s="182"/>
      <c r="D47" s="182"/>
      <c r="E47" s="182"/>
      <c r="F47" s="183"/>
      <c r="G47" s="182"/>
      <c r="H47" s="182"/>
      <c r="I47" s="182"/>
      <c r="J47" s="182"/>
      <c r="K47" s="182"/>
      <c r="L47" s="182"/>
      <c r="M47" s="182"/>
      <c r="N47" s="182"/>
      <c r="O47" s="182"/>
    </row>
    <row r="48" spans="1:15" ht="30" customHeight="1">
      <c r="A48" s="182"/>
      <c r="B48" s="182"/>
      <c r="C48" s="182"/>
      <c r="D48" s="182"/>
      <c r="E48" s="182"/>
      <c r="F48" s="183"/>
      <c r="G48" s="182"/>
      <c r="H48" s="182"/>
      <c r="I48" s="182"/>
      <c r="J48" s="182"/>
      <c r="K48" s="182"/>
      <c r="L48" s="182"/>
      <c r="M48" s="182"/>
      <c r="N48" s="182"/>
      <c r="O48" s="182"/>
    </row>
    <row r="49" spans="1:29" ht="30" customHeight="1">
      <c r="A49" s="182"/>
      <c r="B49" s="182"/>
      <c r="C49" s="182"/>
      <c r="D49" s="182"/>
      <c r="E49" s="182"/>
      <c r="F49" s="183"/>
      <c r="G49" s="182"/>
      <c r="H49" s="182"/>
      <c r="I49" s="182"/>
      <c r="J49" s="182"/>
      <c r="K49" s="182"/>
      <c r="L49" s="182"/>
      <c r="M49" s="182"/>
      <c r="N49" s="182"/>
      <c r="O49" s="182"/>
    </row>
    <row r="50" spans="1:29" ht="30" customHeight="1">
      <c r="A50" s="182"/>
      <c r="B50" s="182"/>
      <c r="C50" s="182"/>
      <c r="D50" s="182"/>
      <c r="E50" s="182"/>
      <c r="F50" s="183"/>
      <c r="G50" s="182"/>
      <c r="H50" s="182"/>
      <c r="I50" s="182"/>
      <c r="J50" s="182"/>
      <c r="K50" s="182"/>
      <c r="L50" s="182"/>
      <c r="M50" s="182"/>
      <c r="N50" s="182"/>
      <c r="O50" s="182"/>
    </row>
    <row r="51" spans="1:29" ht="30" customHeight="1">
      <c r="A51" s="182"/>
      <c r="B51" s="182"/>
      <c r="C51" s="182"/>
      <c r="D51" s="182"/>
      <c r="E51" s="182"/>
      <c r="F51" s="183"/>
      <c r="G51" s="182"/>
      <c r="H51" s="182"/>
      <c r="I51" s="182"/>
      <c r="J51" s="182"/>
      <c r="K51" s="182"/>
      <c r="L51" s="182"/>
      <c r="M51" s="182"/>
      <c r="N51" s="182"/>
      <c r="O51" s="182"/>
    </row>
    <row r="52" spans="1:29" ht="30" customHeight="1">
      <c r="A52" s="182"/>
      <c r="B52" s="182"/>
      <c r="C52" s="182"/>
      <c r="D52" s="182"/>
      <c r="E52" s="182"/>
      <c r="F52" s="183"/>
      <c r="G52" s="182"/>
      <c r="H52" s="182"/>
      <c r="I52" s="182"/>
      <c r="J52" s="182"/>
      <c r="K52" s="182"/>
      <c r="L52" s="182"/>
      <c r="M52" s="182"/>
      <c r="N52" s="182"/>
      <c r="O52" s="182"/>
    </row>
    <row r="53" spans="1:29" ht="30" customHeight="1">
      <c r="A53" s="182"/>
      <c r="B53" s="182"/>
      <c r="C53" s="182"/>
      <c r="D53" s="182"/>
      <c r="E53" s="182"/>
      <c r="F53" s="183"/>
      <c r="G53" s="182"/>
      <c r="H53" s="182"/>
      <c r="I53" s="182"/>
      <c r="J53" s="182"/>
      <c r="K53" s="182"/>
      <c r="L53" s="182"/>
      <c r="M53" s="182"/>
      <c r="N53" s="182"/>
      <c r="O53" s="182"/>
    </row>
    <row r="54" spans="1:29" ht="30" customHeight="1">
      <c r="A54" s="182"/>
      <c r="B54" s="182"/>
      <c r="C54" s="182"/>
      <c r="D54" s="182"/>
      <c r="E54" s="182"/>
      <c r="F54" s="183"/>
      <c r="G54" s="182"/>
      <c r="H54" s="182"/>
      <c r="I54" s="182"/>
      <c r="J54" s="182"/>
      <c r="K54" s="182"/>
      <c r="L54" s="182"/>
      <c r="M54" s="182"/>
      <c r="N54" s="182"/>
      <c r="O54" s="182"/>
    </row>
    <row r="55" spans="1:29" ht="30" customHeight="1">
      <c r="A55" s="182"/>
      <c r="B55" s="182"/>
      <c r="C55" s="182" t="s">
        <v>799</v>
      </c>
      <c r="D55" s="182"/>
      <c r="E55" s="182"/>
      <c r="F55" s="183"/>
      <c r="G55" s="182"/>
      <c r="H55" s="182">
        <f>SUMIF(AC31:AC54, 1, H31:H54)</f>
        <v>703780</v>
      </c>
      <c r="I55" s="182"/>
      <c r="J55" s="182">
        <f>SUMIF(AC31:AC54, 1, J31:J54)</f>
        <v>0</v>
      </c>
      <c r="K55" s="182"/>
      <c r="L55" s="182">
        <f>SUMIF(AC31:AC54, 1, L31:L54)</f>
        <v>0</v>
      </c>
      <c r="M55" s="182"/>
      <c r="N55" s="182">
        <f>H55+J55+L55</f>
        <v>703780</v>
      </c>
      <c r="O55" s="182"/>
    </row>
    <row r="56" spans="1:29" ht="30" customHeight="1">
      <c r="A56" s="182"/>
      <c r="B56" s="182"/>
      <c r="C56" s="185" t="s">
        <v>1893</v>
      </c>
      <c r="D56" s="185"/>
      <c r="E56" s="185"/>
      <c r="F56" s="186"/>
      <c r="G56" s="185"/>
      <c r="H56" s="185"/>
      <c r="I56" s="185"/>
      <c r="J56" s="185"/>
      <c r="K56" s="185"/>
      <c r="L56" s="185"/>
      <c r="M56" s="185"/>
      <c r="N56" s="185"/>
      <c r="O56" s="185"/>
    </row>
    <row r="57" spans="1:29" ht="30" customHeight="1">
      <c r="A57" s="184" t="s">
        <v>1892</v>
      </c>
      <c r="B57" s="184" t="s">
        <v>1933</v>
      </c>
      <c r="C57" s="184" t="s">
        <v>1932</v>
      </c>
      <c r="D57" s="184" t="s">
        <v>1931</v>
      </c>
      <c r="E57" s="184" t="s">
        <v>15</v>
      </c>
      <c r="F57" s="183">
        <v>3</v>
      </c>
      <c r="G57" s="182">
        <v>557000</v>
      </c>
      <c r="H57" s="182">
        <f t="shared" ref="H57:H64" si="5">TRUNC(F57*G57,0)</f>
        <v>1671000</v>
      </c>
      <c r="I57" s="182">
        <v>0</v>
      </c>
      <c r="J57" s="182">
        <f t="shared" ref="J57:J64" si="6">TRUNC(F57*I57,0)</f>
        <v>0</v>
      </c>
      <c r="K57" s="182">
        <v>0</v>
      </c>
      <c r="L57" s="182">
        <f t="shared" ref="L57:L64" si="7">TRUNC(F57*K57,0)</f>
        <v>0</v>
      </c>
      <c r="M57" s="182">
        <f t="shared" ref="M57:N64" si="8">G57+I57+K57</f>
        <v>557000</v>
      </c>
      <c r="N57" s="182">
        <f t="shared" si="8"/>
        <v>1671000</v>
      </c>
      <c r="O57" s="184" t="s">
        <v>1930</v>
      </c>
      <c r="T57" s="177">
        <v>0</v>
      </c>
      <c r="AC57" s="177">
        <v>1</v>
      </c>
    </row>
    <row r="58" spans="1:29" ht="30" customHeight="1">
      <c r="A58" s="184" t="s">
        <v>1892</v>
      </c>
      <c r="B58" s="184" t="s">
        <v>1929</v>
      </c>
      <c r="C58" s="184" t="s">
        <v>1922</v>
      </c>
      <c r="D58" s="184" t="s">
        <v>1928</v>
      </c>
      <c r="E58" s="184" t="s">
        <v>39</v>
      </c>
      <c r="F58" s="183">
        <v>3</v>
      </c>
      <c r="G58" s="182">
        <v>1092500</v>
      </c>
      <c r="H58" s="182">
        <f t="shared" si="5"/>
        <v>3277500</v>
      </c>
      <c r="I58" s="182">
        <v>0</v>
      </c>
      <c r="J58" s="182">
        <f t="shared" si="6"/>
        <v>0</v>
      </c>
      <c r="K58" s="182">
        <v>0</v>
      </c>
      <c r="L58" s="182">
        <f t="shared" si="7"/>
        <v>0</v>
      </c>
      <c r="M58" s="182">
        <f t="shared" si="8"/>
        <v>1092500</v>
      </c>
      <c r="N58" s="182">
        <f t="shared" si="8"/>
        <v>3277500</v>
      </c>
      <c r="O58" s="184" t="s">
        <v>1927</v>
      </c>
      <c r="T58" s="177">
        <v>0</v>
      </c>
      <c r="AC58" s="177">
        <v>1</v>
      </c>
    </row>
    <row r="59" spans="1:29" ht="30" customHeight="1">
      <c r="A59" s="184" t="s">
        <v>1892</v>
      </c>
      <c r="B59" s="184" t="s">
        <v>1926</v>
      </c>
      <c r="C59" s="184" t="s">
        <v>1925</v>
      </c>
      <c r="D59" s="184" t="s">
        <v>14</v>
      </c>
      <c r="E59" s="184" t="s">
        <v>20</v>
      </c>
      <c r="F59" s="183">
        <v>3</v>
      </c>
      <c r="G59" s="182">
        <v>28500</v>
      </c>
      <c r="H59" s="182">
        <f t="shared" si="5"/>
        <v>85500</v>
      </c>
      <c r="I59" s="182">
        <v>0</v>
      </c>
      <c r="J59" s="182">
        <f t="shared" si="6"/>
        <v>0</v>
      </c>
      <c r="K59" s="182">
        <v>0</v>
      </c>
      <c r="L59" s="182">
        <f t="shared" si="7"/>
        <v>0</v>
      </c>
      <c r="M59" s="182">
        <f t="shared" si="8"/>
        <v>28500</v>
      </c>
      <c r="N59" s="182">
        <f t="shared" si="8"/>
        <v>85500</v>
      </c>
      <c r="O59" s="184" t="s">
        <v>1924</v>
      </c>
      <c r="T59" s="177">
        <v>0</v>
      </c>
      <c r="AC59" s="177">
        <v>1</v>
      </c>
    </row>
    <row r="60" spans="1:29" ht="30" customHeight="1">
      <c r="A60" s="184" t="s">
        <v>1892</v>
      </c>
      <c r="B60" s="184" t="s">
        <v>1923</v>
      </c>
      <c r="C60" s="184" t="s">
        <v>1922</v>
      </c>
      <c r="D60" s="184" t="s">
        <v>1921</v>
      </c>
      <c r="E60" s="184" t="s">
        <v>17</v>
      </c>
      <c r="F60" s="183">
        <v>60</v>
      </c>
      <c r="G60" s="182">
        <v>4080</v>
      </c>
      <c r="H60" s="182">
        <f t="shared" si="5"/>
        <v>244800</v>
      </c>
      <c r="I60" s="182">
        <v>0</v>
      </c>
      <c r="J60" s="182">
        <f t="shared" si="6"/>
        <v>0</v>
      </c>
      <c r="K60" s="182">
        <v>0</v>
      </c>
      <c r="L60" s="182">
        <f t="shared" si="7"/>
        <v>0</v>
      </c>
      <c r="M60" s="182">
        <f t="shared" si="8"/>
        <v>4080</v>
      </c>
      <c r="N60" s="182">
        <f t="shared" si="8"/>
        <v>244800</v>
      </c>
      <c r="O60" s="184" t="s">
        <v>1920</v>
      </c>
      <c r="T60" s="177">
        <v>0</v>
      </c>
      <c r="AC60" s="177">
        <v>1</v>
      </c>
    </row>
    <row r="61" spans="1:29" ht="30" customHeight="1">
      <c r="A61" s="184" t="s">
        <v>1892</v>
      </c>
      <c r="B61" s="184" t="s">
        <v>1919</v>
      </c>
      <c r="C61" s="184" t="s">
        <v>1918</v>
      </c>
      <c r="D61" s="184" t="s">
        <v>1911</v>
      </c>
      <c r="E61" s="184" t="s">
        <v>17</v>
      </c>
      <c r="F61" s="183">
        <v>156</v>
      </c>
      <c r="G61" s="182">
        <v>17190</v>
      </c>
      <c r="H61" s="182">
        <f t="shared" si="5"/>
        <v>2681640</v>
      </c>
      <c r="I61" s="182">
        <v>0</v>
      </c>
      <c r="J61" s="182">
        <f t="shared" si="6"/>
        <v>0</v>
      </c>
      <c r="K61" s="182">
        <v>0</v>
      </c>
      <c r="L61" s="182">
        <f t="shared" si="7"/>
        <v>0</v>
      </c>
      <c r="M61" s="182">
        <f t="shared" si="8"/>
        <v>17190</v>
      </c>
      <c r="N61" s="182">
        <f t="shared" si="8"/>
        <v>2681640</v>
      </c>
      <c r="O61" s="184" t="s">
        <v>1917</v>
      </c>
      <c r="T61" s="177">
        <v>0</v>
      </c>
      <c r="AC61" s="177">
        <v>1</v>
      </c>
    </row>
    <row r="62" spans="1:29" ht="30" customHeight="1">
      <c r="A62" s="184" t="s">
        <v>1892</v>
      </c>
      <c r="B62" s="184" t="s">
        <v>1916</v>
      </c>
      <c r="C62" s="184" t="s">
        <v>1915</v>
      </c>
      <c r="D62" s="184" t="s">
        <v>1911</v>
      </c>
      <c r="E62" s="184" t="s">
        <v>17</v>
      </c>
      <c r="F62" s="183">
        <v>114</v>
      </c>
      <c r="G62" s="182">
        <v>6170</v>
      </c>
      <c r="H62" s="182">
        <f t="shared" si="5"/>
        <v>703380</v>
      </c>
      <c r="I62" s="182">
        <v>0</v>
      </c>
      <c r="J62" s="182">
        <f t="shared" si="6"/>
        <v>0</v>
      </c>
      <c r="K62" s="182">
        <v>0</v>
      </c>
      <c r="L62" s="182">
        <f t="shared" si="7"/>
        <v>0</v>
      </c>
      <c r="M62" s="182">
        <f t="shared" si="8"/>
        <v>6170</v>
      </c>
      <c r="N62" s="182">
        <f t="shared" si="8"/>
        <v>703380</v>
      </c>
      <c r="O62" s="184" t="s">
        <v>1914</v>
      </c>
      <c r="T62" s="177">
        <v>0</v>
      </c>
      <c r="AC62" s="177">
        <v>1</v>
      </c>
    </row>
    <row r="63" spans="1:29" ht="30" customHeight="1">
      <c r="A63" s="184" t="s">
        <v>1892</v>
      </c>
      <c r="B63" s="184" t="s">
        <v>1913</v>
      </c>
      <c r="C63" s="184" t="s">
        <v>1912</v>
      </c>
      <c r="D63" s="184" t="s">
        <v>1911</v>
      </c>
      <c r="E63" s="184" t="s">
        <v>1910</v>
      </c>
      <c r="F63" s="183">
        <v>26</v>
      </c>
      <c r="G63" s="182">
        <v>8070</v>
      </c>
      <c r="H63" s="182">
        <f t="shared" si="5"/>
        <v>209820</v>
      </c>
      <c r="I63" s="182">
        <v>0</v>
      </c>
      <c r="J63" s="182">
        <f t="shared" si="6"/>
        <v>0</v>
      </c>
      <c r="K63" s="182">
        <v>0</v>
      </c>
      <c r="L63" s="182">
        <f t="shared" si="7"/>
        <v>0</v>
      </c>
      <c r="M63" s="182">
        <f t="shared" si="8"/>
        <v>8070</v>
      </c>
      <c r="N63" s="182">
        <f t="shared" si="8"/>
        <v>209820</v>
      </c>
      <c r="O63" s="184" t="s">
        <v>1909</v>
      </c>
      <c r="T63" s="177">
        <v>0</v>
      </c>
      <c r="AC63" s="177">
        <v>1</v>
      </c>
    </row>
    <row r="64" spans="1:29" ht="30" customHeight="1">
      <c r="A64" s="184" t="s">
        <v>1892</v>
      </c>
      <c r="B64" s="184" t="s">
        <v>1908</v>
      </c>
      <c r="C64" s="184" t="s">
        <v>1907</v>
      </c>
      <c r="D64" s="184" t="s">
        <v>1906</v>
      </c>
      <c r="E64" s="184" t="s">
        <v>39</v>
      </c>
      <c r="F64" s="183">
        <v>1</v>
      </c>
      <c r="G64" s="182">
        <v>47917</v>
      </c>
      <c r="H64" s="182">
        <f t="shared" si="5"/>
        <v>47917</v>
      </c>
      <c r="I64" s="182">
        <v>0</v>
      </c>
      <c r="J64" s="182">
        <f t="shared" si="6"/>
        <v>0</v>
      </c>
      <c r="K64" s="182">
        <v>0</v>
      </c>
      <c r="L64" s="182">
        <f t="shared" si="7"/>
        <v>0</v>
      </c>
      <c r="M64" s="182">
        <f t="shared" si="8"/>
        <v>47917</v>
      </c>
      <c r="N64" s="182">
        <f t="shared" si="8"/>
        <v>47917</v>
      </c>
      <c r="O64" s="184" t="s">
        <v>14</v>
      </c>
      <c r="T64" s="177">
        <v>0</v>
      </c>
      <c r="AC64" s="177">
        <v>1</v>
      </c>
    </row>
    <row r="65" spans="1:15" ht="30" customHeight="1">
      <c r="A65" s="182"/>
      <c r="B65" s="182"/>
      <c r="C65" s="182"/>
      <c r="D65" s="182"/>
      <c r="E65" s="182"/>
      <c r="F65" s="183"/>
      <c r="G65" s="182"/>
      <c r="H65" s="182"/>
      <c r="I65" s="182"/>
      <c r="J65" s="182"/>
      <c r="K65" s="182"/>
      <c r="L65" s="182"/>
      <c r="M65" s="182"/>
      <c r="N65" s="182"/>
      <c r="O65" s="182"/>
    </row>
    <row r="66" spans="1:15" ht="30" customHeight="1">
      <c r="A66" s="182"/>
      <c r="B66" s="182"/>
      <c r="C66" s="182"/>
      <c r="D66" s="182"/>
      <c r="E66" s="182"/>
      <c r="F66" s="183"/>
      <c r="G66" s="182"/>
      <c r="H66" s="182"/>
      <c r="I66" s="182"/>
      <c r="J66" s="182"/>
      <c r="K66" s="182"/>
      <c r="L66" s="182"/>
      <c r="M66" s="182"/>
      <c r="N66" s="182"/>
      <c r="O66" s="182"/>
    </row>
    <row r="67" spans="1:15" ht="30" customHeight="1">
      <c r="A67" s="182"/>
      <c r="B67" s="182"/>
      <c r="C67" s="182"/>
      <c r="D67" s="182"/>
      <c r="E67" s="182"/>
      <c r="F67" s="183"/>
      <c r="G67" s="182"/>
      <c r="H67" s="182"/>
      <c r="I67" s="182"/>
      <c r="J67" s="182"/>
      <c r="K67" s="182"/>
      <c r="L67" s="182"/>
      <c r="M67" s="182"/>
      <c r="N67" s="182"/>
      <c r="O67" s="182"/>
    </row>
    <row r="68" spans="1:15" ht="30" customHeight="1">
      <c r="A68" s="182"/>
      <c r="B68" s="182"/>
      <c r="C68" s="182"/>
      <c r="D68" s="182"/>
      <c r="E68" s="182"/>
      <c r="F68" s="183"/>
      <c r="G68" s="182"/>
      <c r="H68" s="182"/>
      <c r="I68" s="182"/>
      <c r="J68" s="182"/>
      <c r="K68" s="182"/>
      <c r="L68" s="182"/>
      <c r="M68" s="182"/>
      <c r="N68" s="182"/>
      <c r="O68" s="182"/>
    </row>
    <row r="69" spans="1:15" ht="30" customHeight="1">
      <c r="A69" s="182"/>
      <c r="B69" s="182"/>
      <c r="C69" s="182"/>
      <c r="D69" s="182"/>
      <c r="E69" s="182"/>
      <c r="F69" s="183"/>
      <c r="G69" s="182"/>
      <c r="H69" s="182"/>
      <c r="I69" s="182"/>
      <c r="J69" s="182"/>
      <c r="K69" s="182"/>
      <c r="L69" s="182"/>
      <c r="M69" s="182"/>
      <c r="N69" s="182"/>
      <c r="O69" s="182"/>
    </row>
    <row r="70" spans="1:15" ht="30" customHeight="1">
      <c r="A70" s="182"/>
      <c r="B70" s="182"/>
      <c r="C70" s="182"/>
      <c r="D70" s="182"/>
      <c r="E70" s="182"/>
      <c r="F70" s="183"/>
      <c r="G70" s="182"/>
      <c r="H70" s="182"/>
      <c r="I70" s="182"/>
      <c r="J70" s="182"/>
      <c r="K70" s="182"/>
      <c r="L70" s="182"/>
      <c r="M70" s="182"/>
      <c r="N70" s="182"/>
      <c r="O70" s="182"/>
    </row>
    <row r="71" spans="1:15" ht="30" customHeight="1">
      <c r="A71" s="182"/>
      <c r="B71" s="182"/>
      <c r="C71" s="182"/>
      <c r="D71" s="182"/>
      <c r="E71" s="182"/>
      <c r="F71" s="183"/>
      <c r="G71" s="182"/>
      <c r="H71" s="182"/>
      <c r="I71" s="182"/>
      <c r="J71" s="182"/>
      <c r="K71" s="182"/>
      <c r="L71" s="182"/>
      <c r="M71" s="182"/>
      <c r="N71" s="182"/>
      <c r="O71" s="182"/>
    </row>
    <row r="72" spans="1:15" ht="30" customHeight="1">
      <c r="A72" s="182"/>
      <c r="B72" s="182"/>
      <c r="C72" s="182"/>
      <c r="D72" s="182"/>
      <c r="E72" s="182"/>
      <c r="F72" s="183"/>
      <c r="G72" s="182"/>
      <c r="H72" s="182"/>
      <c r="I72" s="182"/>
      <c r="J72" s="182"/>
      <c r="K72" s="182"/>
      <c r="L72" s="182"/>
      <c r="M72" s="182"/>
      <c r="N72" s="182"/>
      <c r="O72" s="182"/>
    </row>
    <row r="73" spans="1:15" ht="30" customHeight="1">
      <c r="A73" s="182"/>
      <c r="B73" s="182"/>
      <c r="C73" s="182"/>
      <c r="D73" s="182"/>
      <c r="E73" s="182"/>
      <c r="F73" s="183"/>
      <c r="G73" s="182"/>
      <c r="H73" s="182"/>
      <c r="I73" s="182"/>
      <c r="J73" s="182"/>
      <c r="K73" s="182"/>
      <c r="L73" s="182"/>
      <c r="M73" s="182"/>
      <c r="N73" s="182"/>
      <c r="O73" s="182"/>
    </row>
    <row r="74" spans="1:15" ht="30" customHeight="1">
      <c r="A74" s="182"/>
      <c r="B74" s="182"/>
      <c r="C74" s="182"/>
      <c r="D74" s="182"/>
      <c r="E74" s="182"/>
      <c r="F74" s="183"/>
      <c r="G74" s="182"/>
      <c r="H74" s="182"/>
      <c r="I74" s="182"/>
      <c r="J74" s="182"/>
      <c r="K74" s="182"/>
      <c r="L74" s="182"/>
      <c r="M74" s="182"/>
      <c r="N74" s="182"/>
      <c r="O74" s="182"/>
    </row>
    <row r="75" spans="1:15" ht="30" customHeight="1">
      <c r="A75" s="182"/>
      <c r="B75" s="182"/>
      <c r="C75" s="182"/>
      <c r="D75" s="182"/>
      <c r="E75" s="182"/>
      <c r="F75" s="183"/>
      <c r="G75" s="182"/>
      <c r="H75" s="182"/>
      <c r="I75" s="182"/>
      <c r="J75" s="182"/>
      <c r="K75" s="182"/>
      <c r="L75" s="182"/>
      <c r="M75" s="182"/>
      <c r="N75" s="182"/>
      <c r="O75" s="182"/>
    </row>
    <row r="76" spans="1:15" ht="30" customHeight="1">
      <c r="A76" s="182"/>
      <c r="B76" s="182"/>
      <c r="C76" s="182"/>
      <c r="D76" s="182"/>
      <c r="E76" s="182"/>
      <c r="F76" s="183"/>
      <c r="G76" s="182"/>
      <c r="H76" s="182"/>
      <c r="I76" s="182"/>
      <c r="J76" s="182"/>
      <c r="K76" s="182"/>
      <c r="L76" s="182"/>
      <c r="M76" s="182"/>
      <c r="N76" s="182"/>
      <c r="O76" s="182"/>
    </row>
    <row r="77" spans="1:15" ht="30" customHeight="1">
      <c r="A77" s="182"/>
      <c r="B77" s="182"/>
      <c r="C77" s="182"/>
      <c r="D77" s="182"/>
      <c r="E77" s="182"/>
      <c r="F77" s="183"/>
      <c r="G77" s="182"/>
      <c r="H77" s="182"/>
      <c r="I77" s="182"/>
      <c r="J77" s="182"/>
      <c r="K77" s="182"/>
      <c r="L77" s="182"/>
      <c r="M77" s="182"/>
      <c r="N77" s="182"/>
      <c r="O77" s="182"/>
    </row>
    <row r="78" spans="1:15" ht="30" customHeight="1">
      <c r="A78" s="182"/>
      <c r="B78" s="182"/>
      <c r="C78" s="182"/>
      <c r="D78" s="182"/>
      <c r="E78" s="182"/>
      <c r="F78" s="183"/>
      <c r="G78" s="182"/>
      <c r="H78" s="182"/>
      <c r="I78" s="182"/>
      <c r="J78" s="182"/>
      <c r="K78" s="182"/>
      <c r="L78" s="182"/>
      <c r="M78" s="182"/>
      <c r="N78" s="182"/>
      <c r="O78" s="182"/>
    </row>
    <row r="79" spans="1:15" ht="30" customHeight="1">
      <c r="A79" s="182"/>
      <c r="B79" s="182"/>
      <c r="C79" s="182"/>
      <c r="D79" s="182"/>
      <c r="E79" s="182"/>
      <c r="F79" s="183"/>
      <c r="G79" s="182"/>
      <c r="H79" s="182"/>
      <c r="I79" s="182"/>
      <c r="J79" s="182"/>
      <c r="K79" s="182"/>
      <c r="L79" s="182"/>
      <c r="M79" s="182"/>
      <c r="N79" s="182"/>
      <c r="O79" s="182"/>
    </row>
    <row r="80" spans="1:15" ht="30" customHeight="1">
      <c r="A80" s="182"/>
      <c r="B80" s="182"/>
      <c r="C80" s="182"/>
      <c r="D80" s="182"/>
      <c r="E80" s="182"/>
      <c r="F80" s="183"/>
      <c r="G80" s="182"/>
      <c r="H80" s="182"/>
      <c r="I80" s="182"/>
      <c r="J80" s="182"/>
      <c r="K80" s="182"/>
      <c r="L80" s="182"/>
      <c r="M80" s="182"/>
      <c r="N80" s="182"/>
      <c r="O80" s="182"/>
    </row>
    <row r="81" spans="1:15" ht="30" customHeight="1">
      <c r="A81" s="182"/>
      <c r="B81" s="182"/>
      <c r="C81" s="182" t="s">
        <v>799</v>
      </c>
      <c r="D81" s="182"/>
      <c r="E81" s="182"/>
      <c r="F81" s="183"/>
      <c r="G81" s="182"/>
      <c r="H81" s="182">
        <f>ROUNDDOWN(SUMIF(AC57:AC80, 1, H57:H80), 0)</f>
        <v>8921557</v>
      </c>
      <c r="I81" s="182"/>
      <c r="J81" s="182">
        <f>ROUNDDOWN(SUMIF(AC57:AC80, 1, J57:J80), 0)</f>
        <v>0</v>
      </c>
      <c r="K81" s="182"/>
      <c r="L81" s="182">
        <f>ROUNDDOWN(SUMIF(AC57:AC80, 1, L57:L80), 0)</f>
        <v>0</v>
      </c>
      <c r="M81" s="182"/>
      <c r="N81" s="182">
        <f>H81+J81+L81</f>
        <v>8921557</v>
      </c>
      <c r="O81" s="182"/>
    </row>
    <row r="82" spans="1:15" hidden="1">
      <c r="A82" s="177" t="s">
        <v>1890</v>
      </c>
    </row>
    <row r="83" spans="1:15" ht="17.25">
      <c r="A83" s="178"/>
      <c r="B83" s="178"/>
      <c r="C83" s="178" t="s">
        <v>1905</v>
      </c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178"/>
    </row>
  </sheetData>
  <mergeCells count="12">
    <mergeCell ref="O2:O3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</mergeCells>
  <phoneticPr fontId="31" type="noConversion"/>
  <pageMargins left="0.78740157480314954" right="0" top="0.39370078740157477" bottom="0.39370078740157477" header="0.3" footer="0.3"/>
  <pageSetup paperSize="9" scale="60" orientation="landscape" r:id="rId1"/>
  <rowBreaks count="2" manualBreakCount="2">
    <brk id="29" max="16383" man="1"/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M30"/>
  <sheetViews>
    <sheetView zoomScaleNormal="100" zoomScaleSheetLayoutView="75" workbookViewId="0"/>
  </sheetViews>
  <sheetFormatPr defaultColWidth="8.625" defaultRowHeight="16.5"/>
  <sheetData>
    <row r="1" spans="1:7">
      <c r="A1" s="1" t="s">
        <v>777</v>
      </c>
    </row>
    <row r="2" spans="1:7">
      <c r="A2" s="2" t="s">
        <v>1348</v>
      </c>
      <c r="B2" s="1" t="s">
        <v>67</v>
      </c>
    </row>
    <row r="3" spans="1:7">
      <c r="A3" s="2" t="s">
        <v>1354</v>
      </c>
      <c r="B3" s="1" t="s">
        <v>151</v>
      </c>
    </row>
    <row r="4" spans="1:7">
      <c r="A4" s="2" t="s">
        <v>1345</v>
      </c>
      <c r="B4" s="1">
        <v>5</v>
      </c>
    </row>
    <row r="5" spans="1:7">
      <c r="A5" s="2" t="s">
        <v>1343</v>
      </c>
      <c r="B5" s="1">
        <v>5</v>
      </c>
    </row>
    <row r="6" spans="1:7">
      <c r="A6" s="2" t="s">
        <v>1349</v>
      </c>
      <c r="B6" s="1" t="s">
        <v>778</v>
      </c>
    </row>
    <row r="7" spans="1:7">
      <c r="A7" s="2" t="s">
        <v>1623</v>
      </c>
      <c r="B7" s="1" t="s">
        <v>90</v>
      </c>
      <c r="C7" s="1" t="s">
        <v>11</v>
      </c>
    </row>
    <row r="8" spans="1:7">
      <c r="A8" s="2" t="s">
        <v>1618</v>
      </c>
      <c r="B8" s="1" t="s">
        <v>90</v>
      </c>
      <c r="C8" s="1">
        <v>2</v>
      </c>
    </row>
    <row r="9" spans="1:7">
      <c r="A9" s="2" t="s">
        <v>121</v>
      </c>
      <c r="B9" s="1" t="s">
        <v>1205</v>
      </c>
      <c r="C9" s="1" t="s">
        <v>1181</v>
      </c>
      <c r="D9" s="1" t="s">
        <v>1182</v>
      </c>
      <c r="E9" s="1" t="s">
        <v>1216</v>
      </c>
      <c r="F9" s="1" t="s">
        <v>1228</v>
      </c>
      <c r="G9" s="1" t="s">
        <v>1351</v>
      </c>
    </row>
    <row r="10" spans="1:7">
      <c r="A10" s="2" t="s">
        <v>129</v>
      </c>
      <c r="B10" s="1">
        <v>1157</v>
      </c>
      <c r="C10" s="1">
        <v>0</v>
      </c>
      <c r="D10" s="1">
        <v>0</v>
      </c>
    </row>
    <row r="11" spans="1:7">
      <c r="A11" s="2" t="s">
        <v>1357</v>
      </c>
      <c r="B11" s="1" t="s">
        <v>128</v>
      </c>
      <c r="C11" s="1">
        <v>4</v>
      </c>
    </row>
    <row r="12" spans="1:7">
      <c r="A12" s="2" t="s">
        <v>1621</v>
      </c>
      <c r="B12" s="1" t="s">
        <v>128</v>
      </c>
      <c r="C12" s="1">
        <v>4</v>
      </c>
    </row>
    <row r="13" spans="1:7">
      <c r="A13" s="2" t="s">
        <v>1617</v>
      </c>
      <c r="B13" s="1" t="s">
        <v>128</v>
      </c>
      <c r="C13" s="1">
        <v>3</v>
      </c>
    </row>
    <row r="14" spans="1:7">
      <c r="A14" s="2" t="s">
        <v>1352</v>
      </c>
      <c r="B14" s="1" t="s">
        <v>90</v>
      </c>
      <c r="C14" s="1">
        <v>5</v>
      </c>
    </row>
    <row r="15" spans="1:7">
      <c r="A15" s="2" t="s">
        <v>1622</v>
      </c>
      <c r="B15" s="1" t="s">
        <v>67</v>
      </c>
      <c r="C15" s="1" t="s">
        <v>309</v>
      </c>
      <c r="D15" s="1" t="s">
        <v>309</v>
      </c>
      <c r="E15" s="1" t="s">
        <v>309</v>
      </c>
      <c r="F15" s="1">
        <v>1</v>
      </c>
    </row>
    <row r="16" spans="1:7">
      <c r="A16" s="2" t="s">
        <v>1619</v>
      </c>
      <c r="B16" s="1">
        <v>1.1100000000000001</v>
      </c>
      <c r="C16" s="1">
        <v>1.1200000000000001</v>
      </c>
    </row>
    <row r="17" spans="1:13">
      <c r="A17" s="2" t="s">
        <v>1620</v>
      </c>
      <c r="B17" s="1">
        <v>1</v>
      </c>
      <c r="C17" s="1">
        <v>1.5</v>
      </c>
      <c r="D17" s="1">
        <v>1.1599999999999999</v>
      </c>
      <c r="E17" s="1">
        <v>1.6</v>
      </c>
      <c r="F17" s="1">
        <v>1.6</v>
      </c>
      <c r="G17" s="1">
        <v>1.6</v>
      </c>
      <c r="H17" s="1">
        <v>1.94</v>
      </c>
      <c r="I17" s="1">
        <v>1.94</v>
      </c>
      <c r="J17" s="1">
        <v>1.94</v>
      </c>
      <c r="K17" s="1">
        <v>1</v>
      </c>
      <c r="L17" s="1">
        <v>1</v>
      </c>
      <c r="M17" s="1">
        <v>1</v>
      </c>
    </row>
    <row r="18" spans="1:13">
      <c r="A18" s="2" t="s">
        <v>1629</v>
      </c>
      <c r="B18" s="1">
        <v>1.25</v>
      </c>
      <c r="C18" s="1">
        <v>1.071</v>
      </c>
    </row>
    <row r="19" spans="1:13">
      <c r="A19" s="2" t="s">
        <v>1872</v>
      </c>
    </row>
    <row r="20" spans="1:13">
      <c r="A20" s="2" t="s">
        <v>1630</v>
      </c>
      <c r="B20" s="2" t="s">
        <v>90</v>
      </c>
      <c r="C20" s="1">
        <v>1</v>
      </c>
    </row>
    <row r="21" spans="1:13">
      <c r="A21" s="1" t="s">
        <v>76</v>
      </c>
      <c r="B21" s="1" t="s">
        <v>1338</v>
      </c>
      <c r="C21" s="1" t="s">
        <v>1347</v>
      </c>
    </row>
    <row r="22" spans="1:13">
      <c r="A22" s="1">
        <v>1</v>
      </c>
      <c r="B22" s="2" t="s">
        <v>1626</v>
      </c>
      <c r="C22" s="2" t="s">
        <v>144</v>
      </c>
    </row>
    <row r="23" spans="1:13">
      <c r="A23" s="1">
        <v>2</v>
      </c>
      <c r="B23" s="2" t="s">
        <v>1631</v>
      </c>
      <c r="C23" s="2" t="s">
        <v>146</v>
      </c>
    </row>
    <row r="24" spans="1:13">
      <c r="A24" s="1">
        <v>3</v>
      </c>
      <c r="B24" s="2" t="s">
        <v>1625</v>
      </c>
      <c r="C24" s="2" t="s">
        <v>135</v>
      </c>
    </row>
    <row r="25" spans="1:13">
      <c r="A25" s="1">
        <v>4</v>
      </c>
      <c r="B25" s="2" t="s">
        <v>1627</v>
      </c>
      <c r="C25" s="2" t="s">
        <v>123</v>
      </c>
    </row>
    <row r="26" spans="1:13">
      <c r="A26" s="1">
        <v>5</v>
      </c>
      <c r="B26" s="2" t="s">
        <v>1628</v>
      </c>
      <c r="C26" s="2" t="s">
        <v>14</v>
      </c>
    </row>
    <row r="27" spans="1:13">
      <c r="A27" s="1">
        <v>6</v>
      </c>
      <c r="B27" s="2" t="s">
        <v>134</v>
      </c>
      <c r="C27" s="2" t="s">
        <v>14</v>
      </c>
    </row>
    <row r="28" spans="1:13">
      <c r="A28" s="1">
        <v>7</v>
      </c>
      <c r="B28" s="2" t="s">
        <v>134</v>
      </c>
      <c r="C28" s="2" t="s">
        <v>14</v>
      </c>
    </row>
    <row r="29" spans="1:13">
      <c r="A29" s="1">
        <v>8</v>
      </c>
      <c r="B29" s="2" t="s">
        <v>134</v>
      </c>
      <c r="C29" s="2" t="s">
        <v>14</v>
      </c>
    </row>
    <row r="30" spans="1:13">
      <c r="A30" s="1">
        <v>9</v>
      </c>
      <c r="B30" s="2" t="s">
        <v>134</v>
      </c>
      <c r="C30" s="2" t="s">
        <v>14</v>
      </c>
    </row>
  </sheetData>
  <phoneticPr fontId="31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"/>
  <sheetViews>
    <sheetView zoomScaleNormal="100" zoomScaleSheetLayoutView="75" workbookViewId="0"/>
  </sheetViews>
  <sheetFormatPr defaultColWidth="8.625" defaultRowHeight="16.5"/>
  <sheetData/>
  <phoneticPr fontId="31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tabColor rgb="FF568ED4"/>
  </sheetPr>
  <dimension ref="A1:N40"/>
  <sheetViews>
    <sheetView tabSelected="1" view="pageBreakPreview" zoomScaleNormal="100" zoomScaleSheetLayoutView="100" workbookViewId="0">
      <selection activeCell="D16" sqref="D16:G16"/>
    </sheetView>
  </sheetViews>
  <sheetFormatPr defaultColWidth="8" defaultRowHeight="16.5"/>
  <cols>
    <col min="1" max="3" width="11.875" style="32" customWidth="1"/>
    <col min="4" max="5" width="10.875" style="32" customWidth="1"/>
    <col min="6" max="6" width="11.875" style="32" customWidth="1"/>
    <col min="7" max="7" width="5.875" style="32" customWidth="1"/>
    <col min="8" max="8" width="7.875" style="32" customWidth="1"/>
    <col min="9" max="9" width="9.875" style="32" customWidth="1"/>
    <col min="10" max="10" width="6.625" style="32" customWidth="1"/>
    <col min="11" max="12" width="8.375" style="32" customWidth="1"/>
    <col min="13" max="13" width="8" style="32" customWidth="1"/>
    <col min="14" max="14" width="14.875" style="32" bestFit="1" customWidth="1"/>
    <col min="15" max="256" width="8" style="32"/>
    <col min="257" max="259" width="11.875" style="32" customWidth="1"/>
    <col min="260" max="261" width="10.875" style="32" customWidth="1"/>
    <col min="262" max="262" width="11.875" style="32" customWidth="1"/>
    <col min="263" max="263" width="5.875" style="32" customWidth="1"/>
    <col min="264" max="264" width="7.875" style="32" customWidth="1"/>
    <col min="265" max="265" width="9.875" style="32" customWidth="1"/>
    <col min="266" max="266" width="6.625" style="32" customWidth="1"/>
    <col min="267" max="268" width="8.375" style="32" customWidth="1"/>
    <col min="269" max="269" width="8" style="32" customWidth="1"/>
    <col min="270" max="270" width="14.875" style="32" bestFit="1" customWidth="1"/>
    <col min="271" max="512" width="8" style="32"/>
    <col min="513" max="515" width="11.875" style="32" customWidth="1"/>
    <col min="516" max="517" width="10.875" style="32" customWidth="1"/>
    <col min="518" max="518" width="11.875" style="32" customWidth="1"/>
    <col min="519" max="519" width="5.875" style="32" customWidth="1"/>
    <col min="520" max="520" width="7.875" style="32" customWidth="1"/>
    <col min="521" max="521" width="9.875" style="32" customWidth="1"/>
    <col min="522" max="522" width="6.625" style="32" customWidth="1"/>
    <col min="523" max="524" width="8.375" style="32" customWidth="1"/>
    <col min="525" max="525" width="8" style="32" customWidth="1"/>
    <col min="526" max="526" width="14.875" style="32" bestFit="1" customWidth="1"/>
    <col min="527" max="768" width="8" style="32"/>
    <col min="769" max="771" width="11.875" style="32" customWidth="1"/>
    <col min="772" max="773" width="10.875" style="32" customWidth="1"/>
    <col min="774" max="774" width="11.875" style="32" customWidth="1"/>
    <col min="775" max="775" width="5.875" style="32" customWidth="1"/>
    <col min="776" max="776" width="7.875" style="32" customWidth="1"/>
    <col min="777" max="777" width="9.875" style="32" customWidth="1"/>
    <col min="778" max="778" width="6.625" style="32" customWidth="1"/>
    <col min="779" max="780" width="8.375" style="32" customWidth="1"/>
    <col min="781" max="781" width="8" style="32" customWidth="1"/>
    <col min="782" max="782" width="14.875" style="32" bestFit="1" customWidth="1"/>
    <col min="783" max="1024" width="8" style="32"/>
    <col min="1025" max="1027" width="11.875" style="32" customWidth="1"/>
    <col min="1028" max="1029" width="10.875" style="32" customWidth="1"/>
    <col min="1030" max="1030" width="11.875" style="32" customWidth="1"/>
    <col min="1031" max="1031" width="5.875" style="32" customWidth="1"/>
    <col min="1032" max="1032" width="7.875" style="32" customWidth="1"/>
    <col min="1033" max="1033" width="9.875" style="32" customWidth="1"/>
    <col min="1034" max="1034" width="6.625" style="32" customWidth="1"/>
    <col min="1035" max="1036" width="8.375" style="32" customWidth="1"/>
    <col min="1037" max="1037" width="8" style="32" customWidth="1"/>
    <col min="1038" max="1038" width="14.875" style="32" bestFit="1" customWidth="1"/>
    <col min="1039" max="1280" width="8" style="32"/>
    <col min="1281" max="1283" width="11.875" style="32" customWidth="1"/>
    <col min="1284" max="1285" width="10.875" style="32" customWidth="1"/>
    <col min="1286" max="1286" width="11.875" style="32" customWidth="1"/>
    <col min="1287" max="1287" width="5.875" style="32" customWidth="1"/>
    <col min="1288" max="1288" width="7.875" style="32" customWidth="1"/>
    <col min="1289" max="1289" width="9.875" style="32" customWidth="1"/>
    <col min="1290" max="1290" width="6.625" style="32" customWidth="1"/>
    <col min="1291" max="1292" width="8.375" style="32" customWidth="1"/>
    <col min="1293" max="1293" width="8" style="32" customWidth="1"/>
    <col min="1294" max="1294" width="14.875" style="32" bestFit="1" customWidth="1"/>
    <col min="1295" max="1536" width="8" style="32"/>
    <col min="1537" max="1539" width="11.875" style="32" customWidth="1"/>
    <col min="1540" max="1541" width="10.875" style="32" customWidth="1"/>
    <col min="1542" max="1542" width="11.875" style="32" customWidth="1"/>
    <col min="1543" max="1543" width="5.875" style="32" customWidth="1"/>
    <col min="1544" max="1544" width="7.875" style="32" customWidth="1"/>
    <col min="1545" max="1545" width="9.875" style="32" customWidth="1"/>
    <col min="1546" max="1546" width="6.625" style="32" customWidth="1"/>
    <col min="1547" max="1548" width="8.375" style="32" customWidth="1"/>
    <col min="1549" max="1549" width="8" style="32" customWidth="1"/>
    <col min="1550" max="1550" width="14.875" style="32" bestFit="1" customWidth="1"/>
    <col min="1551" max="1792" width="8" style="32"/>
    <col min="1793" max="1795" width="11.875" style="32" customWidth="1"/>
    <col min="1796" max="1797" width="10.875" style="32" customWidth="1"/>
    <col min="1798" max="1798" width="11.875" style="32" customWidth="1"/>
    <col min="1799" max="1799" width="5.875" style="32" customWidth="1"/>
    <col min="1800" max="1800" width="7.875" style="32" customWidth="1"/>
    <col min="1801" max="1801" width="9.875" style="32" customWidth="1"/>
    <col min="1802" max="1802" width="6.625" style="32" customWidth="1"/>
    <col min="1803" max="1804" width="8.375" style="32" customWidth="1"/>
    <col min="1805" max="1805" width="8" style="32" customWidth="1"/>
    <col min="1806" max="1806" width="14.875" style="32" bestFit="1" customWidth="1"/>
    <col min="1807" max="2048" width="8" style="32"/>
    <col min="2049" max="2051" width="11.875" style="32" customWidth="1"/>
    <col min="2052" max="2053" width="10.875" style="32" customWidth="1"/>
    <col min="2054" max="2054" width="11.875" style="32" customWidth="1"/>
    <col min="2055" max="2055" width="5.875" style="32" customWidth="1"/>
    <col min="2056" max="2056" width="7.875" style="32" customWidth="1"/>
    <col min="2057" max="2057" width="9.875" style="32" customWidth="1"/>
    <col min="2058" max="2058" width="6.625" style="32" customWidth="1"/>
    <col min="2059" max="2060" width="8.375" style="32" customWidth="1"/>
    <col min="2061" max="2061" width="8" style="32" customWidth="1"/>
    <col min="2062" max="2062" width="14.875" style="32" bestFit="1" customWidth="1"/>
    <col min="2063" max="2304" width="8" style="32"/>
    <col min="2305" max="2307" width="11.875" style="32" customWidth="1"/>
    <col min="2308" max="2309" width="10.875" style="32" customWidth="1"/>
    <col min="2310" max="2310" width="11.875" style="32" customWidth="1"/>
    <col min="2311" max="2311" width="5.875" style="32" customWidth="1"/>
    <col min="2312" max="2312" width="7.875" style="32" customWidth="1"/>
    <col min="2313" max="2313" width="9.875" style="32" customWidth="1"/>
    <col min="2314" max="2314" width="6.625" style="32" customWidth="1"/>
    <col min="2315" max="2316" width="8.375" style="32" customWidth="1"/>
    <col min="2317" max="2317" width="8" style="32" customWidth="1"/>
    <col min="2318" max="2318" width="14.875" style="32" bestFit="1" customWidth="1"/>
    <col min="2319" max="2560" width="8" style="32"/>
    <col min="2561" max="2563" width="11.875" style="32" customWidth="1"/>
    <col min="2564" max="2565" width="10.875" style="32" customWidth="1"/>
    <col min="2566" max="2566" width="11.875" style="32" customWidth="1"/>
    <col min="2567" max="2567" width="5.875" style="32" customWidth="1"/>
    <col min="2568" max="2568" width="7.875" style="32" customWidth="1"/>
    <col min="2569" max="2569" width="9.875" style="32" customWidth="1"/>
    <col min="2570" max="2570" width="6.625" style="32" customWidth="1"/>
    <col min="2571" max="2572" width="8.375" style="32" customWidth="1"/>
    <col min="2573" max="2573" width="8" style="32" customWidth="1"/>
    <col min="2574" max="2574" width="14.875" style="32" bestFit="1" customWidth="1"/>
    <col min="2575" max="2816" width="8" style="32"/>
    <col min="2817" max="2819" width="11.875" style="32" customWidth="1"/>
    <col min="2820" max="2821" width="10.875" style="32" customWidth="1"/>
    <col min="2822" max="2822" width="11.875" style="32" customWidth="1"/>
    <col min="2823" max="2823" width="5.875" style="32" customWidth="1"/>
    <col min="2824" max="2824" width="7.875" style="32" customWidth="1"/>
    <col min="2825" max="2825" width="9.875" style="32" customWidth="1"/>
    <col min="2826" max="2826" width="6.625" style="32" customWidth="1"/>
    <col min="2827" max="2828" width="8.375" style="32" customWidth="1"/>
    <col min="2829" max="2829" width="8" style="32" customWidth="1"/>
    <col min="2830" max="2830" width="14.875" style="32" bestFit="1" customWidth="1"/>
    <col min="2831" max="3072" width="8" style="32"/>
    <col min="3073" max="3075" width="11.875" style="32" customWidth="1"/>
    <col min="3076" max="3077" width="10.875" style="32" customWidth="1"/>
    <col min="3078" max="3078" width="11.875" style="32" customWidth="1"/>
    <col min="3079" max="3079" width="5.875" style="32" customWidth="1"/>
    <col min="3080" max="3080" width="7.875" style="32" customWidth="1"/>
    <col min="3081" max="3081" width="9.875" style="32" customWidth="1"/>
    <col min="3082" max="3082" width="6.625" style="32" customWidth="1"/>
    <col min="3083" max="3084" width="8.375" style="32" customWidth="1"/>
    <col min="3085" max="3085" width="8" style="32" customWidth="1"/>
    <col min="3086" max="3086" width="14.875" style="32" bestFit="1" customWidth="1"/>
    <col min="3087" max="3328" width="8" style="32"/>
    <col min="3329" max="3331" width="11.875" style="32" customWidth="1"/>
    <col min="3332" max="3333" width="10.875" style="32" customWidth="1"/>
    <col min="3334" max="3334" width="11.875" style="32" customWidth="1"/>
    <col min="3335" max="3335" width="5.875" style="32" customWidth="1"/>
    <col min="3336" max="3336" width="7.875" style="32" customWidth="1"/>
    <col min="3337" max="3337" width="9.875" style="32" customWidth="1"/>
    <col min="3338" max="3338" width="6.625" style="32" customWidth="1"/>
    <col min="3339" max="3340" width="8.375" style="32" customWidth="1"/>
    <col min="3341" max="3341" width="8" style="32" customWidth="1"/>
    <col min="3342" max="3342" width="14.875" style="32" bestFit="1" customWidth="1"/>
    <col min="3343" max="3584" width="8" style="32"/>
    <col min="3585" max="3587" width="11.875" style="32" customWidth="1"/>
    <col min="3588" max="3589" width="10.875" style="32" customWidth="1"/>
    <col min="3590" max="3590" width="11.875" style="32" customWidth="1"/>
    <col min="3591" max="3591" width="5.875" style="32" customWidth="1"/>
    <col min="3592" max="3592" width="7.875" style="32" customWidth="1"/>
    <col min="3593" max="3593" width="9.875" style="32" customWidth="1"/>
    <col min="3594" max="3594" width="6.625" style="32" customWidth="1"/>
    <col min="3595" max="3596" width="8.375" style="32" customWidth="1"/>
    <col min="3597" max="3597" width="8" style="32" customWidth="1"/>
    <col min="3598" max="3598" width="14.875" style="32" bestFit="1" customWidth="1"/>
    <col min="3599" max="3840" width="8" style="32"/>
    <col min="3841" max="3843" width="11.875" style="32" customWidth="1"/>
    <col min="3844" max="3845" width="10.875" style="32" customWidth="1"/>
    <col min="3846" max="3846" width="11.875" style="32" customWidth="1"/>
    <col min="3847" max="3847" width="5.875" style="32" customWidth="1"/>
    <col min="3848" max="3848" width="7.875" style="32" customWidth="1"/>
    <col min="3849" max="3849" width="9.875" style="32" customWidth="1"/>
    <col min="3850" max="3850" width="6.625" style="32" customWidth="1"/>
    <col min="3851" max="3852" width="8.375" style="32" customWidth="1"/>
    <col min="3853" max="3853" width="8" style="32" customWidth="1"/>
    <col min="3854" max="3854" width="14.875" style="32" bestFit="1" customWidth="1"/>
    <col min="3855" max="4096" width="8" style="32"/>
    <col min="4097" max="4099" width="11.875" style="32" customWidth="1"/>
    <col min="4100" max="4101" width="10.875" style="32" customWidth="1"/>
    <col min="4102" max="4102" width="11.875" style="32" customWidth="1"/>
    <col min="4103" max="4103" width="5.875" style="32" customWidth="1"/>
    <col min="4104" max="4104" width="7.875" style="32" customWidth="1"/>
    <col min="4105" max="4105" width="9.875" style="32" customWidth="1"/>
    <col min="4106" max="4106" width="6.625" style="32" customWidth="1"/>
    <col min="4107" max="4108" width="8.375" style="32" customWidth="1"/>
    <col min="4109" max="4109" width="8" style="32" customWidth="1"/>
    <col min="4110" max="4110" width="14.875" style="32" bestFit="1" customWidth="1"/>
    <col min="4111" max="4352" width="8" style="32"/>
    <col min="4353" max="4355" width="11.875" style="32" customWidth="1"/>
    <col min="4356" max="4357" width="10.875" style="32" customWidth="1"/>
    <col min="4358" max="4358" width="11.875" style="32" customWidth="1"/>
    <col min="4359" max="4359" width="5.875" style="32" customWidth="1"/>
    <col min="4360" max="4360" width="7.875" style="32" customWidth="1"/>
    <col min="4361" max="4361" width="9.875" style="32" customWidth="1"/>
    <col min="4362" max="4362" width="6.625" style="32" customWidth="1"/>
    <col min="4363" max="4364" width="8.375" style="32" customWidth="1"/>
    <col min="4365" max="4365" width="8" style="32" customWidth="1"/>
    <col min="4366" max="4366" width="14.875" style="32" bestFit="1" customWidth="1"/>
    <col min="4367" max="4608" width="8" style="32"/>
    <col min="4609" max="4611" width="11.875" style="32" customWidth="1"/>
    <col min="4612" max="4613" width="10.875" style="32" customWidth="1"/>
    <col min="4614" max="4614" width="11.875" style="32" customWidth="1"/>
    <col min="4615" max="4615" width="5.875" style="32" customWidth="1"/>
    <col min="4616" max="4616" width="7.875" style="32" customWidth="1"/>
    <col min="4617" max="4617" width="9.875" style="32" customWidth="1"/>
    <col min="4618" max="4618" width="6.625" style="32" customWidth="1"/>
    <col min="4619" max="4620" width="8.375" style="32" customWidth="1"/>
    <col min="4621" max="4621" width="8" style="32" customWidth="1"/>
    <col min="4622" max="4622" width="14.875" style="32" bestFit="1" customWidth="1"/>
    <col min="4623" max="4864" width="8" style="32"/>
    <col min="4865" max="4867" width="11.875" style="32" customWidth="1"/>
    <col min="4868" max="4869" width="10.875" style="32" customWidth="1"/>
    <col min="4870" max="4870" width="11.875" style="32" customWidth="1"/>
    <col min="4871" max="4871" width="5.875" style="32" customWidth="1"/>
    <col min="4872" max="4872" width="7.875" style="32" customWidth="1"/>
    <col min="4873" max="4873" width="9.875" style="32" customWidth="1"/>
    <col min="4874" max="4874" width="6.625" style="32" customWidth="1"/>
    <col min="4875" max="4876" width="8.375" style="32" customWidth="1"/>
    <col min="4877" max="4877" width="8" style="32" customWidth="1"/>
    <col min="4878" max="4878" width="14.875" style="32" bestFit="1" customWidth="1"/>
    <col min="4879" max="5120" width="8" style="32"/>
    <col min="5121" max="5123" width="11.875" style="32" customWidth="1"/>
    <col min="5124" max="5125" width="10.875" style="32" customWidth="1"/>
    <col min="5126" max="5126" width="11.875" style="32" customWidth="1"/>
    <col min="5127" max="5127" width="5.875" style="32" customWidth="1"/>
    <col min="5128" max="5128" width="7.875" style="32" customWidth="1"/>
    <col min="5129" max="5129" width="9.875" style="32" customWidth="1"/>
    <col min="5130" max="5130" width="6.625" style="32" customWidth="1"/>
    <col min="5131" max="5132" width="8.375" style="32" customWidth="1"/>
    <col min="5133" max="5133" width="8" style="32" customWidth="1"/>
    <col min="5134" max="5134" width="14.875" style="32" bestFit="1" customWidth="1"/>
    <col min="5135" max="5376" width="8" style="32"/>
    <col min="5377" max="5379" width="11.875" style="32" customWidth="1"/>
    <col min="5380" max="5381" width="10.875" style="32" customWidth="1"/>
    <col min="5382" max="5382" width="11.875" style="32" customWidth="1"/>
    <col min="5383" max="5383" width="5.875" style="32" customWidth="1"/>
    <col min="5384" max="5384" width="7.875" style="32" customWidth="1"/>
    <col min="5385" max="5385" width="9.875" style="32" customWidth="1"/>
    <col min="5386" max="5386" width="6.625" style="32" customWidth="1"/>
    <col min="5387" max="5388" width="8.375" style="32" customWidth="1"/>
    <col min="5389" max="5389" width="8" style="32" customWidth="1"/>
    <col min="5390" max="5390" width="14.875" style="32" bestFit="1" customWidth="1"/>
    <col min="5391" max="5632" width="8" style="32"/>
    <col min="5633" max="5635" width="11.875" style="32" customWidth="1"/>
    <col min="5636" max="5637" width="10.875" style="32" customWidth="1"/>
    <col min="5638" max="5638" width="11.875" style="32" customWidth="1"/>
    <col min="5639" max="5639" width="5.875" style="32" customWidth="1"/>
    <col min="5640" max="5640" width="7.875" style="32" customWidth="1"/>
    <col min="5641" max="5641" width="9.875" style="32" customWidth="1"/>
    <col min="5642" max="5642" width="6.625" style="32" customWidth="1"/>
    <col min="5643" max="5644" width="8.375" style="32" customWidth="1"/>
    <col min="5645" max="5645" width="8" style="32" customWidth="1"/>
    <col min="5646" max="5646" width="14.875" style="32" bestFit="1" customWidth="1"/>
    <col min="5647" max="5888" width="8" style="32"/>
    <col min="5889" max="5891" width="11.875" style="32" customWidth="1"/>
    <col min="5892" max="5893" width="10.875" style="32" customWidth="1"/>
    <col min="5894" max="5894" width="11.875" style="32" customWidth="1"/>
    <col min="5895" max="5895" width="5.875" style="32" customWidth="1"/>
    <col min="5896" max="5896" width="7.875" style="32" customWidth="1"/>
    <col min="5897" max="5897" width="9.875" style="32" customWidth="1"/>
    <col min="5898" max="5898" width="6.625" style="32" customWidth="1"/>
    <col min="5899" max="5900" width="8.375" style="32" customWidth="1"/>
    <col min="5901" max="5901" width="8" style="32" customWidth="1"/>
    <col min="5902" max="5902" width="14.875" style="32" bestFit="1" customWidth="1"/>
    <col min="5903" max="6144" width="8" style="32"/>
    <col min="6145" max="6147" width="11.875" style="32" customWidth="1"/>
    <col min="6148" max="6149" width="10.875" style="32" customWidth="1"/>
    <col min="6150" max="6150" width="11.875" style="32" customWidth="1"/>
    <col min="6151" max="6151" width="5.875" style="32" customWidth="1"/>
    <col min="6152" max="6152" width="7.875" style="32" customWidth="1"/>
    <col min="6153" max="6153" width="9.875" style="32" customWidth="1"/>
    <col min="6154" max="6154" width="6.625" style="32" customWidth="1"/>
    <col min="6155" max="6156" width="8.375" style="32" customWidth="1"/>
    <col min="6157" max="6157" width="8" style="32" customWidth="1"/>
    <col min="6158" max="6158" width="14.875" style="32" bestFit="1" customWidth="1"/>
    <col min="6159" max="6400" width="8" style="32"/>
    <col min="6401" max="6403" width="11.875" style="32" customWidth="1"/>
    <col min="6404" max="6405" width="10.875" style="32" customWidth="1"/>
    <col min="6406" max="6406" width="11.875" style="32" customWidth="1"/>
    <col min="6407" max="6407" width="5.875" style="32" customWidth="1"/>
    <col min="6408" max="6408" width="7.875" style="32" customWidth="1"/>
    <col min="6409" max="6409" width="9.875" style="32" customWidth="1"/>
    <col min="6410" max="6410" width="6.625" style="32" customWidth="1"/>
    <col min="6411" max="6412" width="8.375" style="32" customWidth="1"/>
    <col min="6413" max="6413" width="8" style="32" customWidth="1"/>
    <col min="6414" max="6414" width="14.875" style="32" bestFit="1" customWidth="1"/>
    <col min="6415" max="6656" width="8" style="32"/>
    <col min="6657" max="6659" width="11.875" style="32" customWidth="1"/>
    <col min="6660" max="6661" width="10.875" style="32" customWidth="1"/>
    <col min="6662" max="6662" width="11.875" style="32" customWidth="1"/>
    <col min="6663" max="6663" width="5.875" style="32" customWidth="1"/>
    <col min="6664" max="6664" width="7.875" style="32" customWidth="1"/>
    <col min="6665" max="6665" width="9.875" style="32" customWidth="1"/>
    <col min="6666" max="6666" width="6.625" style="32" customWidth="1"/>
    <col min="6667" max="6668" width="8.375" style="32" customWidth="1"/>
    <col min="6669" max="6669" width="8" style="32" customWidth="1"/>
    <col min="6670" max="6670" width="14.875" style="32" bestFit="1" customWidth="1"/>
    <col min="6671" max="6912" width="8" style="32"/>
    <col min="6913" max="6915" width="11.875" style="32" customWidth="1"/>
    <col min="6916" max="6917" width="10.875" style="32" customWidth="1"/>
    <col min="6918" max="6918" width="11.875" style="32" customWidth="1"/>
    <col min="6919" max="6919" width="5.875" style="32" customWidth="1"/>
    <col min="6920" max="6920" width="7.875" style="32" customWidth="1"/>
    <col min="6921" max="6921" width="9.875" style="32" customWidth="1"/>
    <col min="6922" max="6922" width="6.625" style="32" customWidth="1"/>
    <col min="6923" max="6924" width="8.375" style="32" customWidth="1"/>
    <col min="6925" max="6925" width="8" style="32" customWidth="1"/>
    <col min="6926" max="6926" width="14.875" style="32" bestFit="1" customWidth="1"/>
    <col min="6927" max="7168" width="8" style="32"/>
    <col min="7169" max="7171" width="11.875" style="32" customWidth="1"/>
    <col min="7172" max="7173" width="10.875" style="32" customWidth="1"/>
    <col min="7174" max="7174" width="11.875" style="32" customWidth="1"/>
    <col min="7175" max="7175" width="5.875" style="32" customWidth="1"/>
    <col min="7176" max="7176" width="7.875" style="32" customWidth="1"/>
    <col min="7177" max="7177" width="9.875" style="32" customWidth="1"/>
    <col min="7178" max="7178" width="6.625" style="32" customWidth="1"/>
    <col min="7179" max="7180" width="8.375" style="32" customWidth="1"/>
    <col min="7181" max="7181" width="8" style="32" customWidth="1"/>
    <col min="7182" max="7182" width="14.875" style="32" bestFit="1" customWidth="1"/>
    <col min="7183" max="7424" width="8" style="32"/>
    <col min="7425" max="7427" width="11.875" style="32" customWidth="1"/>
    <col min="7428" max="7429" width="10.875" style="32" customWidth="1"/>
    <col min="7430" max="7430" width="11.875" style="32" customWidth="1"/>
    <col min="7431" max="7431" width="5.875" style="32" customWidth="1"/>
    <col min="7432" max="7432" width="7.875" style="32" customWidth="1"/>
    <col min="7433" max="7433" width="9.875" style="32" customWidth="1"/>
    <col min="7434" max="7434" width="6.625" style="32" customWidth="1"/>
    <col min="7435" max="7436" width="8.375" style="32" customWidth="1"/>
    <col min="7437" max="7437" width="8" style="32" customWidth="1"/>
    <col min="7438" max="7438" width="14.875" style="32" bestFit="1" customWidth="1"/>
    <col min="7439" max="7680" width="8" style="32"/>
    <col min="7681" max="7683" width="11.875" style="32" customWidth="1"/>
    <col min="7684" max="7685" width="10.875" style="32" customWidth="1"/>
    <col min="7686" max="7686" width="11.875" style="32" customWidth="1"/>
    <col min="7687" max="7687" width="5.875" style="32" customWidth="1"/>
    <col min="7688" max="7688" width="7.875" style="32" customWidth="1"/>
    <col min="7689" max="7689" width="9.875" style="32" customWidth="1"/>
    <col min="7690" max="7690" width="6.625" style="32" customWidth="1"/>
    <col min="7691" max="7692" width="8.375" style="32" customWidth="1"/>
    <col min="7693" max="7693" width="8" style="32" customWidth="1"/>
    <col min="7694" max="7694" width="14.875" style="32" bestFit="1" customWidth="1"/>
    <col min="7695" max="7936" width="8" style="32"/>
    <col min="7937" max="7939" width="11.875" style="32" customWidth="1"/>
    <col min="7940" max="7941" width="10.875" style="32" customWidth="1"/>
    <col min="7942" max="7942" width="11.875" style="32" customWidth="1"/>
    <col min="7943" max="7943" width="5.875" style="32" customWidth="1"/>
    <col min="7944" max="7944" width="7.875" style="32" customWidth="1"/>
    <col min="7945" max="7945" width="9.875" style="32" customWidth="1"/>
    <col min="7946" max="7946" width="6.625" style="32" customWidth="1"/>
    <col min="7947" max="7948" width="8.375" style="32" customWidth="1"/>
    <col min="7949" max="7949" width="8" style="32" customWidth="1"/>
    <col min="7950" max="7950" width="14.875" style="32" bestFit="1" customWidth="1"/>
    <col min="7951" max="8192" width="8" style="32"/>
    <col min="8193" max="8195" width="11.875" style="32" customWidth="1"/>
    <col min="8196" max="8197" width="10.875" style="32" customWidth="1"/>
    <col min="8198" max="8198" width="11.875" style="32" customWidth="1"/>
    <col min="8199" max="8199" width="5.875" style="32" customWidth="1"/>
    <col min="8200" max="8200" width="7.875" style="32" customWidth="1"/>
    <col min="8201" max="8201" width="9.875" style="32" customWidth="1"/>
    <col min="8202" max="8202" width="6.625" style="32" customWidth="1"/>
    <col min="8203" max="8204" width="8.375" style="32" customWidth="1"/>
    <col min="8205" max="8205" width="8" style="32" customWidth="1"/>
    <col min="8206" max="8206" width="14.875" style="32" bestFit="1" customWidth="1"/>
    <col min="8207" max="8448" width="8" style="32"/>
    <col min="8449" max="8451" width="11.875" style="32" customWidth="1"/>
    <col min="8452" max="8453" width="10.875" style="32" customWidth="1"/>
    <col min="8454" max="8454" width="11.875" style="32" customWidth="1"/>
    <col min="8455" max="8455" width="5.875" style="32" customWidth="1"/>
    <col min="8456" max="8456" width="7.875" style="32" customWidth="1"/>
    <col min="8457" max="8457" width="9.875" style="32" customWidth="1"/>
    <col min="8458" max="8458" width="6.625" style="32" customWidth="1"/>
    <col min="8459" max="8460" width="8.375" style="32" customWidth="1"/>
    <col min="8461" max="8461" width="8" style="32" customWidth="1"/>
    <col min="8462" max="8462" width="14.875" style="32" bestFit="1" customWidth="1"/>
    <col min="8463" max="8704" width="8" style="32"/>
    <col min="8705" max="8707" width="11.875" style="32" customWidth="1"/>
    <col min="8708" max="8709" width="10.875" style="32" customWidth="1"/>
    <col min="8710" max="8710" width="11.875" style="32" customWidth="1"/>
    <col min="8711" max="8711" width="5.875" style="32" customWidth="1"/>
    <col min="8712" max="8712" width="7.875" style="32" customWidth="1"/>
    <col min="8713" max="8713" width="9.875" style="32" customWidth="1"/>
    <col min="8714" max="8714" width="6.625" style="32" customWidth="1"/>
    <col min="8715" max="8716" width="8.375" style="32" customWidth="1"/>
    <col min="8717" max="8717" width="8" style="32" customWidth="1"/>
    <col min="8718" max="8718" width="14.875" style="32" bestFit="1" customWidth="1"/>
    <col min="8719" max="8960" width="8" style="32"/>
    <col min="8961" max="8963" width="11.875" style="32" customWidth="1"/>
    <col min="8964" max="8965" width="10.875" style="32" customWidth="1"/>
    <col min="8966" max="8966" width="11.875" style="32" customWidth="1"/>
    <col min="8967" max="8967" width="5.875" style="32" customWidth="1"/>
    <col min="8968" max="8968" width="7.875" style="32" customWidth="1"/>
    <col min="8969" max="8969" width="9.875" style="32" customWidth="1"/>
    <col min="8970" max="8970" width="6.625" style="32" customWidth="1"/>
    <col min="8971" max="8972" width="8.375" style="32" customWidth="1"/>
    <col min="8973" max="8973" width="8" style="32" customWidth="1"/>
    <col min="8974" max="8974" width="14.875" style="32" bestFit="1" customWidth="1"/>
    <col min="8975" max="9216" width="8" style="32"/>
    <col min="9217" max="9219" width="11.875" style="32" customWidth="1"/>
    <col min="9220" max="9221" width="10.875" style="32" customWidth="1"/>
    <col min="9222" max="9222" width="11.875" style="32" customWidth="1"/>
    <col min="9223" max="9223" width="5.875" style="32" customWidth="1"/>
    <col min="9224" max="9224" width="7.875" style="32" customWidth="1"/>
    <col min="9225" max="9225" width="9.875" style="32" customWidth="1"/>
    <col min="9226" max="9226" width="6.625" style="32" customWidth="1"/>
    <col min="9227" max="9228" width="8.375" style="32" customWidth="1"/>
    <col min="9229" max="9229" width="8" style="32" customWidth="1"/>
    <col min="9230" max="9230" width="14.875" style="32" bestFit="1" customWidth="1"/>
    <col min="9231" max="9472" width="8" style="32"/>
    <col min="9473" max="9475" width="11.875" style="32" customWidth="1"/>
    <col min="9476" max="9477" width="10.875" style="32" customWidth="1"/>
    <col min="9478" max="9478" width="11.875" style="32" customWidth="1"/>
    <col min="9479" max="9479" width="5.875" style="32" customWidth="1"/>
    <col min="9480" max="9480" width="7.875" style="32" customWidth="1"/>
    <col min="9481" max="9481" width="9.875" style="32" customWidth="1"/>
    <col min="9482" max="9482" width="6.625" style="32" customWidth="1"/>
    <col min="9483" max="9484" width="8.375" style="32" customWidth="1"/>
    <col min="9485" max="9485" width="8" style="32" customWidth="1"/>
    <col min="9486" max="9486" width="14.875" style="32" bestFit="1" customWidth="1"/>
    <col min="9487" max="9728" width="8" style="32"/>
    <col min="9729" max="9731" width="11.875" style="32" customWidth="1"/>
    <col min="9732" max="9733" width="10.875" style="32" customWidth="1"/>
    <col min="9734" max="9734" width="11.875" style="32" customWidth="1"/>
    <col min="9735" max="9735" width="5.875" style="32" customWidth="1"/>
    <col min="9736" max="9736" width="7.875" style="32" customWidth="1"/>
    <col min="9737" max="9737" width="9.875" style="32" customWidth="1"/>
    <col min="9738" max="9738" width="6.625" style="32" customWidth="1"/>
    <col min="9739" max="9740" width="8.375" style="32" customWidth="1"/>
    <col min="9741" max="9741" width="8" style="32" customWidth="1"/>
    <col min="9742" max="9742" width="14.875" style="32" bestFit="1" customWidth="1"/>
    <col min="9743" max="9984" width="8" style="32"/>
    <col min="9985" max="9987" width="11.875" style="32" customWidth="1"/>
    <col min="9988" max="9989" width="10.875" style="32" customWidth="1"/>
    <col min="9990" max="9990" width="11.875" style="32" customWidth="1"/>
    <col min="9991" max="9991" width="5.875" style="32" customWidth="1"/>
    <col min="9992" max="9992" width="7.875" style="32" customWidth="1"/>
    <col min="9993" max="9993" width="9.875" style="32" customWidth="1"/>
    <col min="9994" max="9994" width="6.625" style="32" customWidth="1"/>
    <col min="9995" max="9996" width="8.375" style="32" customWidth="1"/>
    <col min="9997" max="9997" width="8" style="32" customWidth="1"/>
    <col min="9998" max="9998" width="14.875" style="32" bestFit="1" customWidth="1"/>
    <col min="9999" max="10240" width="8" style="32"/>
    <col min="10241" max="10243" width="11.875" style="32" customWidth="1"/>
    <col min="10244" max="10245" width="10.875" style="32" customWidth="1"/>
    <col min="10246" max="10246" width="11.875" style="32" customWidth="1"/>
    <col min="10247" max="10247" width="5.875" style="32" customWidth="1"/>
    <col min="10248" max="10248" width="7.875" style="32" customWidth="1"/>
    <col min="10249" max="10249" width="9.875" style="32" customWidth="1"/>
    <col min="10250" max="10250" width="6.625" style="32" customWidth="1"/>
    <col min="10251" max="10252" width="8.375" style="32" customWidth="1"/>
    <col min="10253" max="10253" width="8" style="32" customWidth="1"/>
    <col min="10254" max="10254" width="14.875" style="32" bestFit="1" customWidth="1"/>
    <col min="10255" max="10496" width="8" style="32"/>
    <col min="10497" max="10499" width="11.875" style="32" customWidth="1"/>
    <col min="10500" max="10501" width="10.875" style="32" customWidth="1"/>
    <col min="10502" max="10502" width="11.875" style="32" customWidth="1"/>
    <col min="10503" max="10503" width="5.875" style="32" customWidth="1"/>
    <col min="10504" max="10504" width="7.875" style="32" customWidth="1"/>
    <col min="10505" max="10505" width="9.875" style="32" customWidth="1"/>
    <col min="10506" max="10506" width="6.625" style="32" customWidth="1"/>
    <col min="10507" max="10508" width="8.375" style="32" customWidth="1"/>
    <col min="10509" max="10509" width="8" style="32" customWidth="1"/>
    <col min="10510" max="10510" width="14.875" style="32" bestFit="1" customWidth="1"/>
    <col min="10511" max="10752" width="8" style="32"/>
    <col min="10753" max="10755" width="11.875" style="32" customWidth="1"/>
    <col min="10756" max="10757" width="10.875" style="32" customWidth="1"/>
    <col min="10758" max="10758" width="11.875" style="32" customWidth="1"/>
    <col min="10759" max="10759" width="5.875" style="32" customWidth="1"/>
    <col min="10760" max="10760" width="7.875" style="32" customWidth="1"/>
    <col min="10761" max="10761" width="9.875" style="32" customWidth="1"/>
    <col min="10762" max="10762" width="6.625" style="32" customWidth="1"/>
    <col min="10763" max="10764" width="8.375" style="32" customWidth="1"/>
    <col min="10765" max="10765" width="8" style="32" customWidth="1"/>
    <col min="10766" max="10766" width="14.875" style="32" bestFit="1" customWidth="1"/>
    <col min="10767" max="11008" width="8" style="32"/>
    <col min="11009" max="11011" width="11.875" style="32" customWidth="1"/>
    <col min="11012" max="11013" width="10.875" style="32" customWidth="1"/>
    <col min="11014" max="11014" width="11.875" style="32" customWidth="1"/>
    <col min="11015" max="11015" width="5.875" style="32" customWidth="1"/>
    <col min="11016" max="11016" width="7.875" style="32" customWidth="1"/>
    <col min="11017" max="11017" width="9.875" style="32" customWidth="1"/>
    <col min="11018" max="11018" width="6.625" style="32" customWidth="1"/>
    <col min="11019" max="11020" width="8.375" style="32" customWidth="1"/>
    <col min="11021" max="11021" width="8" style="32" customWidth="1"/>
    <col min="11022" max="11022" width="14.875" style="32" bestFit="1" customWidth="1"/>
    <col min="11023" max="11264" width="8" style="32"/>
    <col min="11265" max="11267" width="11.875" style="32" customWidth="1"/>
    <col min="11268" max="11269" width="10.875" style="32" customWidth="1"/>
    <col min="11270" max="11270" width="11.875" style="32" customWidth="1"/>
    <col min="11271" max="11271" width="5.875" style="32" customWidth="1"/>
    <col min="11272" max="11272" width="7.875" style="32" customWidth="1"/>
    <col min="11273" max="11273" width="9.875" style="32" customWidth="1"/>
    <col min="11274" max="11274" width="6.625" style="32" customWidth="1"/>
    <col min="11275" max="11276" width="8.375" style="32" customWidth="1"/>
    <col min="11277" max="11277" width="8" style="32" customWidth="1"/>
    <col min="11278" max="11278" width="14.875" style="32" bestFit="1" customWidth="1"/>
    <col min="11279" max="11520" width="8" style="32"/>
    <col min="11521" max="11523" width="11.875" style="32" customWidth="1"/>
    <col min="11524" max="11525" width="10.875" style="32" customWidth="1"/>
    <col min="11526" max="11526" width="11.875" style="32" customWidth="1"/>
    <col min="11527" max="11527" width="5.875" style="32" customWidth="1"/>
    <col min="11528" max="11528" width="7.875" style="32" customWidth="1"/>
    <col min="11529" max="11529" width="9.875" style="32" customWidth="1"/>
    <col min="11530" max="11530" width="6.625" style="32" customWidth="1"/>
    <col min="11531" max="11532" width="8.375" style="32" customWidth="1"/>
    <col min="11533" max="11533" width="8" style="32" customWidth="1"/>
    <col min="11534" max="11534" width="14.875" style="32" bestFit="1" customWidth="1"/>
    <col min="11535" max="11776" width="8" style="32"/>
    <col min="11777" max="11779" width="11.875" style="32" customWidth="1"/>
    <col min="11780" max="11781" width="10.875" style="32" customWidth="1"/>
    <col min="11782" max="11782" width="11.875" style="32" customWidth="1"/>
    <col min="11783" max="11783" width="5.875" style="32" customWidth="1"/>
    <col min="11784" max="11784" width="7.875" style="32" customWidth="1"/>
    <col min="11785" max="11785" width="9.875" style="32" customWidth="1"/>
    <col min="11786" max="11786" width="6.625" style="32" customWidth="1"/>
    <col min="11787" max="11788" width="8.375" style="32" customWidth="1"/>
    <col min="11789" max="11789" width="8" style="32" customWidth="1"/>
    <col min="11790" max="11790" width="14.875" style="32" bestFit="1" customWidth="1"/>
    <col min="11791" max="12032" width="8" style="32"/>
    <col min="12033" max="12035" width="11.875" style="32" customWidth="1"/>
    <col min="12036" max="12037" width="10.875" style="32" customWidth="1"/>
    <col min="12038" max="12038" width="11.875" style="32" customWidth="1"/>
    <col min="12039" max="12039" width="5.875" style="32" customWidth="1"/>
    <col min="12040" max="12040" width="7.875" style="32" customWidth="1"/>
    <col min="12041" max="12041" width="9.875" style="32" customWidth="1"/>
    <col min="12042" max="12042" width="6.625" style="32" customWidth="1"/>
    <col min="12043" max="12044" width="8.375" style="32" customWidth="1"/>
    <col min="12045" max="12045" width="8" style="32" customWidth="1"/>
    <col min="12046" max="12046" width="14.875" style="32" bestFit="1" customWidth="1"/>
    <col min="12047" max="12288" width="8" style="32"/>
    <col min="12289" max="12291" width="11.875" style="32" customWidth="1"/>
    <col min="12292" max="12293" width="10.875" style="32" customWidth="1"/>
    <col min="12294" max="12294" width="11.875" style="32" customWidth="1"/>
    <col min="12295" max="12295" width="5.875" style="32" customWidth="1"/>
    <col min="12296" max="12296" width="7.875" style="32" customWidth="1"/>
    <col min="12297" max="12297" width="9.875" style="32" customWidth="1"/>
    <col min="12298" max="12298" width="6.625" style="32" customWidth="1"/>
    <col min="12299" max="12300" width="8.375" style="32" customWidth="1"/>
    <col min="12301" max="12301" width="8" style="32" customWidth="1"/>
    <col min="12302" max="12302" width="14.875" style="32" bestFit="1" customWidth="1"/>
    <col min="12303" max="12544" width="8" style="32"/>
    <col min="12545" max="12547" width="11.875" style="32" customWidth="1"/>
    <col min="12548" max="12549" width="10.875" style="32" customWidth="1"/>
    <col min="12550" max="12550" width="11.875" style="32" customWidth="1"/>
    <col min="12551" max="12551" width="5.875" style="32" customWidth="1"/>
    <col min="12552" max="12552" width="7.875" style="32" customWidth="1"/>
    <col min="12553" max="12553" width="9.875" style="32" customWidth="1"/>
    <col min="12554" max="12554" width="6.625" style="32" customWidth="1"/>
    <col min="12555" max="12556" width="8.375" style="32" customWidth="1"/>
    <col min="12557" max="12557" width="8" style="32" customWidth="1"/>
    <col min="12558" max="12558" width="14.875" style="32" bestFit="1" customWidth="1"/>
    <col min="12559" max="12800" width="8" style="32"/>
    <col min="12801" max="12803" width="11.875" style="32" customWidth="1"/>
    <col min="12804" max="12805" width="10.875" style="32" customWidth="1"/>
    <col min="12806" max="12806" width="11.875" style="32" customWidth="1"/>
    <col min="12807" max="12807" width="5.875" style="32" customWidth="1"/>
    <col min="12808" max="12808" width="7.875" style="32" customWidth="1"/>
    <col min="12809" max="12809" width="9.875" style="32" customWidth="1"/>
    <col min="12810" max="12810" width="6.625" style="32" customWidth="1"/>
    <col min="12811" max="12812" width="8.375" style="32" customWidth="1"/>
    <col min="12813" max="12813" width="8" style="32" customWidth="1"/>
    <col min="12814" max="12814" width="14.875" style="32" bestFit="1" customWidth="1"/>
    <col min="12815" max="13056" width="8" style="32"/>
    <col min="13057" max="13059" width="11.875" style="32" customWidth="1"/>
    <col min="13060" max="13061" width="10.875" style="32" customWidth="1"/>
    <col min="13062" max="13062" width="11.875" style="32" customWidth="1"/>
    <col min="13063" max="13063" width="5.875" style="32" customWidth="1"/>
    <col min="13064" max="13064" width="7.875" style="32" customWidth="1"/>
    <col min="13065" max="13065" width="9.875" style="32" customWidth="1"/>
    <col min="13066" max="13066" width="6.625" style="32" customWidth="1"/>
    <col min="13067" max="13068" width="8.375" style="32" customWidth="1"/>
    <col min="13069" max="13069" width="8" style="32" customWidth="1"/>
    <col min="13070" max="13070" width="14.875" style="32" bestFit="1" customWidth="1"/>
    <col min="13071" max="13312" width="8" style="32"/>
    <col min="13313" max="13315" width="11.875" style="32" customWidth="1"/>
    <col min="13316" max="13317" width="10.875" style="32" customWidth="1"/>
    <col min="13318" max="13318" width="11.875" style="32" customWidth="1"/>
    <col min="13319" max="13319" width="5.875" style="32" customWidth="1"/>
    <col min="13320" max="13320" width="7.875" style="32" customWidth="1"/>
    <col min="13321" max="13321" width="9.875" style="32" customWidth="1"/>
    <col min="13322" max="13322" width="6.625" style="32" customWidth="1"/>
    <col min="13323" max="13324" width="8.375" style="32" customWidth="1"/>
    <col min="13325" max="13325" width="8" style="32" customWidth="1"/>
    <col min="13326" max="13326" width="14.875" style="32" bestFit="1" customWidth="1"/>
    <col min="13327" max="13568" width="8" style="32"/>
    <col min="13569" max="13571" width="11.875" style="32" customWidth="1"/>
    <col min="13572" max="13573" width="10.875" style="32" customWidth="1"/>
    <col min="13574" max="13574" width="11.875" style="32" customWidth="1"/>
    <col min="13575" max="13575" width="5.875" style="32" customWidth="1"/>
    <col min="13576" max="13576" width="7.875" style="32" customWidth="1"/>
    <col min="13577" max="13577" width="9.875" style="32" customWidth="1"/>
    <col min="13578" max="13578" width="6.625" style="32" customWidth="1"/>
    <col min="13579" max="13580" width="8.375" style="32" customWidth="1"/>
    <col min="13581" max="13581" width="8" style="32" customWidth="1"/>
    <col min="13582" max="13582" width="14.875" style="32" bestFit="1" customWidth="1"/>
    <col min="13583" max="13824" width="8" style="32"/>
    <col min="13825" max="13827" width="11.875" style="32" customWidth="1"/>
    <col min="13828" max="13829" width="10.875" style="32" customWidth="1"/>
    <col min="13830" max="13830" width="11.875" style="32" customWidth="1"/>
    <col min="13831" max="13831" width="5.875" style="32" customWidth="1"/>
    <col min="13832" max="13832" width="7.875" style="32" customWidth="1"/>
    <col min="13833" max="13833" width="9.875" style="32" customWidth="1"/>
    <col min="13834" max="13834" width="6.625" style="32" customWidth="1"/>
    <col min="13835" max="13836" width="8.375" style="32" customWidth="1"/>
    <col min="13837" max="13837" width="8" style="32" customWidth="1"/>
    <col min="13838" max="13838" width="14.875" style="32" bestFit="1" customWidth="1"/>
    <col min="13839" max="14080" width="8" style="32"/>
    <col min="14081" max="14083" width="11.875" style="32" customWidth="1"/>
    <col min="14084" max="14085" width="10.875" style="32" customWidth="1"/>
    <col min="14086" max="14086" width="11.875" style="32" customWidth="1"/>
    <col min="14087" max="14087" width="5.875" style="32" customWidth="1"/>
    <col min="14088" max="14088" width="7.875" style="32" customWidth="1"/>
    <col min="14089" max="14089" width="9.875" style="32" customWidth="1"/>
    <col min="14090" max="14090" width="6.625" style="32" customWidth="1"/>
    <col min="14091" max="14092" width="8.375" style="32" customWidth="1"/>
    <col min="14093" max="14093" width="8" style="32" customWidth="1"/>
    <col min="14094" max="14094" width="14.875" style="32" bestFit="1" customWidth="1"/>
    <col min="14095" max="14336" width="8" style="32"/>
    <col min="14337" max="14339" width="11.875" style="32" customWidth="1"/>
    <col min="14340" max="14341" width="10.875" style="32" customWidth="1"/>
    <col min="14342" max="14342" width="11.875" style="32" customWidth="1"/>
    <col min="14343" max="14343" width="5.875" style="32" customWidth="1"/>
    <col min="14344" max="14344" width="7.875" style="32" customWidth="1"/>
    <col min="14345" max="14345" width="9.875" style="32" customWidth="1"/>
    <col min="14346" max="14346" width="6.625" style="32" customWidth="1"/>
    <col min="14347" max="14348" width="8.375" style="32" customWidth="1"/>
    <col min="14349" max="14349" width="8" style="32" customWidth="1"/>
    <col min="14350" max="14350" width="14.875" style="32" bestFit="1" customWidth="1"/>
    <col min="14351" max="14592" width="8" style="32"/>
    <col min="14593" max="14595" width="11.875" style="32" customWidth="1"/>
    <col min="14596" max="14597" width="10.875" style="32" customWidth="1"/>
    <col min="14598" max="14598" width="11.875" style="32" customWidth="1"/>
    <col min="14599" max="14599" width="5.875" style="32" customWidth="1"/>
    <col min="14600" max="14600" width="7.875" style="32" customWidth="1"/>
    <col min="14601" max="14601" width="9.875" style="32" customWidth="1"/>
    <col min="14602" max="14602" width="6.625" style="32" customWidth="1"/>
    <col min="14603" max="14604" width="8.375" style="32" customWidth="1"/>
    <col min="14605" max="14605" width="8" style="32" customWidth="1"/>
    <col min="14606" max="14606" width="14.875" style="32" bestFit="1" customWidth="1"/>
    <col min="14607" max="14848" width="8" style="32"/>
    <col min="14849" max="14851" width="11.875" style="32" customWidth="1"/>
    <col min="14852" max="14853" width="10.875" style="32" customWidth="1"/>
    <col min="14854" max="14854" width="11.875" style="32" customWidth="1"/>
    <col min="14855" max="14855" width="5.875" style="32" customWidth="1"/>
    <col min="14856" max="14856" width="7.875" style="32" customWidth="1"/>
    <col min="14857" max="14857" width="9.875" style="32" customWidth="1"/>
    <col min="14858" max="14858" width="6.625" style="32" customWidth="1"/>
    <col min="14859" max="14860" width="8.375" style="32" customWidth="1"/>
    <col min="14861" max="14861" width="8" style="32" customWidth="1"/>
    <col min="14862" max="14862" width="14.875" style="32" bestFit="1" customWidth="1"/>
    <col min="14863" max="15104" width="8" style="32"/>
    <col min="15105" max="15107" width="11.875" style="32" customWidth="1"/>
    <col min="15108" max="15109" width="10.875" style="32" customWidth="1"/>
    <col min="15110" max="15110" width="11.875" style="32" customWidth="1"/>
    <col min="15111" max="15111" width="5.875" style="32" customWidth="1"/>
    <col min="15112" max="15112" width="7.875" style="32" customWidth="1"/>
    <col min="15113" max="15113" width="9.875" style="32" customWidth="1"/>
    <col min="15114" max="15114" width="6.625" style="32" customWidth="1"/>
    <col min="15115" max="15116" width="8.375" style="32" customWidth="1"/>
    <col min="15117" max="15117" width="8" style="32" customWidth="1"/>
    <col min="15118" max="15118" width="14.875" style="32" bestFit="1" customWidth="1"/>
    <col min="15119" max="15360" width="8" style="32"/>
    <col min="15361" max="15363" width="11.875" style="32" customWidth="1"/>
    <col min="15364" max="15365" width="10.875" style="32" customWidth="1"/>
    <col min="15366" max="15366" width="11.875" style="32" customWidth="1"/>
    <col min="15367" max="15367" width="5.875" style="32" customWidth="1"/>
    <col min="15368" max="15368" width="7.875" style="32" customWidth="1"/>
    <col min="15369" max="15369" width="9.875" style="32" customWidth="1"/>
    <col min="15370" max="15370" width="6.625" style="32" customWidth="1"/>
    <col min="15371" max="15372" width="8.375" style="32" customWidth="1"/>
    <col min="15373" max="15373" width="8" style="32" customWidth="1"/>
    <col min="15374" max="15374" width="14.875" style="32" bestFit="1" customWidth="1"/>
    <col min="15375" max="15616" width="8" style="32"/>
    <col min="15617" max="15619" width="11.875" style="32" customWidth="1"/>
    <col min="15620" max="15621" width="10.875" style="32" customWidth="1"/>
    <col min="15622" max="15622" width="11.875" style="32" customWidth="1"/>
    <col min="15623" max="15623" width="5.875" style="32" customWidth="1"/>
    <col min="15624" max="15624" width="7.875" style="32" customWidth="1"/>
    <col min="15625" max="15625" width="9.875" style="32" customWidth="1"/>
    <col min="15626" max="15626" width="6.625" style="32" customWidth="1"/>
    <col min="15627" max="15628" width="8.375" style="32" customWidth="1"/>
    <col min="15629" max="15629" width="8" style="32" customWidth="1"/>
    <col min="15630" max="15630" width="14.875" style="32" bestFit="1" customWidth="1"/>
    <col min="15631" max="15872" width="8" style="32"/>
    <col min="15873" max="15875" width="11.875" style="32" customWidth="1"/>
    <col min="15876" max="15877" width="10.875" style="32" customWidth="1"/>
    <col min="15878" max="15878" width="11.875" style="32" customWidth="1"/>
    <col min="15879" max="15879" width="5.875" style="32" customWidth="1"/>
    <col min="15880" max="15880" width="7.875" style="32" customWidth="1"/>
    <col min="15881" max="15881" width="9.875" style="32" customWidth="1"/>
    <col min="15882" max="15882" width="6.625" style="32" customWidth="1"/>
    <col min="15883" max="15884" width="8.375" style="32" customWidth="1"/>
    <col min="15885" max="15885" width="8" style="32" customWidth="1"/>
    <col min="15886" max="15886" width="14.875" style="32" bestFit="1" customWidth="1"/>
    <col min="15887" max="16128" width="8" style="32"/>
    <col min="16129" max="16131" width="11.875" style="32" customWidth="1"/>
    <col min="16132" max="16133" width="10.875" style="32" customWidth="1"/>
    <col min="16134" max="16134" width="11.875" style="32" customWidth="1"/>
    <col min="16135" max="16135" width="5.875" style="32" customWidth="1"/>
    <col min="16136" max="16136" width="7.875" style="32" customWidth="1"/>
    <col min="16137" max="16137" width="9.875" style="32" customWidth="1"/>
    <col min="16138" max="16138" width="6.625" style="32" customWidth="1"/>
    <col min="16139" max="16140" width="8.375" style="32" customWidth="1"/>
    <col min="16141" max="16141" width="8" style="32" customWidth="1"/>
    <col min="16142" max="16142" width="14.875" style="32" bestFit="1" customWidth="1"/>
    <col min="16143" max="16384" width="8" style="32"/>
  </cols>
  <sheetData>
    <row r="1" spans="1:14" ht="30" customHeight="1">
      <c r="A1" s="190" t="s">
        <v>1371</v>
      </c>
      <c r="B1" s="192"/>
      <c r="C1" s="194" t="s">
        <v>125</v>
      </c>
      <c r="D1" s="195"/>
      <c r="E1" s="188" t="s">
        <v>130</v>
      </c>
      <c r="F1" s="188"/>
      <c r="G1" s="197" t="s">
        <v>1368</v>
      </c>
      <c r="H1" s="198"/>
      <c r="I1" s="199" t="s">
        <v>311</v>
      </c>
      <c r="J1" s="198"/>
      <c r="K1" s="197" t="s">
        <v>1375</v>
      </c>
      <c r="L1" s="200"/>
    </row>
    <row r="2" spans="1:14" ht="30" customHeight="1">
      <c r="A2" s="191"/>
      <c r="B2" s="193"/>
      <c r="C2" s="193"/>
      <c r="D2" s="196"/>
      <c r="E2" s="189"/>
      <c r="F2" s="189"/>
      <c r="G2" s="201" t="s">
        <v>1366</v>
      </c>
      <c r="H2" s="202"/>
      <c r="I2" s="203" t="str">
        <f>I1</f>
        <v>2020년  05월   일</v>
      </c>
      <c r="J2" s="204"/>
      <c r="K2" s="203" t="str">
        <f>I1</f>
        <v>2020년  05월   일</v>
      </c>
      <c r="L2" s="205"/>
    </row>
    <row r="3" spans="1:14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5"/>
    </row>
    <row r="4" spans="1:14" ht="31.5">
      <c r="A4" s="33"/>
      <c r="B4" s="218" t="s">
        <v>781</v>
      </c>
      <c r="C4" s="218"/>
      <c r="D4" s="218"/>
      <c r="E4" s="218"/>
      <c r="F4" s="218"/>
      <c r="G4" s="218"/>
      <c r="H4" s="218"/>
      <c r="I4" s="218"/>
      <c r="J4" s="218"/>
      <c r="K4" s="36"/>
      <c r="L4" s="35"/>
    </row>
    <row r="5" spans="1:14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5"/>
    </row>
    <row r="6" spans="1:14" ht="30" customHeight="1">
      <c r="A6" s="33"/>
      <c r="B6" s="219" t="str">
        <f>☞①공사명입력표지출력!A12</f>
        <v>공사명 : 평택한국민족음악복합도서관조성을위한실시설계</v>
      </c>
      <c r="C6" s="219"/>
      <c r="D6" s="219"/>
      <c r="E6" s="219"/>
      <c r="F6" s="219"/>
      <c r="G6" s="219"/>
      <c r="H6" s="219"/>
      <c r="I6" s="219"/>
      <c r="J6" s="219"/>
      <c r="K6" s="37"/>
      <c r="L6" s="35"/>
    </row>
    <row r="7" spans="1:14" ht="19.5">
      <c r="A7" s="38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</row>
    <row r="8" spans="1:14" ht="27" customHeight="1">
      <c r="A8" s="33"/>
      <c r="B8" s="220" t="s">
        <v>1372</v>
      </c>
      <c r="C8" s="221"/>
      <c r="D8" s="222" t="s">
        <v>1369</v>
      </c>
      <c r="E8" s="223"/>
      <c r="F8" s="223"/>
      <c r="G8" s="224"/>
      <c r="H8" s="222" t="s">
        <v>1395</v>
      </c>
      <c r="I8" s="223"/>
      <c r="J8" s="223"/>
      <c r="K8" s="200"/>
      <c r="L8" s="39"/>
      <c r="N8" s="40"/>
    </row>
    <row r="9" spans="1:14" ht="27" customHeight="1">
      <c r="A9" s="33"/>
      <c r="B9" s="225" t="s">
        <v>1374</v>
      </c>
      <c r="C9" s="226"/>
      <c r="D9" s="210">
        <f>D15+D16+D17</f>
        <v>263859999.54545453</v>
      </c>
      <c r="E9" s="211"/>
      <c r="F9" s="212"/>
      <c r="G9" s="213"/>
      <c r="H9" s="214"/>
      <c r="I9" s="215"/>
      <c r="J9" s="216"/>
      <c r="K9" s="217"/>
      <c r="L9" s="39"/>
      <c r="N9" s="41"/>
    </row>
    <row r="10" spans="1:14" ht="27" customHeight="1">
      <c r="A10" s="33"/>
      <c r="B10" s="240" t="s">
        <v>1367</v>
      </c>
      <c r="C10" s="42" t="s">
        <v>1376</v>
      </c>
      <c r="D10" s="210">
        <f>'(1)★건축원가(요율조정은이곳에서)★'!E30</f>
        <v>206048348.54545453</v>
      </c>
      <c r="E10" s="211"/>
      <c r="F10" s="212"/>
      <c r="G10" s="213"/>
      <c r="H10" s="214"/>
      <c r="I10" s="215"/>
      <c r="J10" s="216"/>
      <c r="K10" s="217"/>
      <c r="L10" s="39"/>
    </row>
    <row r="11" spans="1:14" ht="27" customHeight="1">
      <c r="A11" s="33"/>
      <c r="B11" s="241"/>
      <c r="C11" s="42" t="s">
        <v>1377</v>
      </c>
      <c r="D11" s="210">
        <f>'(1)★건축원가(요율조정은이곳에서)★'!E31</f>
        <v>20604834</v>
      </c>
      <c r="E11" s="211"/>
      <c r="F11" s="212"/>
      <c r="G11" s="213"/>
      <c r="H11" s="214"/>
      <c r="I11" s="215"/>
      <c r="J11" s="216"/>
      <c r="K11" s="217"/>
      <c r="L11" s="39"/>
      <c r="N11" s="40"/>
    </row>
    <row r="12" spans="1:14" ht="27" customHeight="1">
      <c r="A12" s="33"/>
      <c r="B12" s="241"/>
      <c r="C12" s="42" t="s">
        <v>1370</v>
      </c>
      <c r="D12" s="210">
        <f>'(1)★건축원가(요율조정은이곳에서)★'!E35</f>
        <v>37206817</v>
      </c>
      <c r="E12" s="211"/>
      <c r="F12" s="212"/>
      <c r="G12" s="213"/>
      <c r="H12" s="206" t="s">
        <v>1373</v>
      </c>
      <c r="I12" s="207"/>
      <c r="J12" s="208"/>
      <c r="K12" s="209"/>
      <c r="L12" s="39"/>
      <c r="N12" s="40"/>
    </row>
    <row r="13" spans="1:14" ht="27" customHeight="1">
      <c r="A13" s="33"/>
      <c r="B13" s="241"/>
      <c r="C13" s="42" t="s">
        <v>1378</v>
      </c>
      <c r="D13" s="210">
        <v>0</v>
      </c>
      <c r="E13" s="211"/>
      <c r="F13" s="212"/>
      <c r="G13" s="213"/>
      <c r="H13" s="214"/>
      <c r="I13" s="215"/>
      <c r="J13" s="216"/>
      <c r="K13" s="217"/>
      <c r="L13" s="39"/>
      <c r="N13" s="40"/>
    </row>
    <row r="14" spans="1:14" ht="27" customHeight="1">
      <c r="A14" s="33"/>
      <c r="B14" s="241"/>
      <c r="C14" s="42" t="s">
        <v>1365</v>
      </c>
      <c r="D14" s="210">
        <v>0</v>
      </c>
      <c r="E14" s="211"/>
      <c r="F14" s="212"/>
      <c r="G14" s="213"/>
      <c r="H14" s="214"/>
      <c r="I14" s="237"/>
      <c r="J14" s="216"/>
      <c r="K14" s="217"/>
      <c r="L14" s="39"/>
      <c r="N14" s="40"/>
    </row>
    <row r="15" spans="1:14" ht="27" customHeight="1">
      <c r="A15" s="33"/>
      <c r="B15" s="242"/>
      <c r="C15" s="42" t="s">
        <v>165</v>
      </c>
      <c r="D15" s="210">
        <f>SUM(D10:G14)</f>
        <v>263859999.54545453</v>
      </c>
      <c r="E15" s="211"/>
      <c r="F15" s="212"/>
      <c r="G15" s="213"/>
      <c r="H15" s="214"/>
      <c r="I15" s="215"/>
      <c r="J15" s="216"/>
      <c r="K15" s="217"/>
      <c r="L15" s="39"/>
    </row>
    <row r="16" spans="1:14" ht="27" customHeight="1">
      <c r="A16" s="33"/>
      <c r="B16" s="238" t="s">
        <v>1363</v>
      </c>
      <c r="C16" s="239"/>
      <c r="D16" s="210">
        <v>0</v>
      </c>
      <c r="E16" s="211"/>
      <c r="F16" s="212"/>
      <c r="G16" s="213"/>
      <c r="H16" s="214"/>
      <c r="I16" s="215"/>
      <c r="J16" s="216"/>
      <c r="K16" s="217"/>
      <c r="L16" s="39"/>
    </row>
    <row r="17" spans="1:14" ht="27" customHeight="1">
      <c r="A17" s="33"/>
      <c r="B17" s="227" t="s">
        <v>1379</v>
      </c>
      <c r="C17" s="228"/>
      <c r="D17" s="229">
        <v>0</v>
      </c>
      <c r="E17" s="230"/>
      <c r="F17" s="231"/>
      <c r="G17" s="232"/>
      <c r="H17" s="233"/>
      <c r="I17" s="234"/>
      <c r="J17" s="235"/>
      <c r="K17" s="205"/>
      <c r="L17" s="39"/>
      <c r="N17" s="40"/>
    </row>
    <row r="18" spans="1:14">
      <c r="A18" s="33"/>
      <c r="B18" s="236"/>
      <c r="C18" s="236"/>
      <c r="D18" s="43"/>
      <c r="E18" s="43"/>
      <c r="F18" s="43"/>
      <c r="G18" s="43"/>
      <c r="H18" s="34"/>
      <c r="I18" s="34"/>
      <c r="J18" s="34"/>
      <c r="K18" s="34"/>
      <c r="L18" s="35"/>
    </row>
    <row r="19" spans="1:14" ht="18.75">
      <c r="A19" s="33"/>
      <c r="B19" s="44"/>
      <c r="C19" s="45"/>
      <c r="D19" s="46"/>
      <c r="E19" s="46"/>
      <c r="F19" s="46"/>
      <c r="G19" s="43"/>
      <c r="H19" s="47"/>
      <c r="I19" s="48"/>
      <c r="J19" s="47"/>
      <c r="K19" s="47"/>
      <c r="L19" s="35"/>
    </row>
    <row r="20" spans="1:14" ht="19.5">
      <c r="A20" s="33"/>
      <c r="B20" s="49"/>
      <c r="C20" s="50"/>
      <c r="D20" s="51"/>
      <c r="E20" s="51"/>
      <c r="F20" s="43"/>
      <c r="G20" s="43"/>
      <c r="H20" s="52"/>
      <c r="I20" s="53"/>
      <c r="J20" s="52"/>
      <c r="K20" s="52"/>
      <c r="L20" s="35"/>
    </row>
    <row r="21" spans="1:14" ht="19.5">
      <c r="A21" s="54"/>
      <c r="B21" s="55"/>
      <c r="C21" s="56"/>
      <c r="D21" s="57"/>
      <c r="E21" s="57"/>
      <c r="F21" s="57"/>
      <c r="G21" s="57"/>
      <c r="H21" s="55"/>
      <c r="I21" s="55"/>
      <c r="J21" s="55"/>
      <c r="K21" s="55"/>
      <c r="L21" s="58"/>
    </row>
    <row r="22" spans="1:14">
      <c r="I22" s="59"/>
    </row>
    <row r="27" spans="1:14">
      <c r="E27" s="32">
        <f>TRUNC((E9+E24+E26)*I27)-N27/1.1</f>
        <v>0</v>
      </c>
    </row>
    <row r="40" spans="5:5">
      <c r="E40" s="60"/>
    </row>
  </sheetData>
  <mergeCells count="40">
    <mergeCell ref="B17:C17"/>
    <mergeCell ref="D17:G17"/>
    <mergeCell ref="H17:K17"/>
    <mergeCell ref="B18:C18"/>
    <mergeCell ref="H14:K14"/>
    <mergeCell ref="D15:G15"/>
    <mergeCell ref="H15:K15"/>
    <mergeCell ref="B16:C16"/>
    <mergeCell ref="D16:G16"/>
    <mergeCell ref="H16:K16"/>
    <mergeCell ref="B10:B15"/>
    <mergeCell ref="D10:G10"/>
    <mergeCell ref="H10:K10"/>
    <mergeCell ref="D11:G11"/>
    <mergeCell ref="H11:K11"/>
    <mergeCell ref="D12:G12"/>
    <mergeCell ref="H12:K12"/>
    <mergeCell ref="D13:G13"/>
    <mergeCell ref="H13:K13"/>
    <mergeCell ref="D14:G14"/>
    <mergeCell ref="B4:J4"/>
    <mergeCell ref="B6:J6"/>
    <mergeCell ref="B8:C8"/>
    <mergeCell ref="D8:G8"/>
    <mergeCell ref="H8:K8"/>
    <mergeCell ref="B9:C9"/>
    <mergeCell ref="D9:G9"/>
    <mergeCell ref="H9:K9"/>
    <mergeCell ref="G1:H1"/>
    <mergeCell ref="I1:J1"/>
    <mergeCell ref="K1:L1"/>
    <mergeCell ref="G2:H2"/>
    <mergeCell ref="I2:J2"/>
    <mergeCell ref="K2:L2"/>
    <mergeCell ref="F1:F2"/>
    <mergeCell ref="A1:A2"/>
    <mergeCell ref="B1:B2"/>
    <mergeCell ref="C1:C2"/>
    <mergeCell ref="D1:D2"/>
    <mergeCell ref="E1:E2"/>
  </mergeCells>
  <phoneticPr fontId="31" type="noConversion"/>
  <pageMargins left="0.98000001907348633" right="0.23986111581325531" top="0.97000002861022949" bottom="0.43000000715255737" header="0.5" footer="0.20000000298023224"/>
  <pageSetup paperSize="9" scale="93" orientation="landscape" r:id="rId1"/>
  <colBreaks count="1" manualBreakCount="1">
    <brk id="12" max="1638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tabColor rgb="FF17375E"/>
  </sheetPr>
  <dimension ref="A1:P54"/>
  <sheetViews>
    <sheetView view="pageBreakPreview" zoomScaleNormal="100" zoomScaleSheetLayoutView="100" workbookViewId="0">
      <pane xSplit="3" ySplit="2" topLeftCell="D9" activePane="bottomRight" state="frozen"/>
      <selection pane="topRight"/>
      <selection pane="bottomLeft"/>
      <selection pane="bottomRight" activeCell="E35" sqref="E35"/>
    </sheetView>
  </sheetViews>
  <sheetFormatPr defaultColWidth="8.875" defaultRowHeight="13.5"/>
  <cols>
    <col min="1" max="2" width="5.125" style="62" customWidth="1"/>
    <col min="3" max="3" width="33.875" style="62" customWidth="1"/>
    <col min="4" max="4" width="2.875" style="62" customWidth="1"/>
    <col min="5" max="5" width="19.875" style="62" customWidth="1"/>
    <col min="6" max="6" width="2.875" style="62" customWidth="1"/>
    <col min="7" max="7" width="17" style="62" customWidth="1"/>
    <col min="8" max="8" width="3.125" style="62" customWidth="1"/>
    <col min="9" max="9" width="6.875" style="62" customWidth="1"/>
    <col min="10" max="10" width="3.125" style="62" customWidth="1"/>
    <col min="11" max="11" width="8.875" style="62"/>
    <col min="12" max="12" width="3.125" style="62" customWidth="1"/>
    <col min="13" max="13" width="5" style="62" customWidth="1"/>
    <col min="14" max="14" width="14.875" style="62" customWidth="1"/>
    <col min="15" max="15" width="4.625" style="62" customWidth="1"/>
    <col min="16" max="16" width="13.375" style="66" customWidth="1"/>
    <col min="17" max="256" width="8.875" style="62"/>
    <col min="257" max="258" width="5.125" style="62" customWidth="1"/>
    <col min="259" max="259" width="33.875" style="62" customWidth="1"/>
    <col min="260" max="260" width="2.875" style="62" customWidth="1"/>
    <col min="261" max="261" width="19.875" style="62" customWidth="1"/>
    <col min="262" max="262" width="2.875" style="62" customWidth="1"/>
    <col min="263" max="263" width="17" style="62" customWidth="1"/>
    <col min="264" max="264" width="3.125" style="62" customWidth="1"/>
    <col min="265" max="265" width="6.875" style="62" customWidth="1"/>
    <col min="266" max="266" width="3.125" style="62" customWidth="1"/>
    <col min="267" max="267" width="8.875" style="62"/>
    <col min="268" max="268" width="3.125" style="62" customWidth="1"/>
    <col min="269" max="269" width="5" style="62" customWidth="1"/>
    <col min="270" max="270" width="14.875" style="62" customWidth="1"/>
    <col min="271" max="271" width="4.625" style="62" customWidth="1"/>
    <col min="272" max="272" width="13.375" style="62" customWidth="1"/>
    <col min="273" max="512" width="8.875" style="62"/>
    <col min="513" max="514" width="5.125" style="62" customWidth="1"/>
    <col min="515" max="515" width="33.875" style="62" customWidth="1"/>
    <col min="516" max="516" width="2.875" style="62" customWidth="1"/>
    <col min="517" max="517" width="19.875" style="62" customWidth="1"/>
    <col min="518" max="518" width="2.875" style="62" customWidth="1"/>
    <col min="519" max="519" width="17" style="62" customWidth="1"/>
    <col min="520" max="520" width="3.125" style="62" customWidth="1"/>
    <col min="521" max="521" width="6.875" style="62" customWidth="1"/>
    <col min="522" max="522" width="3.125" style="62" customWidth="1"/>
    <col min="523" max="523" width="8.875" style="62"/>
    <col min="524" max="524" width="3.125" style="62" customWidth="1"/>
    <col min="525" max="525" width="5" style="62" customWidth="1"/>
    <col min="526" max="526" width="14.875" style="62" customWidth="1"/>
    <col min="527" max="527" width="4.625" style="62" customWidth="1"/>
    <col min="528" max="528" width="13.375" style="62" customWidth="1"/>
    <col min="529" max="768" width="8.875" style="62"/>
    <col min="769" max="770" width="5.125" style="62" customWidth="1"/>
    <col min="771" max="771" width="33.875" style="62" customWidth="1"/>
    <col min="772" max="772" width="2.875" style="62" customWidth="1"/>
    <col min="773" max="773" width="19.875" style="62" customWidth="1"/>
    <col min="774" max="774" width="2.875" style="62" customWidth="1"/>
    <col min="775" max="775" width="17" style="62" customWidth="1"/>
    <col min="776" max="776" width="3.125" style="62" customWidth="1"/>
    <col min="777" max="777" width="6.875" style="62" customWidth="1"/>
    <col min="778" max="778" width="3.125" style="62" customWidth="1"/>
    <col min="779" max="779" width="8.875" style="62"/>
    <col min="780" max="780" width="3.125" style="62" customWidth="1"/>
    <col min="781" max="781" width="5" style="62" customWidth="1"/>
    <col min="782" max="782" width="14.875" style="62" customWidth="1"/>
    <col min="783" max="783" width="4.625" style="62" customWidth="1"/>
    <col min="784" max="784" width="13.375" style="62" customWidth="1"/>
    <col min="785" max="1024" width="8.875" style="62"/>
    <col min="1025" max="1026" width="5.125" style="62" customWidth="1"/>
    <col min="1027" max="1027" width="33.875" style="62" customWidth="1"/>
    <col min="1028" max="1028" width="2.875" style="62" customWidth="1"/>
    <col min="1029" max="1029" width="19.875" style="62" customWidth="1"/>
    <col min="1030" max="1030" width="2.875" style="62" customWidth="1"/>
    <col min="1031" max="1031" width="17" style="62" customWidth="1"/>
    <col min="1032" max="1032" width="3.125" style="62" customWidth="1"/>
    <col min="1033" max="1033" width="6.875" style="62" customWidth="1"/>
    <col min="1034" max="1034" width="3.125" style="62" customWidth="1"/>
    <col min="1035" max="1035" width="8.875" style="62"/>
    <col min="1036" max="1036" width="3.125" style="62" customWidth="1"/>
    <col min="1037" max="1037" width="5" style="62" customWidth="1"/>
    <col min="1038" max="1038" width="14.875" style="62" customWidth="1"/>
    <col min="1039" max="1039" width="4.625" style="62" customWidth="1"/>
    <col min="1040" max="1040" width="13.375" style="62" customWidth="1"/>
    <col min="1041" max="1280" width="8.875" style="62"/>
    <col min="1281" max="1282" width="5.125" style="62" customWidth="1"/>
    <col min="1283" max="1283" width="33.875" style="62" customWidth="1"/>
    <col min="1284" max="1284" width="2.875" style="62" customWidth="1"/>
    <col min="1285" max="1285" width="19.875" style="62" customWidth="1"/>
    <col min="1286" max="1286" width="2.875" style="62" customWidth="1"/>
    <col min="1287" max="1287" width="17" style="62" customWidth="1"/>
    <col min="1288" max="1288" width="3.125" style="62" customWidth="1"/>
    <col min="1289" max="1289" width="6.875" style="62" customWidth="1"/>
    <col min="1290" max="1290" width="3.125" style="62" customWidth="1"/>
    <col min="1291" max="1291" width="8.875" style="62"/>
    <col min="1292" max="1292" width="3.125" style="62" customWidth="1"/>
    <col min="1293" max="1293" width="5" style="62" customWidth="1"/>
    <col min="1294" max="1294" width="14.875" style="62" customWidth="1"/>
    <col min="1295" max="1295" width="4.625" style="62" customWidth="1"/>
    <col min="1296" max="1296" width="13.375" style="62" customWidth="1"/>
    <col min="1297" max="1536" width="8.875" style="62"/>
    <col min="1537" max="1538" width="5.125" style="62" customWidth="1"/>
    <col min="1539" max="1539" width="33.875" style="62" customWidth="1"/>
    <col min="1540" max="1540" width="2.875" style="62" customWidth="1"/>
    <col min="1541" max="1541" width="19.875" style="62" customWidth="1"/>
    <col min="1542" max="1542" width="2.875" style="62" customWidth="1"/>
    <col min="1543" max="1543" width="17" style="62" customWidth="1"/>
    <col min="1544" max="1544" width="3.125" style="62" customWidth="1"/>
    <col min="1545" max="1545" width="6.875" style="62" customWidth="1"/>
    <col min="1546" max="1546" width="3.125" style="62" customWidth="1"/>
    <col min="1547" max="1547" width="8.875" style="62"/>
    <col min="1548" max="1548" width="3.125" style="62" customWidth="1"/>
    <col min="1549" max="1549" width="5" style="62" customWidth="1"/>
    <col min="1550" max="1550" width="14.875" style="62" customWidth="1"/>
    <col min="1551" max="1551" width="4.625" style="62" customWidth="1"/>
    <col min="1552" max="1552" width="13.375" style="62" customWidth="1"/>
    <col min="1553" max="1792" width="8.875" style="62"/>
    <col min="1793" max="1794" width="5.125" style="62" customWidth="1"/>
    <col min="1795" max="1795" width="33.875" style="62" customWidth="1"/>
    <col min="1796" max="1796" width="2.875" style="62" customWidth="1"/>
    <col min="1797" max="1797" width="19.875" style="62" customWidth="1"/>
    <col min="1798" max="1798" width="2.875" style="62" customWidth="1"/>
    <col min="1799" max="1799" width="17" style="62" customWidth="1"/>
    <col min="1800" max="1800" width="3.125" style="62" customWidth="1"/>
    <col min="1801" max="1801" width="6.875" style="62" customWidth="1"/>
    <col min="1802" max="1802" width="3.125" style="62" customWidth="1"/>
    <col min="1803" max="1803" width="8.875" style="62"/>
    <col min="1804" max="1804" width="3.125" style="62" customWidth="1"/>
    <col min="1805" max="1805" width="5" style="62" customWidth="1"/>
    <col min="1806" max="1806" width="14.875" style="62" customWidth="1"/>
    <col min="1807" max="1807" width="4.625" style="62" customWidth="1"/>
    <col min="1808" max="1808" width="13.375" style="62" customWidth="1"/>
    <col min="1809" max="2048" width="8.875" style="62"/>
    <col min="2049" max="2050" width="5.125" style="62" customWidth="1"/>
    <col min="2051" max="2051" width="33.875" style="62" customWidth="1"/>
    <col min="2052" max="2052" width="2.875" style="62" customWidth="1"/>
    <col min="2053" max="2053" width="19.875" style="62" customWidth="1"/>
    <col min="2054" max="2054" width="2.875" style="62" customWidth="1"/>
    <col min="2055" max="2055" width="17" style="62" customWidth="1"/>
    <col min="2056" max="2056" width="3.125" style="62" customWidth="1"/>
    <col min="2057" max="2057" width="6.875" style="62" customWidth="1"/>
    <col min="2058" max="2058" width="3.125" style="62" customWidth="1"/>
    <col min="2059" max="2059" width="8.875" style="62"/>
    <col min="2060" max="2060" width="3.125" style="62" customWidth="1"/>
    <col min="2061" max="2061" width="5" style="62" customWidth="1"/>
    <col min="2062" max="2062" width="14.875" style="62" customWidth="1"/>
    <col min="2063" max="2063" width="4.625" style="62" customWidth="1"/>
    <col min="2064" max="2064" width="13.375" style="62" customWidth="1"/>
    <col min="2065" max="2304" width="8.875" style="62"/>
    <col min="2305" max="2306" width="5.125" style="62" customWidth="1"/>
    <col min="2307" max="2307" width="33.875" style="62" customWidth="1"/>
    <col min="2308" max="2308" width="2.875" style="62" customWidth="1"/>
    <col min="2309" max="2309" width="19.875" style="62" customWidth="1"/>
    <col min="2310" max="2310" width="2.875" style="62" customWidth="1"/>
    <col min="2311" max="2311" width="17" style="62" customWidth="1"/>
    <col min="2312" max="2312" width="3.125" style="62" customWidth="1"/>
    <col min="2313" max="2313" width="6.875" style="62" customWidth="1"/>
    <col min="2314" max="2314" width="3.125" style="62" customWidth="1"/>
    <col min="2315" max="2315" width="8.875" style="62"/>
    <col min="2316" max="2316" width="3.125" style="62" customWidth="1"/>
    <col min="2317" max="2317" width="5" style="62" customWidth="1"/>
    <col min="2318" max="2318" width="14.875" style="62" customWidth="1"/>
    <col min="2319" max="2319" width="4.625" style="62" customWidth="1"/>
    <col min="2320" max="2320" width="13.375" style="62" customWidth="1"/>
    <col min="2321" max="2560" width="8.875" style="62"/>
    <col min="2561" max="2562" width="5.125" style="62" customWidth="1"/>
    <col min="2563" max="2563" width="33.875" style="62" customWidth="1"/>
    <col min="2564" max="2564" width="2.875" style="62" customWidth="1"/>
    <col min="2565" max="2565" width="19.875" style="62" customWidth="1"/>
    <col min="2566" max="2566" width="2.875" style="62" customWidth="1"/>
    <col min="2567" max="2567" width="17" style="62" customWidth="1"/>
    <col min="2568" max="2568" width="3.125" style="62" customWidth="1"/>
    <col min="2569" max="2569" width="6.875" style="62" customWidth="1"/>
    <col min="2570" max="2570" width="3.125" style="62" customWidth="1"/>
    <col min="2571" max="2571" width="8.875" style="62"/>
    <col min="2572" max="2572" width="3.125" style="62" customWidth="1"/>
    <col min="2573" max="2573" width="5" style="62" customWidth="1"/>
    <col min="2574" max="2574" width="14.875" style="62" customWidth="1"/>
    <col min="2575" max="2575" width="4.625" style="62" customWidth="1"/>
    <col min="2576" max="2576" width="13.375" style="62" customWidth="1"/>
    <col min="2577" max="2816" width="8.875" style="62"/>
    <col min="2817" max="2818" width="5.125" style="62" customWidth="1"/>
    <col min="2819" max="2819" width="33.875" style="62" customWidth="1"/>
    <col min="2820" max="2820" width="2.875" style="62" customWidth="1"/>
    <col min="2821" max="2821" width="19.875" style="62" customWidth="1"/>
    <col min="2822" max="2822" width="2.875" style="62" customWidth="1"/>
    <col min="2823" max="2823" width="17" style="62" customWidth="1"/>
    <col min="2824" max="2824" width="3.125" style="62" customWidth="1"/>
    <col min="2825" max="2825" width="6.875" style="62" customWidth="1"/>
    <col min="2826" max="2826" width="3.125" style="62" customWidth="1"/>
    <col min="2827" max="2827" width="8.875" style="62"/>
    <col min="2828" max="2828" width="3.125" style="62" customWidth="1"/>
    <col min="2829" max="2829" width="5" style="62" customWidth="1"/>
    <col min="2830" max="2830" width="14.875" style="62" customWidth="1"/>
    <col min="2831" max="2831" width="4.625" style="62" customWidth="1"/>
    <col min="2832" max="2832" width="13.375" style="62" customWidth="1"/>
    <col min="2833" max="3072" width="8.875" style="62"/>
    <col min="3073" max="3074" width="5.125" style="62" customWidth="1"/>
    <col min="3075" max="3075" width="33.875" style="62" customWidth="1"/>
    <col min="3076" max="3076" width="2.875" style="62" customWidth="1"/>
    <col min="3077" max="3077" width="19.875" style="62" customWidth="1"/>
    <col min="3078" max="3078" width="2.875" style="62" customWidth="1"/>
    <col min="3079" max="3079" width="17" style="62" customWidth="1"/>
    <col min="3080" max="3080" width="3.125" style="62" customWidth="1"/>
    <col min="3081" max="3081" width="6.875" style="62" customWidth="1"/>
    <col min="3082" max="3082" width="3.125" style="62" customWidth="1"/>
    <col min="3083" max="3083" width="8.875" style="62"/>
    <col min="3084" max="3084" width="3.125" style="62" customWidth="1"/>
    <col min="3085" max="3085" width="5" style="62" customWidth="1"/>
    <col min="3086" max="3086" width="14.875" style="62" customWidth="1"/>
    <col min="3087" max="3087" width="4.625" style="62" customWidth="1"/>
    <col min="3088" max="3088" width="13.375" style="62" customWidth="1"/>
    <col min="3089" max="3328" width="8.875" style="62"/>
    <col min="3329" max="3330" width="5.125" style="62" customWidth="1"/>
    <col min="3331" max="3331" width="33.875" style="62" customWidth="1"/>
    <col min="3332" max="3332" width="2.875" style="62" customWidth="1"/>
    <col min="3333" max="3333" width="19.875" style="62" customWidth="1"/>
    <col min="3334" max="3334" width="2.875" style="62" customWidth="1"/>
    <col min="3335" max="3335" width="17" style="62" customWidth="1"/>
    <col min="3336" max="3336" width="3.125" style="62" customWidth="1"/>
    <col min="3337" max="3337" width="6.875" style="62" customWidth="1"/>
    <col min="3338" max="3338" width="3.125" style="62" customWidth="1"/>
    <col min="3339" max="3339" width="8.875" style="62"/>
    <col min="3340" max="3340" width="3.125" style="62" customWidth="1"/>
    <col min="3341" max="3341" width="5" style="62" customWidth="1"/>
    <col min="3342" max="3342" width="14.875" style="62" customWidth="1"/>
    <col min="3343" max="3343" width="4.625" style="62" customWidth="1"/>
    <col min="3344" max="3344" width="13.375" style="62" customWidth="1"/>
    <col min="3345" max="3584" width="8.875" style="62"/>
    <col min="3585" max="3586" width="5.125" style="62" customWidth="1"/>
    <col min="3587" max="3587" width="33.875" style="62" customWidth="1"/>
    <col min="3588" max="3588" width="2.875" style="62" customWidth="1"/>
    <col min="3589" max="3589" width="19.875" style="62" customWidth="1"/>
    <col min="3590" max="3590" width="2.875" style="62" customWidth="1"/>
    <col min="3591" max="3591" width="17" style="62" customWidth="1"/>
    <col min="3592" max="3592" width="3.125" style="62" customWidth="1"/>
    <col min="3593" max="3593" width="6.875" style="62" customWidth="1"/>
    <col min="3594" max="3594" width="3.125" style="62" customWidth="1"/>
    <col min="3595" max="3595" width="8.875" style="62"/>
    <col min="3596" max="3596" width="3.125" style="62" customWidth="1"/>
    <col min="3597" max="3597" width="5" style="62" customWidth="1"/>
    <col min="3598" max="3598" width="14.875" style="62" customWidth="1"/>
    <col min="3599" max="3599" width="4.625" style="62" customWidth="1"/>
    <col min="3600" max="3600" width="13.375" style="62" customWidth="1"/>
    <col min="3601" max="3840" width="8.875" style="62"/>
    <col min="3841" max="3842" width="5.125" style="62" customWidth="1"/>
    <col min="3843" max="3843" width="33.875" style="62" customWidth="1"/>
    <col min="3844" max="3844" width="2.875" style="62" customWidth="1"/>
    <col min="3845" max="3845" width="19.875" style="62" customWidth="1"/>
    <col min="3846" max="3846" width="2.875" style="62" customWidth="1"/>
    <col min="3847" max="3847" width="17" style="62" customWidth="1"/>
    <col min="3848" max="3848" width="3.125" style="62" customWidth="1"/>
    <col min="3849" max="3849" width="6.875" style="62" customWidth="1"/>
    <col min="3850" max="3850" width="3.125" style="62" customWidth="1"/>
    <col min="3851" max="3851" width="8.875" style="62"/>
    <col min="3852" max="3852" width="3.125" style="62" customWidth="1"/>
    <col min="3853" max="3853" width="5" style="62" customWidth="1"/>
    <col min="3854" max="3854" width="14.875" style="62" customWidth="1"/>
    <col min="3855" max="3855" width="4.625" style="62" customWidth="1"/>
    <col min="3856" max="3856" width="13.375" style="62" customWidth="1"/>
    <col min="3857" max="4096" width="8.875" style="62"/>
    <col min="4097" max="4098" width="5.125" style="62" customWidth="1"/>
    <col min="4099" max="4099" width="33.875" style="62" customWidth="1"/>
    <col min="4100" max="4100" width="2.875" style="62" customWidth="1"/>
    <col min="4101" max="4101" width="19.875" style="62" customWidth="1"/>
    <col min="4102" max="4102" width="2.875" style="62" customWidth="1"/>
    <col min="4103" max="4103" width="17" style="62" customWidth="1"/>
    <col min="4104" max="4104" width="3.125" style="62" customWidth="1"/>
    <col min="4105" max="4105" width="6.875" style="62" customWidth="1"/>
    <col min="4106" max="4106" width="3.125" style="62" customWidth="1"/>
    <col min="4107" max="4107" width="8.875" style="62"/>
    <col min="4108" max="4108" width="3.125" style="62" customWidth="1"/>
    <col min="4109" max="4109" width="5" style="62" customWidth="1"/>
    <col min="4110" max="4110" width="14.875" style="62" customWidth="1"/>
    <col min="4111" max="4111" width="4.625" style="62" customWidth="1"/>
    <col min="4112" max="4112" width="13.375" style="62" customWidth="1"/>
    <col min="4113" max="4352" width="8.875" style="62"/>
    <col min="4353" max="4354" width="5.125" style="62" customWidth="1"/>
    <col min="4355" max="4355" width="33.875" style="62" customWidth="1"/>
    <col min="4356" max="4356" width="2.875" style="62" customWidth="1"/>
    <col min="4357" max="4357" width="19.875" style="62" customWidth="1"/>
    <col min="4358" max="4358" width="2.875" style="62" customWidth="1"/>
    <col min="4359" max="4359" width="17" style="62" customWidth="1"/>
    <col min="4360" max="4360" width="3.125" style="62" customWidth="1"/>
    <col min="4361" max="4361" width="6.875" style="62" customWidth="1"/>
    <col min="4362" max="4362" width="3.125" style="62" customWidth="1"/>
    <col min="4363" max="4363" width="8.875" style="62"/>
    <col min="4364" max="4364" width="3.125" style="62" customWidth="1"/>
    <col min="4365" max="4365" width="5" style="62" customWidth="1"/>
    <col min="4366" max="4366" width="14.875" style="62" customWidth="1"/>
    <col min="4367" max="4367" width="4.625" style="62" customWidth="1"/>
    <col min="4368" max="4368" width="13.375" style="62" customWidth="1"/>
    <col min="4369" max="4608" width="8.875" style="62"/>
    <col min="4609" max="4610" width="5.125" style="62" customWidth="1"/>
    <col min="4611" max="4611" width="33.875" style="62" customWidth="1"/>
    <col min="4612" max="4612" width="2.875" style="62" customWidth="1"/>
    <col min="4613" max="4613" width="19.875" style="62" customWidth="1"/>
    <col min="4614" max="4614" width="2.875" style="62" customWidth="1"/>
    <col min="4615" max="4615" width="17" style="62" customWidth="1"/>
    <col min="4616" max="4616" width="3.125" style="62" customWidth="1"/>
    <col min="4617" max="4617" width="6.875" style="62" customWidth="1"/>
    <col min="4618" max="4618" width="3.125" style="62" customWidth="1"/>
    <col min="4619" max="4619" width="8.875" style="62"/>
    <col min="4620" max="4620" width="3.125" style="62" customWidth="1"/>
    <col min="4621" max="4621" width="5" style="62" customWidth="1"/>
    <col min="4622" max="4622" width="14.875" style="62" customWidth="1"/>
    <col min="4623" max="4623" width="4.625" style="62" customWidth="1"/>
    <col min="4624" max="4624" width="13.375" style="62" customWidth="1"/>
    <col min="4625" max="4864" width="8.875" style="62"/>
    <col min="4865" max="4866" width="5.125" style="62" customWidth="1"/>
    <col min="4867" max="4867" width="33.875" style="62" customWidth="1"/>
    <col min="4868" max="4868" width="2.875" style="62" customWidth="1"/>
    <col min="4869" max="4869" width="19.875" style="62" customWidth="1"/>
    <col min="4870" max="4870" width="2.875" style="62" customWidth="1"/>
    <col min="4871" max="4871" width="17" style="62" customWidth="1"/>
    <col min="4872" max="4872" width="3.125" style="62" customWidth="1"/>
    <col min="4873" max="4873" width="6.875" style="62" customWidth="1"/>
    <col min="4874" max="4874" width="3.125" style="62" customWidth="1"/>
    <col min="4875" max="4875" width="8.875" style="62"/>
    <col min="4876" max="4876" width="3.125" style="62" customWidth="1"/>
    <col min="4877" max="4877" width="5" style="62" customWidth="1"/>
    <col min="4878" max="4878" width="14.875" style="62" customWidth="1"/>
    <col min="4879" max="4879" width="4.625" style="62" customWidth="1"/>
    <col min="4880" max="4880" width="13.375" style="62" customWidth="1"/>
    <col min="4881" max="5120" width="8.875" style="62"/>
    <col min="5121" max="5122" width="5.125" style="62" customWidth="1"/>
    <col min="5123" max="5123" width="33.875" style="62" customWidth="1"/>
    <col min="5124" max="5124" width="2.875" style="62" customWidth="1"/>
    <col min="5125" max="5125" width="19.875" style="62" customWidth="1"/>
    <col min="5126" max="5126" width="2.875" style="62" customWidth="1"/>
    <col min="5127" max="5127" width="17" style="62" customWidth="1"/>
    <col min="5128" max="5128" width="3.125" style="62" customWidth="1"/>
    <col min="5129" max="5129" width="6.875" style="62" customWidth="1"/>
    <col min="5130" max="5130" width="3.125" style="62" customWidth="1"/>
    <col min="5131" max="5131" width="8.875" style="62"/>
    <col min="5132" max="5132" width="3.125" style="62" customWidth="1"/>
    <col min="5133" max="5133" width="5" style="62" customWidth="1"/>
    <col min="5134" max="5134" width="14.875" style="62" customWidth="1"/>
    <col min="5135" max="5135" width="4.625" style="62" customWidth="1"/>
    <col min="5136" max="5136" width="13.375" style="62" customWidth="1"/>
    <col min="5137" max="5376" width="8.875" style="62"/>
    <col min="5377" max="5378" width="5.125" style="62" customWidth="1"/>
    <col min="5379" max="5379" width="33.875" style="62" customWidth="1"/>
    <col min="5380" max="5380" width="2.875" style="62" customWidth="1"/>
    <col min="5381" max="5381" width="19.875" style="62" customWidth="1"/>
    <col min="5382" max="5382" width="2.875" style="62" customWidth="1"/>
    <col min="5383" max="5383" width="17" style="62" customWidth="1"/>
    <col min="5384" max="5384" width="3.125" style="62" customWidth="1"/>
    <col min="5385" max="5385" width="6.875" style="62" customWidth="1"/>
    <col min="5386" max="5386" width="3.125" style="62" customWidth="1"/>
    <col min="5387" max="5387" width="8.875" style="62"/>
    <col min="5388" max="5388" width="3.125" style="62" customWidth="1"/>
    <col min="5389" max="5389" width="5" style="62" customWidth="1"/>
    <col min="5390" max="5390" width="14.875" style="62" customWidth="1"/>
    <col min="5391" max="5391" width="4.625" style="62" customWidth="1"/>
    <col min="5392" max="5392" width="13.375" style="62" customWidth="1"/>
    <col min="5393" max="5632" width="8.875" style="62"/>
    <col min="5633" max="5634" width="5.125" style="62" customWidth="1"/>
    <col min="5635" max="5635" width="33.875" style="62" customWidth="1"/>
    <col min="5636" max="5636" width="2.875" style="62" customWidth="1"/>
    <col min="5637" max="5637" width="19.875" style="62" customWidth="1"/>
    <col min="5638" max="5638" width="2.875" style="62" customWidth="1"/>
    <col min="5639" max="5639" width="17" style="62" customWidth="1"/>
    <col min="5640" max="5640" width="3.125" style="62" customWidth="1"/>
    <col min="5641" max="5641" width="6.875" style="62" customWidth="1"/>
    <col min="5642" max="5642" width="3.125" style="62" customWidth="1"/>
    <col min="5643" max="5643" width="8.875" style="62"/>
    <col min="5644" max="5644" width="3.125" style="62" customWidth="1"/>
    <col min="5645" max="5645" width="5" style="62" customWidth="1"/>
    <col min="5646" max="5646" width="14.875" style="62" customWidth="1"/>
    <col min="5647" max="5647" width="4.625" style="62" customWidth="1"/>
    <col min="5648" max="5648" width="13.375" style="62" customWidth="1"/>
    <col min="5649" max="5888" width="8.875" style="62"/>
    <col min="5889" max="5890" width="5.125" style="62" customWidth="1"/>
    <col min="5891" max="5891" width="33.875" style="62" customWidth="1"/>
    <col min="5892" max="5892" width="2.875" style="62" customWidth="1"/>
    <col min="5893" max="5893" width="19.875" style="62" customWidth="1"/>
    <col min="5894" max="5894" width="2.875" style="62" customWidth="1"/>
    <col min="5895" max="5895" width="17" style="62" customWidth="1"/>
    <col min="5896" max="5896" width="3.125" style="62" customWidth="1"/>
    <col min="5897" max="5897" width="6.875" style="62" customWidth="1"/>
    <col min="5898" max="5898" width="3.125" style="62" customWidth="1"/>
    <col min="5899" max="5899" width="8.875" style="62"/>
    <col min="5900" max="5900" width="3.125" style="62" customWidth="1"/>
    <col min="5901" max="5901" width="5" style="62" customWidth="1"/>
    <col min="5902" max="5902" width="14.875" style="62" customWidth="1"/>
    <col min="5903" max="5903" width="4.625" style="62" customWidth="1"/>
    <col min="5904" max="5904" width="13.375" style="62" customWidth="1"/>
    <col min="5905" max="6144" width="8.875" style="62"/>
    <col min="6145" max="6146" width="5.125" style="62" customWidth="1"/>
    <col min="6147" max="6147" width="33.875" style="62" customWidth="1"/>
    <col min="6148" max="6148" width="2.875" style="62" customWidth="1"/>
    <col min="6149" max="6149" width="19.875" style="62" customWidth="1"/>
    <col min="6150" max="6150" width="2.875" style="62" customWidth="1"/>
    <col min="6151" max="6151" width="17" style="62" customWidth="1"/>
    <col min="6152" max="6152" width="3.125" style="62" customWidth="1"/>
    <col min="6153" max="6153" width="6.875" style="62" customWidth="1"/>
    <col min="6154" max="6154" width="3.125" style="62" customWidth="1"/>
    <col min="6155" max="6155" width="8.875" style="62"/>
    <col min="6156" max="6156" width="3.125" style="62" customWidth="1"/>
    <col min="6157" max="6157" width="5" style="62" customWidth="1"/>
    <col min="6158" max="6158" width="14.875" style="62" customWidth="1"/>
    <col min="6159" max="6159" width="4.625" style="62" customWidth="1"/>
    <col min="6160" max="6160" width="13.375" style="62" customWidth="1"/>
    <col min="6161" max="6400" width="8.875" style="62"/>
    <col min="6401" max="6402" width="5.125" style="62" customWidth="1"/>
    <col min="6403" max="6403" width="33.875" style="62" customWidth="1"/>
    <col min="6404" max="6404" width="2.875" style="62" customWidth="1"/>
    <col min="6405" max="6405" width="19.875" style="62" customWidth="1"/>
    <col min="6406" max="6406" width="2.875" style="62" customWidth="1"/>
    <col min="6407" max="6407" width="17" style="62" customWidth="1"/>
    <col min="6408" max="6408" width="3.125" style="62" customWidth="1"/>
    <col min="6409" max="6409" width="6.875" style="62" customWidth="1"/>
    <col min="6410" max="6410" width="3.125" style="62" customWidth="1"/>
    <col min="6411" max="6411" width="8.875" style="62"/>
    <col min="6412" max="6412" width="3.125" style="62" customWidth="1"/>
    <col min="6413" max="6413" width="5" style="62" customWidth="1"/>
    <col min="6414" max="6414" width="14.875" style="62" customWidth="1"/>
    <col min="6415" max="6415" width="4.625" style="62" customWidth="1"/>
    <col min="6416" max="6416" width="13.375" style="62" customWidth="1"/>
    <col min="6417" max="6656" width="8.875" style="62"/>
    <col min="6657" max="6658" width="5.125" style="62" customWidth="1"/>
    <col min="6659" max="6659" width="33.875" style="62" customWidth="1"/>
    <col min="6660" max="6660" width="2.875" style="62" customWidth="1"/>
    <col min="6661" max="6661" width="19.875" style="62" customWidth="1"/>
    <col min="6662" max="6662" width="2.875" style="62" customWidth="1"/>
    <col min="6663" max="6663" width="17" style="62" customWidth="1"/>
    <col min="6664" max="6664" width="3.125" style="62" customWidth="1"/>
    <col min="6665" max="6665" width="6.875" style="62" customWidth="1"/>
    <col min="6666" max="6666" width="3.125" style="62" customWidth="1"/>
    <col min="6667" max="6667" width="8.875" style="62"/>
    <col min="6668" max="6668" width="3.125" style="62" customWidth="1"/>
    <col min="6669" max="6669" width="5" style="62" customWidth="1"/>
    <col min="6670" max="6670" width="14.875" style="62" customWidth="1"/>
    <col min="6671" max="6671" width="4.625" style="62" customWidth="1"/>
    <col min="6672" max="6672" width="13.375" style="62" customWidth="1"/>
    <col min="6673" max="6912" width="8.875" style="62"/>
    <col min="6913" max="6914" width="5.125" style="62" customWidth="1"/>
    <col min="6915" max="6915" width="33.875" style="62" customWidth="1"/>
    <col min="6916" max="6916" width="2.875" style="62" customWidth="1"/>
    <col min="6917" max="6917" width="19.875" style="62" customWidth="1"/>
    <col min="6918" max="6918" width="2.875" style="62" customWidth="1"/>
    <col min="6919" max="6919" width="17" style="62" customWidth="1"/>
    <col min="6920" max="6920" width="3.125" style="62" customWidth="1"/>
    <col min="6921" max="6921" width="6.875" style="62" customWidth="1"/>
    <col min="6922" max="6922" width="3.125" style="62" customWidth="1"/>
    <col min="6923" max="6923" width="8.875" style="62"/>
    <col min="6924" max="6924" width="3.125" style="62" customWidth="1"/>
    <col min="6925" max="6925" width="5" style="62" customWidth="1"/>
    <col min="6926" max="6926" width="14.875" style="62" customWidth="1"/>
    <col min="6927" max="6927" width="4.625" style="62" customWidth="1"/>
    <col min="6928" max="6928" width="13.375" style="62" customWidth="1"/>
    <col min="6929" max="7168" width="8.875" style="62"/>
    <col min="7169" max="7170" width="5.125" style="62" customWidth="1"/>
    <col min="7171" max="7171" width="33.875" style="62" customWidth="1"/>
    <col min="7172" max="7172" width="2.875" style="62" customWidth="1"/>
    <col min="7173" max="7173" width="19.875" style="62" customWidth="1"/>
    <col min="7174" max="7174" width="2.875" style="62" customWidth="1"/>
    <col min="7175" max="7175" width="17" style="62" customWidth="1"/>
    <col min="7176" max="7176" width="3.125" style="62" customWidth="1"/>
    <col min="7177" max="7177" width="6.875" style="62" customWidth="1"/>
    <col min="7178" max="7178" width="3.125" style="62" customWidth="1"/>
    <col min="7179" max="7179" width="8.875" style="62"/>
    <col min="7180" max="7180" width="3.125" style="62" customWidth="1"/>
    <col min="7181" max="7181" width="5" style="62" customWidth="1"/>
    <col min="7182" max="7182" width="14.875" style="62" customWidth="1"/>
    <col min="7183" max="7183" width="4.625" style="62" customWidth="1"/>
    <col min="7184" max="7184" width="13.375" style="62" customWidth="1"/>
    <col min="7185" max="7424" width="8.875" style="62"/>
    <col min="7425" max="7426" width="5.125" style="62" customWidth="1"/>
    <col min="7427" max="7427" width="33.875" style="62" customWidth="1"/>
    <col min="7428" max="7428" width="2.875" style="62" customWidth="1"/>
    <col min="7429" max="7429" width="19.875" style="62" customWidth="1"/>
    <col min="7430" max="7430" width="2.875" style="62" customWidth="1"/>
    <col min="7431" max="7431" width="17" style="62" customWidth="1"/>
    <col min="7432" max="7432" width="3.125" style="62" customWidth="1"/>
    <col min="7433" max="7433" width="6.875" style="62" customWidth="1"/>
    <col min="7434" max="7434" width="3.125" style="62" customWidth="1"/>
    <col min="7435" max="7435" width="8.875" style="62"/>
    <col min="7436" max="7436" width="3.125" style="62" customWidth="1"/>
    <col min="7437" max="7437" width="5" style="62" customWidth="1"/>
    <col min="7438" max="7438" width="14.875" style="62" customWidth="1"/>
    <col min="7439" max="7439" width="4.625" style="62" customWidth="1"/>
    <col min="7440" max="7440" width="13.375" style="62" customWidth="1"/>
    <col min="7441" max="7680" width="8.875" style="62"/>
    <col min="7681" max="7682" width="5.125" style="62" customWidth="1"/>
    <col min="7683" max="7683" width="33.875" style="62" customWidth="1"/>
    <col min="7684" max="7684" width="2.875" style="62" customWidth="1"/>
    <col min="7685" max="7685" width="19.875" style="62" customWidth="1"/>
    <col min="7686" max="7686" width="2.875" style="62" customWidth="1"/>
    <col min="7687" max="7687" width="17" style="62" customWidth="1"/>
    <col min="7688" max="7688" width="3.125" style="62" customWidth="1"/>
    <col min="7689" max="7689" width="6.875" style="62" customWidth="1"/>
    <col min="7690" max="7690" width="3.125" style="62" customWidth="1"/>
    <col min="7691" max="7691" width="8.875" style="62"/>
    <col min="7692" max="7692" width="3.125" style="62" customWidth="1"/>
    <col min="7693" max="7693" width="5" style="62" customWidth="1"/>
    <col min="7694" max="7694" width="14.875" style="62" customWidth="1"/>
    <col min="7695" max="7695" width="4.625" style="62" customWidth="1"/>
    <col min="7696" max="7696" width="13.375" style="62" customWidth="1"/>
    <col min="7697" max="7936" width="8.875" style="62"/>
    <col min="7937" max="7938" width="5.125" style="62" customWidth="1"/>
    <col min="7939" max="7939" width="33.875" style="62" customWidth="1"/>
    <col min="7940" max="7940" width="2.875" style="62" customWidth="1"/>
    <col min="7941" max="7941" width="19.875" style="62" customWidth="1"/>
    <col min="7942" max="7942" width="2.875" style="62" customWidth="1"/>
    <col min="7943" max="7943" width="17" style="62" customWidth="1"/>
    <col min="7944" max="7944" width="3.125" style="62" customWidth="1"/>
    <col min="7945" max="7945" width="6.875" style="62" customWidth="1"/>
    <col min="7946" max="7946" width="3.125" style="62" customWidth="1"/>
    <col min="7947" max="7947" width="8.875" style="62"/>
    <col min="7948" max="7948" width="3.125" style="62" customWidth="1"/>
    <col min="7949" max="7949" width="5" style="62" customWidth="1"/>
    <col min="7950" max="7950" width="14.875" style="62" customWidth="1"/>
    <col min="7951" max="7951" width="4.625" style="62" customWidth="1"/>
    <col min="7952" max="7952" width="13.375" style="62" customWidth="1"/>
    <col min="7953" max="8192" width="8.875" style="62"/>
    <col min="8193" max="8194" width="5.125" style="62" customWidth="1"/>
    <col min="8195" max="8195" width="33.875" style="62" customWidth="1"/>
    <col min="8196" max="8196" width="2.875" style="62" customWidth="1"/>
    <col min="8197" max="8197" width="19.875" style="62" customWidth="1"/>
    <col min="8198" max="8198" width="2.875" style="62" customWidth="1"/>
    <col min="8199" max="8199" width="17" style="62" customWidth="1"/>
    <col min="8200" max="8200" width="3.125" style="62" customWidth="1"/>
    <col min="8201" max="8201" width="6.875" style="62" customWidth="1"/>
    <col min="8202" max="8202" width="3.125" style="62" customWidth="1"/>
    <col min="8203" max="8203" width="8.875" style="62"/>
    <col min="8204" max="8204" width="3.125" style="62" customWidth="1"/>
    <col min="8205" max="8205" width="5" style="62" customWidth="1"/>
    <col min="8206" max="8206" width="14.875" style="62" customWidth="1"/>
    <col min="8207" max="8207" width="4.625" style="62" customWidth="1"/>
    <col min="8208" max="8208" width="13.375" style="62" customWidth="1"/>
    <col min="8209" max="8448" width="8.875" style="62"/>
    <col min="8449" max="8450" width="5.125" style="62" customWidth="1"/>
    <col min="8451" max="8451" width="33.875" style="62" customWidth="1"/>
    <col min="8452" max="8452" width="2.875" style="62" customWidth="1"/>
    <col min="8453" max="8453" width="19.875" style="62" customWidth="1"/>
    <col min="8454" max="8454" width="2.875" style="62" customWidth="1"/>
    <col min="8455" max="8455" width="17" style="62" customWidth="1"/>
    <col min="8456" max="8456" width="3.125" style="62" customWidth="1"/>
    <col min="8457" max="8457" width="6.875" style="62" customWidth="1"/>
    <col min="8458" max="8458" width="3.125" style="62" customWidth="1"/>
    <col min="8459" max="8459" width="8.875" style="62"/>
    <col min="8460" max="8460" width="3.125" style="62" customWidth="1"/>
    <col min="8461" max="8461" width="5" style="62" customWidth="1"/>
    <col min="8462" max="8462" width="14.875" style="62" customWidth="1"/>
    <col min="8463" max="8463" width="4.625" style="62" customWidth="1"/>
    <col min="8464" max="8464" width="13.375" style="62" customWidth="1"/>
    <col min="8465" max="8704" width="8.875" style="62"/>
    <col min="8705" max="8706" width="5.125" style="62" customWidth="1"/>
    <col min="8707" max="8707" width="33.875" style="62" customWidth="1"/>
    <col min="8708" max="8708" width="2.875" style="62" customWidth="1"/>
    <col min="8709" max="8709" width="19.875" style="62" customWidth="1"/>
    <col min="8710" max="8710" width="2.875" style="62" customWidth="1"/>
    <col min="8711" max="8711" width="17" style="62" customWidth="1"/>
    <col min="8712" max="8712" width="3.125" style="62" customWidth="1"/>
    <col min="8713" max="8713" width="6.875" style="62" customWidth="1"/>
    <col min="8714" max="8714" width="3.125" style="62" customWidth="1"/>
    <col min="8715" max="8715" width="8.875" style="62"/>
    <col min="8716" max="8716" width="3.125" style="62" customWidth="1"/>
    <col min="8717" max="8717" width="5" style="62" customWidth="1"/>
    <col min="8718" max="8718" width="14.875" style="62" customWidth="1"/>
    <col min="8719" max="8719" width="4.625" style="62" customWidth="1"/>
    <col min="8720" max="8720" width="13.375" style="62" customWidth="1"/>
    <col min="8721" max="8960" width="8.875" style="62"/>
    <col min="8961" max="8962" width="5.125" style="62" customWidth="1"/>
    <col min="8963" max="8963" width="33.875" style="62" customWidth="1"/>
    <col min="8964" max="8964" width="2.875" style="62" customWidth="1"/>
    <col min="8965" max="8965" width="19.875" style="62" customWidth="1"/>
    <col min="8966" max="8966" width="2.875" style="62" customWidth="1"/>
    <col min="8967" max="8967" width="17" style="62" customWidth="1"/>
    <col min="8968" max="8968" width="3.125" style="62" customWidth="1"/>
    <col min="8969" max="8969" width="6.875" style="62" customWidth="1"/>
    <col min="8970" max="8970" width="3.125" style="62" customWidth="1"/>
    <col min="8971" max="8971" width="8.875" style="62"/>
    <col min="8972" max="8972" width="3.125" style="62" customWidth="1"/>
    <col min="8973" max="8973" width="5" style="62" customWidth="1"/>
    <col min="8974" max="8974" width="14.875" style="62" customWidth="1"/>
    <col min="8975" max="8975" width="4.625" style="62" customWidth="1"/>
    <col min="8976" max="8976" width="13.375" style="62" customWidth="1"/>
    <col min="8977" max="9216" width="8.875" style="62"/>
    <col min="9217" max="9218" width="5.125" style="62" customWidth="1"/>
    <col min="9219" max="9219" width="33.875" style="62" customWidth="1"/>
    <col min="9220" max="9220" width="2.875" style="62" customWidth="1"/>
    <col min="9221" max="9221" width="19.875" style="62" customWidth="1"/>
    <col min="9222" max="9222" width="2.875" style="62" customWidth="1"/>
    <col min="9223" max="9223" width="17" style="62" customWidth="1"/>
    <col min="9224" max="9224" width="3.125" style="62" customWidth="1"/>
    <col min="9225" max="9225" width="6.875" style="62" customWidth="1"/>
    <col min="9226" max="9226" width="3.125" style="62" customWidth="1"/>
    <col min="9227" max="9227" width="8.875" style="62"/>
    <col min="9228" max="9228" width="3.125" style="62" customWidth="1"/>
    <col min="9229" max="9229" width="5" style="62" customWidth="1"/>
    <col min="9230" max="9230" width="14.875" style="62" customWidth="1"/>
    <col min="9231" max="9231" width="4.625" style="62" customWidth="1"/>
    <col min="9232" max="9232" width="13.375" style="62" customWidth="1"/>
    <col min="9233" max="9472" width="8.875" style="62"/>
    <col min="9473" max="9474" width="5.125" style="62" customWidth="1"/>
    <col min="9475" max="9475" width="33.875" style="62" customWidth="1"/>
    <col min="9476" max="9476" width="2.875" style="62" customWidth="1"/>
    <col min="9477" max="9477" width="19.875" style="62" customWidth="1"/>
    <col min="9478" max="9478" width="2.875" style="62" customWidth="1"/>
    <col min="9479" max="9479" width="17" style="62" customWidth="1"/>
    <col min="9480" max="9480" width="3.125" style="62" customWidth="1"/>
    <col min="9481" max="9481" width="6.875" style="62" customWidth="1"/>
    <col min="9482" max="9482" width="3.125" style="62" customWidth="1"/>
    <col min="9483" max="9483" width="8.875" style="62"/>
    <col min="9484" max="9484" width="3.125" style="62" customWidth="1"/>
    <col min="9485" max="9485" width="5" style="62" customWidth="1"/>
    <col min="9486" max="9486" width="14.875" style="62" customWidth="1"/>
    <col min="9487" max="9487" width="4.625" style="62" customWidth="1"/>
    <col min="9488" max="9488" width="13.375" style="62" customWidth="1"/>
    <col min="9489" max="9728" width="8.875" style="62"/>
    <col min="9729" max="9730" width="5.125" style="62" customWidth="1"/>
    <col min="9731" max="9731" width="33.875" style="62" customWidth="1"/>
    <col min="9732" max="9732" width="2.875" style="62" customWidth="1"/>
    <col min="9733" max="9733" width="19.875" style="62" customWidth="1"/>
    <col min="9734" max="9734" width="2.875" style="62" customWidth="1"/>
    <col min="9735" max="9735" width="17" style="62" customWidth="1"/>
    <col min="9736" max="9736" width="3.125" style="62" customWidth="1"/>
    <col min="9737" max="9737" width="6.875" style="62" customWidth="1"/>
    <col min="9738" max="9738" width="3.125" style="62" customWidth="1"/>
    <col min="9739" max="9739" width="8.875" style="62"/>
    <col min="9740" max="9740" width="3.125" style="62" customWidth="1"/>
    <col min="9741" max="9741" width="5" style="62" customWidth="1"/>
    <col min="9742" max="9742" width="14.875" style="62" customWidth="1"/>
    <col min="9743" max="9743" width="4.625" style="62" customWidth="1"/>
    <col min="9744" max="9744" width="13.375" style="62" customWidth="1"/>
    <col min="9745" max="9984" width="8.875" style="62"/>
    <col min="9985" max="9986" width="5.125" style="62" customWidth="1"/>
    <col min="9987" max="9987" width="33.875" style="62" customWidth="1"/>
    <col min="9988" max="9988" width="2.875" style="62" customWidth="1"/>
    <col min="9989" max="9989" width="19.875" style="62" customWidth="1"/>
    <col min="9990" max="9990" width="2.875" style="62" customWidth="1"/>
    <col min="9991" max="9991" width="17" style="62" customWidth="1"/>
    <col min="9992" max="9992" width="3.125" style="62" customWidth="1"/>
    <col min="9993" max="9993" width="6.875" style="62" customWidth="1"/>
    <col min="9994" max="9994" width="3.125" style="62" customWidth="1"/>
    <col min="9995" max="9995" width="8.875" style="62"/>
    <col min="9996" max="9996" width="3.125" style="62" customWidth="1"/>
    <col min="9997" max="9997" width="5" style="62" customWidth="1"/>
    <col min="9998" max="9998" width="14.875" style="62" customWidth="1"/>
    <col min="9999" max="9999" width="4.625" style="62" customWidth="1"/>
    <col min="10000" max="10000" width="13.375" style="62" customWidth="1"/>
    <col min="10001" max="10240" width="8.875" style="62"/>
    <col min="10241" max="10242" width="5.125" style="62" customWidth="1"/>
    <col min="10243" max="10243" width="33.875" style="62" customWidth="1"/>
    <col min="10244" max="10244" width="2.875" style="62" customWidth="1"/>
    <col min="10245" max="10245" width="19.875" style="62" customWidth="1"/>
    <col min="10246" max="10246" width="2.875" style="62" customWidth="1"/>
    <col min="10247" max="10247" width="17" style="62" customWidth="1"/>
    <col min="10248" max="10248" width="3.125" style="62" customWidth="1"/>
    <col min="10249" max="10249" width="6.875" style="62" customWidth="1"/>
    <col min="10250" max="10250" width="3.125" style="62" customWidth="1"/>
    <col min="10251" max="10251" width="8.875" style="62"/>
    <col min="10252" max="10252" width="3.125" style="62" customWidth="1"/>
    <col min="10253" max="10253" width="5" style="62" customWidth="1"/>
    <col min="10254" max="10254" width="14.875" style="62" customWidth="1"/>
    <col min="10255" max="10255" width="4.625" style="62" customWidth="1"/>
    <col min="10256" max="10256" width="13.375" style="62" customWidth="1"/>
    <col min="10257" max="10496" width="8.875" style="62"/>
    <col min="10497" max="10498" width="5.125" style="62" customWidth="1"/>
    <col min="10499" max="10499" width="33.875" style="62" customWidth="1"/>
    <col min="10500" max="10500" width="2.875" style="62" customWidth="1"/>
    <col min="10501" max="10501" width="19.875" style="62" customWidth="1"/>
    <col min="10502" max="10502" width="2.875" style="62" customWidth="1"/>
    <col min="10503" max="10503" width="17" style="62" customWidth="1"/>
    <col min="10504" max="10504" width="3.125" style="62" customWidth="1"/>
    <col min="10505" max="10505" width="6.875" style="62" customWidth="1"/>
    <col min="10506" max="10506" width="3.125" style="62" customWidth="1"/>
    <col min="10507" max="10507" width="8.875" style="62"/>
    <col min="10508" max="10508" width="3.125" style="62" customWidth="1"/>
    <col min="10509" max="10509" width="5" style="62" customWidth="1"/>
    <col min="10510" max="10510" width="14.875" style="62" customWidth="1"/>
    <col min="10511" max="10511" width="4.625" style="62" customWidth="1"/>
    <col min="10512" max="10512" width="13.375" style="62" customWidth="1"/>
    <col min="10513" max="10752" width="8.875" style="62"/>
    <col min="10753" max="10754" width="5.125" style="62" customWidth="1"/>
    <col min="10755" max="10755" width="33.875" style="62" customWidth="1"/>
    <col min="10756" max="10756" width="2.875" style="62" customWidth="1"/>
    <col min="10757" max="10757" width="19.875" style="62" customWidth="1"/>
    <col min="10758" max="10758" width="2.875" style="62" customWidth="1"/>
    <col min="10759" max="10759" width="17" style="62" customWidth="1"/>
    <col min="10760" max="10760" width="3.125" style="62" customWidth="1"/>
    <col min="10761" max="10761" width="6.875" style="62" customWidth="1"/>
    <col min="10762" max="10762" width="3.125" style="62" customWidth="1"/>
    <col min="10763" max="10763" width="8.875" style="62"/>
    <col min="10764" max="10764" width="3.125" style="62" customWidth="1"/>
    <col min="10765" max="10765" width="5" style="62" customWidth="1"/>
    <col min="10766" max="10766" width="14.875" style="62" customWidth="1"/>
    <col min="10767" max="10767" width="4.625" style="62" customWidth="1"/>
    <col min="10768" max="10768" width="13.375" style="62" customWidth="1"/>
    <col min="10769" max="11008" width="8.875" style="62"/>
    <col min="11009" max="11010" width="5.125" style="62" customWidth="1"/>
    <col min="11011" max="11011" width="33.875" style="62" customWidth="1"/>
    <col min="11012" max="11012" width="2.875" style="62" customWidth="1"/>
    <col min="11013" max="11013" width="19.875" style="62" customWidth="1"/>
    <col min="11014" max="11014" width="2.875" style="62" customWidth="1"/>
    <col min="11015" max="11015" width="17" style="62" customWidth="1"/>
    <col min="11016" max="11016" width="3.125" style="62" customWidth="1"/>
    <col min="11017" max="11017" width="6.875" style="62" customWidth="1"/>
    <col min="11018" max="11018" width="3.125" style="62" customWidth="1"/>
    <col min="11019" max="11019" width="8.875" style="62"/>
    <col min="11020" max="11020" width="3.125" style="62" customWidth="1"/>
    <col min="11021" max="11021" width="5" style="62" customWidth="1"/>
    <col min="11022" max="11022" width="14.875" style="62" customWidth="1"/>
    <col min="11023" max="11023" width="4.625" style="62" customWidth="1"/>
    <col min="11024" max="11024" width="13.375" style="62" customWidth="1"/>
    <col min="11025" max="11264" width="8.875" style="62"/>
    <col min="11265" max="11266" width="5.125" style="62" customWidth="1"/>
    <col min="11267" max="11267" width="33.875" style="62" customWidth="1"/>
    <col min="11268" max="11268" width="2.875" style="62" customWidth="1"/>
    <col min="11269" max="11269" width="19.875" style="62" customWidth="1"/>
    <col min="11270" max="11270" width="2.875" style="62" customWidth="1"/>
    <col min="11271" max="11271" width="17" style="62" customWidth="1"/>
    <col min="11272" max="11272" width="3.125" style="62" customWidth="1"/>
    <col min="11273" max="11273" width="6.875" style="62" customWidth="1"/>
    <col min="11274" max="11274" width="3.125" style="62" customWidth="1"/>
    <col min="11275" max="11275" width="8.875" style="62"/>
    <col min="11276" max="11276" width="3.125" style="62" customWidth="1"/>
    <col min="11277" max="11277" width="5" style="62" customWidth="1"/>
    <col min="11278" max="11278" width="14.875" style="62" customWidth="1"/>
    <col min="11279" max="11279" width="4.625" style="62" customWidth="1"/>
    <col min="11280" max="11280" width="13.375" style="62" customWidth="1"/>
    <col min="11281" max="11520" width="8.875" style="62"/>
    <col min="11521" max="11522" width="5.125" style="62" customWidth="1"/>
    <col min="11523" max="11523" width="33.875" style="62" customWidth="1"/>
    <col min="11524" max="11524" width="2.875" style="62" customWidth="1"/>
    <col min="11525" max="11525" width="19.875" style="62" customWidth="1"/>
    <col min="11526" max="11526" width="2.875" style="62" customWidth="1"/>
    <col min="11527" max="11527" width="17" style="62" customWidth="1"/>
    <col min="11528" max="11528" width="3.125" style="62" customWidth="1"/>
    <col min="11529" max="11529" width="6.875" style="62" customWidth="1"/>
    <col min="11530" max="11530" width="3.125" style="62" customWidth="1"/>
    <col min="11531" max="11531" width="8.875" style="62"/>
    <col min="11532" max="11532" width="3.125" style="62" customWidth="1"/>
    <col min="11533" max="11533" width="5" style="62" customWidth="1"/>
    <col min="11534" max="11534" width="14.875" style="62" customWidth="1"/>
    <col min="11535" max="11535" width="4.625" style="62" customWidth="1"/>
    <col min="11536" max="11536" width="13.375" style="62" customWidth="1"/>
    <col min="11537" max="11776" width="8.875" style="62"/>
    <col min="11777" max="11778" width="5.125" style="62" customWidth="1"/>
    <col min="11779" max="11779" width="33.875" style="62" customWidth="1"/>
    <col min="11780" max="11780" width="2.875" style="62" customWidth="1"/>
    <col min="11781" max="11781" width="19.875" style="62" customWidth="1"/>
    <col min="11782" max="11782" width="2.875" style="62" customWidth="1"/>
    <col min="11783" max="11783" width="17" style="62" customWidth="1"/>
    <col min="11784" max="11784" width="3.125" style="62" customWidth="1"/>
    <col min="11785" max="11785" width="6.875" style="62" customWidth="1"/>
    <col min="11786" max="11786" width="3.125" style="62" customWidth="1"/>
    <col min="11787" max="11787" width="8.875" style="62"/>
    <col min="11788" max="11788" width="3.125" style="62" customWidth="1"/>
    <col min="11789" max="11789" width="5" style="62" customWidth="1"/>
    <col min="11790" max="11790" width="14.875" style="62" customWidth="1"/>
    <col min="11791" max="11791" width="4.625" style="62" customWidth="1"/>
    <col min="11792" max="11792" width="13.375" style="62" customWidth="1"/>
    <col min="11793" max="12032" width="8.875" style="62"/>
    <col min="12033" max="12034" width="5.125" style="62" customWidth="1"/>
    <col min="12035" max="12035" width="33.875" style="62" customWidth="1"/>
    <col min="12036" max="12036" width="2.875" style="62" customWidth="1"/>
    <col min="12037" max="12037" width="19.875" style="62" customWidth="1"/>
    <col min="12038" max="12038" width="2.875" style="62" customWidth="1"/>
    <col min="12039" max="12039" width="17" style="62" customWidth="1"/>
    <col min="12040" max="12040" width="3.125" style="62" customWidth="1"/>
    <col min="12041" max="12041" width="6.875" style="62" customWidth="1"/>
    <col min="12042" max="12042" width="3.125" style="62" customWidth="1"/>
    <col min="12043" max="12043" width="8.875" style="62"/>
    <col min="12044" max="12044" width="3.125" style="62" customWidth="1"/>
    <col min="12045" max="12045" width="5" style="62" customWidth="1"/>
    <col min="12046" max="12046" width="14.875" style="62" customWidth="1"/>
    <col min="12047" max="12047" width="4.625" style="62" customWidth="1"/>
    <col min="12048" max="12048" width="13.375" style="62" customWidth="1"/>
    <col min="12049" max="12288" width="8.875" style="62"/>
    <col min="12289" max="12290" width="5.125" style="62" customWidth="1"/>
    <col min="12291" max="12291" width="33.875" style="62" customWidth="1"/>
    <col min="12292" max="12292" width="2.875" style="62" customWidth="1"/>
    <col min="12293" max="12293" width="19.875" style="62" customWidth="1"/>
    <col min="12294" max="12294" width="2.875" style="62" customWidth="1"/>
    <col min="12295" max="12295" width="17" style="62" customWidth="1"/>
    <col min="12296" max="12296" width="3.125" style="62" customWidth="1"/>
    <col min="12297" max="12297" width="6.875" style="62" customWidth="1"/>
    <col min="12298" max="12298" width="3.125" style="62" customWidth="1"/>
    <col min="12299" max="12299" width="8.875" style="62"/>
    <col min="12300" max="12300" width="3.125" style="62" customWidth="1"/>
    <col min="12301" max="12301" width="5" style="62" customWidth="1"/>
    <col min="12302" max="12302" width="14.875" style="62" customWidth="1"/>
    <col min="12303" max="12303" width="4.625" style="62" customWidth="1"/>
    <col min="12304" max="12304" width="13.375" style="62" customWidth="1"/>
    <col min="12305" max="12544" width="8.875" style="62"/>
    <col min="12545" max="12546" width="5.125" style="62" customWidth="1"/>
    <col min="12547" max="12547" width="33.875" style="62" customWidth="1"/>
    <col min="12548" max="12548" width="2.875" style="62" customWidth="1"/>
    <col min="12549" max="12549" width="19.875" style="62" customWidth="1"/>
    <col min="12550" max="12550" width="2.875" style="62" customWidth="1"/>
    <col min="12551" max="12551" width="17" style="62" customWidth="1"/>
    <col min="12552" max="12552" width="3.125" style="62" customWidth="1"/>
    <col min="12553" max="12553" width="6.875" style="62" customWidth="1"/>
    <col min="12554" max="12554" width="3.125" style="62" customWidth="1"/>
    <col min="12555" max="12555" width="8.875" style="62"/>
    <col min="12556" max="12556" width="3.125" style="62" customWidth="1"/>
    <col min="12557" max="12557" width="5" style="62" customWidth="1"/>
    <col min="12558" max="12558" width="14.875" style="62" customWidth="1"/>
    <col min="12559" max="12559" width="4.625" style="62" customWidth="1"/>
    <col min="12560" max="12560" width="13.375" style="62" customWidth="1"/>
    <col min="12561" max="12800" width="8.875" style="62"/>
    <col min="12801" max="12802" width="5.125" style="62" customWidth="1"/>
    <col min="12803" max="12803" width="33.875" style="62" customWidth="1"/>
    <col min="12804" max="12804" width="2.875" style="62" customWidth="1"/>
    <col min="12805" max="12805" width="19.875" style="62" customWidth="1"/>
    <col min="12806" max="12806" width="2.875" style="62" customWidth="1"/>
    <col min="12807" max="12807" width="17" style="62" customWidth="1"/>
    <col min="12808" max="12808" width="3.125" style="62" customWidth="1"/>
    <col min="12809" max="12809" width="6.875" style="62" customWidth="1"/>
    <col min="12810" max="12810" width="3.125" style="62" customWidth="1"/>
    <col min="12811" max="12811" width="8.875" style="62"/>
    <col min="12812" max="12812" width="3.125" style="62" customWidth="1"/>
    <col min="12813" max="12813" width="5" style="62" customWidth="1"/>
    <col min="12814" max="12814" width="14.875" style="62" customWidth="1"/>
    <col min="12815" max="12815" width="4.625" style="62" customWidth="1"/>
    <col min="12816" max="12816" width="13.375" style="62" customWidth="1"/>
    <col min="12817" max="13056" width="8.875" style="62"/>
    <col min="13057" max="13058" width="5.125" style="62" customWidth="1"/>
    <col min="13059" max="13059" width="33.875" style="62" customWidth="1"/>
    <col min="13060" max="13060" width="2.875" style="62" customWidth="1"/>
    <col min="13061" max="13061" width="19.875" style="62" customWidth="1"/>
    <col min="13062" max="13062" width="2.875" style="62" customWidth="1"/>
    <col min="13063" max="13063" width="17" style="62" customWidth="1"/>
    <col min="13064" max="13064" width="3.125" style="62" customWidth="1"/>
    <col min="13065" max="13065" width="6.875" style="62" customWidth="1"/>
    <col min="13066" max="13066" width="3.125" style="62" customWidth="1"/>
    <col min="13067" max="13067" width="8.875" style="62"/>
    <col min="13068" max="13068" width="3.125" style="62" customWidth="1"/>
    <col min="13069" max="13069" width="5" style="62" customWidth="1"/>
    <col min="13070" max="13070" width="14.875" style="62" customWidth="1"/>
    <col min="13071" max="13071" width="4.625" style="62" customWidth="1"/>
    <col min="13072" max="13072" width="13.375" style="62" customWidth="1"/>
    <col min="13073" max="13312" width="8.875" style="62"/>
    <col min="13313" max="13314" width="5.125" style="62" customWidth="1"/>
    <col min="13315" max="13315" width="33.875" style="62" customWidth="1"/>
    <col min="13316" max="13316" width="2.875" style="62" customWidth="1"/>
    <col min="13317" max="13317" width="19.875" style="62" customWidth="1"/>
    <col min="13318" max="13318" width="2.875" style="62" customWidth="1"/>
    <col min="13319" max="13319" width="17" style="62" customWidth="1"/>
    <col min="13320" max="13320" width="3.125" style="62" customWidth="1"/>
    <col min="13321" max="13321" width="6.875" style="62" customWidth="1"/>
    <col min="13322" max="13322" width="3.125" style="62" customWidth="1"/>
    <col min="13323" max="13323" width="8.875" style="62"/>
    <col min="13324" max="13324" width="3.125" style="62" customWidth="1"/>
    <col min="13325" max="13325" width="5" style="62" customWidth="1"/>
    <col min="13326" max="13326" width="14.875" style="62" customWidth="1"/>
    <col min="13327" max="13327" width="4.625" style="62" customWidth="1"/>
    <col min="13328" max="13328" width="13.375" style="62" customWidth="1"/>
    <col min="13329" max="13568" width="8.875" style="62"/>
    <col min="13569" max="13570" width="5.125" style="62" customWidth="1"/>
    <col min="13571" max="13571" width="33.875" style="62" customWidth="1"/>
    <col min="13572" max="13572" width="2.875" style="62" customWidth="1"/>
    <col min="13573" max="13573" width="19.875" style="62" customWidth="1"/>
    <col min="13574" max="13574" width="2.875" style="62" customWidth="1"/>
    <col min="13575" max="13575" width="17" style="62" customWidth="1"/>
    <col min="13576" max="13576" width="3.125" style="62" customWidth="1"/>
    <col min="13577" max="13577" width="6.875" style="62" customWidth="1"/>
    <col min="13578" max="13578" width="3.125" style="62" customWidth="1"/>
    <col min="13579" max="13579" width="8.875" style="62"/>
    <col min="13580" max="13580" width="3.125" style="62" customWidth="1"/>
    <col min="13581" max="13581" width="5" style="62" customWidth="1"/>
    <col min="13582" max="13582" width="14.875" style="62" customWidth="1"/>
    <col min="13583" max="13583" width="4.625" style="62" customWidth="1"/>
    <col min="13584" max="13584" width="13.375" style="62" customWidth="1"/>
    <col min="13585" max="13824" width="8.875" style="62"/>
    <col min="13825" max="13826" width="5.125" style="62" customWidth="1"/>
    <col min="13827" max="13827" width="33.875" style="62" customWidth="1"/>
    <col min="13828" max="13828" width="2.875" style="62" customWidth="1"/>
    <col min="13829" max="13829" width="19.875" style="62" customWidth="1"/>
    <col min="13830" max="13830" width="2.875" style="62" customWidth="1"/>
    <col min="13831" max="13831" width="17" style="62" customWidth="1"/>
    <col min="13832" max="13832" width="3.125" style="62" customWidth="1"/>
    <col min="13833" max="13833" width="6.875" style="62" customWidth="1"/>
    <col min="13834" max="13834" width="3.125" style="62" customWidth="1"/>
    <col min="13835" max="13835" width="8.875" style="62"/>
    <col min="13836" max="13836" width="3.125" style="62" customWidth="1"/>
    <col min="13837" max="13837" width="5" style="62" customWidth="1"/>
    <col min="13838" max="13838" width="14.875" style="62" customWidth="1"/>
    <col min="13839" max="13839" width="4.625" style="62" customWidth="1"/>
    <col min="13840" max="13840" width="13.375" style="62" customWidth="1"/>
    <col min="13841" max="14080" width="8.875" style="62"/>
    <col min="14081" max="14082" width="5.125" style="62" customWidth="1"/>
    <col min="14083" max="14083" width="33.875" style="62" customWidth="1"/>
    <col min="14084" max="14084" width="2.875" style="62" customWidth="1"/>
    <col min="14085" max="14085" width="19.875" style="62" customWidth="1"/>
    <col min="14086" max="14086" width="2.875" style="62" customWidth="1"/>
    <col min="14087" max="14087" width="17" style="62" customWidth="1"/>
    <col min="14088" max="14088" width="3.125" style="62" customWidth="1"/>
    <col min="14089" max="14089" width="6.875" style="62" customWidth="1"/>
    <col min="14090" max="14090" width="3.125" style="62" customWidth="1"/>
    <col min="14091" max="14091" width="8.875" style="62"/>
    <col min="14092" max="14092" width="3.125" style="62" customWidth="1"/>
    <col min="14093" max="14093" width="5" style="62" customWidth="1"/>
    <col min="14094" max="14094" width="14.875" style="62" customWidth="1"/>
    <col min="14095" max="14095" width="4.625" style="62" customWidth="1"/>
    <col min="14096" max="14096" width="13.375" style="62" customWidth="1"/>
    <col min="14097" max="14336" width="8.875" style="62"/>
    <col min="14337" max="14338" width="5.125" style="62" customWidth="1"/>
    <col min="14339" max="14339" width="33.875" style="62" customWidth="1"/>
    <col min="14340" max="14340" width="2.875" style="62" customWidth="1"/>
    <col min="14341" max="14341" width="19.875" style="62" customWidth="1"/>
    <col min="14342" max="14342" width="2.875" style="62" customWidth="1"/>
    <col min="14343" max="14343" width="17" style="62" customWidth="1"/>
    <col min="14344" max="14344" width="3.125" style="62" customWidth="1"/>
    <col min="14345" max="14345" width="6.875" style="62" customWidth="1"/>
    <col min="14346" max="14346" width="3.125" style="62" customWidth="1"/>
    <col min="14347" max="14347" width="8.875" style="62"/>
    <col min="14348" max="14348" width="3.125" style="62" customWidth="1"/>
    <col min="14349" max="14349" width="5" style="62" customWidth="1"/>
    <col min="14350" max="14350" width="14.875" style="62" customWidth="1"/>
    <col min="14351" max="14351" width="4.625" style="62" customWidth="1"/>
    <col min="14352" max="14352" width="13.375" style="62" customWidth="1"/>
    <col min="14353" max="14592" width="8.875" style="62"/>
    <col min="14593" max="14594" width="5.125" style="62" customWidth="1"/>
    <col min="14595" max="14595" width="33.875" style="62" customWidth="1"/>
    <col min="14596" max="14596" width="2.875" style="62" customWidth="1"/>
    <col min="14597" max="14597" width="19.875" style="62" customWidth="1"/>
    <col min="14598" max="14598" width="2.875" style="62" customWidth="1"/>
    <col min="14599" max="14599" width="17" style="62" customWidth="1"/>
    <col min="14600" max="14600" width="3.125" style="62" customWidth="1"/>
    <col min="14601" max="14601" width="6.875" style="62" customWidth="1"/>
    <col min="14602" max="14602" width="3.125" style="62" customWidth="1"/>
    <col min="14603" max="14603" width="8.875" style="62"/>
    <col min="14604" max="14604" width="3.125" style="62" customWidth="1"/>
    <col min="14605" max="14605" width="5" style="62" customWidth="1"/>
    <col min="14606" max="14606" width="14.875" style="62" customWidth="1"/>
    <col min="14607" max="14607" width="4.625" style="62" customWidth="1"/>
    <col min="14608" max="14608" width="13.375" style="62" customWidth="1"/>
    <col min="14609" max="14848" width="8.875" style="62"/>
    <col min="14849" max="14850" width="5.125" style="62" customWidth="1"/>
    <col min="14851" max="14851" width="33.875" style="62" customWidth="1"/>
    <col min="14852" max="14852" width="2.875" style="62" customWidth="1"/>
    <col min="14853" max="14853" width="19.875" style="62" customWidth="1"/>
    <col min="14854" max="14854" width="2.875" style="62" customWidth="1"/>
    <col min="14855" max="14855" width="17" style="62" customWidth="1"/>
    <col min="14856" max="14856" width="3.125" style="62" customWidth="1"/>
    <col min="14857" max="14857" width="6.875" style="62" customWidth="1"/>
    <col min="14858" max="14858" width="3.125" style="62" customWidth="1"/>
    <col min="14859" max="14859" width="8.875" style="62"/>
    <col min="14860" max="14860" width="3.125" style="62" customWidth="1"/>
    <col min="14861" max="14861" width="5" style="62" customWidth="1"/>
    <col min="14862" max="14862" width="14.875" style="62" customWidth="1"/>
    <col min="14863" max="14863" width="4.625" style="62" customWidth="1"/>
    <col min="14864" max="14864" width="13.375" style="62" customWidth="1"/>
    <col min="14865" max="15104" width="8.875" style="62"/>
    <col min="15105" max="15106" width="5.125" style="62" customWidth="1"/>
    <col min="15107" max="15107" width="33.875" style="62" customWidth="1"/>
    <col min="15108" max="15108" width="2.875" style="62" customWidth="1"/>
    <col min="15109" max="15109" width="19.875" style="62" customWidth="1"/>
    <col min="15110" max="15110" width="2.875" style="62" customWidth="1"/>
    <col min="15111" max="15111" width="17" style="62" customWidth="1"/>
    <col min="15112" max="15112" width="3.125" style="62" customWidth="1"/>
    <col min="15113" max="15113" width="6.875" style="62" customWidth="1"/>
    <col min="15114" max="15114" width="3.125" style="62" customWidth="1"/>
    <col min="15115" max="15115" width="8.875" style="62"/>
    <col min="15116" max="15116" width="3.125" style="62" customWidth="1"/>
    <col min="15117" max="15117" width="5" style="62" customWidth="1"/>
    <col min="15118" max="15118" width="14.875" style="62" customWidth="1"/>
    <col min="15119" max="15119" width="4.625" style="62" customWidth="1"/>
    <col min="15120" max="15120" width="13.375" style="62" customWidth="1"/>
    <col min="15121" max="15360" width="8.875" style="62"/>
    <col min="15361" max="15362" width="5.125" style="62" customWidth="1"/>
    <col min="15363" max="15363" width="33.875" style="62" customWidth="1"/>
    <col min="15364" max="15364" width="2.875" style="62" customWidth="1"/>
    <col min="15365" max="15365" width="19.875" style="62" customWidth="1"/>
    <col min="15366" max="15366" width="2.875" style="62" customWidth="1"/>
    <col min="15367" max="15367" width="17" style="62" customWidth="1"/>
    <col min="15368" max="15368" width="3.125" style="62" customWidth="1"/>
    <col min="15369" max="15369" width="6.875" style="62" customWidth="1"/>
    <col min="15370" max="15370" width="3.125" style="62" customWidth="1"/>
    <col min="15371" max="15371" width="8.875" style="62"/>
    <col min="15372" max="15372" width="3.125" style="62" customWidth="1"/>
    <col min="15373" max="15373" width="5" style="62" customWidth="1"/>
    <col min="15374" max="15374" width="14.875" style="62" customWidth="1"/>
    <col min="15375" max="15375" width="4.625" style="62" customWidth="1"/>
    <col min="15376" max="15376" width="13.375" style="62" customWidth="1"/>
    <col min="15377" max="15616" width="8.875" style="62"/>
    <col min="15617" max="15618" width="5.125" style="62" customWidth="1"/>
    <col min="15619" max="15619" width="33.875" style="62" customWidth="1"/>
    <col min="15620" max="15620" width="2.875" style="62" customWidth="1"/>
    <col min="15621" max="15621" width="19.875" style="62" customWidth="1"/>
    <col min="15622" max="15622" width="2.875" style="62" customWidth="1"/>
    <col min="15623" max="15623" width="17" style="62" customWidth="1"/>
    <col min="15624" max="15624" width="3.125" style="62" customWidth="1"/>
    <col min="15625" max="15625" width="6.875" style="62" customWidth="1"/>
    <col min="15626" max="15626" width="3.125" style="62" customWidth="1"/>
    <col min="15627" max="15627" width="8.875" style="62"/>
    <col min="15628" max="15628" width="3.125" style="62" customWidth="1"/>
    <col min="15629" max="15629" width="5" style="62" customWidth="1"/>
    <col min="15630" max="15630" width="14.875" style="62" customWidth="1"/>
    <col min="15631" max="15631" width="4.625" style="62" customWidth="1"/>
    <col min="15632" max="15632" width="13.375" style="62" customWidth="1"/>
    <col min="15633" max="15872" width="8.875" style="62"/>
    <col min="15873" max="15874" width="5.125" style="62" customWidth="1"/>
    <col min="15875" max="15875" width="33.875" style="62" customWidth="1"/>
    <col min="15876" max="15876" width="2.875" style="62" customWidth="1"/>
    <col min="15877" max="15877" width="19.875" style="62" customWidth="1"/>
    <col min="15878" max="15878" width="2.875" style="62" customWidth="1"/>
    <col min="15879" max="15879" width="17" style="62" customWidth="1"/>
    <col min="15880" max="15880" width="3.125" style="62" customWidth="1"/>
    <col min="15881" max="15881" width="6.875" style="62" customWidth="1"/>
    <col min="15882" max="15882" width="3.125" style="62" customWidth="1"/>
    <col min="15883" max="15883" width="8.875" style="62"/>
    <col min="15884" max="15884" width="3.125" style="62" customWidth="1"/>
    <col min="15885" max="15885" width="5" style="62" customWidth="1"/>
    <col min="15886" max="15886" width="14.875" style="62" customWidth="1"/>
    <col min="15887" max="15887" width="4.625" style="62" customWidth="1"/>
    <col min="15888" max="15888" width="13.375" style="62" customWidth="1"/>
    <col min="15889" max="16128" width="8.875" style="62"/>
    <col min="16129" max="16130" width="5.125" style="62" customWidth="1"/>
    <col min="16131" max="16131" width="33.875" style="62" customWidth="1"/>
    <col min="16132" max="16132" width="2.875" style="62" customWidth="1"/>
    <col min="16133" max="16133" width="19.875" style="62" customWidth="1"/>
    <col min="16134" max="16134" width="2.875" style="62" customWidth="1"/>
    <col min="16135" max="16135" width="17" style="62" customWidth="1"/>
    <col min="16136" max="16136" width="3.125" style="62" customWidth="1"/>
    <col min="16137" max="16137" width="6.875" style="62" customWidth="1"/>
    <col min="16138" max="16138" width="3.125" style="62" customWidth="1"/>
    <col min="16139" max="16139" width="8.875" style="62"/>
    <col min="16140" max="16140" width="3.125" style="62" customWidth="1"/>
    <col min="16141" max="16141" width="5" style="62" customWidth="1"/>
    <col min="16142" max="16142" width="14.875" style="62" customWidth="1"/>
    <col min="16143" max="16143" width="4.625" style="62" customWidth="1"/>
    <col min="16144" max="16144" width="13.375" style="62" customWidth="1"/>
    <col min="16145" max="16384" width="8.875" style="62"/>
  </cols>
  <sheetData>
    <row r="1" spans="1:16" ht="13.5" customHeight="1">
      <c r="A1" s="61" t="str">
        <f>☞①공사명입력표지출력!A3</f>
        <v>공사명 : 평택한국민족음악복합도서관조성을위한실시설계(건축)</v>
      </c>
      <c r="G1" s="63"/>
      <c r="H1" s="64"/>
      <c r="I1" s="65" t="s">
        <v>311</v>
      </c>
      <c r="J1" s="64"/>
      <c r="K1" s="63"/>
      <c r="L1" s="64"/>
      <c r="M1" s="64"/>
      <c r="N1" s="64"/>
      <c r="O1" s="64"/>
    </row>
    <row r="2" spans="1:16" ht="15.95" customHeight="1">
      <c r="A2" s="243" t="s">
        <v>304</v>
      </c>
      <c r="B2" s="244"/>
      <c r="C2" s="244"/>
      <c r="D2" s="245" t="s">
        <v>1639</v>
      </c>
      <c r="E2" s="246"/>
      <c r="F2" s="247"/>
      <c r="G2" s="243" t="s">
        <v>1888</v>
      </c>
      <c r="H2" s="244"/>
      <c r="I2" s="244"/>
      <c r="J2" s="244"/>
      <c r="K2" s="244"/>
      <c r="L2" s="244"/>
      <c r="M2" s="248"/>
      <c r="N2" s="67" t="s">
        <v>1633</v>
      </c>
      <c r="O2" s="68"/>
    </row>
    <row r="3" spans="1:16" ht="15.75" customHeight="1">
      <c r="A3" s="67"/>
      <c r="B3" s="69" t="s">
        <v>79</v>
      </c>
      <c r="C3" s="70" t="s">
        <v>887</v>
      </c>
      <c r="D3" s="71"/>
      <c r="E3" s="72">
        <f>공종별집계표!E5</f>
        <v>99942123</v>
      </c>
      <c r="F3" s="73"/>
      <c r="G3" s="74"/>
      <c r="H3" s="75"/>
      <c r="I3" s="76"/>
      <c r="J3" s="75"/>
      <c r="K3" s="77"/>
      <c r="L3" s="75"/>
      <c r="M3" s="78"/>
      <c r="N3" s="79"/>
      <c r="O3" s="80"/>
      <c r="P3" s="81">
        <f>E3+E7+E10</f>
        <v>155838352</v>
      </c>
    </row>
    <row r="4" spans="1:16" ht="15.75" customHeight="1">
      <c r="A4" s="82"/>
      <c r="B4" s="83" t="s">
        <v>166</v>
      </c>
      <c r="C4" s="84" t="s">
        <v>888</v>
      </c>
      <c r="D4" s="85"/>
      <c r="E4" s="86"/>
      <c r="F4" s="87"/>
      <c r="G4" s="88"/>
      <c r="H4" s="89"/>
      <c r="I4" s="90"/>
      <c r="J4" s="89"/>
      <c r="K4" s="91"/>
      <c r="L4" s="89"/>
      <c r="M4" s="92"/>
      <c r="N4" s="93"/>
      <c r="O4" s="80"/>
    </row>
    <row r="5" spans="1:16" ht="15.75" customHeight="1">
      <c r="A5" s="82"/>
      <c r="B5" s="83" t="s">
        <v>164</v>
      </c>
      <c r="C5" s="94" t="s">
        <v>965</v>
      </c>
      <c r="D5" s="85"/>
      <c r="E5" s="86"/>
      <c r="F5" s="87"/>
      <c r="G5" s="88"/>
      <c r="H5" s="89"/>
      <c r="I5" s="90"/>
      <c r="J5" s="89"/>
      <c r="K5" s="91"/>
      <c r="L5" s="89"/>
      <c r="M5" s="92"/>
      <c r="N5" s="93"/>
      <c r="O5" s="80"/>
      <c r="P5" s="95"/>
    </row>
    <row r="6" spans="1:16" ht="15.75" customHeight="1">
      <c r="A6" s="82" t="s">
        <v>162</v>
      </c>
      <c r="B6" s="96"/>
      <c r="C6" s="97" t="s">
        <v>900</v>
      </c>
      <c r="D6" s="98"/>
      <c r="E6" s="99">
        <f>E3+E4-E5</f>
        <v>99942123</v>
      </c>
      <c r="F6" s="100"/>
      <c r="G6" s="101"/>
      <c r="H6" s="102"/>
      <c r="I6" s="103"/>
      <c r="J6" s="102"/>
      <c r="K6" s="104"/>
      <c r="L6" s="102"/>
      <c r="M6" s="105"/>
      <c r="N6" s="106"/>
      <c r="O6" s="80"/>
    </row>
    <row r="7" spans="1:16" ht="15.75" customHeight="1">
      <c r="A7" s="82"/>
      <c r="B7" s="69" t="s">
        <v>152</v>
      </c>
      <c r="C7" s="107" t="s">
        <v>890</v>
      </c>
      <c r="D7" s="71"/>
      <c r="E7" s="72">
        <f>공종별집계표!G5</f>
        <v>52120440</v>
      </c>
      <c r="F7" s="73"/>
      <c r="G7" s="74"/>
      <c r="H7" s="75"/>
      <c r="I7" s="76"/>
      <c r="J7" s="75"/>
      <c r="K7" s="108"/>
      <c r="L7" s="75"/>
      <c r="M7" s="78"/>
      <c r="N7" s="79"/>
      <c r="O7" s="80"/>
    </row>
    <row r="8" spans="1:16" ht="15.75" customHeight="1">
      <c r="A8" s="82"/>
      <c r="B8" s="83" t="s">
        <v>158</v>
      </c>
      <c r="C8" s="84" t="s">
        <v>919</v>
      </c>
      <c r="D8" s="85"/>
      <c r="E8" s="86">
        <f>TRUNC(E7*I8)</f>
        <v>4169635</v>
      </c>
      <c r="F8" s="87"/>
      <c r="G8" s="88" t="s">
        <v>1380</v>
      </c>
      <c r="H8" s="89" t="s">
        <v>156</v>
      </c>
      <c r="I8" s="109">
        <v>0.08</v>
      </c>
      <c r="J8" s="110"/>
      <c r="K8" s="91"/>
      <c r="L8" s="110"/>
      <c r="M8" s="111"/>
      <c r="N8" s="93"/>
      <c r="O8" s="80">
        <v>6.7</v>
      </c>
      <c r="P8" s="66" t="s">
        <v>299</v>
      </c>
    </row>
    <row r="9" spans="1:16" ht="15.75" customHeight="1">
      <c r="A9" s="82" t="s">
        <v>161</v>
      </c>
      <c r="B9" s="96" t="s">
        <v>164</v>
      </c>
      <c r="C9" s="97" t="s">
        <v>900</v>
      </c>
      <c r="D9" s="98"/>
      <c r="E9" s="99">
        <f>SUM(E7:E8)</f>
        <v>56290075</v>
      </c>
      <c r="F9" s="100"/>
      <c r="G9" s="101"/>
      <c r="H9" s="102"/>
      <c r="I9" s="112"/>
      <c r="J9" s="102"/>
      <c r="K9" s="104"/>
      <c r="L9" s="102"/>
      <c r="M9" s="105"/>
      <c r="N9" s="106"/>
      <c r="O9" s="80"/>
    </row>
    <row r="10" spans="1:16" ht="15.75" customHeight="1">
      <c r="A10" s="82"/>
      <c r="B10" s="69"/>
      <c r="C10" s="107" t="s">
        <v>920</v>
      </c>
      <c r="D10" s="71"/>
      <c r="E10" s="72">
        <f>공종별집계표!I5</f>
        <v>3775789</v>
      </c>
      <c r="F10" s="73"/>
      <c r="G10" s="74"/>
      <c r="H10" s="75"/>
      <c r="I10" s="113"/>
      <c r="J10" s="75"/>
      <c r="K10" s="108"/>
      <c r="L10" s="75"/>
      <c r="M10" s="78"/>
      <c r="N10" s="79"/>
      <c r="O10" s="80"/>
    </row>
    <row r="11" spans="1:16" ht="15.75" customHeight="1">
      <c r="A11" s="82"/>
      <c r="B11" s="83"/>
      <c r="C11" s="94" t="s">
        <v>921</v>
      </c>
      <c r="D11" s="85"/>
      <c r="E11" s="114">
        <v>0</v>
      </c>
      <c r="F11" s="87"/>
      <c r="G11" s="88"/>
      <c r="H11" s="89"/>
      <c r="I11" s="115"/>
      <c r="J11" s="89"/>
      <c r="K11" s="116"/>
      <c r="L11" s="89"/>
      <c r="M11" s="92"/>
      <c r="N11" s="93"/>
      <c r="O11" s="80"/>
    </row>
    <row r="12" spans="1:16" ht="15.75" customHeight="1">
      <c r="A12" s="82" t="s">
        <v>153</v>
      </c>
      <c r="B12" s="83" t="s">
        <v>159</v>
      </c>
      <c r="C12" s="84" t="s">
        <v>922</v>
      </c>
      <c r="D12" s="85"/>
      <c r="E12" s="86">
        <f>TRUNC(E9*I12)</f>
        <v>2099619</v>
      </c>
      <c r="F12" s="87"/>
      <c r="G12" s="88" t="s">
        <v>155</v>
      </c>
      <c r="H12" s="89" t="s">
        <v>156</v>
      </c>
      <c r="I12" s="117">
        <v>3.73E-2</v>
      </c>
      <c r="J12" s="110"/>
      <c r="K12" s="116"/>
      <c r="L12" s="110"/>
      <c r="M12" s="111"/>
      <c r="N12" s="93"/>
      <c r="O12" s="80"/>
      <c r="P12" s="66" t="s">
        <v>295</v>
      </c>
    </row>
    <row r="13" spans="1:16" ht="15.75" customHeight="1">
      <c r="A13" s="82"/>
      <c r="B13" s="83"/>
      <c r="C13" s="84" t="s">
        <v>923</v>
      </c>
      <c r="D13" s="85"/>
      <c r="E13" s="86">
        <f>TRUNC(E9*I13)</f>
        <v>489723</v>
      </c>
      <c r="F13" s="87"/>
      <c r="G13" s="88" t="s">
        <v>155</v>
      </c>
      <c r="H13" s="89" t="s">
        <v>156</v>
      </c>
      <c r="I13" s="117">
        <v>8.6999999999999994E-3</v>
      </c>
      <c r="J13" s="110"/>
      <c r="K13" s="116"/>
      <c r="L13" s="110"/>
      <c r="M13" s="111"/>
      <c r="N13" s="93"/>
      <c r="O13" s="80"/>
      <c r="P13" s="66" t="s">
        <v>295</v>
      </c>
    </row>
    <row r="14" spans="1:16" ht="15.75" customHeight="1">
      <c r="A14" s="82"/>
      <c r="B14" s="83"/>
      <c r="C14" s="84" t="s">
        <v>924</v>
      </c>
      <c r="D14" s="85"/>
      <c r="E14" s="86">
        <f>TRUNC(E7*I14)</f>
        <v>1738216</v>
      </c>
      <c r="F14" s="87"/>
      <c r="G14" s="88" t="s">
        <v>1380</v>
      </c>
      <c r="H14" s="89" t="s">
        <v>156</v>
      </c>
      <c r="I14" s="118">
        <v>3.3349999999999998E-2</v>
      </c>
      <c r="J14" s="110"/>
      <c r="K14" s="116"/>
      <c r="L14" s="110"/>
      <c r="M14" s="111"/>
      <c r="N14" s="93"/>
      <c r="O14" s="80"/>
      <c r="P14" s="66" t="s">
        <v>783</v>
      </c>
    </row>
    <row r="15" spans="1:16" ht="15.75" customHeight="1">
      <c r="A15" s="82" t="s">
        <v>163</v>
      </c>
      <c r="B15" s="83"/>
      <c r="C15" s="84" t="s">
        <v>926</v>
      </c>
      <c r="D15" s="85"/>
      <c r="E15" s="86">
        <f>TRUNC(E7*I15)</f>
        <v>2345419</v>
      </c>
      <c r="F15" s="87"/>
      <c r="G15" s="88" t="s">
        <v>1380</v>
      </c>
      <c r="H15" s="89" t="s">
        <v>156</v>
      </c>
      <c r="I15" s="117">
        <v>4.4999999999999998E-2</v>
      </c>
      <c r="J15" s="110"/>
      <c r="K15" s="116"/>
      <c r="L15" s="110"/>
      <c r="M15" s="111"/>
      <c r="N15" s="93"/>
      <c r="O15" s="80"/>
      <c r="P15" s="66" t="s">
        <v>783</v>
      </c>
    </row>
    <row r="16" spans="1:16" ht="15.75" customHeight="1">
      <c r="A16" s="82"/>
      <c r="B16" s="83"/>
      <c r="C16" s="84" t="s">
        <v>957</v>
      </c>
      <c r="D16" s="85"/>
      <c r="E16" s="86">
        <f>TRUNC(E14*I16)</f>
        <v>178167</v>
      </c>
      <c r="F16" s="87"/>
      <c r="G16" s="88" t="s">
        <v>1381</v>
      </c>
      <c r="H16" s="89" t="s">
        <v>156</v>
      </c>
      <c r="I16" s="117">
        <v>0.10249999999999999</v>
      </c>
      <c r="J16" s="110"/>
      <c r="K16" s="116"/>
      <c r="L16" s="110"/>
      <c r="M16" s="111"/>
      <c r="N16" s="93"/>
      <c r="O16" s="80"/>
      <c r="P16" s="66" t="s">
        <v>783</v>
      </c>
    </row>
    <row r="17" spans="1:16" ht="15.75" customHeight="1">
      <c r="A17" s="82"/>
      <c r="B17" s="83"/>
      <c r="C17" s="94" t="s">
        <v>1640</v>
      </c>
      <c r="D17" s="85"/>
      <c r="E17" s="86">
        <f>TRUNC(E7*I17)</f>
        <v>0</v>
      </c>
      <c r="F17" s="87"/>
      <c r="G17" s="88" t="s">
        <v>1380</v>
      </c>
      <c r="H17" s="89" t="s">
        <v>156</v>
      </c>
      <c r="I17" s="117">
        <v>0</v>
      </c>
      <c r="J17" s="110"/>
      <c r="K17" s="116"/>
      <c r="L17" s="110"/>
      <c r="M17" s="111"/>
      <c r="N17" s="93"/>
      <c r="O17" s="80"/>
      <c r="P17" s="66" t="s">
        <v>300</v>
      </c>
    </row>
    <row r="18" spans="1:16" ht="15.75" customHeight="1">
      <c r="A18" s="82"/>
      <c r="B18" s="83"/>
      <c r="C18" s="94" t="s">
        <v>971</v>
      </c>
      <c r="D18" s="85"/>
      <c r="E18" s="86">
        <f>TRUNC((E6+E7+E28+N18)*I18)+K18</f>
        <v>4455433</v>
      </c>
      <c r="F18" s="87"/>
      <c r="G18" s="88" t="s">
        <v>296</v>
      </c>
      <c r="H18" s="89" t="s">
        <v>156</v>
      </c>
      <c r="I18" s="117">
        <v>2.93E-2</v>
      </c>
      <c r="J18" s="114" t="s">
        <v>157</v>
      </c>
      <c r="K18" s="119"/>
      <c r="L18" s="120"/>
      <c r="M18" s="121"/>
      <c r="N18" s="122">
        <f>E33/1.1</f>
        <v>0</v>
      </c>
      <c r="O18" s="123"/>
      <c r="P18" s="66" t="s">
        <v>1779</v>
      </c>
    </row>
    <row r="19" spans="1:16" ht="15.75" customHeight="1">
      <c r="A19" s="82" t="s">
        <v>154</v>
      </c>
      <c r="B19" s="83" t="s">
        <v>164</v>
      </c>
      <c r="C19" s="84" t="s">
        <v>917</v>
      </c>
      <c r="D19" s="85"/>
      <c r="E19" s="86">
        <f>TRUNC((E6+E9)*I19)</f>
        <v>8749003</v>
      </c>
      <c r="F19" s="87"/>
      <c r="G19" s="88" t="s">
        <v>1635</v>
      </c>
      <c r="H19" s="89" t="s">
        <v>156</v>
      </c>
      <c r="I19" s="109">
        <v>5.6000000000000008E-2</v>
      </c>
      <c r="J19" s="110"/>
      <c r="K19" s="116"/>
      <c r="L19" s="110"/>
      <c r="M19" s="111"/>
      <c r="N19" s="93"/>
      <c r="O19" s="80"/>
      <c r="P19" s="66" t="s">
        <v>299</v>
      </c>
    </row>
    <row r="20" spans="1:16" ht="15.75" customHeight="1">
      <c r="A20" s="82"/>
      <c r="B20" s="83"/>
      <c r="C20" s="84" t="s">
        <v>925</v>
      </c>
      <c r="D20" s="85"/>
      <c r="E20" s="86">
        <f>TRUNC((E6+E7+E10)*I20)</f>
        <v>467515</v>
      </c>
      <c r="F20" s="87"/>
      <c r="G20" s="88" t="s">
        <v>1634</v>
      </c>
      <c r="H20" s="89" t="s">
        <v>156</v>
      </c>
      <c r="I20" s="109">
        <v>3.0000000000000001E-3</v>
      </c>
      <c r="J20" s="110"/>
      <c r="K20" s="116"/>
      <c r="L20" s="110"/>
      <c r="M20" s="111"/>
      <c r="N20" s="93"/>
      <c r="O20" s="80"/>
    </row>
    <row r="21" spans="1:16" ht="15.75" customHeight="1">
      <c r="A21" s="82"/>
      <c r="B21" s="83"/>
      <c r="C21" s="84" t="s">
        <v>964</v>
      </c>
      <c r="D21" s="85"/>
      <c r="E21" s="86">
        <f>TRUNC(((E6+E7+E10)*I21+K21)*M21)</f>
        <v>0</v>
      </c>
      <c r="F21" s="87"/>
      <c r="G21" s="88" t="s">
        <v>312</v>
      </c>
      <c r="H21" s="89" t="s">
        <v>156</v>
      </c>
      <c r="I21" s="124"/>
      <c r="J21" s="114" t="s">
        <v>157</v>
      </c>
      <c r="K21" s="125">
        <v>4300000</v>
      </c>
      <c r="L21" s="89" t="s">
        <v>156</v>
      </c>
      <c r="M21" s="126">
        <v>0</v>
      </c>
      <c r="N21" s="93"/>
      <c r="O21" s="80"/>
      <c r="P21" s="66" t="s">
        <v>1641</v>
      </c>
    </row>
    <row r="22" spans="1:16" ht="15.75" customHeight="1">
      <c r="A22" s="82"/>
      <c r="B22" s="83"/>
      <c r="C22" s="127" t="s">
        <v>784</v>
      </c>
      <c r="D22" s="85"/>
      <c r="E22" s="86">
        <f>TRUNC((E6+E7+E10)*I22)</f>
        <v>126229</v>
      </c>
      <c r="F22" s="87"/>
      <c r="G22" s="88" t="s">
        <v>1634</v>
      </c>
      <c r="H22" s="89" t="s">
        <v>156</v>
      </c>
      <c r="I22" s="118">
        <v>8.0999999999999996E-4</v>
      </c>
      <c r="J22" s="110"/>
      <c r="K22" s="116"/>
      <c r="L22" s="110"/>
      <c r="M22" s="111"/>
      <c r="N22" s="128"/>
      <c r="O22" s="129"/>
    </row>
    <row r="23" spans="1:16" ht="15.75" customHeight="1">
      <c r="A23" s="82"/>
      <c r="B23" s="83"/>
      <c r="C23" s="130" t="s">
        <v>785</v>
      </c>
      <c r="D23" s="131"/>
      <c r="E23" s="86">
        <f>TRUNC((E6+E7+E10)*I23)</f>
        <v>498682</v>
      </c>
      <c r="F23" s="132"/>
      <c r="G23" s="88" t="s">
        <v>1634</v>
      </c>
      <c r="H23" s="89" t="s">
        <v>156</v>
      </c>
      <c r="I23" s="118">
        <v>3.2000000000000002E-3</v>
      </c>
      <c r="J23" s="133"/>
      <c r="K23" s="134"/>
      <c r="L23" s="133"/>
      <c r="M23" s="135"/>
      <c r="N23" s="136"/>
      <c r="O23" s="129"/>
    </row>
    <row r="24" spans="1:16" ht="15.75" customHeight="1">
      <c r="A24" s="82"/>
      <c r="B24" s="96"/>
      <c r="C24" s="97" t="s">
        <v>900</v>
      </c>
      <c r="D24" s="98"/>
      <c r="E24" s="99">
        <f>SUM(E10:E23)</f>
        <v>24923795</v>
      </c>
      <c r="F24" s="100"/>
      <c r="G24" s="101"/>
      <c r="H24" s="102"/>
      <c r="I24" s="112"/>
      <c r="J24" s="102"/>
      <c r="K24" s="137"/>
      <c r="L24" s="102"/>
      <c r="M24" s="105"/>
      <c r="N24" s="106"/>
      <c r="O24" s="80"/>
    </row>
    <row r="25" spans="1:16" ht="15.75" customHeight="1">
      <c r="A25" s="138"/>
      <c r="B25" s="243" t="s">
        <v>165</v>
      </c>
      <c r="C25" s="244"/>
      <c r="D25" s="139"/>
      <c r="E25" s="140">
        <f>E6+E9+E24</f>
        <v>181155993</v>
      </c>
      <c r="F25" s="141"/>
      <c r="G25" s="142"/>
      <c r="H25" s="143"/>
      <c r="I25" s="144"/>
      <c r="J25" s="143"/>
      <c r="K25" s="145"/>
      <c r="L25" s="143"/>
      <c r="M25" s="146"/>
      <c r="N25" s="147"/>
      <c r="O25" s="80"/>
    </row>
    <row r="26" spans="1:16" ht="15.75" customHeight="1">
      <c r="A26" s="243" t="s">
        <v>1777</v>
      </c>
      <c r="B26" s="244"/>
      <c r="C26" s="244"/>
      <c r="D26" s="139"/>
      <c r="E26" s="140">
        <f>TRUNC(E25*I26)</f>
        <v>10869359</v>
      </c>
      <c r="F26" s="141"/>
      <c r="G26" s="142" t="s">
        <v>165</v>
      </c>
      <c r="H26" s="143" t="s">
        <v>156</v>
      </c>
      <c r="I26" s="148">
        <v>0.06</v>
      </c>
      <c r="J26" s="149"/>
      <c r="K26" s="145"/>
      <c r="L26" s="149"/>
      <c r="M26" s="150"/>
      <c r="N26" s="147"/>
      <c r="O26" s="80">
        <v>5.5</v>
      </c>
      <c r="P26" s="66" t="s">
        <v>966</v>
      </c>
    </row>
    <row r="27" spans="1:16" ht="15.75" customHeight="1">
      <c r="A27" s="243" t="s">
        <v>198</v>
      </c>
      <c r="B27" s="244"/>
      <c r="C27" s="244"/>
      <c r="D27" s="139"/>
      <c r="E27" s="140">
        <f>TRUNC((E9+E24+E26)*I27)-N27/1.1</f>
        <v>13804748.545454545</v>
      </c>
      <c r="F27" s="141"/>
      <c r="G27" s="142" t="s">
        <v>1637</v>
      </c>
      <c r="H27" s="143" t="s">
        <v>156</v>
      </c>
      <c r="I27" s="151">
        <v>0.15</v>
      </c>
      <c r="J27" s="152"/>
      <c r="K27" s="153"/>
      <c r="L27" s="152"/>
      <c r="M27" s="150"/>
      <c r="N27" s="154">
        <v>8509</v>
      </c>
      <c r="O27" s="80">
        <v>12</v>
      </c>
      <c r="P27" s="66" t="s">
        <v>966</v>
      </c>
    </row>
    <row r="28" spans="1:16" ht="15.75" customHeight="1">
      <c r="A28" s="243" t="s">
        <v>1775</v>
      </c>
      <c r="B28" s="244"/>
      <c r="C28" s="244"/>
      <c r="D28" s="139"/>
      <c r="E28" s="155">
        <v>0</v>
      </c>
      <c r="F28" s="141"/>
      <c r="G28" s="142"/>
      <c r="H28" s="143"/>
      <c r="I28" s="156"/>
      <c r="J28" s="149"/>
      <c r="K28" s="157"/>
      <c r="L28" s="149"/>
      <c r="M28" s="150"/>
      <c r="N28" s="147"/>
      <c r="O28" s="80"/>
    </row>
    <row r="29" spans="1:16" ht="15.75" customHeight="1">
      <c r="A29" s="243" t="s">
        <v>969</v>
      </c>
      <c r="B29" s="244"/>
      <c r="C29" s="244"/>
      <c r="D29" s="139"/>
      <c r="E29" s="155">
        <f>[56]공종별집계표!K16</f>
        <v>218248</v>
      </c>
      <c r="F29" s="141"/>
      <c r="G29" s="142"/>
      <c r="H29" s="143"/>
      <c r="I29" s="156"/>
      <c r="J29" s="149"/>
      <c r="K29" s="157"/>
      <c r="L29" s="149"/>
      <c r="M29" s="150"/>
      <c r="N29" s="147"/>
      <c r="O29" s="80"/>
    </row>
    <row r="30" spans="1:16" ht="15.75" customHeight="1">
      <c r="A30" s="243" t="s">
        <v>190</v>
      </c>
      <c r="B30" s="244"/>
      <c r="C30" s="244"/>
      <c r="D30" s="139"/>
      <c r="E30" s="140">
        <f>SUM(E25:E29)</f>
        <v>206048348.54545453</v>
      </c>
      <c r="F30" s="141"/>
      <c r="G30" s="142"/>
      <c r="H30" s="143"/>
      <c r="I30" s="158"/>
      <c r="J30" s="143"/>
      <c r="K30" s="157"/>
      <c r="L30" s="143"/>
      <c r="M30" s="146"/>
      <c r="N30" s="147"/>
      <c r="O30" s="80"/>
    </row>
    <row r="31" spans="1:16" ht="15.75" customHeight="1">
      <c r="A31" s="243" t="s">
        <v>1776</v>
      </c>
      <c r="B31" s="244"/>
      <c r="C31" s="244"/>
      <c r="D31" s="139"/>
      <c r="E31" s="140">
        <f>TRUNC(E30*I31)</f>
        <v>20604834</v>
      </c>
      <c r="F31" s="141"/>
      <c r="G31" s="142" t="s">
        <v>1376</v>
      </c>
      <c r="H31" s="143" t="s">
        <v>156</v>
      </c>
      <c r="I31" s="159">
        <v>0.1</v>
      </c>
      <c r="J31" s="149"/>
      <c r="K31" s="157"/>
      <c r="L31" s="149"/>
      <c r="M31" s="150"/>
      <c r="N31" s="147" t="s">
        <v>1382</v>
      </c>
      <c r="O31" s="80"/>
    </row>
    <row r="32" spans="1:16" ht="15.75" customHeight="1">
      <c r="A32" s="243" t="s">
        <v>216</v>
      </c>
      <c r="B32" s="244"/>
      <c r="C32" s="244"/>
      <c r="D32" s="139"/>
      <c r="E32" s="140">
        <f>SUM(E30:E31)</f>
        <v>226653182.54545453</v>
      </c>
      <c r="F32" s="141"/>
      <c r="G32" s="142"/>
      <c r="H32" s="143"/>
      <c r="I32" s="158"/>
      <c r="J32" s="143"/>
      <c r="K32" s="157"/>
      <c r="L32" s="143"/>
      <c r="M32" s="146"/>
      <c r="N32" s="147"/>
      <c r="O32" s="80"/>
    </row>
    <row r="33" spans="1:15" ht="15.75" customHeight="1">
      <c r="A33" s="249" t="s">
        <v>1383</v>
      </c>
      <c r="B33" s="250"/>
      <c r="C33" s="160" t="s">
        <v>1384</v>
      </c>
      <c r="D33" s="139"/>
      <c r="E33" s="155">
        <v>0</v>
      </c>
      <c r="F33" s="141"/>
      <c r="G33" s="142"/>
      <c r="H33" s="143"/>
      <c r="I33" s="158"/>
      <c r="J33" s="143"/>
      <c r="K33" s="157"/>
      <c r="L33" s="143"/>
      <c r="M33" s="146"/>
      <c r="N33" s="147"/>
      <c r="O33" s="80"/>
    </row>
    <row r="34" spans="1:15" ht="15.75" customHeight="1">
      <c r="A34" s="249"/>
      <c r="B34" s="250"/>
      <c r="C34" s="160" t="s">
        <v>1362</v>
      </c>
      <c r="D34" s="139"/>
      <c r="E34" s="155">
        <v>37206817</v>
      </c>
      <c r="F34" s="141"/>
      <c r="G34" s="142"/>
      <c r="H34" s="143"/>
      <c r="I34" s="158"/>
      <c r="J34" s="143"/>
      <c r="K34" s="157"/>
      <c r="L34" s="143"/>
      <c r="M34" s="146"/>
      <c r="N34" s="147"/>
      <c r="O34" s="80"/>
    </row>
    <row r="35" spans="1:15" ht="17.25" customHeight="1">
      <c r="A35" s="249"/>
      <c r="B35" s="250"/>
      <c r="C35" s="160" t="s">
        <v>1364</v>
      </c>
      <c r="D35" s="139"/>
      <c r="E35" s="140">
        <f>SUM(E33:E34)</f>
        <v>37206817</v>
      </c>
      <c r="F35" s="141"/>
      <c r="G35" s="142"/>
      <c r="H35" s="143"/>
      <c r="I35" s="158"/>
      <c r="J35" s="143"/>
      <c r="K35" s="157"/>
      <c r="L35" s="143"/>
      <c r="M35" s="146"/>
      <c r="N35" s="161"/>
      <c r="O35" s="162"/>
    </row>
    <row r="36" spans="1:15" ht="15.75" hidden="1" customHeight="1">
      <c r="A36" s="243" t="s">
        <v>969</v>
      </c>
      <c r="B36" s="244"/>
      <c r="C36" s="244"/>
      <c r="D36" s="139"/>
      <c r="E36" s="155">
        <v>0</v>
      </c>
      <c r="F36" s="141"/>
      <c r="G36" s="142"/>
      <c r="H36" s="143"/>
      <c r="I36" s="158"/>
      <c r="J36" s="143"/>
      <c r="K36" s="157"/>
      <c r="L36" s="143"/>
      <c r="M36" s="146"/>
      <c r="N36" s="161"/>
      <c r="O36" s="162"/>
    </row>
    <row r="37" spans="1:15" ht="15.75" customHeight="1">
      <c r="A37" s="243" t="s">
        <v>1778</v>
      </c>
      <c r="B37" s="244"/>
      <c r="C37" s="244"/>
      <c r="D37" s="139"/>
      <c r="E37" s="155">
        <v>0</v>
      </c>
      <c r="F37" s="141"/>
      <c r="G37" s="142"/>
      <c r="H37" s="143"/>
      <c r="I37" s="158"/>
      <c r="J37" s="143"/>
      <c r="K37" s="157"/>
      <c r="L37" s="143"/>
      <c r="M37" s="146"/>
      <c r="N37" s="161"/>
      <c r="O37" s="162"/>
    </row>
    <row r="38" spans="1:15" ht="15.75" customHeight="1">
      <c r="A38" s="243" t="s">
        <v>1769</v>
      </c>
      <c r="B38" s="244"/>
      <c r="C38" s="244"/>
      <c r="D38" s="139"/>
      <c r="E38" s="155">
        <v>0</v>
      </c>
      <c r="F38" s="141"/>
      <c r="G38" s="142"/>
      <c r="H38" s="143"/>
      <c r="I38" s="158"/>
      <c r="J38" s="143"/>
      <c r="K38" s="157"/>
      <c r="L38" s="143"/>
      <c r="M38" s="146"/>
      <c r="N38" s="161"/>
      <c r="O38" s="162"/>
    </row>
    <row r="39" spans="1:15" ht="15.75" customHeight="1">
      <c r="A39" s="243" t="s">
        <v>219</v>
      </c>
      <c r="B39" s="244"/>
      <c r="C39" s="244"/>
      <c r="D39" s="139"/>
      <c r="E39" s="140">
        <f>E32+E35+E36+E37+E38</f>
        <v>263859999.54545453</v>
      </c>
      <c r="F39" s="141"/>
      <c r="G39" s="142"/>
      <c r="H39" s="143"/>
      <c r="I39" s="158"/>
      <c r="J39" s="143"/>
      <c r="K39" s="157"/>
      <c r="L39" s="143"/>
      <c r="M39" s="146"/>
      <c r="N39" s="147"/>
      <c r="O39" s="80"/>
    </row>
    <row r="40" spans="1:15" ht="13.5" customHeight="1">
      <c r="A40" s="163"/>
      <c r="B40" s="163"/>
      <c r="C40" s="163"/>
      <c r="D40" s="163"/>
      <c r="E40" s="164"/>
      <c r="F40" s="164"/>
      <c r="G40" s="165"/>
      <c r="H40" s="166"/>
      <c r="I40" s="166"/>
      <c r="J40" s="166"/>
      <c r="K40" s="167"/>
      <c r="L40" s="166"/>
      <c r="M40" s="166"/>
      <c r="N40" s="167"/>
      <c r="O40" s="167"/>
    </row>
    <row r="41" spans="1:15" s="95" customFormat="1" ht="15.75" customHeight="1">
      <c r="A41" s="168"/>
      <c r="B41" s="168"/>
      <c r="C41" s="169" t="s">
        <v>786</v>
      </c>
      <c r="D41" s="170"/>
      <c r="E41" s="171">
        <f>TRUNC(((E3+E7+E28)*I18+K18)*1.2)</f>
        <v>5346519</v>
      </c>
      <c r="F41" s="170"/>
      <c r="G41" s="172" t="s">
        <v>1636</v>
      </c>
      <c r="H41" s="173" t="s">
        <v>156</v>
      </c>
      <c r="I41" s="174" t="s">
        <v>160</v>
      </c>
      <c r="J41" s="173" t="s">
        <v>156</v>
      </c>
      <c r="K41" s="175">
        <v>1.2</v>
      </c>
    </row>
    <row r="42" spans="1:15" s="95" customFormat="1" ht="15.75" customHeight="1">
      <c r="C42" s="95" t="s">
        <v>918</v>
      </c>
    </row>
    <row r="43" spans="1:15" s="95" customFormat="1" ht="16.5" customHeight="1">
      <c r="C43" s="176" t="s">
        <v>1780</v>
      </c>
    </row>
    <row r="44" spans="1:15" s="95" customFormat="1" ht="16.5" customHeight="1"/>
    <row r="45" spans="1:15" s="95" customFormat="1" ht="16.5" customHeight="1"/>
    <row r="46" spans="1:15" s="95" customFormat="1" ht="16.5" customHeight="1"/>
    <row r="47" spans="1:15" s="95" customFormat="1" ht="16.5" customHeight="1"/>
    <row r="48" spans="1:15" s="95" customFormat="1" ht="16.5" customHeight="1"/>
    <row r="49" s="95" customFormat="1" ht="16.5" customHeight="1"/>
    <row r="50" s="95" customFormat="1" ht="16.5" customHeight="1"/>
    <row r="51" s="95" customFormat="1" ht="16.5" customHeight="1"/>
    <row r="52" s="95" customFormat="1" ht="16.5" customHeight="1"/>
    <row r="53" ht="16.5" customHeight="1"/>
    <row r="54" ht="16.5" customHeight="1"/>
  </sheetData>
  <mergeCells count="16">
    <mergeCell ref="A36:C36"/>
    <mergeCell ref="A37:C37"/>
    <mergeCell ref="A38:C38"/>
    <mergeCell ref="A39:C39"/>
    <mergeCell ref="A28:C28"/>
    <mergeCell ref="A29:C29"/>
    <mergeCell ref="A30:C30"/>
    <mergeCell ref="A31:C31"/>
    <mergeCell ref="A32:C32"/>
    <mergeCell ref="A33:B35"/>
    <mergeCell ref="A27:C27"/>
    <mergeCell ref="A2:C2"/>
    <mergeCell ref="D2:F2"/>
    <mergeCell ref="G2:M2"/>
    <mergeCell ref="B25:C25"/>
    <mergeCell ref="A26:C26"/>
  </mergeCells>
  <phoneticPr fontId="31" type="noConversion"/>
  <printOptions horizontalCentered="1"/>
  <pageMargins left="0.74750000238418579" right="0.35430556535720825" top="0.75" bottom="0.27541667222976685" header="0.47972223162651062" footer="0.19666667282581329"/>
  <pageSetup paperSize="9" scale="84" orientation="landscape" horizontalDpi="360" verticalDpi="360" r:id="rId1"/>
  <headerFooter>
    <oddHeader>&amp;C&amp;"굴림,Bold"&amp;16공    사    원    가    계    산    서</oddHeader>
  </headerFooter>
  <rowBreaks count="1" manualBreakCount="1">
    <brk id="39" max="104857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T29"/>
  <sheetViews>
    <sheetView zoomScaleNormal="100" zoomScaleSheetLayoutView="75" workbookViewId="0">
      <selection sqref="A1:M1"/>
    </sheetView>
  </sheetViews>
  <sheetFormatPr defaultColWidth="8.625" defaultRowHeight="16.5"/>
  <cols>
    <col min="1" max="1" width="40.625" style="1" customWidth="1"/>
    <col min="2" max="2" width="20.625" style="1" customWidth="1"/>
    <col min="3" max="4" width="4.625" style="1" customWidth="1"/>
    <col min="5" max="12" width="13.625" style="1" customWidth="1"/>
    <col min="13" max="13" width="12.625" style="1" customWidth="1"/>
    <col min="14" max="16" width="2.625" style="1" hidden="1" customWidth="1"/>
    <col min="17" max="19" width="1.625" style="1" hidden="1" customWidth="1"/>
    <col min="20" max="20" width="18.625" style="1" hidden="1" customWidth="1"/>
  </cols>
  <sheetData>
    <row r="1" spans="1:20" ht="30" customHeight="1">
      <c r="A1" s="254" t="s">
        <v>715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20" ht="30" customHeight="1">
      <c r="A2" s="255" t="s">
        <v>928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</row>
    <row r="3" spans="1:20" ht="30" customHeight="1">
      <c r="A3" s="252" t="s">
        <v>713</v>
      </c>
      <c r="B3" s="252" t="s">
        <v>716</v>
      </c>
      <c r="C3" s="252" t="s">
        <v>22</v>
      </c>
      <c r="D3" s="252" t="s">
        <v>13</v>
      </c>
      <c r="E3" s="252" t="s">
        <v>1397</v>
      </c>
      <c r="F3" s="252"/>
      <c r="G3" s="252" t="s">
        <v>1400</v>
      </c>
      <c r="H3" s="252"/>
      <c r="I3" s="252" t="s">
        <v>714</v>
      </c>
      <c r="J3" s="252"/>
      <c r="K3" s="252" t="s">
        <v>712</v>
      </c>
      <c r="L3" s="252"/>
      <c r="M3" s="252" t="s">
        <v>1395</v>
      </c>
      <c r="N3" s="251" t="s">
        <v>1405</v>
      </c>
      <c r="O3" s="251" t="s">
        <v>25</v>
      </c>
      <c r="P3" s="251" t="s">
        <v>1399</v>
      </c>
      <c r="Q3" s="251" t="s">
        <v>1390</v>
      </c>
      <c r="R3" s="251" t="s">
        <v>1398</v>
      </c>
      <c r="S3" s="251" t="s">
        <v>1402</v>
      </c>
      <c r="T3" s="251" t="s">
        <v>717</v>
      </c>
    </row>
    <row r="4" spans="1:20" ht="30" customHeight="1">
      <c r="A4" s="253"/>
      <c r="B4" s="253"/>
      <c r="C4" s="253"/>
      <c r="D4" s="253"/>
      <c r="E4" s="8" t="s">
        <v>1391</v>
      </c>
      <c r="F4" s="8" t="s">
        <v>1386</v>
      </c>
      <c r="G4" s="8" t="s">
        <v>1391</v>
      </c>
      <c r="H4" s="8" t="s">
        <v>1386</v>
      </c>
      <c r="I4" s="8" t="s">
        <v>1391</v>
      </c>
      <c r="J4" s="8" t="s">
        <v>1386</v>
      </c>
      <c r="K4" s="8" t="s">
        <v>1391</v>
      </c>
      <c r="L4" s="8" t="s">
        <v>1386</v>
      </c>
      <c r="M4" s="253"/>
      <c r="N4" s="251"/>
      <c r="O4" s="251"/>
      <c r="P4" s="251"/>
      <c r="Q4" s="251"/>
      <c r="R4" s="251"/>
      <c r="S4" s="251"/>
      <c r="T4" s="251"/>
    </row>
    <row r="5" spans="1:20" ht="30" customHeight="1">
      <c r="A5" s="9" t="s">
        <v>938</v>
      </c>
      <c r="B5" s="9" t="s">
        <v>14</v>
      </c>
      <c r="C5" s="9" t="s">
        <v>14</v>
      </c>
      <c r="D5" s="10">
        <v>1</v>
      </c>
      <c r="E5" s="11">
        <f>F6</f>
        <v>99942123</v>
      </c>
      <c r="F5" s="11">
        <f t="shared" ref="F5:F15" si="0">E5*D5</f>
        <v>99942123</v>
      </c>
      <c r="G5" s="11">
        <f>H6</f>
        <v>52120440</v>
      </c>
      <c r="H5" s="11">
        <f t="shared" ref="H5:H15" si="1">G5*D5</f>
        <v>52120440</v>
      </c>
      <c r="I5" s="11">
        <f>J6</f>
        <v>3775789</v>
      </c>
      <c r="J5" s="11">
        <f t="shared" ref="J5:J15" si="2">I5*D5</f>
        <v>3775789</v>
      </c>
      <c r="K5" s="11">
        <f t="shared" ref="K5:K15" si="3">E5+G5+I5</f>
        <v>155838352</v>
      </c>
      <c r="L5" s="11">
        <f t="shared" ref="L5:L15" si="4">F5+H5+J5</f>
        <v>155838352</v>
      </c>
      <c r="M5" s="9" t="s">
        <v>14</v>
      </c>
      <c r="N5" s="3" t="s">
        <v>28</v>
      </c>
      <c r="O5" s="3" t="s">
        <v>14</v>
      </c>
      <c r="P5" s="3" t="s">
        <v>14</v>
      </c>
      <c r="Q5" s="3" t="s">
        <v>14</v>
      </c>
      <c r="R5" s="4">
        <v>1</v>
      </c>
      <c r="S5" s="3" t="s">
        <v>14</v>
      </c>
      <c r="T5" s="7"/>
    </row>
    <row r="6" spans="1:20" ht="30" customHeight="1">
      <c r="A6" s="9" t="s">
        <v>262</v>
      </c>
      <c r="B6" s="9" t="s">
        <v>14</v>
      </c>
      <c r="C6" s="9" t="s">
        <v>14</v>
      </c>
      <c r="D6" s="10">
        <v>1</v>
      </c>
      <c r="E6" s="11">
        <f>F7+F8+F9+F10+F11+F12+F13+F14</f>
        <v>99942123</v>
      </c>
      <c r="F6" s="11">
        <f t="shared" si="0"/>
        <v>99942123</v>
      </c>
      <c r="G6" s="11">
        <f>H7+H8+H9+H10+H11+H12+H13+H14</f>
        <v>52120440</v>
      </c>
      <c r="H6" s="11">
        <f t="shared" si="1"/>
        <v>52120440</v>
      </c>
      <c r="I6" s="11">
        <f>J7+J8+J9+J10+J11+J12+J13+J14</f>
        <v>3775789</v>
      </c>
      <c r="J6" s="11">
        <f t="shared" si="2"/>
        <v>3775789</v>
      </c>
      <c r="K6" s="11">
        <f t="shared" si="3"/>
        <v>155838352</v>
      </c>
      <c r="L6" s="11">
        <f t="shared" si="4"/>
        <v>155838352</v>
      </c>
      <c r="M6" s="9" t="s">
        <v>14</v>
      </c>
      <c r="N6" s="3" t="s">
        <v>1428</v>
      </c>
      <c r="O6" s="3" t="s">
        <v>14</v>
      </c>
      <c r="P6" s="3" t="s">
        <v>28</v>
      </c>
      <c r="Q6" s="3" t="s">
        <v>14</v>
      </c>
      <c r="R6" s="4">
        <v>2</v>
      </c>
      <c r="S6" s="3" t="s">
        <v>14</v>
      </c>
      <c r="T6" s="7"/>
    </row>
    <row r="7" spans="1:20" ht="30" customHeight="1">
      <c r="A7" s="9" t="s">
        <v>798</v>
      </c>
      <c r="B7" s="9" t="s">
        <v>14</v>
      </c>
      <c r="C7" s="9" t="s">
        <v>14</v>
      </c>
      <c r="D7" s="10">
        <v>1</v>
      </c>
      <c r="E7" s="11">
        <f>공종별내역서!F29</f>
        <v>611772</v>
      </c>
      <c r="F7" s="11">
        <f t="shared" si="0"/>
        <v>611772</v>
      </c>
      <c r="G7" s="11">
        <f>공종별내역서!H29</f>
        <v>3238383</v>
      </c>
      <c r="H7" s="11">
        <f t="shared" si="1"/>
        <v>3238383</v>
      </c>
      <c r="I7" s="11">
        <f>공종별내역서!J29</f>
        <v>5103</v>
      </c>
      <c r="J7" s="11">
        <f t="shared" si="2"/>
        <v>5103</v>
      </c>
      <c r="K7" s="11">
        <f t="shared" si="3"/>
        <v>3855258</v>
      </c>
      <c r="L7" s="11">
        <f t="shared" si="4"/>
        <v>3855258</v>
      </c>
      <c r="M7" s="9" t="s">
        <v>14</v>
      </c>
      <c r="N7" s="3" t="s">
        <v>1413</v>
      </c>
      <c r="O7" s="3" t="s">
        <v>14</v>
      </c>
      <c r="P7" s="3" t="s">
        <v>1428</v>
      </c>
      <c r="Q7" s="3" t="s">
        <v>14</v>
      </c>
      <c r="R7" s="4">
        <v>3</v>
      </c>
      <c r="S7" s="3" t="s">
        <v>14</v>
      </c>
      <c r="T7" s="7"/>
    </row>
    <row r="8" spans="1:20" ht="30" customHeight="1">
      <c r="A8" s="9" t="s">
        <v>801</v>
      </c>
      <c r="B8" s="9" t="s">
        <v>14</v>
      </c>
      <c r="C8" s="9" t="s">
        <v>14</v>
      </c>
      <c r="D8" s="10">
        <v>1</v>
      </c>
      <c r="E8" s="11">
        <f>공종별내역서!F55</f>
        <v>29009540</v>
      </c>
      <c r="F8" s="11">
        <f t="shared" si="0"/>
        <v>29009540</v>
      </c>
      <c r="G8" s="11">
        <f>공종별내역서!H55</f>
        <v>11468545</v>
      </c>
      <c r="H8" s="11">
        <f t="shared" si="1"/>
        <v>11468545</v>
      </c>
      <c r="I8" s="11">
        <f>공종별내역서!J55</f>
        <v>146332</v>
      </c>
      <c r="J8" s="11">
        <f t="shared" si="2"/>
        <v>146332</v>
      </c>
      <c r="K8" s="11">
        <f t="shared" si="3"/>
        <v>40624417</v>
      </c>
      <c r="L8" s="11">
        <f t="shared" si="4"/>
        <v>40624417</v>
      </c>
      <c r="M8" s="9" t="s">
        <v>14</v>
      </c>
      <c r="N8" s="3" t="s">
        <v>1429</v>
      </c>
      <c r="O8" s="3" t="s">
        <v>14</v>
      </c>
      <c r="P8" s="3" t="s">
        <v>1428</v>
      </c>
      <c r="Q8" s="3" t="s">
        <v>14</v>
      </c>
      <c r="R8" s="4">
        <v>3</v>
      </c>
      <c r="S8" s="3" t="s">
        <v>14</v>
      </c>
      <c r="T8" s="7"/>
    </row>
    <row r="9" spans="1:20" ht="30" customHeight="1">
      <c r="A9" s="9" t="s">
        <v>787</v>
      </c>
      <c r="B9" s="9" t="s">
        <v>14</v>
      </c>
      <c r="C9" s="9" t="s">
        <v>14</v>
      </c>
      <c r="D9" s="10">
        <v>1</v>
      </c>
      <c r="E9" s="11">
        <f>공종별내역서!F81</f>
        <v>7158139</v>
      </c>
      <c r="F9" s="11">
        <f t="shared" si="0"/>
        <v>7158139</v>
      </c>
      <c r="G9" s="11">
        <f>공종별내역서!H81</f>
        <v>23975525</v>
      </c>
      <c r="H9" s="11">
        <f t="shared" si="1"/>
        <v>23975525</v>
      </c>
      <c r="I9" s="11">
        <f>공종별내역서!J81</f>
        <v>685716</v>
      </c>
      <c r="J9" s="11">
        <f t="shared" si="2"/>
        <v>685716</v>
      </c>
      <c r="K9" s="11">
        <f t="shared" si="3"/>
        <v>31819380</v>
      </c>
      <c r="L9" s="11">
        <f t="shared" si="4"/>
        <v>31819380</v>
      </c>
      <c r="M9" s="9" t="s">
        <v>14</v>
      </c>
      <c r="N9" s="3" t="s">
        <v>1443</v>
      </c>
      <c r="O9" s="3" t="s">
        <v>14</v>
      </c>
      <c r="P9" s="3" t="s">
        <v>1428</v>
      </c>
      <c r="Q9" s="3" t="s">
        <v>14</v>
      </c>
      <c r="R9" s="4">
        <v>3</v>
      </c>
      <c r="S9" s="3" t="s">
        <v>14</v>
      </c>
      <c r="T9" s="7"/>
    </row>
    <row r="10" spans="1:20" ht="30" customHeight="1">
      <c r="A10" s="9" t="s">
        <v>797</v>
      </c>
      <c r="B10" s="9" t="s">
        <v>14</v>
      </c>
      <c r="C10" s="9" t="s">
        <v>14</v>
      </c>
      <c r="D10" s="10">
        <v>1</v>
      </c>
      <c r="E10" s="11">
        <f>공종별내역서!F107</f>
        <v>0</v>
      </c>
      <c r="F10" s="11">
        <f t="shared" si="0"/>
        <v>0</v>
      </c>
      <c r="G10" s="11">
        <f>공종별내역서!H107</f>
        <v>5921400</v>
      </c>
      <c r="H10" s="11">
        <f t="shared" si="1"/>
        <v>5921400</v>
      </c>
      <c r="I10" s="11">
        <f>공종별내역서!J107</f>
        <v>135795</v>
      </c>
      <c r="J10" s="11">
        <f t="shared" si="2"/>
        <v>135795</v>
      </c>
      <c r="K10" s="11">
        <f t="shared" si="3"/>
        <v>6057195</v>
      </c>
      <c r="L10" s="11">
        <f t="shared" si="4"/>
        <v>6057195</v>
      </c>
      <c r="M10" s="9" t="s">
        <v>14</v>
      </c>
      <c r="N10" s="3" t="s">
        <v>1453</v>
      </c>
      <c r="O10" s="3" t="s">
        <v>14</v>
      </c>
      <c r="P10" s="3" t="s">
        <v>1428</v>
      </c>
      <c r="Q10" s="3" t="s">
        <v>14</v>
      </c>
      <c r="R10" s="4">
        <v>3</v>
      </c>
      <c r="S10" s="3" t="s">
        <v>14</v>
      </c>
      <c r="T10" s="7"/>
    </row>
    <row r="11" spans="1:20" ht="30" customHeight="1">
      <c r="A11" s="9" t="s">
        <v>788</v>
      </c>
      <c r="B11" s="9" t="s">
        <v>14</v>
      </c>
      <c r="C11" s="9" t="s">
        <v>14</v>
      </c>
      <c r="D11" s="10">
        <v>1</v>
      </c>
      <c r="E11" s="11">
        <f>공종별내역서!F159</f>
        <v>20835732</v>
      </c>
      <c r="F11" s="11">
        <f t="shared" si="0"/>
        <v>20835732</v>
      </c>
      <c r="G11" s="11">
        <f>공종별내역서!H159</f>
        <v>4065831</v>
      </c>
      <c r="H11" s="11">
        <f t="shared" si="1"/>
        <v>4065831</v>
      </c>
      <c r="I11" s="11">
        <f>공종별내역서!J159</f>
        <v>2508978</v>
      </c>
      <c r="J11" s="11">
        <f t="shared" si="2"/>
        <v>2508978</v>
      </c>
      <c r="K11" s="11">
        <f t="shared" si="3"/>
        <v>27410541</v>
      </c>
      <c r="L11" s="11">
        <f t="shared" si="4"/>
        <v>27410541</v>
      </c>
      <c r="M11" s="9" t="s">
        <v>14</v>
      </c>
      <c r="N11" s="3" t="s">
        <v>1489</v>
      </c>
      <c r="O11" s="3" t="s">
        <v>14</v>
      </c>
      <c r="P11" s="3" t="s">
        <v>1428</v>
      </c>
      <c r="Q11" s="3" t="s">
        <v>14</v>
      </c>
      <c r="R11" s="4">
        <v>3</v>
      </c>
      <c r="S11" s="3" t="s">
        <v>14</v>
      </c>
      <c r="T11" s="7"/>
    </row>
    <row r="12" spans="1:20" ht="30" customHeight="1">
      <c r="A12" s="9" t="s">
        <v>791</v>
      </c>
      <c r="B12" s="9" t="s">
        <v>14</v>
      </c>
      <c r="C12" s="9" t="s">
        <v>14</v>
      </c>
      <c r="D12" s="10">
        <v>1</v>
      </c>
      <c r="E12" s="11">
        <f>공종별내역서!F185</f>
        <v>448596</v>
      </c>
      <c r="F12" s="11">
        <f t="shared" si="0"/>
        <v>448596</v>
      </c>
      <c r="G12" s="11">
        <f>공종별내역서!H185</f>
        <v>3111395</v>
      </c>
      <c r="H12" s="11">
        <f t="shared" si="1"/>
        <v>3111395</v>
      </c>
      <c r="I12" s="11">
        <f>공종별내역서!J185</f>
        <v>26394</v>
      </c>
      <c r="J12" s="11">
        <f t="shared" si="2"/>
        <v>26394</v>
      </c>
      <c r="K12" s="11">
        <f t="shared" si="3"/>
        <v>3586385</v>
      </c>
      <c r="L12" s="11">
        <f t="shared" si="4"/>
        <v>3586385</v>
      </c>
      <c r="M12" s="9" t="s">
        <v>14</v>
      </c>
      <c r="N12" s="3" t="s">
        <v>1473</v>
      </c>
      <c r="O12" s="3" t="s">
        <v>14</v>
      </c>
      <c r="P12" s="3" t="s">
        <v>1428</v>
      </c>
      <c r="Q12" s="3" t="s">
        <v>14</v>
      </c>
      <c r="R12" s="4">
        <v>3</v>
      </c>
      <c r="S12" s="3" t="s">
        <v>14</v>
      </c>
      <c r="T12" s="7"/>
    </row>
    <row r="13" spans="1:20" ht="30" customHeight="1">
      <c r="A13" s="9" t="s">
        <v>796</v>
      </c>
      <c r="B13" s="9" t="s">
        <v>14</v>
      </c>
      <c r="C13" s="9" t="s">
        <v>14</v>
      </c>
      <c r="D13" s="10">
        <v>1</v>
      </c>
      <c r="E13" s="11">
        <f>공종별내역서!F211</f>
        <v>40627592</v>
      </c>
      <c r="F13" s="11">
        <f t="shared" si="0"/>
        <v>40627592</v>
      </c>
      <c r="G13" s="11">
        <f>공종별내역서!H211</f>
        <v>339361</v>
      </c>
      <c r="H13" s="11">
        <f t="shared" si="1"/>
        <v>339361</v>
      </c>
      <c r="I13" s="11">
        <f>공종별내역서!J211</f>
        <v>8079</v>
      </c>
      <c r="J13" s="11">
        <f t="shared" si="2"/>
        <v>8079</v>
      </c>
      <c r="K13" s="11">
        <f t="shared" si="3"/>
        <v>40975032</v>
      </c>
      <c r="L13" s="11">
        <f t="shared" si="4"/>
        <v>40975032</v>
      </c>
      <c r="M13" s="9" t="s">
        <v>14</v>
      </c>
      <c r="N13" s="3" t="s">
        <v>1479</v>
      </c>
      <c r="O13" s="3" t="s">
        <v>14</v>
      </c>
      <c r="P13" s="3" t="s">
        <v>1428</v>
      </c>
      <c r="Q13" s="3" t="s">
        <v>14</v>
      </c>
      <c r="R13" s="4">
        <v>3</v>
      </c>
      <c r="S13" s="3" t="s">
        <v>14</v>
      </c>
      <c r="T13" s="7"/>
    </row>
    <row r="14" spans="1:20" ht="30" customHeight="1">
      <c r="A14" s="9" t="s">
        <v>285</v>
      </c>
      <c r="B14" s="9" t="s">
        <v>14</v>
      </c>
      <c r="C14" s="9" t="s">
        <v>14</v>
      </c>
      <c r="D14" s="10">
        <v>1</v>
      </c>
      <c r="E14" s="11">
        <f>공종별내역서!F237</f>
        <v>1250752</v>
      </c>
      <c r="F14" s="11">
        <f t="shared" si="0"/>
        <v>1250752</v>
      </c>
      <c r="G14" s="11">
        <f>공종별내역서!H237</f>
        <v>0</v>
      </c>
      <c r="H14" s="11">
        <f t="shared" si="1"/>
        <v>0</v>
      </c>
      <c r="I14" s="11">
        <f>공종별내역서!J237</f>
        <v>259392</v>
      </c>
      <c r="J14" s="11">
        <f t="shared" si="2"/>
        <v>259392</v>
      </c>
      <c r="K14" s="11">
        <f t="shared" si="3"/>
        <v>1510144</v>
      </c>
      <c r="L14" s="11">
        <f t="shared" si="4"/>
        <v>1510144</v>
      </c>
      <c r="M14" s="9" t="s">
        <v>14</v>
      </c>
      <c r="N14" s="3" t="s">
        <v>1505</v>
      </c>
      <c r="O14" s="3" t="s">
        <v>14</v>
      </c>
      <c r="P14" s="3" t="s">
        <v>1428</v>
      </c>
      <c r="Q14" s="3" t="s">
        <v>14</v>
      </c>
      <c r="R14" s="4">
        <v>3</v>
      </c>
      <c r="S14" s="3" t="s">
        <v>14</v>
      </c>
      <c r="T14" s="7"/>
    </row>
    <row r="15" spans="1:20" ht="30" customHeight="1">
      <c r="A15" s="9" t="s">
        <v>816</v>
      </c>
      <c r="B15" s="9" t="s">
        <v>14</v>
      </c>
      <c r="C15" s="9" t="s">
        <v>14</v>
      </c>
      <c r="D15" s="10">
        <v>1</v>
      </c>
      <c r="E15" s="11">
        <f>공종별내역서!F263</f>
        <v>0</v>
      </c>
      <c r="F15" s="11">
        <f t="shared" si="0"/>
        <v>0</v>
      </c>
      <c r="G15" s="11">
        <f>공종별내역서!H263</f>
        <v>0</v>
      </c>
      <c r="H15" s="11">
        <f t="shared" si="1"/>
        <v>0</v>
      </c>
      <c r="I15" s="11">
        <f>공종별내역서!J263</f>
        <v>218248</v>
      </c>
      <c r="J15" s="11">
        <f t="shared" si="2"/>
        <v>218248</v>
      </c>
      <c r="K15" s="11">
        <f t="shared" si="3"/>
        <v>218248</v>
      </c>
      <c r="L15" s="11">
        <f t="shared" si="4"/>
        <v>218248</v>
      </c>
      <c r="M15" s="9" t="s">
        <v>14</v>
      </c>
      <c r="N15" s="3" t="s">
        <v>1526</v>
      </c>
      <c r="O15" s="3" t="s">
        <v>14</v>
      </c>
      <c r="P15" s="3" t="s">
        <v>14</v>
      </c>
      <c r="Q15" s="3" t="s">
        <v>43</v>
      </c>
      <c r="R15" s="4">
        <v>3</v>
      </c>
      <c r="S15" s="3" t="s">
        <v>48</v>
      </c>
      <c r="T15" s="7">
        <f>L15*1</f>
        <v>218248</v>
      </c>
    </row>
    <row r="16" spans="1:20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T26" s="6"/>
    </row>
    <row r="27" spans="1:20" ht="30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T27" s="6"/>
    </row>
    <row r="28" spans="1:20" ht="30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T28" s="6"/>
    </row>
    <row r="29" spans="1:20" ht="30" customHeight="1">
      <c r="A29" s="9" t="s">
        <v>799</v>
      </c>
      <c r="B29" s="10"/>
      <c r="C29" s="10"/>
      <c r="D29" s="10"/>
      <c r="E29" s="10"/>
      <c r="F29" s="11">
        <f>F5</f>
        <v>99942123</v>
      </c>
      <c r="G29" s="10"/>
      <c r="H29" s="11">
        <f>H5</f>
        <v>52120440</v>
      </c>
      <c r="I29" s="10"/>
      <c r="J29" s="11">
        <f>J5</f>
        <v>3775789</v>
      </c>
      <c r="K29" s="10"/>
      <c r="L29" s="11">
        <f>L5</f>
        <v>155838352</v>
      </c>
      <c r="M29" s="10"/>
      <c r="T29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1" type="noConversion"/>
  <pageMargins left="0.78736108541488647" right="0" top="0.39361110329627991" bottom="0.39361110329627991" header="0" footer="0"/>
  <pageSetup paperSize="9" scale="65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AV263"/>
  <sheetViews>
    <sheetView topLeftCell="A127" zoomScaleNormal="100" zoomScaleSheetLayoutView="75" workbookViewId="0">
      <selection activeCell="A134" sqref="A134:XFD134"/>
    </sheetView>
  </sheetViews>
  <sheetFormatPr defaultColWidth="8.625" defaultRowHeight="16.5"/>
  <cols>
    <col min="1" max="2" width="30.625" style="1" customWidth="1"/>
    <col min="3" max="3" width="4.625" style="1" customWidth="1"/>
    <col min="4" max="4" width="8.625" style="1" customWidth="1"/>
    <col min="5" max="12" width="13.625" style="1" customWidth="1"/>
    <col min="13" max="13" width="12.625" style="1" customWidth="1"/>
    <col min="14" max="43" width="2.625" style="1" hidden="1" customWidth="1"/>
    <col min="44" max="44" width="10.625" style="1" hidden="1" customWidth="1"/>
    <col min="45" max="46" width="1.625" style="1" hidden="1" customWidth="1"/>
    <col min="47" max="47" width="24.625" style="1" hidden="1" customWidth="1"/>
    <col min="48" max="48" width="10.625" style="1" hidden="1" customWidth="1"/>
  </cols>
  <sheetData>
    <row r="1" spans="1:48" ht="30" customHeight="1">
      <c r="A1" s="255" t="s">
        <v>928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</row>
    <row r="2" spans="1:48" ht="30" customHeight="1">
      <c r="A2" s="252" t="s">
        <v>713</v>
      </c>
      <c r="B2" s="252" t="s">
        <v>716</v>
      </c>
      <c r="C2" s="252" t="s">
        <v>22</v>
      </c>
      <c r="D2" s="252" t="s">
        <v>13</v>
      </c>
      <c r="E2" s="252" t="s">
        <v>1397</v>
      </c>
      <c r="F2" s="252"/>
      <c r="G2" s="252" t="s">
        <v>1400</v>
      </c>
      <c r="H2" s="252"/>
      <c r="I2" s="252" t="s">
        <v>714</v>
      </c>
      <c r="J2" s="252"/>
      <c r="K2" s="252" t="s">
        <v>712</v>
      </c>
      <c r="L2" s="252"/>
      <c r="M2" s="252" t="s">
        <v>1395</v>
      </c>
      <c r="N2" s="251" t="s">
        <v>1401</v>
      </c>
      <c r="O2" s="251" t="s">
        <v>25</v>
      </c>
      <c r="P2" s="251" t="s">
        <v>23</v>
      </c>
      <c r="Q2" s="251" t="s">
        <v>1405</v>
      </c>
      <c r="R2" s="251" t="s">
        <v>21</v>
      </c>
      <c r="S2" s="251" t="s">
        <v>12</v>
      </c>
      <c r="T2" s="251" t="s">
        <v>24</v>
      </c>
      <c r="U2" s="251" t="s">
        <v>1389</v>
      </c>
      <c r="V2" s="251" t="s">
        <v>1388</v>
      </c>
      <c r="W2" s="251" t="s">
        <v>27</v>
      </c>
      <c r="X2" s="251" t="s">
        <v>1404</v>
      </c>
      <c r="Y2" s="251" t="s">
        <v>1385</v>
      </c>
      <c r="Z2" s="251" t="s">
        <v>1403</v>
      </c>
      <c r="AA2" s="251" t="s">
        <v>1387</v>
      </c>
      <c r="AB2" s="251" t="s">
        <v>1394</v>
      </c>
      <c r="AC2" s="251" t="s">
        <v>1392</v>
      </c>
      <c r="AD2" s="251" t="s">
        <v>1396</v>
      </c>
      <c r="AE2" s="251" t="s">
        <v>1393</v>
      </c>
      <c r="AF2" s="251" t="s">
        <v>1409</v>
      </c>
      <c r="AG2" s="251" t="s">
        <v>1410</v>
      </c>
      <c r="AH2" s="251" t="s">
        <v>1434</v>
      </c>
      <c r="AI2" s="251" t="s">
        <v>1436</v>
      </c>
      <c r="AJ2" s="251" t="s">
        <v>1422</v>
      </c>
      <c r="AK2" s="251" t="s">
        <v>1419</v>
      </c>
      <c r="AL2" s="251" t="s">
        <v>1427</v>
      </c>
      <c r="AM2" s="251" t="s">
        <v>1411</v>
      </c>
      <c r="AN2" s="251" t="s">
        <v>1412</v>
      </c>
      <c r="AO2" s="251" t="s">
        <v>1423</v>
      </c>
      <c r="AP2" s="251" t="s">
        <v>1426</v>
      </c>
      <c r="AQ2" s="251" t="s">
        <v>1418</v>
      </c>
      <c r="AR2" s="251" t="s">
        <v>1435</v>
      </c>
      <c r="AS2" s="251" t="s">
        <v>1390</v>
      </c>
      <c r="AT2" s="251" t="s">
        <v>1398</v>
      </c>
      <c r="AU2" s="251" t="s">
        <v>1424</v>
      </c>
      <c r="AV2" s="251" t="s">
        <v>1421</v>
      </c>
    </row>
    <row r="3" spans="1:48" ht="30" customHeight="1">
      <c r="A3" s="252"/>
      <c r="B3" s="252"/>
      <c r="C3" s="252"/>
      <c r="D3" s="252"/>
      <c r="E3" s="5" t="s">
        <v>1391</v>
      </c>
      <c r="F3" s="5" t="s">
        <v>1386</v>
      </c>
      <c r="G3" s="5" t="s">
        <v>1391</v>
      </c>
      <c r="H3" s="5" t="s">
        <v>1386</v>
      </c>
      <c r="I3" s="5" t="s">
        <v>1391</v>
      </c>
      <c r="J3" s="5" t="s">
        <v>1386</v>
      </c>
      <c r="K3" s="5" t="s">
        <v>1391</v>
      </c>
      <c r="L3" s="5" t="s">
        <v>1386</v>
      </c>
      <c r="M3" s="252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</row>
    <row r="4" spans="1:48" ht="30" customHeight="1">
      <c r="A4" s="9" t="s">
        <v>798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4"/>
      <c r="O4" s="4"/>
      <c r="P4" s="4"/>
      <c r="Q4" s="3" t="s">
        <v>1413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30" customHeight="1">
      <c r="A5" s="9" t="s">
        <v>719</v>
      </c>
      <c r="B5" s="9" t="s">
        <v>822</v>
      </c>
      <c r="C5" s="9" t="s">
        <v>29</v>
      </c>
      <c r="D5" s="10">
        <v>9</v>
      </c>
      <c r="E5" s="12">
        <f>TRUNC(일위대가목록!E4,0)</f>
        <v>28686</v>
      </c>
      <c r="F5" s="12">
        <f>TRUNC(E5*D5,0)</f>
        <v>258174</v>
      </c>
      <c r="G5" s="12">
        <f>TRUNC(일위대가목록!F4,0)</f>
        <v>29943</v>
      </c>
      <c r="H5" s="12">
        <f>TRUNC(G5*D5,0)</f>
        <v>269487</v>
      </c>
      <c r="I5" s="12">
        <f>TRUNC(일위대가목록!G4,0)</f>
        <v>567</v>
      </c>
      <c r="J5" s="12">
        <f>TRUNC(I5*D5,0)</f>
        <v>5103</v>
      </c>
      <c r="K5" s="12">
        <f t="shared" ref="K5:L9" si="0">TRUNC(E5+G5+I5,0)</f>
        <v>59196</v>
      </c>
      <c r="L5" s="12">
        <f t="shared" si="0"/>
        <v>532764</v>
      </c>
      <c r="M5" s="9" t="s">
        <v>1414</v>
      </c>
      <c r="N5" s="3" t="s">
        <v>827</v>
      </c>
      <c r="O5" s="3" t="s">
        <v>14</v>
      </c>
      <c r="P5" s="3" t="s">
        <v>14</v>
      </c>
      <c r="Q5" s="3" t="s">
        <v>1413</v>
      </c>
      <c r="R5" s="3" t="s">
        <v>11</v>
      </c>
      <c r="S5" s="3" t="s">
        <v>30</v>
      </c>
      <c r="T5" s="3" t="s">
        <v>30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3" t="s">
        <v>14</v>
      </c>
      <c r="AS5" s="3" t="s">
        <v>14</v>
      </c>
      <c r="AT5" s="4"/>
      <c r="AU5" s="3" t="s">
        <v>362</v>
      </c>
      <c r="AV5" s="4">
        <v>4</v>
      </c>
    </row>
    <row r="6" spans="1:48" ht="30" customHeight="1">
      <c r="A6" s="9" t="s">
        <v>1858</v>
      </c>
      <c r="B6" s="9" t="s">
        <v>718</v>
      </c>
      <c r="C6" s="9" t="s">
        <v>15</v>
      </c>
      <c r="D6" s="10">
        <v>4</v>
      </c>
      <c r="E6" s="12">
        <f>TRUNC(일위대가목록!E5,0)</f>
        <v>12912</v>
      </c>
      <c r="F6" s="12">
        <f>TRUNC(E6*D6,0)</f>
        <v>51648</v>
      </c>
      <c r="G6" s="12">
        <f>TRUNC(일위대가목록!F5,0)</f>
        <v>77934</v>
      </c>
      <c r="H6" s="12">
        <f>TRUNC(G6*D6,0)</f>
        <v>311736</v>
      </c>
      <c r="I6" s="12">
        <f>TRUNC(일위대가목록!G5,0)</f>
        <v>0</v>
      </c>
      <c r="J6" s="12">
        <f>TRUNC(I6*D6,0)</f>
        <v>0</v>
      </c>
      <c r="K6" s="12">
        <f t="shared" si="0"/>
        <v>90846</v>
      </c>
      <c r="L6" s="12">
        <f t="shared" si="0"/>
        <v>363384</v>
      </c>
      <c r="M6" s="9" t="s">
        <v>1416</v>
      </c>
      <c r="N6" s="3" t="s">
        <v>824</v>
      </c>
      <c r="O6" s="3" t="s">
        <v>14</v>
      </c>
      <c r="P6" s="3" t="s">
        <v>14</v>
      </c>
      <c r="Q6" s="3" t="s">
        <v>1413</v>
      </c>
      <c r="R6" s="3" t="s">
        <v>11</v>
      </c>
      <c r="S6" s="3" t="s">
        <v>30</v>
      </c>
      <c r="T6" s="3" t="s">
        <v>30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3" t="s">
        <v>14</v>
      </c>
      <c r="AS6" s="3" t="s">
        <v>14</v>
      </c>
      <c r="AT6" s="4"/>
      <c r="AU6" s="3" t="s">
        <v>351</v>
      </c>
      <c r="AV6" s="4">
        <v>8</v>
      </c>
    </row>
    <row r="7" spans="1:48" ht="30" customHeight="1">
      <c r="A7" s="9" t="s">
        <v>800</v>
      </c>
      <c r="B7" s="9" t="s">
        <v>1437</v>
      </c>
      <c r="C7" s="9" t="s">
        <v>29</v>
      </c>
      <c r="D7" s="10">
        <v>330</v>
      </c>
      <c r="E7" s="12">
        <f>TRUNC(일위대가목록!E6,0)</f>
        <v>915</v>
      </c>
      <c r="F7" s="12">
        <f>TRUNC(E7*D7,0)</f>
        <v>301950</v>
      </c>
      <c r="G7" s="12">
        <f>TRUNC(일위대가목록!F6,0)</f>
        <v>1382</v>
      </c>
      <c r="H7" s="12">
        <f>TRUNC(G7*D7,0)</f>
        <v>456060</v>
      </c>
      <c r="I7" s="12">
        <f>TRUNC(일위대가목록!G6,0)</f>
        <v>0</v>
      </c>
      <c r="J7" s="12">
        <f>TRUNC(I7*D7,0)</f>
        <v>0</v>
      </c>
      <c r="K7" s="12">
        <f t="shared" si="0"/>
        <v>2297</v>
      </c>
      <c r="L7" s="12">
        <f t="shared" si="0"/>
        <v>758010</v>
      </c>
      <c r="M7" s="9" t="s">
        <v>1406</v>
      </c>
      <c r="N7" s="3" t="s">
        <v>826</v>
      </c>
      <c r="O7" s="3" t="s">
        <v>14</v>
      </c>
      <c r="P7" s="3" t="s">
        <v>14</v>
      </c>
      <c r="Q7" s="3" t="s">
        <v>1413</v>
      </c>
      <c r="R7" s="3" t="s">
        <v>11</v>
      </c>
      <c r="S7" s="3" t="s">
        <v>30</v>
      </c>
      <c r="T7" s="3" t="s">
        <v>30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3" t="s">
        <v>14</v>
      </c>
      <c r="AS7" s="3" t="s">
        <v>14</v>
      </c>
      <c r="AT7" s="4"/>
      <c r="AU7" s="3" t="s">
        <v>363</v>
      </c>
      <c r="AV7" s="4">
        <v>11</v>
      </c>
    </row>
    <row r="8" spans="1:48" ht="30" customHeight="1">
      <c r="A8" s="9" t="s">
        <v>1431</v>
      </c>
      <c r="B8" s="9" t="s">
        <v>26</v>
      </c>
      <c r="C8" s="9" t="s">
        <v>29</v>
      </c>
      <c r="D8" s="10">
        <v>330</v>
      </c>
      <c r="E8" s="12">
        <f>TRUNC(일위대가목록!E7,0)</f>
        <v>0</v>
      </c>
      <c r="F8" s="12">
        <f>TRUNC(E8*D8,0)</f>
        <v>0</v>
      </c>
      <c r="G8" s="12">
        <f>TRUNC(일위대가목록!F7,0)</f>
        <v>2522</v>
      </c>
      <c r="H8" s="12">
        <f>TRUNC(G8*D8,0)</f>
        <v>832260</v>
      </c>
      <c r="I8" s="12">
        <f>TRUNC(일위대가목록!G7,0)</f>
        <v>0</v>
      </c>
      <c r="J8" s="12">
        <f>TRUNC(I8*D8,0)</f>
        <v>0</v>
      </c>
      <c r="K8" s="12">
        <f t="shared" si="0"/>
        <v>2522</v>
      </c>
      <c r="L8" s="12">
        <f t="shared" si="0"/>
        <v>832260</v>
      </c>
      <c r="M8" s="9" t="s">
        <v>1417</v>
      </c>
      <c r="N8" s="3" t="s">
        <v>823</v>
      </c>
      <c r="O8" s="3" t="s">
        <v>14</v>
      </c>
      <c r="P8" s="3" t="s">
        <v>14</v>
      </c>
      <c r="Q8" s="3" t="s">
        <v>1413</v>
      </c>
      <c r="R8" s="3" t="s">
        <v>11</v>
      </c>
      <c r="S8" s="3" t="s">
        <v>30</v>
      </c>
      <c r="T8" s="3" t="s">
        <v>30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3" t="s">
        <v>14</v>
      </c>
      <c r="AS8" s="3" t="s">
        <v>14</v>
      </c>
      <c r="AT8" s="4"/>
      <c r="AU8" s="3" t="s">
        <v>354</v>
      </c>
      <c r="AV8" s="4">
        <v>10</v>
      </c>
    </row>
    <row r="9" spans="1:48" ht="30" customHeight="1">
      <c r="A9" s="9" t="s">
        <v>720</v>
      </c>
      <c r="B9" s="9" t="s">
        <v>1407</v>
      </c>
      <c r="C9" s="9" t="s">
        <v>29</v>
      </c>
      <c r="D9" s="10">
        <v>330</v>
      </c>
      <c r="E9" s="12">
        <f>TRUNC(일위대가목록!E8,0)</f>
        <v>0</v>
      </c>
      <c r="F9" s="12">
        <f>TRUNC(E9*D9,0)</f>
        <v>0</v>
      </c>
      <c r="G9" s="12">
        <f>TRUNC(일위대가목록!F8,0)</f>
        <v>4148</v>
      </c>
      <c r="H9" s="12">
        <f>TRUNC(G9*D9,0)</f>
        <v>1368840</v>
      </c>
      <c r="I9" s="12">
        <f>TRUNC(일위대가목록!G8,0)</f>
        <v>0</v>
      </c>
      <c r="J9" s="12">
        <f>TRUNC(I9*D9,0)</f>
        <v>0</v>
      </c>
      <c r="K9" s="12">
        <f t="shared" si="0"/>
        <v>4148</v>
      </c>
      <c r="L9" s="12">
        <f t="shared" si="0"/>
        <v>1368840</v>
      </c>
      <c r="M9" s="9" t="s">
        <v>1425</v>
      </c>
      <c r="N9" s="3" t="s">
        <v>825</v>
      </c>
      <c r="O9" s="3" t="s">
        <v>14</v>
      </c>
      <c r="P9" s="3" t="s">
        <v>14</v>
      </c>
      <c r="Q9" s="3" t="s">
        <v>1413</v>
      </c>
      <c r="R9" s="3" t="s">
        <v>11</v>
      </c>
      <c r="S9" s="3" t="s">
        <v>30</v>
      </c>
      <c r="T9" s="3" t="s">
        <v>30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3" t="s">
        <v>14</v>
      </c>
      <c r="AS9" s="3" t="s">
        <v>14</v>
      </c>
      <c r="AT9" s="4"/>
      <c r="AU9" s="3" t="s">
        <v>342</v>
      </c>
      <c r="AV9" s="4">
        <v>9</v>
      </c>
    </row>
    <row r="10" spans="1:48" ht="30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48" ht="30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48" ht="30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48" ht="30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48" ht="30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48" ht="30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48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48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48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48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48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48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48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48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48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48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48" ht="30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48" ht="30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48" ht="30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48" ht="30" customHeight="1">
      <c r="A29" s="9" t="s">
        <v>799</v>
      </c>
      <c r="B29" s="10"/>
      <c r="C29" s="10"/>
      <c r="D29" s="10"/>
      <c r="E29" s="10"/>
      <c r="F29" s="12">
        <f>SUM(F5:F28)</f>
        <v>611772</v>
      </c>
      <c r="G29" s="10"/>
      <c r="H29" s="12">
        <f>SUM(H5:H28)</f>
        <v>3238383</v>
      </c>
      <c r="I29" s="10"/>
      <c r="J29" s="12">
        <f>SUM(J5:J28)</f>
        <v>5103</v>
      </c>
      <c r="K29" s="10"/>
      <c r="L29" s="12">
        <f>SUM(L5:L28)</f>
        <v>3855258</v>
      </c>
      <c r="M29" s="10"/>
      <c r="N29" s="1" t="s">
        <v>1433</v>
      </c>
    </row>
    <row r="30" spans="1:48" ht="30" customHeight="1">
      <c r="A30" s="9" t="s">
        <v>801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4"/>
      <c r="O30" s="4"/>
      <c r="P30" s="4"/>
      <c r="Q30" s="3" t="s">
        <v>1429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ht="30" customHeight="1">
      <c r="A31" s="9" t="s">
        <v>721</v>
      </c>
      <c r="B31" s="9" t="s">
        <v>259</v>
      </c>
      <c r="C31" s="9" t="s">
        <v>29</v>
      </c>
      <c r="D31" s="10">
        <v>374</v>
      </c>
      <c r="E31" s="12">
        <f>TRUNC(일위대가목록!E9,0)</f>
        <v>3990</v>
      </c>
      <c r="F31" s="12">
        <f t="shared" ref="F31:F41" si="1">TRUNC(E31*D31,0)</f>
        <v>1492260</v>
      </c>
      <c r="G31" s="12">
        <f>TRUNC(일위대가목록!F9,0)</f>
        <v>1718</v>
      </c>
      <c r="H31" s="12">
        <f t="shared" ref="H31:H41" si="2">TRUNC(G31*D31,0)</f>
        <v>642532</v>
      </c>
      <c r="I31" s="12">
        <f>TRUNC(일위대가목록!G9,0)</f>
        <v>128</v>
      </c>
      <c r="J31" s="12">
        <f t="shared" ref="J31:J41" si="3">TRUNC(I31*D31,0)</f>
        <v>47872</v>
      </c>
      <c r="K31" s="12">
        <f t="shared" ref="K31:K41" si="4">TRUNC(E31+G31+I31,0)</f>
        <v>5836</v>
      </c>
      <c r="L31" s="12">
        <f t="shared" ref="L31:L41" si="5">TRUNC(F31+H31+J31,0)</f>
        <v>2182664</v>
      </c>
      <c r="M31" s="9" t="s">
        <v>1430</v>
      </c>
      <c r="N31" s="3" t="s">
        <v>817</v>
      </c>
      <c r="O31" s="3" t="s">
        <v>14</v>
      </c>
      <c r="P31" s="3" t="s">
        <v>14</v>
      </c>
      <c r="Q31" s="3" t="s">
        <v>1429</v>
      </c>
      <c r="R31" s="3" t="s">
        <v>11</v>
      </c>
      <c r="S31" s="3" t="s">
        <v>30</v>
      </c>
      <c r="T31" s="3" t="s">
        <v>30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3" t="s">
        <v>14</v>
      </c>
      <c r="AS31" s="3" t="s">
        <v>14</v>
      </c>
      <c r="AT31" s="4"/>
      <c r="AU31" s="3" t="s">
        <v>356</v>
      </c>
      <c r="AV31" s="4">
        <v>88</v>
      </c>
    </row>
    <row r="32" spans="1:48" ht="30" customHeight="1">
      <c r="A32" s="9" t="s">
        <v>722</v>
      </c>
      <c r="B32" s="9" t="s">
        <v>1855</v>
      </c>
      <c r="C32" s="9" t="s">
        <v>29</v>
      </c>
      <c r="D32" s="10">
        <v>16</v>
      </c>
      <c r="E32" s="12">
        <f>TRUNC(일위대가목록!E10,0)</f>
        <v>3675</v>
      </c>
      <c r="F32" s="12">
        <f t="shared" si="1"/>
        <v>58800</v>
      </c>
      <c r="G32" s="12">
        <f>TRUNC(일위대가목록!F10,0)</f>
        <v>16288</v>
      </c>
      <c r="H32" s="12">
        <f t="shared" si="2"/>
        <v>260608</v>
      </c>
      <c r="I32" s="12">
        <f>TRUNC(일위대가목록!G10,0)</f>
        <v>125</v>
      </c>
      <c r="J32" s="12">
        <f t="shared" si="3"/>
        <v>2000</v>
      </c>
      <c r="K32" s="12">
        <f t="shared" si="4"/>
        <v>20088</v>
      </c>
      <c r="L32" s="12">
        <f t="shared" si="5"/>
        <v>321408</v>
      </c>
      <c r="M32" s="9" t="s">
        <v>1420</v>
      </c>
      <c r="N32" s="3" t="s">
        <v>820</v>
      </c>
      <c r="O32" s="3" t="s">
        <v>14</v>
      </c>
      <c r="P32" s="3" t="s">
        <v>14</v>
      </c>
      <c r="Q32" s="3" t="s">
        <v>1429</v>
      </c>
      <c r="R32" s="3" t="s">
        <v>11</v>
      </c>
      <c r="S32" s="3" t="s">
        <v>30</v>
      </c>
      <c r="T32" s="3" t="s">
        <v>30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3" t="s">
        <v>14</v>
      </c>
      <c r="AS32" s="3" t="s">
        <v>14</v>
      </c>
      <c r="AT32" s="4"/>
      <c r="AU32" s="3" t="s">
        <v>344</v>
      </c>
      <c r="AV32" s="4">
        <v>23</v>
      </c>
    </row>
    <row r="33" spans="1:48" ht="30" customHeight="1">
      <c r="A33" s="9" t="s">
        <v>792</v>
      </c>
      <c r="B33" s="9" t="s">
        <v>903</v>
      </c>
      <c r="C33" s="9" t="s">
        <v>29</v>
      </c>
      <c r="D33" s="10">
        <v>42</v>
      </c>
      <c r="E33" s="12">
        <f>TRUNC(일위대가목록!E11,0)</f>
        <v>18692</v>
      </c>
      <c r="F33" s="12">
        <f t="shared" si="1"/>
        <v>785064</v>
      </c>
      <c r="G33" s="12">
        <f>TRUNC(일위대가목록!F11,0)</f>
        <v>30799</v>
      </c>
      <c r="H33" s="12">
        <f t="shared" si="2"/>
        <v>1293558</v>
      </c>
      <c r="I33" s="12">
        <f>TRUNC(일위대가목록!G11,0)</f>
        <v>125</v>
      </c>
      <c r="J33" s="12">
        <f t="shared" si="3"/>
        <v>5250</v>
      </c>
      <c r="K33" s="12">
        <f t="shared" si="4"/>
        <v>49616</v>
      </c>
      <c r="L33" s="12">
        <f t="shared" si="5"/>
        <v>2083872</v>
      </c>
      <c r="M33" s="9" t="s">
        <v>1432</v>
      </c>
      <c r="N33" s="3" t="s">
        <v>818</v>
      </c>
      <c r="O33" s="3" t="s">
        <v>14</v>
      </c>
      <c r="P33" s="3" t="s">
        <v>14</v>
      </c>
      <c r="Q33" s="3" t="s">
        <v>1429</v>
      </c>
      <c r="R33" s="3" t="s">
        <v>11</v>
      </c>
      <c r="S33" s="3" t="s">
        <v>30</v>
      </c>
      <c r="T33" s="3" t="s">
        <v>30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3" t="s">
        <v>14</v>
      </c>
      <c r="AS33" s="3" t="s">
        <v>14</v>
      </c>
      <c r="AT33" s="4"/>
      <c r="AU33" s="3" t="s">
        <v>365</v>
      </c>
      <c r="AV33" s="4">
        <v>24</v>
      </c>
    </row>
    <row r="34" spans="1:48" ht="30" customHeight="1">
      <c r="A34" s="9" t="s">
        <v>723</v>
      </c>
      <c r="B34" s="9" t="s">
        <v>802</v>
      </c>
      <c r="C34" s="9" t="s">
        <v>29</v>
      </c>
      <c r="D34" s="10">
        <v>42</v>
      </c>
      <c r="E34" s="12">
        <f>TRUNC(일위대가목록!E12,0)</f>
        <v>7709</v>
      </c>
      <c r="F34" s="12">
        <f t="shared" si="1"/>
        <v>323778</v>
      </c>
      <c r="G34" s="12">
        <f>TRUNC(일위대가목록!F12,0)</f>
        <v>11595</v>
      </c>
      <c r="H34" s="12">
        <f t="shared" si="2"/>
        <v>486990</v>
      </c>
      <c r="I34" s="12">
        <f>TRUNC(일위대가목록!G12,0)</f>
        <v>89</v>
      </c>
      <c r="J34" s="12">
        <f t="shared" si="3"/>
        <v>3738</v>
      </c>
      <c r="K34" s="12">
        <f t="shared" si="4"/>
        <v>19393</v>
      </c>
      <c r="L34" s="12">
        <f t="shared" si="5"/>
        <v>814506</v>
      </c>
      <c r="M34" s="9" t="s">
        <v>1408</v>
      </c>
      <c r="N34" s="3" t="s">
        <v>819</v>
      </c>
      <c r="O34" s="3" t="s">
        <v>14</v>
      </c>
      <c r="P34" s="3" t="s">
        <v>14</v>
      </c>
      <c r="Q34" s="3" t="s">
        <v>1429</v>
      </c>
      <c r="R34" s="3" t="s">
        <v>11</v>
      </c>
      <c r="S34" s="3" t="s">
        <v>30</v>
      </c>
      <c r="T34" s="3" t="s">
        <v>30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3" t="s">
        <v>14</v>
      </c>
      <c r="AS34" s="3" t="s">
        <v>14</v>
      </c>
      <c r="AT34" s="4"/>
      <c r="AU34" s="3" t="s">
        <v>358</v>
      </c>
      <c r="AV34" s="4">
        <v>25</v>
      </c>
    </row>
    <row r="35" spans="1:48" ht="30" customHeight="1">
      <c r="A35" s="9" t="s">
        <v>260</v>
      </c>
      <c r="B35" s="9" t="s">
        <v>263</v>
      </c>
      <c r="C35" s="9" t="s">
        <v>17</v>
      </c>
      <c r="D35" s="10">
        <v>97</v>
      </c>
      <c r="E35" s="12">
        <f>TRUNC(일위대가목록!E13,0)</f>
        <v>6673</v>
      </c>
      <c r="F35" s="12">
        <f t="shared" si="1"/>
        <v>647281</v>
      </c>
      <c r="G35" s="12">
        <f>TRUNC(일위대가목록!F13,0)</f>
        <v>5644</v>
      </c>
      <c r="H35" s="12">
        <f t="shared" si="2"/>
        <v>547468</v>
      </c>
      <c r="I35" s="12">
        <f>TRUNC(일위대가목록!G13,0)</f>
        <v>112</v>
      </c>
      <c r="J35" s="12">
        <f t="shared" si="3"/>
        <v>10864</v>
      </c>
      <c r="K35" s="12">
        <f t="shared" si="4"/>
        <v>12429</v>
      </c>
      <c r="L35" s="12">
        <f t="shared" si="5"/>
        <v>1205613</v>
      </c>
      <c r="M35" s="9" t="s">
        <v>1415</v>
      </c>
      <c r="N35" s="3" t="s">
        <v>821</v>
      </c>
      <c r="O35" s="3" t="s">
        <v>14</v>
      </c>
      <c r="P35" s="3" t="s">
        <v>14</v>
      </c>
      <c r="Q35" s="3" t="s">
        <v>1429</v>
      </c>
      <c r="R35" s="3" t="s">
        <v>11</v>
      </c>
      <c r="S35" s="3" t="s">
        <v>30</v>
      </c>
      <c r="T35" s="3" t="s">
        <v>30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3" t="s">
        <v>14</v>
      </c>
      <c r="AS35" s="3" t="s">
        <v>14</v>
      </c>
      <c r="AT35" s="4"/>
      <c r="AU35" s="3" t="s">
        <v>352</v>
      </c>
      <c r="AV35" s="4">
        <v>17</v>
      </c>
    </row>
    <row r="36" spans="1:48" ht="30" customHeight="1">
      <c r="A36" s="9" t="s">
        <v>252</v>
      </c>
      <c r="B36" s="9" t="s">
        <v>224</v>
      </c>
      <c r="C36" s="9" t="s">
        <v>29</v>
      </c>
      <c r="D36" s="10">
        <v>48</v>
      </c>
      <c r="E36" s="12">
        <f>TRUNC(일위대가목록!E14,0)</f>
        <v>13774</v>
      </c>
      <c r="F36" s="12">
        <f t="shared" si="1"/>
        <v>661152</v>
      </c>
      <c r="G36" s="12">
        <f>TRUNC(일위대가목록!F14,0)</f>
        <v>19879</v>
      </c>
      <c r="H36" s="12">
        <f t="shared" si="2"/>
        <v>954192</v>
      </c>
      <c r="I36" s="12">
        <f>TRUNC(일위대가목록!G14,0)</f>
        <v>272</v>
      </c>
      <c r="J36" s="12">
        <f t="shared" si="3"/>
        <v>13056</v>
      </c>
      <c r="K36" s="12">
        <f t="shared" si="4"/>
        <v>33925</v>
      </c>
      <c r="L36" s="12">
        <f t="shared" si="5"/>
        <v>1628400</v>
      </c>
      <c r="M36" s="9" t="s">
        <v>1439</v>
      </c>
      <c r="N36" s="3" t="s">
        <v>6</v>
      </c>
      <c r="O36" s="3" t="s">
        <v>14</v>
      </c>
      <c r="P36" s="3" t="s">
        <v>14</v>
      </c>
      <c r="Q36" s="3" t="s">
        <v>1429</v>
      </c>
      <c r="R36" s="3" t="s">
        <v>11</v>
      </c>
      <c r="S36" s="3" t="s">
        <v>30</v>
      </c>
      <c r="T36" s="3" t="s">
        <v>30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3" t="s">
        <v>14</v>
      </c>
      <c r="AS36" s="3" t="s">
        <v>14</v>
      </c>
      <c r="AT36" s="4"/>
      <c r="AU36" s="3" t="s">
        <v>345</v>
      </c>
      <c r="AV36" s="4">
        <v>20</v>
      </c>
    </row>
    <row r="37" spans="1:48" ht="30" customHeight="1">
      <c r="A37" s="9" t="s">
        <v>250</v>
      </c>
      <c r="B37" s="9" t="s">
        <v>336</v>
      </c>
      <c r="C37" s="9" t="s">
        <v>29</v>
      </c>
      <c r="D37" s="10">
        <v>63</v>
      </c>
      <c r="E37" s="12">
        <f>TRUNC(일위대가목록!E15,0)</f>
        <v>16343</v>
      </c>
      <c r="F37" s="12">
        <f t="shared" si="1"/>
        <v>1029609</v>
      </c>
      <c r="G37" s="12">
        <f>TRUNC(일위대가목록!F15,0)</f>
        <v>19879</v>
      </c>
      <c r="H37" s="12">
        <f t="shared" si="2"/>
        <v>1252377</v>
      </c>
      <c r="I37" s="12">
        <f>TRUNC(일위대가목록!G15,0)</f>
        <v>272</v>
      </c>
      <c r="J37" s="12">
        <f t="shared" si="3"/>
        <v>17136</v>
      </c>
      <c r="K37" s="12">
        <f t="shared" si="4"/>
        <v>36494</v>
      </c>
      <c r="L37" s="12">
        <f t="shared" si="5"/>
        <v>2299122</v>
      </c>
      <c r="M37" s="9" t="s">
        <v>1457</v>
      </c>
      <c r="N37" s="3" t="s">
        <v>865</v>
      </c>
      <c r="O37" s="3" t="s">
        <v>14</v>
      </c>
      <c r="P37" s="3" t="s">
        <v>14</v>
      </c>
      <c r="Q37" s="3" t="s">
        <v>1429</v>
      </c>
      <c r="R37" s="3" t="s">
        <v>11</v>
      </c>
      <c r="S37" s="3" t="s">
        <v>30</v>
      </c>
      <c r="T37" s="3" t="s">
        <v>30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3" t="s">
        <v>14</v>
      </c>
      <c r="AS37" s="3" t="s">
        <v>14</v>
      </c>
      <c r="AT37" s="4"/>
      <c r="AU37" s="3" t="s">
        <v>353</v>
      </c>
      <c r="AV37" s="4">
        <v>21</v>
      </c>
    </row>
    <row r="38" spans="1:48" ht="30" customHeight="1">
      <c r="A38" s="9" t="s">
        <v>1442</v>
      </c>
      <c r="B38" s="9" t="s">
        <v>724</v>
      </c>
      <c r="C38" s="9" t="s">
        <v>29</v>
      </c>
      <c r="D38" s="10">
        <v>67</v>
      </c>
      <c r="E38" s="12">
        <f>TRUNC(일위대가목록!E16,0)</f>
        <v>39690</v>
      </c>
      <c r="F38" s="12">
        <f t="shared" si="1"/>
        <v>2659230</v>
      </c>
      <c r="G38" s="12">
        <f>TRUNC(일위대가목록!F16,0)</f>
        <v>9879</v>
      </c>
      <c r="H38" s="12">
        <f t="shared" si="2"/>
        <v>661893</v>
      </c>
      <c r="I38" s="12">
        <f>TRUNC(일위대가목록!G16,0)</f>
        <v>0</v>
      </c>
      <c r="J38" s="12">
        <f t="shared" si="3"/>
        <v>0</v>
      </c>
      <c r="K38" s="12">
        <f t="shared" si="4"/>
        <v>49569</v>
      </c>
      <c r="L38" s="12">
        <f t="shared" si="5"/>
        <v>3321123</v>
      </c>
      <c r="M38" s="9" t="s">
        <v>1466</v>
      </c>
      <c r="N38" s="3" t="s">
        <v>863</v>
      </c>
      <c r="O38" s="3" t="s">
        <v>14</v>
      </c>
      <c r="P38" s="3" t="s">
        <v>14</v>
      </c>
      <c r="Q38" s="3" t="s">
        <v>1429</v>
      </c>
      <c r="R38" s="3" t="s">
        <v>11</v>
      </c>
      <c r="S38" s="3" t="s">
        <v>30</v>
      </c>
      <c r="T38" s="3" t="s">
        <v>30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3" t="s">
        <v>14</v>
      </c>
      <c r="AS38" s="3" t="s">
        <v>14</v>
      </c>
      <c r="AT38" s="4"/>
      <c r="AU38" s="3" t="s">
        <v>343</v>
      </c>
      <c r="AV38" s="4">
        <v>87</v>
      </c>
    </row>
    <row r="39" spans="1:48" ht="30" customHeight="1">
      <c r="A39" s="9" t="s">
        <v>261</v>
      </c>
      <c r="B39" s="9" t="s">
        <v>224</v>
      </c>
      <c r="C39" s="9" t="s">
        <v>29</v>
      </c>
      <c r="D39" s="10">
        <v>121</v>
      </c>
      <c r="E39" s="12">
        <f>TRUNC(일위대가목록!E17,0)</f>
        <v>13774</v>
      </c>
      <c r="F39" s="12">
        <f t="shared" si="1"/>
        <v>1666654</v>
      </c>
      <c r="G39" s="12">
        <f>TRUNC(일위대가목록!F17,0)</f>
        <v>19879</v>
      </c>
      <c r="H39" s="12">
        <f t="shared" si="2"/>
        <v>2405359</v>
      </c>
      <c r="I39" s="12">
        <f>TRUNC(일위대가목록!G17,0)</f>
        <v>272</v>
      </c>
      <c r="J39" s="12">
        <f t="shared" si="3"/>
        <v>32912</v>
      </c>
      <c r="K39" s="12">
        <f t="shared" si="4"/>
        <v>33925</v>
      </c>
      <c r="L39" s="12">
        <f t="shared" si="5"/>
        <v>4104925</v>
      </c>
      <c r="M39" s="9" t="s">
        <v>1450</v>
      </c>
      <c r="N39" s="3" t="s">
        <v>866</v>
      </c>
      <c r="O39" s="3" t="s">
        <v>14</v>
      </c>
      <c r="P39" s="3" t="s">
        <v>14</v>
      </c>
      <c r="Q39" s="3" t="s">
        <v>1429</v>
      </c>
      <c r="R39" s="3" t="s">
        <v>11</v>
      </c>
      <c r="S39" s="3" t="s">
        <v>30</v>
      </c>
      <c r="T39" s="3" t="s">
        <v>30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3" t="s">
        <v>14</v>
      </c>
      <c r="AS39" s="3" t="s">
        <v>14</v>
      </c>
      <c r="AT39" s="4"/>
      <c r="AU39" s="3" t="s">
        <v>366</v>
      </c>
      <c r="AV39" s="4">
        <v>22</v>
      </c>
    </row>
    <row r="40" spans="1:48" ht="30" customHeight="1">
      <c r="A40" s="9" t="s">
        <v>726</v>
      </c>
      <c r="B40" s="9" t="s">
        <v>803</v>
      </c>
      <c r="C40" s="9" t="s">
        <v>29</v>
      </c>
      <c r="D40" s="10">
        <v>288</v>
      </c>
      <c r="E40" s="12">
        <f>TRUNC(일위대가목록!E18,0)</f>
        <v>65429</v>
      </c>
      <c r="F40" s="12">
        <f t="shared" si="1"/>
        <v>18843552</v>
      </c>
      <c r="G40" s="12">
        <f>TRUNC(일위대가목록!F18,0)</f>
        <v>5447</v>
      </c>
      <c r="H40" s="12">
        <f t="shared" si="2"/>
        <v>1568736</v>
      </c>
      <c r="I40" s="12">
        <f>TRUNC(일위대가목록!G18,0)</f>
        <v>0</v>
      </c>
      <c r="J40" s="12">
        <f t="shared" si="3"/>
        <v>0</v>
      </c>
      <c r="K40" s="12">
        <f t="shared" si="4"/>
        <v>70876</v>
      </c>
      <c r="L40" s="12">
        <f t="shared" si="5"/>
        <v>20412288</v>
      </c>
      <c r="M40" s="9" t="s">
        <v>1469</v>
      </c>
      <c r="N40" s="3" t="s">
        <v>867</v>
      </c>
      <c r="O40" s="3" t="s">
        <v>14</v>
      </c>
      <c r="P40" s="3" t="s">
        <v>14</v>
      </c>
      <c r="Q40" s="3" t="s">
        <v>1429</v>
      </c>
      <c r="R40" s="3" t="s">
        <v>11</v>
      </c>
      <c r="S40" s="3" t="s">
        <v>30</v>
      </c>
      <c r="T40" s="3" t="s">
        <v>30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3" t="s">
        <v>14</v>
      </c>
      <c r="AS40" s="3" t="s">
        <v>14</v>
      </c>
      <c r="AT40" s="4"/>
      <c r="AU40" s="3" t="s">
        <v>367</v>
      </c>
      <c r="AV40" s="4">
        <v>19</v>
      </c>
    </row>
    <row r="41" spans="1:48" ht="30" customHeight="1">
      <c r="A41" s="9" t="s">
        <v>251</v>
      </c>
      <c r="B41" s="9" t="s">
        <v>1847</v>
      </c>
      <c r="C41" s="9" t="s">
        <v>29</v>
      </c>
      <c r="D41" s="10">
        <v>16</v>
      </c>
      <c r="E41" s="12">
        <f>TRUNC(일위대가목록!E19,0)</f>
        <v>52635</v>
      </c>
      <c r="F41" s="12">
        <f t="shared" si="1"/>
        <v>842160</v>
      </c>
      <c r="G41" s="12">
        <f>TRUNC(일위대가목록!F19,0)</f>
        <v>87177</v>
      </c>
      <c r="H41" s="12">
        <f t="shared" si="2"/>
        <v>1394832</v>
      </c>
      <c r="I41" s="12">
        <f>TRUNC(일위대가목록!G19,0)</f>
        <v>844</v>
      </c>
      <c r="J41" s="12">
        <f t="shared" si="3"/>
        <v>13504</v>
      </c>
      <c r="K41" s="12">
        <f t="shared" si="4"/>
        <v>140656</v>
      </c>
      <c r="L41" s="12">
        <f t="shared" si="5"/>
        <v>2250496</v>
      </c>
      <c r="M41" s="9" t="s">
        <v>1460</v>
      </c>
      <c r="N41" s="3" t="s">
        <v>864</v>
      </c>
      <c r="O41" s="3" t="s">
        <v>14</v>
      </c>
      <c r="P41" s="3" t="s">
        <v>14</v>
      </c>
      <c r="Q41" s="3" t="s">
        <v>1429</v>
      </c>
      <c r="R41" s="3" t="s">
        <v>11</v>
      </c>
      <c r="S41" s="3" t="s">
        <v>30</v>
      </c>
      <c r="T41" s="3" t="s">
        <v>30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3" t="s">
        <v>14</v>
      </c>
      <c r="AS41" s="3" t="s">
        <v>14</v>
      </c>
      <c r="AT41" s="4"/>
      <c r="AU41" s="3" t="s">
        <v>346</v>
      </c>
      <c r="AV41" s="4">
        <v>18</v>
      </c>
    </row>
    <row r="42" spans="1:48" ht="3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48" ht="30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48" ht="30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48" ht="30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48" ht="30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48" ht="30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48" ht="30" customHeight="1">
      <c r="A55" s="9" t="s">
        <v>799</v>
      </c>
      <c r="B55" s="10"/>
      <c r="C55" s="10"/>
      <c r="D55" s="10"/>
      <c r="E55" s="10"/>
      <c r="F55" s="12">
        <f>SUM(F31:F54)</f>
        <v>29009540</v>
      </c>
      <c r="G55" s="10"/>
      <c r="H55" s="12">
        <f>SUM(H31:H54)</f>
        <v>11468545</v>
      </c>
      <c r="I55" s="10"/>
      <c r="J55" s="12">
        <f>SUM(J31:J54)</f>
        <v>146332</v>
      </c>
      <c r="K55" s="10"/>
      <c r="L55" s="12">
        <f>SUM(L31:L54)</f>
        <v>40624417</v>
      </c>
      <c r="M55" s="10"/>
      <c r="N55" s="1" t="s">
        <v>1433</v>
      </c>
    </row>
    <row r="56" spans="1:48" ht="30" customHeight="1">
      <c r="A56" s="9" t="s">
        <v>787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4"/>
      <c r="O56" s="4"/>
      <c r="P56" s="4"/>
      <c r="Q56" s="3" t="s">
        <v>1443</v>
      </c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1:48" ht="30" customHeight="1">
      <c r="A57" s="9" t="s">
        <v>727</v>
      </c>
      <c r="B57" s="9" t="s">
        <v>1854</v>
      </c>
      <c r="C57" s="9" t="s">
        <v>29</v>
      </c>
      <c r="D57" s="10">
        <v>58</v>
      </c>
      <c r="E57" s="12">
        <f>TRUNC(일위대가목록!E20,0)</f>
        <v>5870</v>
      </c>
      <c r="F57" s="12">
        <f t="shared" ref="F57:F66" si="6">TRUNC(E57*D57,0)</f>
        <v>340460</v>
      </c>
      <c r="G57" s="12">
        <f>TRUNC(일위대가목록!F20,0)</f>
        <v>49035</v>
      </c>
      <c r="H57" s="12">
        <f t="shared" ref="H57:H66" si="7">TRUNC(G57*D57,0)</f>
        <v>2844030</v>
      </c>
      <c r="I57" s="12">
        <f>TRUNC(일위대가목록!G20,0)</f>
        <v>557</v>
      </c>
      <c r="J57" s="12">
        <f t="shared" ref="J57:J66" si="8">TRUNC(I57*D57,0)</f>
        <v>32306</v>
      </c>
      <c r="K57" s="12">
        <f t="shared" ref="K57:K66" si="9">TRUNC(E57+G57+I57,0)</f>
        <v>55462</v>
      </c>
      <c r="L57" s="12">
        <f t="shared" ref="L57:L66" si="10">TRUNC(F57+H57+J57,0)</f>
        <v>3216796</v>
      </c>
      <c r="M57" s="9" t="s">
        <v>1440</v>
      </c>
      <c r="N57" s="3" t="s">
        <v>868</v>
      </c>
      <c r="O57" s="3" t="s">
        <v>14</v>
      </c>
      <c r="P57" s="3" t="s">
        <v>14</v>
      </c>
      <c r="Q57" s="3" t="s">
        <v>1443</v>
      </c>
      <c r="R57" s="3" t="s">
        <v>11</v>
      </c>
      <c r="S57" s="3" t="s">
        <v>30</v>
      </c>
      <c r="T57" s="3" t="s">
        <v>30</v>
      </c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3" t="s">
        <v>14</v>
      </c>
      <c r="AS57" s="3" t="s">
        <v>14</v>
      </c>
      <c r="AT57" s="4"/>
      <c r="AU57" s="3" t="s">
        <v>355</v>
      </c>
      <c r="AV57" s="4">
        <v>28</v>
      </c>
    </row>
    <row r="58" spans="1:48" ht="30" customHeight="1">
      <c r="A58" s="9" t="s">
        <v>1444</v>
      </c>
      <c r="B58" s="9" t="s">
        <v>1867</v>
      </c>
      <c r="C58" s="9" t="s">
        <v>17</v>
      </c>
      <c r="D58" s="10">
        <v>116</v>
      </c>
      <c r="E58" s="12">
        <f>TRUNC(일위대가목록!E21,0)</f>
        <v>2182</v>
      </c>
      <c r="F58" s="12">
        <f t="shared" si="6"/>
        <v>253112</v>
      </c>
      <c r="G58" s="12">
        <f>TRUNC(일위대가목록!F21,0)</f>
        <v>7113</v>
      </c>
      <c r="H58" s="12">
        <f t="shared" si="7"/>
        <v>825108</v>
      </c>
      <c r="I58" s="12">
        <f>TRUNC(일위대가목록!G21,0)</f>
        <v>284</v>
      </c>
      <c r="J58" s="12">
        <f t="shared" si="8"/>
        <v>32944</v>
      </c>
      <c r="K58" s="12">
        <f t="shared" si="9"/>
        <v>9579</v>
      </c>
      <c r="L58" s="12">
        <f t="shared" si="10"/>
        <v>1111164</v>
      </c>
      <c r="M58" s="9" t="s">
        <v>1451</v>
      </c>
      <c r="N58" s="3" t="s">
        <v>870</v>
      </c>
      <c r="O58" s="3" t="s">
        <v>14</v>
      </c>
      <c r="P58" s="3" t="s">
        <v>14</v>
      </c>
      <c r="Q58" s="3" t="s">
        <v>1443</v>
      </c>
      <c r="R58" s="3" t="s">
        <v>11</v>
      </c>
      <c r="S58" s="3" t="s">
        <v>30</v>
      </c>
      <c r="T58" s="3" t="s">
        <v>30</v>
      </c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3" t="s">
        <v>14</v>
      </c>
      <c r="AS58" s="3" t="s">
        <v>14</v>
      </c>
      <c r="AT58" s="4"/>
      <c r="AU58" s="3" t="s">
        <v>357</v>
      </c>
      <c r="AV58" s="4">
        <v>38</v>
      </c>
    </row>
    <row r="59" spans="1:48" ht="30" customHeight="1">
      <c r="A59" s="9" t="s">
        <v>806</v>
      </c>
      <c r="B59" s="9" t="s">
        <v>728</v>
      </c>
      <c r="C59" s="9" t="s">
        <v>17</v>
      </c>
      <c r="D59" s="10">
        <v>140</v>
      </c>
      <c r="E59" s="12">
        <f>TRUNC(일위대가목록!E22,0)</f>
        <v>1192</v>
      </c>
      <c r="F59" s="12">
        <f t="shared" si="6"/>
        <v>166880</v>
      </c>
      <c r="G59" s="12">
        <f>TRUNC(일위대가목록!F22,0)</f>
        <v>1267</v>
      </c>
      <c r="H59" s="12">
        <f t="shared" si="7"/>
        <v>177380</v>
      </c>
      <c r="I59" s="12">
        <f>TRUNC(일위대가목록!G22,0)</f>
        <v>40</v>
      </c>
      <c r="J59" s="12">
        <f t="shared" si="8"/>
        <v>5600</v>
      </c>
      <c r="K59" s="12">
        <f t="shared" si="9"/>
        <v>2499</v>
      </c>
      <c r="L59" s="12">
        <f t="shared" si="10"/>
        <v>349860</v>
      </c>
      <c r="M59" s="9" t="s">
        <v>1463</v>
      </c>
      <c r="N59" s="3" t="s">
        <v>871</v>
      </c>
      <c r="O59" s="3" t="s">
        <v>14</v>
      </c>
      <c r="P59" s="3" t="s">
        <v>14</v>
      </c>
      <c r="Q59" s="3" t="s">
        <v>1443</v>
      </c>
      <c r="R59" s="3" t="s">
        <v>11</v>
      </c>
      <c r="S59" s="3" t="s">
        <v>30</v>
      </c>
      <c r="T59" s="3" t="s">
        <v>30</v>
      </c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3" t="s">
        <v>14</v>
      </c>
      <c r="AS59" s="3" t="s">
        <v>14</v>
      </c>
      <c r="AT59" s="4"/>
      <c r="AU59" s="3" t="s">
        <v>340</v>
      </c>
      <c r="AV59" s="4">
        <v>36</v>
      </c>
    </row>
    <row r="60" spans="1:48" ht="30" customHeight="1">
      <c r="A60" s="9" t="s">
        <v>725</v>
      </c>
      <c r="B60" s="9" t="s">
        <v>942</v>
      </c>
      <c r="C60" s="9" t="s">
        <v>17</v>
      </c>
      <c r="D60" s="10">
        <v>25</v>
      </c>
      <c r="E60" s="12">
        <f>TRUNC(일위대가목록!E23,0)</f>
        <v>8198</v>
      </c>
      <c r="F60" s="12">
        <f t="shared" si="6"/>
        <v>204950</v>
      </c>
      <c r="G60" s="12">
        <f>TRUNC(일위대가목록!F23,0)</f>
        <v>30787</v>
      </c>
      <c r="H60" s="12">
        <f t="shared" si="7"/>
        <v>769675</v>
      </c>
      <c r="I60" s="12">
        <f>TRUNC(일위대가목록!G23,0)</f>
        <v>989</v>
      </c>
      <c r="J60" s="12">
        <f t="shared" si="8"/>
        <v>24725</v>
      </c>
      <c r="K60" s="12">
        <f t="shared" si="9"/>
        <v>39974</v>
      </c>
      <c r="L60" s="12">
        <f t="shared" si="10"/>
        <v>999350</v>
      </c>
      <c r="M60" s="9" t="s">
        <v>1467</v>
      </c>
      <c r="N60" s="3" t="s">
        <v>872</v>
      </c>
      <c r="O60" s="3" t="s">
        <v>14</v>
      </c>
      <c r="P60" s="3" t="s">
        <v>14</v>
      </c>
      <c r="Q60" s="3" t="s">
        <v>1443</v>
      </c>
      <c r="R60" s="3" t="s">
        <v>11</v>
      </c>
      <c r="S60" s="3" t="s">
        <v>30</v>
      </c>
      <c r="T60" s="3" t="s">
        <v>30</v>
      </c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3" t="s">
        <v>14</v>
      </c>
      <c r="AS60" s="3" t="s">
        <v>14</v>
      </c>
      <c r="AT60" s="4"/>
      <c r="AU60" s="3" t="s">
        <v>359</v>
      </c>
      <c r="AV60" s="4">
        <v>29</v>
      </c>
    </row>
    <row r="61" spans="1:48" ht="30" customHeight="1">
      <c r="A61" s="9" t="s">
        <v>729</v>
      </c>
      <c r="B61" s="9" t="s">
        <v>341</v>
      </c>
      <c r="C61" s="9" t="s">
        <v>16</v>
      </c>
      <c r="D61" s="10">
        <v>1</v>
      </c>
      <c r="E61" s="12">
        <f>TRUNC(일위대가목록!E24,0)</f>
        <v>82614</v>
      </c>
      <c r="F61" s="12">
        <f t="shared" si="6"/>
        <v>82614</v>
      </c>
      <c r="G61" s="12">
        <f>TRUNC(일위대가목록!F24,0)</f>
        <v>578886</v>
      </c>
      <c r="H61" s="12">
        <f t="shared" si="7"/>
        <v>578886</v>
      </c>
      <c r="I61" s="12">
        <f>TRUNC(일위대가목록!G24,0)</f>
        <v>12042</v>
      </c>
      <c r="J61" s="12">
        <f t="shared" si="8"/>
        <v>12042</v>
      </c>
      <c r="K61" s="12">
        <f t="shared" si="9"/>
        <v>673542</v>
      </c>
      <c r="L61" s="12">
        <f t="shared" si="10"/>
        <v>673542</v>
      </c>
      <c r="M61" s="9" t="s">
        <v>1449</v>
      </c>
      <c r="N61" s="3" t="s">
        <v>869</v>
      </c>
      <c r="O61" s="3" t="s">
        <v>14</v>
      </c>
      <c r="P61" s="3" t="s">
        <v>14</v>
      </c>
      <c r="Q61" s="3" t="s">
        <v>1443</v>
      </c>
      <c r="R61" s="3" t="s">
        <v>11</v>
      </c>
      <c r="S61" s="3" t="s">
        <v>30</v>
      </c>
      <c r="T61" s="3" t="s">
        <v>30</v>
      </c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3" t="s">
        <v>14</v>
      </c>
      <c r="AS61" s="3" t="s">
        <v>14</v>
      </c>
      <c r="AT61" s="4"/>
      <c r="AU61" s="3" t="s">
        <v>360</v>
      </c>
      <c r="AV61" s="4">
        <v>31</v>
      </c>
    </row>
    <row r="62" spans="1:48" ht="30" customHeight="1">
      <c r="A62" s="9" t="s">
        <v>1455</v>
      </c>
      <c r="B62" s="9" t="s">
        <v>223</v>
      </c>
      <c r="C62" s="9" t="s">
        <v>29</v>
      </c>
      <c r="D62" s="10">
        <v>35</v>
      </c>
      <c r="E62" s="12">
        <f>TRUNC(일위대가목록!E25,0)</f>
        <v>65453</v>
      </c>
      <c r="F62" s="12">
        <f t="shared" si="6"/>
        <v>2290855</v>
      </c>
      <c r="G62" s="12">
        <f>TRUNC(일위대가목록!F25,0)</f>
        <v>42750</v>
      </c>
      <c r="H62" s="12">
        <f t="shared" si="7"/>
        <v>1496250</v>
      </c>
      <c r="I62" s="12">
        <f>TRUNC(일위대가목록!G25,0)</f>
        <v>1391</v>
      </c>
      <c r="J62" s="12">
        <f t="shared" si="8"/>
        <v>48685</v>
      </c>
      <c r="K62" s="12">
        <f t="shared" si="9"/>
        <v>109594</v>
      </c>
      <c r="L62" s="12">
        <f t="shared" si="10"/>
        <v>3835790</v>
      </c>
      <c r="M62" s="9" t="s">
        <v>1447</v>
      </c>
      <c r="N62" s="3" t="s">
        <v>875</v>
      </c>
      <c r="O62" s="3" t="s">
        <v>14</v>
      </c>
      <c r="P62" s="3" t="s">
        <v>14</v>
      </c>
      <c r="Q62" s="3" t="s">
        <v>1443</v>
      </c>
      <c r="R62" s="3" t="s">
        <v>11</v>
      </c>
      <c r="S62" s="3" t="s">
        <v>30</v>
      </c>
      <c r="T62" s="3" t="s">
        <v>30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3" t="s">
        <v>14</v>
      </c>
      <c r="AS62" s="3" t="s">
        <v>14</v>
      </c>
      <c r="AT62" s="4"/>
      <c r="AU62" s="3" t="s">
        <v>347</v>
      </c>
      <c r="AV62" s="4">
        <v>32</v>
      </c>
    </row>
    <row r="63" spans="1:48" ht="30" customHeight="1">
      <c r="A63" s="9" t="s">
        <v>808</v>
      </c>
      <c r="B63" s="9" t="s">
        <v>335</v>
      </c>
      <c r="C63" s="9" t="s">
        <v>16</v>
      </c>
      <c r="D63" s="10">
        <v>1</v>
      </c>
      <c r="E63" s="12">
        <f>TRUNC(일위대가목록!E26,0)</f>
        <v>1144956</v>
      </c>
      <c r="F63" s="12">
        <f t="shared" si="6"/>
        <v>1144956</v>
      </c>
      <c r="G63" s="12">
        <f>TRUNC(일위대가목록!F26,0)</f>
        <v>1090204</v>
      </c>
      <c r="H63" s="12">
        <f t="shared" si="7"/>
        <v>1090204</v>
      </c>
      <c r="I63" s="12">
        <f>TRUNC(일위대가목록!G26,0)</f>
        <v>38470</v>
      </c>
      <c r="J63" s="12">
        <f t="shared" si="8"/>
        <v>38470</v>
      </c>
      <c r="K63" s="12">
        <f t="shared" si="9"/>
        <v>2273630</v>
      </c>
      <c r="L63" s="12">
        <f t="shared" si="10"/>
        <v>2273630</v>
      </c>
      <c r="M63" s="9" t="s">
        <v>1458</v>
      </c>
      <c r="N63" s="3" t="s">
        <v>874</v>
      </c>
      <c r="O63" s="3" t="s">
        <v>14</v>
      </c>
      <c r="P63" s="3" t="s">
        <v>14</v>
      </c>
      <c r="Q63" s="3" t="s">
        <v>1443</v>
      </c>
      <c r="R63" s="3" t="s">
        <v>11</v>
      </c>
      <c r="S63" s="3" t="s">
        <v>30</v>
      </c>
      <c r="T63" s="3" t="s">
        <v>30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3" t="s">
        <v>14</v>
      </c>
      <c r="AS63" s="3" t="s">
        <v>14</v>
      </c>
      <c r="AT63" s="4"/>
      <c r="AU63" s="3" t="s">
        <v>348</v>
      </c>
      <c r="AV63" s="4">
        <v>33</v>
      </c>
    </row>
    <row r="64" spans="1:48" ht="30" customHeight="1">
      <c r="A64" s="9" t="s">
        <v>256</v>
      </c>
      <c r="B64" s="9" t="s">
        <v>876</v>
      </c>
      <c r="C64" s="9" t="s">
        <v>17</v>
      </c>
      <c r="D64" s="10">
        <v>8</v>
      </c>
      <c r="E64" s="12">
        <f>TRUNC(일위대가목록!E27,0)</f>
        <v>10074</v>
      </c>
      <c r="F64" s="12">
        <f t="shared" si="6"/>
        <v>80592</v>
      </c>
      <c r="G64" s="12">
        <f>TRUNC(일위대가목록!F27,0)</f>
        <v>61355</v>
      </c>
      <c r="H64" s="12">
        <f t="shared" si="7"/>
        <v>490840</v>
      </c>
      <c r="I64" s="12">
        <f>TRUNC(일위대가목록!G27,0)</f>
        <v>1859</v>
      </c>
      <c r="J64" s="12">
        <f t="shared" si="8"/>
        <v>14872</v>
      </c>
      <c r="K64" s="12">
        <f t="shared" si="9"/>
        <v>73288</v>
      </c>
      <c r="L64" s="12">
        <f t="shared" si="10"/>
        <v>586304</v>
      </c>
      <c r="M64" s="9" t="s">
        <v>1452</v>
      </c>
      <c r="N64" s="3" t="s">
        <v>877</v>
      </c>
      <c r="O64" s="3" t="s">
        <v>14</v>
      </c>
      <c r="P64" s="3" t="s">
        <v>14</v>
      </c>
      <c r="Q64" s="3" t="s">
        <v>1443</v>
      </c>
      <c r="R64" s="3" t="s">
        <v>11</v>
      </c>
      <c r="S64" s="3" t="s">
        <v>30</v>
      </c>
      <c r="T64" s="3" t="s">
        <v>30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3" t="s">
        <v>14</v>
      </c>
      <c r="AS64" s="3" t="s">
        <v>14</v>
      </c>
      <c r="AT64" s="4"/>
      <c r="AU64" s="3" t="s">
        <v>361</v>
      </c>
      <c r="AV64" s="4">
        <v>34</v>
      </c>
    </row>
    <row r="65" spans="1:48" ht="30" customHeight="1">
      <c r="A65" s="9" t="s">
        <v>1468</v>
      </c>
      <c r="B65" s="9" t="s">
        <v>873</v>
      </c>
      <c r="C65" s="9" t="s">
        <v>17</v>
      </c>
      <c r="D65" s="10">
        <v>140</v>
      </c>
      <c r="E65" s="12">
        <f>TRUNC(일위대가목록!E28,0)</f>
        <v>18230</v>
      </c>
      <c r="F65" s="12">
        <f t="shared" si="6"/>
        <v>2552200</v>
      </c>
      <c r="G65" s="12">
        <f>TRUNC(일위대가목록!F28,0)</f>
        <v>111024</v>
      </c>
      <c r="H65" s="12">
        <f t="shared" si="7"/>
        <v>15543360</v>
      </c>
      <c r="I65" s="12">
        <f>TRUNC(일위대가목록!G28,0)</f>
        <v>3364</v>
      </c>
      <c r="J65" s="12">
        <f t="shared" si="8"/>
        <v>470960</v>
      </c>
      <c r="K65" s="12">
        <f t="shared" si="9"/>
        <v>132618</v>
      </c>
      <c r="L65" s="12">
        <f t="shared" si="10"/>
        <v>18566520</v>
      </c>
      <c r="M65" s="9" t="s">
        <v>1464</v>
      </c>
      <c r="N65" s="3" t="s">
        <v>878</v>
      </c>
      <c r="O65" s="3" t="s">
        <v>14</v>
      </c>
      <c r="P65" s="3" t="s">
        <v>14</v>
      </c>
      <c r="Q65" s="3" t="s">
        <v>1443</v>
      </c>
      <c r="R65" s="3" t="s">
        <v>11</v>
      </c>
      <c r="S65" s="3" t="s">
        <v>30</v>
      </c>
      <c r="T65" s="3" t="s">
        <v>30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3" t="s">
        <v>14</v>
      </c>
      <c r="AS65" s="3" t="s">
        <v>14</v>
      </c>
      <c r="AT65" s="4"/>
      <c r="AU65" s="3" t="s">
        <v>349</v>
      </c>
      <c r="AV65" s="4">
        <v>35</v>
      </c>
    </row>
    <row r="66" spans="1:48" ht="30" customHeight="1">
      <c r="A66" s="9" t="s">
        <v>730</v>
      </c>
      <c r="B66" s="9" t="s">
        <v>804</v>
      </c>
      <c r="C66" s="9" t="s">
        <v>17</v>
      </c>
      <c r="D66" s="10">
        <v>8</v>
      </c>
      <c r="E66" s="12">
        <f>TRUNC(일위대가목록!E29,0)</f>
        <v>5190</v>
      </c>
      <c r="F66" s="12">
        <f t="shared" si="6"/>
        <v>41520</v>
      </c>
      <c r="G66" s="12">
        <f>TRUNC(일위대가목록!F29,0)</f>
        <v>19974</v>
      </c>
      <c r="H66" s="12">
        <f t="shared" si="7"/>
        <v>159792</v>
      </c>
      <c r="I66" s="12">
        <f>TRUNC(일위대가목록!G29,0)</f>
        <v>639</v>
      </c>
      <c r="J66" s="12">
        <f t="shared" si="8"/>
        <v>5112</v>
      </c>
      <c r="K66" s="12">
        <f t="shared" si="9"/>
        <v>25803</v>
      </c>
      <c r="L66" s="12">
        <f t="shared" si="10"/>
        <v>206424</v>
      </c>
      <c r="M66" s="9" t="s">
        <v>1441</v>
      </c>
      <c r="N66" s="3" t="s">
        <v>879</v>
      </c>
      <c r="O66" s="3" t="s">
        <v>14</v>
      </c>
      <c r="P66" s="3" t="s">
        <v>14</v>
      </c>
      <c r="Q66" s="3" t="s">
        <v>1443</v>
      </c>
      <c r="R66" s="3" t="s">
        <v>11</v>
      </c>
      <c r="S66" s="3" t="s">
        <v>30</v>
      </c>
      <c r="T66" s="3" t="s">
        <v>30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3" t="s">
        <v>14</v>
      </c>
      <c r="AS66" s="3" t="s">
        <v>14</v>
      </c>
      <c r="AT66" s="4"/>
      <c r="AU66" s="3" t="s">
        <v>350</v>
      </c>
      <c r="AV66" s="4">
        <v>37</v>
      </c>
    </row>
    <row r="67" spans="1:48" ht="3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48" ht="30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48" ht="30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48" ht="30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48" ht="30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48" ht="30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48" ht="30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48" ht="30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48" ht="30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48" ht="30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48" ht="30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48" ht="30" customHeight="1">
      <c r="A81" s="9" t="s">
        <v>799</v>
      </c>
      <c r="B81" s="10"/>
      <c r="C81" s="10"/>
      <c r="D81" s="10"/>
      <c r="E81" s="10"/>
      <c r="F81" s="12">
        <f>SUM(F57:F80)</f>
        <v>7158139</v>
      </c>
      <c r="G81" s="10"/>
      <c r="H81" s="12">
        <f>SUM(H57:H80)</f>
        <v>23975525</v>
      </c>
      <c r="I81" s="10"/>
      <c r="J81" s="12">
        <f>SUM(J57:J80)</f>
        <v>685716</v>
      </c>
      <c r="K81" s="10"/>
      <c r="L81" s="12">
        <f>SUM(L57:L80)</f>
        <v>31819380</v>
      </c>
      <c r="M81" s="10"/>
      <c r="N81" s="1" t="s">
        <v>1433</v>
      </c>
    </row>
    <row r="82" spans="1:48" ht="30" customHeight="1">
      <c r="A82" s="9" t="s">
        <v>797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4"/>
      <c r="O82" s="4"/>
      <c r="P82" s="4"/>
      <c r="Q82" s="3" t="s">
        <v>1453</v>
      </c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1:48" ht="30" customHeight="1">
      <c r="A83" s="9" t="s">
        <v>1454</v>
      </c>
      <c r="B83" s="9" t="s">
        <v>733</v>
      </c>
      <c r="C83" s="9" t="s">
        <v>29</v>
      </c>
      <c r="D83" s="10">
        <v>253</v>
      </c>
      <c r="E83" s="12">
        <f>TRUNC(일위대가목록!E30,0)</f>
        <v>0</v>
      </c>
      <c r="F83" s="12">
        <f t="shared" ref="F83:F88" si="11">TRUNC(E83*D83,0)</f>
        <v>0</v>
      </c>
      <c r="G83" s="12">
        <f>TRUNC(일위대가목록!F30,0)</f>
        <v>14439</v>
      </c>
      <c r="H83" s="12">
        <f t="shared" ref="H83:H88" si="12">TRUNC(G83*D83,0)</f>
        <v>3653067</v>
      </c>
      <c r="I83" s="12">
        <f>TRUNC(일위대가목록!G30,0)</f>
        <v>184</v>
      </c>
      <c r="J83" s="12">
        <f t="shared" ref="J83:J88" si="13">TRUNC(I83*D83,0)</f>
        <v>46552</v>
      </c>
      <c r="K83" s="12">
        <f t="shared" ref="K83:L88" si="14">TRUNC(E83+G83+I83,0)</f>
        <v>14623</v>
      </c>
      <c r="L83" s="12">
        <f t="shared" si="14"/>
        <v>3699619</v>
      </c>
      <c r="M83" s="9" t="s">
        <v>1456</v>
      </c>
      <c r="N83" s="3" t="s">
        <v>881</v>
      </c>
      <c r="O83" s="3" t="s">
        <v>14</v>
      </c>
      <c r="P83" s="3" t="s">
        <v>14</v>
      </c>
      <c r="Q83" s="3" t="s">
        <v>1453</v>
      </c>
      <c r="R83" s="3" t="s">
        <v>11</v>
      </c>
      <c r="S83" s="3" t="s">
        <v>30</v>
      </c>
      <c r="T83" s="3" t="s">
        <v>30</v>
      </c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3" t="s">
        <v>14</v>
      </c>
      <c r="AS83" s="3" t="s">
        <v>14</v>
      </c>
      <c r="AT83" s="4"/>
      <c r="AU83" s="3" t="s">
        <v>394</v>
      </c>
      <c r="AV83" s="4">
        <v>40</v>
      </c>
    </row>
    <row r="84" spans="1:48" ht="30" customHeight="1">
      <c r="A84" s="9" t="s">
        <v>732</v>
      </c>
      <c r="B84" s="9" t="s">
        <v>1461</v>
      </c>
      <c r="C84" s="9" t="s">
        <v>29</v>
      </c>
      <c r="D84" s="10">
        <v>42</v>
      </c>
      <c r="E84" s="12">
        <f>TRUNC(일위대가목록!E31,0)</f>
        <v>0</v>
      </c>
      <c r="F84" s="12">
        <f t="shared" si="11"/>
        <v>0</v>
      </c>
      <c r="G84" s="12">
        <f>TRUNC(일위대가목록!F31,0)</f>
        <v>2190</v>
      </c>
      <c r="H84" s="12">
        <f t="shared" si="12"/>
        <v>91980</v>
      </c>
      <c r="I84" s="12">
        <f>TRUNC(일위대가목록!G31,0)</f>
        <v>65</v>
      </c>
      <c r="J84" s="12">
        <f t="shared" si="13"/>
        <v>2730</v>
      </c>
      <c r="K84" s="12">
        <f t="shared" si="14"/>
        <v>2255</v>
      </c>
      <c r="L84" s="12">
        <f t="shared" si="14"/>
        <v>94710</v>
      </c>
      <c r="M84" s="9" t="s">
        <v>1459</v>
      </c>
      <c r="N84" s="3" t="s">
        <v>883</v>
      </c>
      <c r="O84" s="3" t="s">
        <v>14</v>
      </c>
      <c r="P84" s="3" t="s">
        <v>14</v>
      </c>
      <c r="Q84" s="3" t="s">
        <v>1453</v>
      </c>
      <c r="R84" s="3" t="s">
        <v>11</v>
      </c>
      <c r="S84" s="3" t="s">
        <v>30</v>
      </c>
      <c r="T84" s="3" t="s">
        <v>30</v>
      </c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3" t="s">
        <v>14</v>
      </c>
      <c r="AS84" s="3" t="s">
        <v>14</v>
      </c>
      <c r="AT84" s="4"/>
      <c r="AU84" s="3" t="s">
        <v>396</v>
      </c>
      <c r="AV84" s="4">
        <v>41</v>
      </c>
    </row>
    <row r="85" spans="1:48" ht="30" customHeight="1">
      <c r="A85" s="9" t="s">
        <v>732</v>
      </c>
      <c r="B85" s="9" t="s">
        <v>731</v>
      </c>
      <c r="C85" s="9" t="s">
        <v>29</v>
      </c>
      <c r="D85" s="10">
        <v>374</v>
      </c>
      <c r="E85" s="12">
        <f>TRUNC(일위대가목록!E32,0)</f>
        <v>0</v>
      </c>
      <c r="F85" s="12">
        <f t="shared" si="11"/>
        <v>0</v>
      </c>
      <c r="G85" s="12">
        <f>TRUNC(일위대가목록!F32,0)</f>
        <v>2628</v>
      </c>
      <c r="H85" s="12">
        <f t="shared" si="12"/>
        <v>982872</v>
      </c>
      <c r="I85" s="12">
        <f>TRUNC(일위대가목록!G32,0)</f>
        <v>65</v>
      </c>
      <c r="J85" s="12">
        <f t="shared" si="13"/>
        <v>24310</v>
      </c>
      <c r="K85" s="12">
        <f t="shared" si="14"/>
        <v>2693</v>
      </c>
      <c r="L85" s="12">
        <f t="shared" si="14"/>
        <v>1007182</v>
      </c>
      <c r="M85" s="9" t="s">
        <v>1462</v>
      </c>
      <c r="N85" s="3" t="s">
        <v>884</v>
      </c>
      <c r="O85" s="3" t="s">
        <v>14</v>
      </c>
      <c r="P85" s="3" t="s">
        <v>14</v>
      </c>
      <c r="Q85" s="3" t="s">
        <v>1453</v>
      </c>
      <c r="R85" s="3" t="s">
        <v>11</v>
      </c>
      <c r="S85" s="3" t="s">
        <v>30</v>
      </c>
      <c r="T85" s="3" t="s">
        <v>30</v>
      </c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3" t="s">
        <v>14</v>
      </c>
      <c r="AS85" s="3" t="s">
        <v>14</v>
      </c>
      <c r="AT85" s="4"/>
      <c r="AU85" s="3" t="s">
        <v>397</v>
      </c>
      <c r="AV85" s="4">
        <v>42</v>
      </c>
    </row>
    <row r="86" spans="1:48" ht="30" customHeight="1">
      <c r="A86" s="9" t="s">
        <v>1465</v>
      </c>
      <c r="B86" s="9" t="s">
        <v>18</v>
      </c>
      <c r="C86" s="9" t="s">
        <v>29</v>
      </c>
      <c r="D86" s="10">
        <v>253</v>
      </c>
      <c r="E86" s="12">
        <f>TRUNC(일위대가목록!E33,0)</f>
        <v>0</v>
      </c>
      <c r="F86" s="12">
        <f t="shared" si="11"/>
        <v>0</v>
      </c>
      <c r="G86" s="12">
        <f>TRUNC(일위대가목록!F33,0)</f>
        <v>3789</v>
      </c>
      <c r="H86" s="12">
        <f t="shared" si="12"/>
        <v>958617</v>
      </c>
      <c r="I86" s="12">
        <f>TRUNC(일위대가목록!G33,0)</f>
        <v>194</v>
      </c>
      <c r="J86" s="12">
        <f t="shared" si="13"/>
        <v>49082</v>
      </c>
      <c r="K86" s="12">
        <f t="shared" si="14"/>
        <v>3983</v>
      </c>
      <c r="L86" s="12">
        <f t="shared" si="14"/>
        <v>1007699</v>
      </c>
      <c r="M86" s="9" t="s">
        <v>1445</v>
      </c>
      <c r="N86" s="3" t="s">
        <v>882</v>
      </c>
      <c r="O86" s="3" t="s">
        <v>14</v>
      </c>
      <c r="P86" s="3" t="s">
        <v>14</v>
      </c>
      <c r="Q86" s="3" t="s">
        <v>1453</v>
      </c>
      <c r="R86" s="3" t="s">
        <v>11</v>
      </c>
      <c r="S86" s="3" t="s">
        <v>30</v>
      </c>
      <c r="T86" s="3" t="s">
        <v>30</v>
      </c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3" t="s">
        <v>14</v>
      </c>
      <c r="AS86" s="3" t="s">
        <v>14</v>
      </c>
      <c r="AT86" s="4"/>
      <c r="AU86" s="3" t="s">
        <v>398</v>
      </c>
      <c r="AV86" s="4">
        <v>43</v>
      </c>
    </row>
    <row r="87" spans="1:48" ht="30" customHeight="1">
      <c r="A87" s="9" t="s">
        <v>1438</v>
      </c>
      <c r="B87" s="9" t="s">
        <v>1446</v>
      </c>
      <c r="C87" s="9" t="s">
        <v>29</v>
      </c>
      <c r="D87" s="10">
        <v>260</v>
      </c>
      <c r="E87" s="12">
        <f>TRUNC(일위대가목록!E34,0)</f>
        <v>0</v>
      </c>
      <c r="F87" s="12">
        <f t="shared" si="11"/>
        <v>0</v>
      </c>
      <c r="G87" s="12">
        <f>TRUNC(일위대가목록!F34,0)</f>
        <v>476</v>
      </c>
      <c r="H87" s="12">
        <f t="shared" si="12"/>
        <v>123760</v>
      </c>
      <c r="I87" s="12">
        <f>TRUNC(일위대가목록!G34,0)</f>
        <v>42</v>
      </c>
      <c r="J87" s="12">
        <f t="shared" si="13"/>
        <v>10920</v>
      </c>
      <c r="K87" s="12">
        <f t="shared" si="14"/>
        <v>518</v>
      </c>
      <c r="L87" s="12">
        <f t="shared" si="14"/>
        <v>134680</v>
      </c>
      <c r="M87" s="9" t="s">
        <v>1448</v>
      </c>
      <c r="N87" s="3" t="s">
        <v>880</v>
      </c>
      <c r="O87" s="3" t="s">
        <v>14</v>
      </c>
      <c r="P87" s="3" t="s">
        <v>14</v>
      </c>
      <c r="Q87" s="3" t="s">
        <v>1453</v>
      </c>
      <c r="R87" s="3" t="s">
        <v>11</v>
      </c>
      <c r="S87" s="3" t="s">
        <v>30</v>
      </c>
      <c r="T87" s="3" t="s">
        <v>30</v>
      </c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3" t="s">
        <v>14</v>
      </c>
      <c r="AS87" s="3" t="s">
        <v>14</v>
      </c>
      <c r="AT87" s="4"/>
      <c r="AU87" s="3" t="s">
        <v>387</v>
      </c>
      <c r="AV87" s="4">
        <v>44</v>
      </c>
    </row>
    <row r="88" spans="1:48" ht="30" customHeight="1">
      <c r="A88" s="9" t="s">
        <v>257</v>
      </c>
      <c r="B88" s="9" t="s">
        <v>14</v>
      </c>
      <c r="C88" s="9" t="s">
        <v>17</v>
      </c>
      <c r="D88" s="10">
        <v>31</v>
      </c>
      <c r="E88" s="12">
        <f>TRUNC(일위대가목록!E35,0)</f>
        <v>0</v>
      </c>
      <c r="F88" s="12">
        <f t="shared" si="11"/>
        <v>0</v>
      </c>
      <c r="G88" s="12">
        <f>TRUNC(일위대가목록!F35,0)</f>
        <v>3584</v>
      </c>
      <c r="H88" s="12">
        <f t="shared" si="12"/>
        <v>111104</v>
      </c>
      <c r="I88" s="12">
        <f>TRUNC(일위대가목록!G35,0)</f>
        <v>71</v>
      </c>
      <c r="J88" s="12">
        <f t="shared" si="13"/>
        <v>2201</v>
      </c>
      <c r="K88" s="12">
        <f t="shared" si="14"/>
        <v>3655</v>
      </c>
      <c r="L88" s="12">
        <f t="shared" si="14"/>
        <v>113305</v>
      </c>
      <c r="M88" s="9" t="s">
        <v>1472</v>
      </c>
      <c r="N88" s="3" t="s">
        <v>885</v>
      </c>
      <c r="O88" s="3" t="s">
        <v>14</v>
      </c>
      <c r="P88" s="3" t="s">
        <v>14</v>
      </c>
      <c r="Q88" s="3" t="s">
        <v>1453</v>
      </c>
      <c r="R88" s="3" t="s">
        <v>11</v>
      </c>
      <c r="S88" s="3" t="s">
        <v>30</v>
      </c>
      <c r="T88" s="3" t="s">
        <v>30</v>
      </c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3" t="s">
        <v>14</v>
      </c>
      <c r="AS88" s="3" t="s">
        <v>14</v>
      </c>
      <c r="AT88" s="4"/>
      <c r="AU88" s="3" t="s">
        <v>377</v>
      </c>
      <c r="AV88" s="4">
        <v>45</v>
      </c>
    </row>
    <row r="89" spans="1:48" ht="30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1:48" ht="30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1:48" ht="30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1:48" ht="30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48" ht="30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1:48" ht="30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48" ht="30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</row>
    <row r="99" spans="1:48" ht="30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</row>
    <row r="100" spans="1:48" ht="30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48" ht="30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48" ht="30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</row>
    <row r="103" spans="1:48" ht="30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48" ht="30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</row>
    <row r="105" spans="1:48" ht="30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</row>
    <row r="106" spans="1:48" ht="30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48" ht="30" customHeight="1">
      <c r="A107" s="9" t="s">
        <v>799</v>
      </c>
      <c r="B107" s="10"/>
      <c r="C107" s="10"/>
      <c r="D107" s="10"/>
      <c r="E107" s="10"/>
      <c r="F107" s="12">
        <f>SUM(F83:F106)</f>
        <v>0</v>
      </c>
      <c r="G107" s="10"/>
      <c r="H107" s="12">
        <f>SUM(H83:H106)</f>
        <v>5921400</v>
      </c>
      <c r="I107" s="10"/>
      <c r="J107" s="12">
        <f>SUM(J83:J106)</f>
        <v>135795</v>
      </c>
      <c r="K107" s="10"/>
      <c r="L107" s="12">
        <f>SUM(L83:L106)</f>
        <v>6057195</v>
      </c>
      <c r="M107" s="10"/>
      <c r="N107" s="1" t="s">
        <v>1433</v>
      </c>
    </row>
    <row r="108" spans="1:48" ht="30" customHeight="1">
      <c r="A108" s="9" t="s">
        <v>788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4"/>
      <c r="O108" s="4"/>
      <c r="P108" s="4"/>
      <c r="Q108" s="3" t="s">
        <v>1489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ht="30" customHeight="1">
      <c r="A109" s="9" t="s">
        <v>253</v>
      </c>
      <c r="B109" s="9" t="s">
        <v>1852</v>
      </c>
      <c r="C109" s="9" t="s">
        <v>16</v>
      </c>
      <c r="D109" s="10">
        <v>1</v>
      </c>
      <c r="E109" s="12">
        <f>TRUNC(일위대가목록!E37,0)</f>
        <v>3500000</v>
      </c>
      <c r="F109" s="12">
        <f t="shared" ref="F109:F132" si="15">TRUNC(E109*D109,0)</f>
        <v>3500000</v>
      </c>
      <c r="G109" s="12">
        <f>TRUNC(일위대가목록!F37,0)</f>
        <v>900000</v>
      </c>
      <c r="H109" s="12">
        <f t="shared" ref="H109:H132" si="16">TRUNC(G109*D109,0)</f>
        <v>900000</v>
      </c>
      <c r="I109" s="12">
        <f>TRUNC(일위대가목록!G37,0)</f>
        <v>0</v>
      </c>
      <c r="J109" s="12">
        <f t="shared" ref="J109:J132" si="17">TRUNC(I109*D109,0)</f>
        <v>0</v>
      </c>
      <c r="K109" s="12">
        <f t="shared" ref="K109:K132" si="18">TRUNC(E109+G109+I109,0)</f>
        <v>4400000</v>
      </c>
      <c r="L109" s="12">
        <f t="shared" ref="L109:L132" si="19">TRUNC(F109+H109+J109,0)</f>
        <v>4400000</v>
      </c>
      <c r="M109" s="9" t="s">
        <v>1485</v>
      </c>
      <c r="N109" s="3" t="s">
        <v>852</v>
      </c>
      <c r="O109" s="3" t="s">
        <v>14</v>
      </c>
      <c r="P109" s="3" t="s">
        <v>14</v>
      </c>
      <c r="Q109" s="3" t="s">
        <v>1489</v>
      </c>
      <c r="R109" s="3" t="s">
        <v>11</v>
      </c>
      <c r="S109" s="3" t="s">
        <v>30</v>
      </c>
      <c r="T109" s="3" t="s">
        <v>30</v>
      </c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3" t="s">
        <v>14</v>
      </c>
      <c r="AS109" s="3" t="s">
        <v>14</v>
      </c>
      <c r="AT109" s="4"/>
      <c r="AU109" s="3" t="s">
        <v>376</v>
      </c>
      <c r="AV109" s="4">
        <v>58</v>
      </c>
    </row>
    <row r="110" spans="1:48" ht="30" customHeight="1">
      <c r="A110" s="9" t="s">
        <v>255</v>
      </c>
      <c r="B110" s="9" t="s">
        <v>1841</v>
      </c>
      <c r="C110" s="9" t="s">
        <v>16</v>
      </c>
      <c r="D110" s="10">
        <v>1</v>
      </c>
      <c r="E110" s="12">
        <f>TRUNC(일위대가목록!E38,0)</f>
        <v>406350</v>
      </c>
      <c r="F110" s="12">
        <f t="shared" si="15"/>
        <v>406350</v>
      </c>
      <c r="G110" s="12">
        <f>TRUNC(일위대가목록!F38,0)</f>
        <v>71195</v>
      </c>
      <c r="H110" s="12">
        <f t="shared" si="16"/>
        <v>71195</v>
      </c>
      <c r="I110" s="12">
        <f>TRUNC(일위대가목록!G38,0)</f>
        <v>2135</v>
      </c>
      <c r="J110" s="12">
        <f t="shared" si="17"/>
        <v>2135</v>
      </c>
      <c r="K110" s="12">
        <f t="shared" si="18"/>
        <v>479680</v>
      </c>
      <c r="L110" s="12">
        <f t="shared" si="19"/>
        <v>479680</v>
      </c>
      <c r="M110" s="9" t="s">
        <v>1495</v>
      </c>
      <c r="N110" s="3" t="s">
        <v>854</v>
      </c>
      <c r="O110" s="3" t="s">
        <v>14</v>
      </c>
      <c r="P110" s="3" t="s">
        <v>14</v>
      </c>
      <c r="Q110" s="3" t="s">
        <v>1489</v>
      </c>
      <c r="R110" s="3" t="s">
        <v>11</v>
      </c>
      <c r="S110" s="3" t="s">
        <v>30</v>
      </c>
      <c r="T110" s="3" t="s">
        <v>30</v>
      </c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3" t="s">
        <v>14</v>
      </c>
      <c r="AS110" s="3" t="s">
        <v>14</v>
      </c>
      <c r="AT110" s="4"/>
      <c r="AU110" s="3" t="s">
        <v>395</v>
      </c>
      <c r="AV110" s="4">
        <v>60</v>
      </c>
    </row>
    <row r="111" spans="1:48" ht="30" customHeight="1">
      <c r="A111" s="9" t="s">
        <v>258</v>
      </c>
      <c r="B111" s="9" t="s">
        <v>1859</v>
      </c>
      <c r="C111" s="9" t="s">
        <v>16</v>
      </c>
      <c r="D111" s="10">
        <v>1</v>
      </c>
      <c r="E111" s="12">
        <f>TRUNC(일위대가목록!E39,0)</f>
        <v>49420</v>
      </c>
      <c r="F111" s="12">
        <f t="shared" si="15"/>
        <v>49420</v>
      </c>
      <c r="G111" s="12">
        <f>TRUNC(일위대가목록!F39,0)</f>
        <v>185629</v>
      </c>
      <c r="H111" s="12">
        <f t="shared" si="16"/>
        <v>185629</v>
      </c>
      <c r="I111" s="12">
        <f>TRUNC(일위대가목록!G39,0)</f>
        <v>5953</v>
      </c>
      <c r="J111" s="12">
        <f t="shared" si="17"/>
        <v>5953</v>
      </c>
      <c r="K111" s="12">
        <f t="shared" si="18"/>
        <v>241002</v>
      </c>
      <c r="L111" s="12">
        <f t="shared" si="19"/>
        <v>241002</v>
      </c>
      <c r="M111" s="9" t="s">
        <v>1471</v>
      </c>
      <c r="N111" s="3" t="s">
        <v>850</v>
      </c>
      <c r="O111" s="3" t="s">
        <v>14</v>
      </c>
      <c r="P111" s="3" t="s">
        <v>14</v>
      </c>
      <c r="Q111" s="3" t="s">
        <v>1489</v>
      </c>
      <c r="R111" s="3" t="s">
        <v>11</v>
      </c>
      <c r="S111" s="3" t="s">
        <v>30</v>
      </c>
      <c r="T111" s="3" t="s">
        <v>30</v>
      </c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3" t="s">
        <v>14</v>
      </c>
      <c r="AS111" s="3" t="s">
        <v>14</v>
      </c>
      <c r="AT111" s="4"/>
      <c r="AU111" s="3" t="s">
        <v>371</v>
      </c>
      <c r="AV111" s="4">
        <v>59</v>
      </c>
    </row>
    <row r="112" spans="1:48" ht="30" customHeight="1">
      <c r="A112" s="9" t="s">
        <v>1482</v>
      </c>
      <c r="B112" s="9" t="s">
        <v>851</v>
      </c>
      <c r="C112" s="9" t="s">
        <v>20</v>
      </c>
      <c r="D112" s="10">
        <v>2</v>
      </c>
      <c r="E112" s="12">
        <f>TRUNC(단가대비표!O58,0)</f>
        <v>275120</v>
      </c>
      <c r="F112" s="12">
        <f t="shared" si="15"/>
        <v>550240</v>
      </c>
      <c r="G112" s="12">
        <f>TRUNC(단가대비표!P58,0)</f>
        <v>0</v>
      </c>
      <c r="H112" s="12">
        <f t="shared" si="16"/>
        <v>0</v>
      </c>
      <c r="I112" s="12">
        <f>TRUNC(단가대비표!V58,0)</f>
        <v>0</v>
      </c>
      <c r="J112" s="12">
        <f t="shared" si="17"/>
        <v>0</v>
      </c>
      <c r="K112" s="12">
        <f t="shared" si="18"/>
        <v>275120</v>
      </c>
      <c r="L112" s="12">
        <f t="shared" si="19"/>
        <v>550240</v>
      </c>
      <c r="M112" s="9" t="s">
        <v>14</v>
      </c>
      <c r="N112" s="3" t="s">
        <v>368</v>
      </c>
      <c r="O112" s="3" t="s">
        <v>14</v>
      </c>
      <c r="P112" s="3" t="s">
        <v>14</v>
      </c>
      <c r="Q112" s="3" t="s">
        <v>1489</v>
      </c>
      <c r="R112" s="3" t="s">
        <v>30</v>
      </c>
      <c r="S112" s="3" t="s">
        <v>30</v>
      </c>
      <c r="T112" s="3" t="s">
        <v>11</v>
      </c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3" t="s">
        <v>14</v>
      </c>
      <c r="AS112" s="3" t="s">
        <v>14</v>
      </c>
      <c r="AT112" s="4"/>
      <c r="AU112" s="3" t="s">
        <v>226</v>
      </c>
      <c r="AV112" s="4">
        <v>47</v>
      </c>
    </row>
    <row r="113" spans="1:48" ht="30" customHeight="1">
      <c r="A113" s="9" t="s">
        <v>1481</v>
      </c>
      <c r="B113" s="9" t="s">
        <v>289</v>
      </c>
      <c r="C113" s="9" t="s">
        <v>29</v>
      </c>
      <c r="D113" s="10">
        <v>19</v>
      </c>
      <c r="E113" s="12">
        <f>TRUNC(단가대비표!O60,0)</f>
        <v>35910</v>
      </c>
      <c r="F113" s="12">
        <f t="shared" si="15"/>
        <v>682290</v>
      </c>
      <c r="G113" s="12">
        <f>TRUNC(단가대비표!P60,0)</f>
        <v>0</v>
      </c>
      <c r="H113" s="12">
        <f t="shared" si="16"/>
        <v>0</v>
      </c>
      <c r="I113" s="12">
        <f>TRUNC(단가대비표!V60,0)</f>
        <v>0</v>
      </c>
      <c r="J113" s="12">
        <f t="shared" si="17"/>
        <v>0</v>
      </c>
      <c r="K113" s="12">
        <f t="shared" si="18"/>
        <v>35910</v>
      </c>
      <c r="L113" s="12">
        <f t="shared" si="19"/>
        <v>682290</v>
      </c>
      <c r="M113" s="9" t="s">
        <v>14</v>
      </c>
      <c r="N113" s="3" t="s">
        <v>391</v>
      </c>
      <c r="O113" s="3" t="s">
        <v>14</v>
      </c>
      <c r="P113" s="3" t="s">
        <v>14</v>
      </c>
      <c r="Q113" s="3" t="s">
        <v>1489</v>
      </c>
      <c r="R113" s="3" t="s">
        <v>30</v>
      </c>
      <c r="S113" s="3" t="s">
        <v>30</v>
      </c>
      <c r="T113" s="3" t="s">
        <v>11</v>
      </c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3" t="s">
        <v>14</v>
      </c>
      <c r="AS113" s="3" t="s">
        <v>14</v>
      </c>
      <c r="AT113" s="4"/>
      <c r="AU113" s="3" t="s">
        <v>225</v>
      </c>
      <c r="AV113" s="4">
        <v>48</v>
      </c>
    </row>
    <row r="114" spans="1:48" ht="30" customHeight="1">
      <c r="A114" s="9" t="s">
        <v>265</v>
      </c>
      <c r="B114" s="9" t="s">
        <v>281</v>
      </c>
      <c r="C114" s="9" t="s">
        <v>29</v>
      </c>
      <c r="D114" s="10">
        <v>19</v>
      </c>
      <c r="E114" s="12">
        <f>TRUNC(일위대가목록!E40,0)</f>
        <v>0</v>
      </c>
      <c r="F114" s="12">
        <f t="shared" si="15"/>
        <v>0</v>
      </c>
      <c r="G114" s="12">
        <f>TRUNC(일위대가목록!F40,0)</f>
        <v>26309</v>
      </c>
      <c r="H114" s="12">
        <f t="shared" si="16"/>
        <v>499871</v>
      </c>
      <c r="I114" s="12">
        <f>TRUNC(일위대가목록!G40,0)</f>
        <v>0</v>
      </c>
      <c r="J114" s="12">
        <f t="shared" si="17"/>
        <v>0</v>
      </c>
      <c r="K114" s="12">
        <f t="shared" si="18"/>
        <v>26309</v>
      </c>
      <c r="L114" s="12">
        <f t="shared" si="19"/>
        <v>499871</v>
      </c>
      <c r="M114" s="9" t="s">
        <v>1486</v>
      </c>
      <c r="N114" s="3" t="s">
        <v>856</v>
      </c>
      <c r="O114" s="3" t="s">
        <v>14</v>
      </c>
      <c r="P114" s="3" t="s">
        <v>14</v>
      </c>
      <c r="Q114" s="3" t="s">
        <v>1489</v>
      </c>
      <c r="R114" s="3" t="s">
        <v>11</v>
      </c>
      <c r="S114" s="3" t="s">
        <v>30</v>
      </c>
      <c r="T114" s="3" t="s">
        <v>30</v>
      </c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3" t="s">
        <v>14</v>
      </c>
      <c r="AS114" s="3" t="s">
        <v>14</v>
      </c>
      <c r="AT114" s="4"/>
      <c r="AU114" s="3" t="s">
        <v>369</v>
      </c>
      <c r="AV114" s="4">
        <v>63</v>
      </c>
    </row>
    <row r="115" spans="1:48" ht="30" customHeight="1">
      <c r="A115" s="9" t="s">
        <v>1480</v>
      </c>
      <c r="B115" s="9" t="s">
        <v>941</v>
      </c>
      <c r="C115" s="9" t="s">
        <v>29</v>
      </c>
      <c r="D115" s="10">
        <v>28</v>
      </c>
      <c r="E115" s="12">
        <f>TRUNC(단가대비표!O61,0)</f>
        <v>94000</v>
      </c>
      <c r="F115" s="12">
        <f t="shared" si="15"/>
        <v>2632000</v>
      </c>
      <c r="G115" s="12">
        <f>TRUNC(단가대비표!P61,0)</f>
        <v>0</v>
      </c>
      <c r="H115" s="12">
        <f t="shared" si="16"/>
        <v>0</v>
      </c>
      <c r="I115" s="12">
        <f>TRUNC(단가대비표!V61,0)</f>
        <v>0</v>
      </c>
      <c r="J115" s="12">
        <f t="shared" si="17"/>
        <v>0</v>
      </c>
      <c r="K115" s="12">
        <f t="shared" si="18"/>
        <v>94000</v>
      </c>
      <c r="L115" s="12">
        <f t="shared" si="19"/>
        <v>2632000</v>
      </c>
      <c r="M115" s="9" t="s">
        <v>14</v>
      </c>
      <c r="N115" s="3" t="s">
        <v>373</v>
      </c>
      <c r="O115" s="3" t="s">
        <v>14</v>
      </c>
      <c r="P115" s="3" t="s">
        <v>14</v>
      </c>
      <c r="Q115" s="3" t="s">
        <v>1489</v>
      </c>
      <c r="R115" s="3" t="s">
        <v>30</v>
      </c>
      <c r="S115" s="3" t="s">
        <v>30</v>
      </c>
      <c r="T115" s="3" t="s">
        <v>11</v>
      </c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3" t="s">
        <v>14</v>
      </c>
      <c r="AS115" s="3" t="s">
        <v>14</v>
      </c>
      <c r="AT115" s="4"/>
      <c r="AU115" s="3" t="s">
        <v>221</v>
      </c>
      <c r="AV115" s="4">
        <v>50</v>
      </c>
    </row>
    <row r="116" spans="1:48" ht="30" customHeight="1">
      <c r="A116" s="9" t="s">
        <v>282</v>
      </c>
      <c r="B116" s="9" t="s">
        <v>288</v>
      </c>
      <c r="C116" s="9" t="s">
        <v>29</v>
      </c>
      <c r="D116" s="10">
        <v>28</v>
      </c>
      <c r="E116" s="12">
        <f>TRUNC(일위대가목록!E41,0)</f>
        <v>0</v>
      </c>
      <c r="F116" s="12">
        <f t="shared" si="15"/>
        <v>0</v>
      </c>
      <c r="G116" s="12">
        <f>TRUNC(일위대가목록!F41,0)</f>
        <v>26724</v>
      </c>
      <c r="H116" s="12">
        <f t="shared" si="16"/>
        <v>748272</v>
      </c>
      <c r="I116" s="12">
        <f>TRUNC(일위대가목록!G41,0)</f>
        <v>0</v>
      </c>
      <c r="J116" s="12">
        <f t="shared" si="17"/>
        <v>0</v>
      </c>
      <c r="K116" s="12">
        <f t="shared" si="18"/>
        <v>26724</v>
      </c>
      <c r="L116" s="12">
        <f t="shared" si="19"/>
        <v>748272</v>
      </c>
      <c r="M116" s="9" t="s">
        <v>1490</v>
      </c>
      <c r="N116" s="3" t="s">
        <v>855</v>
      </c>
      <c r="O116" s="3" t="s">
        <v>14</v>
      </c>
      <c r="P116" s="3" t="s">
        <v>14</v>
      </c>
      <c r="Q116" s="3" t="s">
        <v>1489</v>
      </c>
      <c r="R116" s="3" t="s">
        <v>11</v>
      </c>
      <c r="S116" s="3" t="s">
        <v>30</v>
      </c>
      <c r="T116" s="3" t="s">
        <v>30</v>
      </c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3" t="s">
        <v>14</v>
      </c>
      <c r="AS116" s="3" t="s">
        <v>14</v>
      </c>
      <c r="AT116" s="4"/>
      <c r="AU116" s="3" t="s">
        <v>389</v>
      </c>
      <c r="AV116" s="4">
        <v>64</v>
      </c>
    </row>
    <row r="117" spans="1:48" ht="30" customHeight="1">
      <c r="A117" s="9" t="s">
        <v>1492</v>
      </c>
      <c r="B117" s="9" t="s">
        <v>905</v>
      </c>
      <c r="C117" s="9" t="s">
        <v>19</v>
      </c>
      <c r="D117" s="10">
        <v>3</v>
      </c>
      <c r="E117" s="12">
        <f>TRUNC(단가대비표!O73,0)</f>
        <v>67500</v>
      </c>
      <c r="F117" s="12">
        <f t="shared" si="15"/>
        <v>202500</v>
      </c>
      <c r="G117" s="12">
        <f>TRUNC(단가대비표!P73,0)</f>
        <v>0</v>
      </c>
      <c r="H117" s="12">
        <f t="shared" si="16"/>
        <v>0</v>
      </c>
      <c r="I117" s="12">
        <f>TRUNC(단가대비표!V73,0)</f>
        <v>0</v>
      </c>
      <c r="J117" s="12">
        <f t="shared" si="17"/>
        <v>0</v>
      </c>
      <c r="K117" s="12">
        <f t="shared" si="18"/>
        <v>67500</v>
      </c>
      <c r="L117" s="12">
        <f t="shared" si="19"/>
        <v>202500</v>
      </c>
      <c r="M117" s="9" t="s">
        <v>14</v>
      </c>
      <c r="N117" s="3" t="s">
        <v>374</v>
      </c>
      <c r="O117" s="3" t="s">
        <v>14</v>
      </c>
      <c r="P117" s="3" t="s">
        <v>14</v>
      </c>
      <c r="Q117" s="3" t="s">
        <v>1489</v>
      </c>
      <c r="R117" s="3" t="s">
        <v>30</v>
      </c>
      <c r="S117" s="3" t="s">
        <v>30</v>
      </c>
      <c r="T117" s="3" t="s">
        <v>11</v>
      </c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3" t="s">
        <v>14</v>
      </c>
      <c r="AS117" s="3" t="s">
        <v>14</v>
      </c>
      <c r="AT117" s="4"/>
      <c r="AU117" s="3" t="s">
        <v>227</v>
      </c>
      <c r="AV117" s="4">
        <v>52</v>
      </c>
    </row>
    <row r="118" spans="1:48" ht="30" customHeight="1">
      <c r="A118" s="9" t="s">
        <v>734</v>
      </c>
      <c r="B118" s="9" t="s">
        <v>1493</v>
      </c>
      <c r="C118" s="9" t="s">
        <v>36</v>
      </c>
      <c r="D118" s="10">
        <v>3</v>
      </c>
      <c r="E118" s="12">
        <f>TRUNC(일위대가목록!E42,0)</f>
        <v>0</v>
      </c>
      <c r="F118" s="12">
        <f t="shared" si="15"/>
        <v>0</v>
      </c>
      <c r="G118" s="12">
        <f>TRUNC(일위대가목록!F42,0)</f>
        <v>25759</v>
      </c>
      <c r="H118" s="12">
        <f t="shared" si="16"/>
        <v>77277</v>
      </c>
      <c r="I118" s="12">
        <f>TRUNC(일위대가목록!G42,0)</f>
        <v>515</v>
      </c>
      <c r="J118" s="12">
        <f t="shared" si="17"/>
        <v>1545</v>
      </c>
      <c r="K118" s="12">
        <f t="shared" si="18"/>
        <v>26274</v>
      </c>
      <c r="L118" s="12">
        <f t="shared" si="19"/>
        <v>78822</v>
      </c>
      <c r="M118" s="9" t="s">
        <v>1501</v>
      </c>
      <c r="N118" s="3" t="s">
        <v>857</v>
      </c>
      <c r="O118" s="3" t="s">
        <v>14</v>
      </c>
      <c r="P118" s="3" t="s">
        <v>14</v>
      </c>
      <c r="Q118" s="3" t="s">
        <v>1489</v>
      </c>
      <c r="R118" s="3" t="s">
        <v>11</v>
      </c>
      <c r="S118" s="3" t="s">
        <v>30</v>
      </c>
      <c r="T118" s="3" t="s">
        <v>30</v>
      </c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3" t="s">
        <v>14</v>
      </c>
      <c r="AS118" s="3" t="s">
        <v>14</v>
      </c>
      <c r="AT118" s="4"/>
      <c r="AU118" s="3" t="s">
        <v>381</v>
      </c>
      <c r="AV118" s="4">
        <v>62</v>
      </c>
    </row>
    <row r="119" spans="1:48" ht="30" customHeight="1">
      <c r="A119" s="9" t="s">
        <v>1491</v>
      </c>
      <c r="B119" s="9" t="s">
        <v>1845</v>
      </c>
      <c r="C119" s="9" t="s">
        <v>19</v>
      </c>
      <c r="D119" s="10">
        <v>1</v>
      </c>
      <c r="E119" s="12">
        <f>TRUNC(단가대비표!O75,0)</f>
        <v>13500</v>
      </c>
      <c r="F119" s="12">
        <f t="shared" si="15"/>
        <v>13500</v>
      </c>
      <c r="G119" s="12">
        <f>TRUNC(단가대비표!P75,0)</f>
        <v>0</v>
      </c>
      <c r="H119" s="12">
        <f t="shared" si="16"/>
        <v>0</v>
      </c>
      <c r="I119" s="12">
        <f>TRUNC(단가대비표!V75,0)</f>
        <v>0</v>
      </c>
      <c r="J119" s="12">
        <f t="shared" si="17"/>
        <v>0</v>
      </c>
      <c r="K119" s="12">
        <f t="shared" si="18"/>
        <v>13500</v>
      </c>
      <c r="L119" s="12">
        <f t="shared" si="19"/>
        <v>13500</v>
      </c>
      <c r="M119" s="9" t="s">
        <v>14</v>
      </c>
      <c r="N119" s="3" t="s">
        <v>375</v>
      </c>
      <c r="O119" s="3" t="s">
        <v>14</v>
      </c>
      <c r="P119" s="3" t="s">
        <v>14</v>
      </c>
      <c r="Q119" s="3" t="s">
        <v>1489</v>
      </c>
      <c r="R119" s="3" t="s">
        <v>30</v>
      </c>
      <c r="S119" s="3" t="s">
        <v>30</v>
      </c>
      <c r="T119" s="3" t="s">
        <v>11</v>
      </c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3" t="s">
        <v>14</v>
      </c>
      <c r="AS119" s="3" t="s">
        <v>14</v>
      </c>
      <c r="AT119" s="4"/>
      <c r="AU119" s="3" t="s">
        <v>228</v>
      </c>
      <c r="AV119" s="4">
        <v>53</v>
      </c>
    </row>
    <row r="120" spans="1:48" ht="30" customHeight="1">
      <c r="A120" s="9" t="s">
        <v>805</v>
      </c>
      <c r="B120" s="9" t="s">
        <v>1493</v>
      </c>
      <c r="C120" s="9" t="s">
        <v>36</v>
      </c>
      <c r="D120" s="10">
        <v>1</v>
      </c>
      <c r="E120" s="12">
        <f>TRUNC(일위대가목록!E43,0)</f>
        <v>0</v>
      </c>
      <c r="F120" s="12">
        <f t="shared" si="15"/>
        <v>0</v>
      </c>
      <c r="G120" s="12">
        <f>TRUNC(일위대가목록!F43,0)</f>
        <v>6174</v>
      </c>
      <c r="H120" s="12">
        <f t="shared" si="16"/>
        <v>6174</v>
      </c>
      <c r="I120" s="12">
        <f>TRUNC(일위대가목록!G43,0)</f>
        <v>246</v>
      </c>
      <c r="J120" s="12">
        <f t="shared" si="17"/>
        <v>246</v>
      </c>
      <c r="K120" s="12">
        <f t="shared" si="18"/>
        <v>6420</v>
      </c>
      <c r="L120" s="12">
        <f t="shared" si="19"/>
        <v>6420</v>
      </c>
      <c r="M120" s="9" t="s">
        <v>1483</v>
      </c>
      <c r="N120" s="3" t="s">
        <v>862</v>
      </c>
      <c r="O120" s="3" t="s">
        <v>14</v>
      </c>
      <c r="P120" s="3" t="s">
        <v>14</v>
      </c>
      <c r="Q120" s="3" t="s">
        <v>1489</v>
      </c>
      <c r="R120" s="3" t="s">
        <v>11</v>
      </c>
      <c r="S120" s="3" t="s">
        <v>30</v>
      </c>
      <c r="T120" s="3" t="s">
        <v>30</v>
      </c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3" t="s">
        <v>14</v>
      </c>
      <c r="AS120" s="3" t="s">
        <v>14</v>
      </c>
      <c r="AT120" s="4"/>
      <c r="AU120" s="3" t="s">
        <v>385</v>
      </c>
      <c r="AV120" s="4">
        <v>61</v>
      </c>
    </row>
    <row r="121" spans="1:48" ht="30" customHeight="1">
      <c r="A121" s="9" t="s">
        <v>1496</v>
      </c>
      <c r="B121" s="9" t="s">
        <v>860</v>
      </c>
      <c r="C121" s="9" t="s">
        <v>20</v>
      </c>
      <c r="D121" s="10">
        <v>3</v>
      </c>
      <c r="E121" s="12">
        <f>TRUNC(단가대비표!O72,0)</f>
        <v>5000</v>
      </c>
      <c r="F121" s="12">
        <f t="shared" si="15"/>
        <v>15000</v>
      </c>
      <c r="G121" s="12">
        <f>TRUNC(단가대비표!P72,0)</f>
        <v>0</v>
      </c>
      <c r="H121" s="12">
        <f t="shared" si="16"/>
        <v>0</v>
      </c>
      <c r="I121" s="12">
        <f>TRUNC(단가대비표!V72,0)</f>
        <v>0</v>
      </c>
      <c r="J121" s="12">
        <f t="shared" si="17"/>
        <v>0</v>
      </c>
      <c r="K121" s="12">
        <f t="shared" si="18"/>
        <v>5000</v>
      </c>
      <c r="L121" s="12">
        <f t="shared" si="19"/>
        <v>15000</v>
      </c>
      <c r="M121" s="9" t="s">
        <v>14</v>
      </c>
      <c r="N121" s="3" t="s">
        <v>384</v>
      </c>
      <c r="O121" s="3" t="s">
        <v>14</v>
      </c>
      <c r="P121" s="3" t="s">
        <v>14</v>
      </c>
      <c r="Q121" s="3" t="s">
        <v>1489</v>
      </c>
      <c r="R121" s="3" t="s">
        <v>30</v>
      </c>
      <c r="S121" s="3" t="s">
        <v>30</v>
      </c>
      <c r="T121" s="3" t="s">
        <v>11</v>
      </c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3" t="s">
        <v>14</v>
      </c>
      <c r="AS121" s="3" t="s">
        <v>14</v>
      </c>
      <c r="AT121" s="4"/>
      <c r="AU121" s="3" t="s">
        <v>222</v>
      </c>
      <c r="AV121" s="4">
        <v>51</v>
      </c>
    </row>
    <row r="122" spans="1:48" ht="30" customHeight="1">
      <c r="A122" s="9" t="s">
        <v>1484</v>
      </c>
      <c r="B122" s="9" t="s">
        <v>737</v>
      </c>
      <c r="C122" s="9" t="s">
        <v>17</v>
      </c>
      <c r="D122" s="10">
        <v>61</v>
      </c>
      <c r="E122" s="12">
        <f>TRUNC(일위대가목록!E44,0)</f>
        <v>282</v>
      </c>
      <c r="F122" s="12">
        <f t="shared" si="15"/>
        <v>17202</v>
      </c>
      <c r="G122" s="12">
        <f>TRUNC(일위대가목록!F44,0)</f>
        <v>0</v>
      </c>
      <c r="H122" s="12">
        <f t="shared" si="16"/>
        <v>0</v>
      </c>
      <c r="I122" s="12">
        <f>TRUNC(일위대가목록!G44,0)</f>
        <v>0</v>
      </c>
      <c r="J122" s="12">
        <f t="shared" si="17"/>
        <v>0</v>
      </c>
      <c r="K122" s="12">
        <f t="shared" si="18"/>
        <v>282</v>
      </c>
      <c r="L122" s="12">
        <f t="shared" si="19"/>
        <v>17202</v>
      </c>
      <c r="M122" s="9" t="s">
        <v>1497</v>
      </c>
      <c r="N122" s="3" t="s">
        <v>861</v>
      </c>
      <c r="O122" s="3" t="s">
        <v>14</v>
      </c>
      <c r="P122" s="3" t="s">
        <v>14</v>
      </c>
      <c r="Q122" s="3" t="s">
        <v>1489</v>
      </c>
      <c r="R122" s="3" t="s">
        <v>11</v>
      </c>
      <c r="S122" s="3" t="s">
        <v>30</v>
      </c>
      <c r="T122" s="3" t="s">
        <v>30</v>
      </c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3" t="s">
        <v>14</v>
      </c>
      <c r="AS122" s="3" t="s">
        <v>14</v>
      </c>
      <c r="AT122" s="4"/>
      <c r="AU122" s="3" t="s">
        <v>382</v>
      </c>
      <c r="AV122" s="4">
        <v>54</v>
      </c>
    </row>
    <row r="123" spans="1:48" ht="30" customHeight="1">
      <c r="A123" s="9" t="s">
        <v>1487</v>
      </c>
      <c r="B123" s="9" t="s">
        <v>735</v>
      </c>
      <c r="C123" s="9" t="s">
        <v>17</v>
      </c>
      <c r="D123" s="10">
        <v>61</v>
      </c>
      <c r="E123" s="12">
        <f>TRUNC(일위대가목록!E45,0)</f>
        <v>1692</v>
      </c>
      <c r="F123" s="12">
        <f t="shared" si="15"/>
        <v>103212</v>
      </c>
      <c r="G123" s="12">
        <f>TRUNC(일위대가목록!F45,0)</f>
        <v>0</v>
      </c>
      <c r="H123" s="12">
        <f t="shared" si="16"/>
        <v>0</v>
      </c>
      <c r="I123" s="12">
        <f>TRUNC(일위대가목록!G45,0)</f>
        <v>0</v>
      </c>
      <c r="J123" s="12">
        <f t="shared" si="17"/>
        <v>0</v>
      </c>
      <c r="K123" s="12">
        <f t="shared" si="18"/>
        <v>1692</v>
      </c>
      <c r="L123" s="12">
        <f t="shared" si="19"/>
        <v>103212</v>
      </c>
      <c r="M123" s="9" t="s">
        <v>1488</v>
      </c>
      <c r="N123" s="3" t="s">
        <v>858</v>
      </c>
      <c r="O123" s="3" t="s">
        <v>14</v>
      </c>
      <c r="P123" s="3" t="s">
        <v>14</v>
      </c>
      <c r="Q123" s="3" t="s">
        <v>1489</v>
      </c>
      <c r="R123" s="3" t="s">
        <v>11</v>
      </c>
      <c r="S123" s="3" t="s">
        <v>30</v>
      </c>
      <c r="T123" s="3" t="s">
        <v>30</v>
      </c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3" t="s">
        <v>14</v>
      </c>
      <c r="AS123" s="3" t="s">
        <v>14</v>
      </c>
      <c r="AT123" s="4"/>
      <c r="AU123" s="3" t="s">
        <v>370</v>
      </c>
      <c r="AV123" s="4">
        <v>55</v>
      </c>
    </row>
    <row r="124" spans="1:48" ht="30" customHeight="1">
      <c r="A124" s="9" t="s">
        <v>738</v>
      </c>
      <c r="B124" s="9" t="s">
        <v>283</v>
      </c>
      <c r="C124" s="9" t="s">
        <v>17</v>
      </c>
      <c r="D124" s="10">
        <v>61</v>
      </c>
      <c r="E124" s="12">
        <f>TRUNC(일위대가목록!E46,0)</f>
        <v>565</v>
      </c>
      <c r="F124" s="12">
        <f t="shared" si="15"/>
        <v>34465</v>
      </c>
      <c r="G124" s="12">
        <f>TRUNC(일위대가목록!F46,0)</f>
        <v>4483</v>
      </c>
      <c r="H124" s="12">
        <f t="shared" si="16"/>
        <v>273463</v>
      </c>
      <c r="I124" s="12">
        <f>TRUNC(일위대가목록!G46,0)</f>
        <v>0</v>
      </c>
      <c r="J124" s="12">
        <f t="shared" si="17"/>
        <v>0</v>
      </c>
      <c r="K124" s="12">
        <f t="shared" si="18"/>
        <v>5048</v>
      </c>
      <c r="L124" s="12">
        <f t="shared" si="19"/>
        <v>307928</v>
      </c>
      <c r="M124" s="9" t="s">
        <v>1475</v>
      </c>
      <c r="N124" s="3" t="s">
        <v>859</v>
      </c>
      <c r="O124" s="3" t="s">
        <v>14</v>
      </c>
      <c r="P124" s="3" t="s">
        <v>14</v>
      </c>
      <c r="Q124" s="3" t="s">
        <v>1489</v>
      </c>
      <c r="R124" s="3" t="s">
        <v>11</v>
      </c>
      <c r="S124" s="3" t="s">
        <v>30</v>
      </c>
      <c r="T124" s="3" t="s">
        <v>30</v>
      </c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3" t="s">
        <v>14</v>
      </c>
      <c r="AS124" s="3" t="s">
        <v>14</v>
      </c>
      <c r="AT124" s="4"/>
      <c r="AU124" s="3" t="s">
        <v>372</v>
      </c>
      <c r="AV124" s="4">
        <v>56</v>
      </c>
    </row>
    <row r="125" spans="1:48" ht="30" customHeight="1">
      <c r="A125" s="9" t="s">
        <v>736</v>
      </c>
      <c r="B125" s="9" t="s">
        <v>737</v>
      </c>
      <c r="C125" s="9" t="s">
        <v>17</v>
      </c>
      <c r="D125" s="10">
        <v>108</v>
      </c>
      <c r="E125" s="12">
        <f>TRUNC(일위대가목록!E47,0)</f>
        <v>282</v>
      </c>
      <c r="F125" s="12">
        <f t="shared" si="15"/>
        <v>30456</v>
      </c>
      <c r="G125" s="12">
        <f>TRUNC(일위대가목록!F47,0)</f>
        <v>0</v>
      </c>
      <c r="H125" s="12">
        <f t="shared" si="16"/>
        <v>0</v>
      </c>
      <c r="I125" s="12">
        <f>TRUNC(일위대가목록!G47,0)</f>
        <v>0</v>
      </c>
      <c r="J125" s="12">
        <f t="shared" si="17"/>
        <v>0</v>
      </c>
      <c r="K125" s="12">
        <f t="shared" si="18"/>
        <v>282</v>
      </c>
      <c r="L125" s="12">
        <f t="shared" si="19"/>
        <v>30456</v>
      </c>
      <c r="M125" s="9" t="s">
        <v>1498</v>
      </c>
      <c r="N125" s="3" t="s">
        <v>836</v>
      </c>
      <c r="O125" s="3" t="s">
        <v>14</v>
      </c>
      <c r="P125" s="3" t="s">
        <v>14</v>
      </c>
      <c r="Q125" s="3" t="s">
        <v>1489</v>
      </c>
      <c r="R125" s="3" t="s">
        <v>11</v>
      </c>
      <c r="S125" s="3" t="s">
        <v>30</v>
      </c>
      <c r="T125" s="3" t="s">
        <v>30</v>
      </c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3" t="s">
        <v>14</v>
      </c>
      <c r="AS125" s="3" t="s">
        <v>14</v>
      </c>
      <c r="AT125" s="4"/>
      <c r="AU125" s="3" t="s">
        <v>378</v>
      </c>
      <c r="AV125" s="4">
        <v>65</v>
      </c>
    </row>
    <row r="126" spans="1:48" ht="30" customHeight="1">
      <c r="A126" s="9" t="s">
        <v>807</v>
      </c>
      <c r="B126" s="9" t="s">
        <v>835</v>
      </c>
      <c r="C126" s="9" t="s">
        <v>16</v>
      </c>
      <c r="D126" s="10">
        <v>12</v>
      </c>
      <c r="E126" s="12">
        <f>TRUNC(일위대가목록!E48,0)</f>
        <v>187698</v>
      </c>
      <c r="F126" s="12">
        <f t="shared" si="15"/>
        <v>2252376</v>
      </c>
      <c r="G126" s="12">
        <f>TRUNC(일위대가목록!F48,0)</f>
        <v>90678</v>
      </c>
      <c r="H126" s="12">
        <f t="shared" si="16"/>
        <v>1088136</v>
      </c>
      <c r="I126" s="12">
        <f>TRUNC(일위대가목록!G48,0)</f>
        <v>2719</v>
      </c>
      <c r="J126" s="12">
        <f t="shared" si="17"/>
        <v>32628</v>
      </c>
      <c r="K126" s="12">
        <f t="shared" si="18"/>
        <v>281095</v>
      </c>
      <c r="L126" s="12">
        <f t="shared" si="19"/>
        <v>3373140</v>
      </c>
      <c r="M126" s="9" t="s">
        <v>1470</v>
      </c>
      <c r="N126" s="3" t="s">
        <v>832</v>
      </c>
      <c r="O126" s="3" t="s">
        <v>14</v>
      </c>
      <c r="P126" s="3" t="s">
        <v>14</v>
      </c>
      <c r="Q126" s="3" t="s">
        <v>1489</v>
      </c>
      <c r="R126" s="3" t="s">
        <v>11</v>
      </c>
      <c r="S126" s="3" t="s">
        <v>30</v>
      </c>
      <c r="T126" s="3" t="s">
        <v>30</v>
      </c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3" t="s">
        <v>14</v>
      </c>
      <c r="AS126" s="3" t="s">
        <v>14</v>
      </c>
      <c r="AT126" s="4"/>
      <c r="AU126" s="3" t="s">
        <v>392</v>
      </c>
      <c r="AV126" s="4">
        <v>66</v>
      </c>
    </row>
    <row r="127" spans="1:48" ht="30" customHeight="1">
      <c r="A127" s="9" t="s">
        <v>807</v>
      </c>
      <c r="B127" s="9" t="s">
        <v>834</v>
      </c>
      <c r="C127" s="9" t="s">
        <v>16</v>
      </c>
      <c r="D127" s="10">
        <v>3</v>
      </c>
      <c r="E127" s="12">
        <f>TRUNC(일위대가목록!E49,0)</f>
        <v>148907</v>
      </c>
      <c r="F127" s="12">
        <f t="shared" si="15"/>
        <v>446721</v>
      </c>
      <c r="G127" s="12">
        <f>TRUNC(일위대가목록!F49,0)</f>
        <v>71938</v>
      </c>
      <c r="H127" s="12">
        <f t="shared" si="16"/>
        <v>215814</v>
      </c>
      <c r="I127" s="12">
        <f>TRUNC(일위대가목록!G49,0)</f>
        <v>2157</v>
      </c>
      <c r="J127" s="12">
        <f t="shared" si="17"/>
        <v>6471</v>
      </c>
      <c r="K127" s="12">
        <f t="shared" si="18"/>
        <v>223002</v>
      </c>
      <c r="L127" s="12">
        <f t="shared" si="19"/>
        <v>669006</v>
      </c>
      <c r="M127" s="9" t="s">
        <v>1499</v>
      </c>
      <c r="N127" s="3" t="s">
        <v>833</v>
      </c>
      <c r="O127" s="3" t="s">
        <v>14</v>
      </c>
      <c r="P127" s="3" t="s">
        <v>14</v>
      </c>
      <c r="Q127" s="3" t="s">
        <v>1489</v>
      </c>
      <c r="R127" s="3" t="s">
        <v>11</v>
      </c>
      <c r="S127" s="3" t="s">
        <v>30</v>
      </c>
      <c r="T127" s="3" t="s">
        <v>30</v>
      </c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3" t="s">
        <v>14</v>
      </c>
      <c r="AS127" s="3" t="s">
        <v>14</v>
      </c>
      <c r="AT127" s="4"/>
      <c r="AU127" s="3" t="s">
        <v>379</v>
      </c>
      <c r="AV127" s="4">
        <v>67</v>
      </c>
    </row>
    <row r="128" spans="1:48" ht="30" customHeight="1">
      <c r="A128" s="9" t="s">
        <v>789</v>
      </c>
      <c r="B128" s="9" t="s">
        <v>14</v>
      </c>
      <c r="C128" s="9" t="s">
        <v>39</v>
      </c>
      <c r="D128" s="10">
        <v>1</v>
      </c>
      <c r="E128" s="12">
        <f>TRUNC(단가대비표!O76,0)</f>
        <v>3800000</v>
      </c>
      <c r="F128" s="12">
        <f t="shared" si="15"/>
        <v>3800000</v>
      </c>
      <c r="G128" s="12">
        <f>TRUNC(단가대비표!P76,0)</f>
        <v>0</v>
      </c>
      <c r="H128" s="12">
        <f t="shared" si="16"/>
        <v>0</v>
      </c>
      <c r="I128" s="12">
        <f>TRUNC(단가대비표!V76,0)</f>
        <v>0</v>
      </c>
      <c r="J128" s="12">
        <f t="shared" si="17"/>
        <v>0</v>
      </c>
      <c r="K128" s="12">
        <f t="shared" si="18"/>
        <v>3800000</v>
      </c>
      <c r="L128" s="12">
        <f t="shared" si="19"/>
        <v>3800000</v>
      </c>
      <c r="M128" s="9" t="s">
        <v>14</v>
      </c>
      <c r="N128" s="3" t="s">
        <v>380</v>
      </c>
      <c r="O128" s="3" t="s">
        <v>14</v>
      </c>
      <c r="P128" s="3" t="s">
        <v>14</v>
      </c>
      <c r="Q128" s="3" t="s">
        <v>1489</v>
      </c>
      <c r="R128" s="3" t="s">
        <v>30</v>
      </c>
      <c r="S128" s="3" t="s">
        <v>30</v>
      </c>
      <c r="T128" s="3" t="s">
        <v>11</v>
      </c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3" t="s">
        <v>14</v>
      </c>
      <c r="AS128" s="3" t="s">
        <v>14</v>
      </c>
      <c r="AT128" s="4"/>
      <c r="AU128" s="3" t="s">
        <v>241</v>
      </c>
      <c r="AV128" s="4">
        <v>89</v>
      </c>
    </row>
    <row r="129" spans="1:48" ht="30" customHeight="1">
      <c r="A129" s="9" t="s">
        <v>790</v>
      </c>
      <c r="B129" s="9" t="s">
        <v>14</v>
      </c>
      <c r="C129" s="9" t="s">
        <v>39</v>
      </c>
      <c r="D129" s="10">
        <v>1</v>
      </c>
      <c r="E129" s="12">
        <f>TRUNC(단가대비표!O77,0)</f>
        <v>6100000</v>
      </c>
      <c r="F129" s="12">
        <f t="shared" si="15"/>
        <v>6100000</v>
      </c>
      <c r="G129" s="12">
        <f>TRUNC(단가대비표!P77,0)</f>
        <v>0</v>
      </c>
      <c r="H129" s="12">
        <f t="shared" si="16"/>
        <v>0</v>
      </c>
      <c r="I129" s="12">
        <f>TRUNC(단가대비표!V77,0)</f>
        <v>0</v>
      </c>
      <c r="J129" s="12">
        <f t="shared" si="17"/>
        <v>0</v>
      </c>
      <c r="K129" s="12">
        <f t="shared" si="18"/>
        <v>6100000</v>
      </c>
      <c r="L129" s="12">
        <f t="shared" si="19"/>
        <v>6100000</v>
      </c>
      <c r="M129" s="9" t="s">
        <v>14</v>
      </c>
      <c r="N129" s="3" t="s">
        <v>383</v>
      </c>
      <c r="O129" s="3" t="s">
        <v>14</v>
      </c>
      <c r="P129" s="3" t="s">
        <v>14</v>
      </c>
      <c r="Q129" s="3" t="s">
        <v>1489</v>
      </c>
      <c r="R129" s="3" t="s">
        <v>30</v>
      </c>
      <c r="S129" s="3" t="s">
        <v>30</v>
      </c>
      <c r="T129" s="3" t="s">
        <v>11</v>
      </c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3" t="s">
        <v>14</v>
      </c>
      <c r="AS129" s="3" t="s">
        <v>14</v>
      </c>
      <c r="AT129" s="4"/>
      <c r="AU129" s="3" t="s">
        <v>232</v>
      </c>
      <c r="AV129" s="4">
        <v>90</v>
      </c>
    </row>
    <row r="130" spans="1:48" ht="30" customHeight="1">
      <c r="A130" s="9" t="s">
        <v>46</v>
      </c>
      <c r="B130" s="9" t="s">
        <v>14</v>
      </c>
      <c r="C130" s="9" t="s">
        <v>39</v>
      </c>
      <c r="D130" s="10">
        <v>1</v>
      </c>
      <c r="E130" s="12">
        <f>TRUNC(단가대비표!O78,0)</f>
        <v>0</v>
      </c>
      <c r="F130" s="12">
        <f t="shared" si="15"/>
        <v>0</v>
      </c>
      <c r="G130" s="12">
        <f>TRUNC(단가대비표!P78,0)</f>
        <v>0</v>
      </c>
      <c r="H130" s="12">
        <f t="shared" si="16"/>
        <v>0</v>
      </c>
      <c r="I130" s="12">
        <f>TRUNC(단가대비표!V78,0)</f>
        <v>1900000</v>
      </c>
      <c r="J130" s="12">
        <f t="shared" si="17"/>
        <v>1900000</v>
      </c>
      <c r="K130" s="12">
        <f t="shared" si="18"/>
        <v>1900000</v>
      </c>
      <c r="L130" s="12">
        <f t="shared" si="19"/>
        <v>1900000</v>
      </c>
      <c r="M130" s="9" t="s">
        <v>14</v>
      </c>
      <c r="N130" s="3" t="s">
        <v>386</v>
      </c>
      <c r="O130" s="3" t="s">
        <v>14</v>
      </c>
      <c r="P130" s="3" t="s">
        <v>14</v>
      </c>
      <c r="Q130" s="3" t="s">
        <v>1489</v>
      </c>
      <c r="R130" s="3" t="s">
        <v>30</v>
      </c>
      <c r="S130" s="3" t="s">
        <v>30</v>
      </c>
      <c r="T130" s="3" t="s">
        <v>11</v>
      </c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3" t="s">
        <v>14</v>
      </c>
      <c r="AS130" s="3" t="s">
        <v>14</v>
      </c>
      <c r="AT130" s="4"/>
      <c r="AU130" s="3" t="s">
        <v>243</v>
      </c>
      <c r="AV130" s="4">
        <v>91</v>
      </c>
    </row>
    <row r="131" spans="1:48" ht="30" customHeight="1">
      <c r="A131" s="9" t="s">
        <v>739</v>
      </c>
      <c r="B131" s="9" t="s">
        <v>14</v>
      </c>
      <c r="C131" s="9" t="s">
        <v>39</v>
      </c>
      <c r="D131" s="10">
        <v>1</v>
      </c>
      <c r="E131" s="12">
        <f>TRUNC(단가대비표!O79,0)</f>
        <v>0</v>
      </c>
      <c r="F131" s="12">
        <f t="shared" si="15"/>
        <v>0</v>
      </c>
      <c r="G131" s="12">
        <f>TRUNC(단가대비표!P79,0)</f>
        <v>0</v>
      </c>
      <c r="H131" s="12">
        <f t="shared" si="16"/>
        <v>0</v>
      </c>
      <c r="I131" s="12">
        <f>TRUNC(단가대비표!V79,0)</f>
        <v>210000</v>
      </c>
      <c r="J131" s="12">
        <f t="shared" si="17"/>
        <v>210000</v>
      </c>
      <c r="K131" s="12">
        <f t="shared" si="18"/>
        <v>210000</v>
      </c>
      <c r="L131" s="12">
        <f t="shared" si="19"/>
        <v>210000</v>
      </c>
      <c r="M131" s="9" t="s">
        <v>14</v>
      </c>
      <c r="N131" s="3" t="s">
        <v>388</v>
      </c>
      <c r="O131" s="3" t="s">
        <v>14</v>
      </c>
      <c r="P131" s="3" t="s">
        <v>14</v>
      </c>
      <c r="Q131" s="3" t="s">
        <v>1489</v>
      </c>
      <c r="R131" s="3" t="s">
        <v>30</v>
      </c>
      <c r="S131" s="3" t="s">
        <v>30</v>
      </c>
      <c r="T131" s="3" t="s">
        <v>11</v>
      </c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3" t="s">
        <v>14</v>
      </c>
      <c r="AS131" s="3" t="s">
        <v>14</v>
      </c>
      <c r="AT131" s="4"/>
      <c r="AU131" s="3" t="s">
        <v>229</v>
      </c>
      <c r="AV131" s="4">
        <v>92</v>
      </c>
    </row>
    <row r="132" spans="1:48" ht="30" customHeight="1">
      <c r="A132" s="9" t="s">
        <v>740</v>
      </c>
      <c r="B132" s="9" t="s">
        <v>14</v>
      </c>
      <c r="C132" s="9" t="s">
        <v>39</v>
      </c>
      <c r="D132" s="10">
        <v>1</v>
      </c>
      <c r="E132" s="12">
        <f>TRUNC(단가대비표!O80,0)</f>
        <v>0</v>
      </c>
      <c r="F132" s="12">
        <f t="shared" si="15"/>
        <v>0</v>
      </c>
      <c r="G132" s="12">
        <f>TRUNC(단가대비표!P80,0)</f>
        <v>0</v>
      </c>
      <c r="H132" s="12">
        <f t="shared" si="16"/>
        <v>0</v>
      </c>
      <c r="I132" s="12">
        <f>TRUNC(단가대비표!V80,0)</f>
        <v>350000</v>
      </c>
      <c r="J132" s="12">
        <f t="shared" si="17"/>
        <v>350000</v>
      </c>
      <c r="K132" s="12">
        <f t="shared" si="18"/>
        <v>350000</v>
      </c>
      <c r="L132" s="12">
        <f t="shared" si="19"/>
        <v>350000</v>
      </c>
      <c r="M132" s="9" t="s">
        <v>14</v>
      </c>
      <c r="N132" s="3" t="s">
        <v>390</v>
      </c>
      <c r="O132" s="3" t="s">
        <v>14</v>
      </c>
      <c r="P132" s="3" t="s">
        <v>14</v>
      </c>
      <c r="Q132" s="3" t="s">
        <v>1489</v>
      </c>
      <c r="R132" s="3" t="s">
        <v>30</v>
      </c>
      <c r="S132" s="3" t="s">
        <v>30</v>
      </c>
      <c r="T132" s="3" t="s">
        <v>11</v>
      </c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3" t="s">
        <v>14</v>
      </c>
      <c r="AS132" s="3" t="s">
        <v>14</v>
      </c>
      <c r="AT132" s="4"/>
      <c r="AU132" s="3" t="s">
        <v>230</v>
      </c>
      <c r="AV132" s="4">
        <v>93</v>
      </c>
    </row>
    <row r="133" spans="1:48" ht="30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</row>
    <row r="135" spans="1:48" ht="30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1:48" ht="30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1:48" ht="30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1:48" ht="30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48" ht="30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48" ht="30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1:48" ht="30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1:48" ht="30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1:48" ht="30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1:48" ht="30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1:48" ht="30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1:48" ht="30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1:48" ht="30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1:48" ht="30" customHeight="1">
      <c r="A159" s="9" t="s">
        <v>799</v>
      </c>
      <c r="B159" s="10"/>
      <c r="C159" s="10"/>
      <c r="D159" s="10"/>
      <c r="E159" s="10"/>
      <c r="F159" s="12">
        <f>SUM(F109:F158)</f>
        <v>20835732</v>
      </c>
      <c r="G159" s="10"/>
      <c r="H159" s="12">
        <f>SUM(H109:H158)</f>
        <v>4065831</v>
      </c>
      <c r="I159" s="10"/>
      <c r="J159" s="12">
        <f>SUM(J109:J158)</f>
        <v>2508978</v>
      </c>
      <c r="K159" s="10"/>
      <c r="L159" s="12">
        <f>SUM(L109:L158)</f>
        <v>27410541</v>
      </c>
      <c r="M159" s="10"/>
      <c r="N159" s="1" t="s">
        <v>1433</v>
      </c>
    </row>
    <row r="160" spans="1:48" ht="30" customHeight="1">
      <c r="A160" s="9" t="s">
        <v>791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4"/>
      <c r="O160" s="4"/>
      <c r="P160" s="4"/>
      <c r="Q160" s="3" t="s">
        <v>1473</v>
      </c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1:48" ht="30" customHeight="1">
      <c r="A161" s="9" t="s">
        <v>793</v>
      </c>
      <c r="B161" s="9" t="s">
        <v>794</v>
      </c>
      <c r="C161" s="9" t="s">
        <v>29</v>
      </c>
      <c r="D161" s="10">
        <v>2</v>
      </c>
      <c r="E161" s="12">
        <f>TRUNC(일위대가목록!E50,0)</f>
        <v>1626</v>
      </c>
      <c r="F161" s="12">
        <f>TRUNC(E161*D161,0)</f>
        <v>3252</v>
      </c>
      <c r="G161" s="12">
        <f>TRUNC(일위대가목록!F50,0)</f>
        <v>16952</v>
      </c>
      <c r="H161" s="12">
        <f>TRUNC(G161*D161,0)</f>
        <v>33904</v>
      </c>
      <c r="I161" s="12">
        <f>TRUNC(일위대가목록!G50,0)</f>
        <v>0</v>
      </c>
      <c r="J161" s="12">
        <f>TRUNC(I161*D161,0)</f>
        <v>0</v>
      </c>
      <c r="K161" s="12">
        <f t="shared" ref="K161:L165" si="20">TRUNC(E161+G161+I161,0)</f>
        <v>18578</v>
      </c>
      <c r="L161" s="12">
        <f t="shared" si="20"/>
        <v>37156</v>
      </c>
      <c r="M161" s="9" t="s">
        <v>1476</v>
      </c>
      <c r="N161" s="3" t="s">
        <v>839</v>
      </c>
      <c r="O161" s="3" t="s">
        <v>14</v>
      </c>
      <c r="P161" s="3" t="s">
        <v>14</v>
      </c>
      <c r="Q161" s="3" t="s">
        <v>1473</v>
      </c>
      <c r="R161" s="3" t="s">
        <v>11</v>
      </c>
      <c r="S161" s="3" t="s">
        <v>30</v>
      </c>
      <c r="T161" s="3" t="s">
        <v>30</v>
      </c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3" t="s">
        <v>14</v>
      </c>
      <c r="AS161" s="3" t="s">
        <v>14</v>
      </c>
      <c r="AT161" s="4"/>
      <c r="AU161" s="3" t="s">
        <v>364</v>
      </c>
      <c r="AV161" s="4">
        <v>69</v>
      </c>
    </row>
    <row r="162" spans="1:48" ht="30" customHeight="1">
      <c r="A162" s="9" t="s">
        <v>793</v>
      </c>
      <c r="B162" s="9" t="s">
        <v>795</v>
      </c>
      <c r="C162" s="9" t="s">
        <v>29</v>
      </c>
      <c r="D162" s="10">
        <v>4</v>
      </c>
      <c r="E162" s="12">
        <f>TRUNC(일위대가목록!E51,0)</f>
        <v>2978</v>
      </c>
      <c r="F162" s="12">
        <f>TRUNC(E162*D162,0)</f>
        <v>11912</v>
      </c>
      <c r="G162" s="12">
        <f>TRUNC(일위대가목록!F51,0)</f>
        <v>23162</v>
      </c>
      <c r="H162" s="12">
        <f>TRUNC(G162*D162,0)</f>
        <v>92648</v>
      </c>
      <c r="I162" s="12">
        <f>TRUNC(일위대가목록!G51,0)</f>
        <v>166</v>
      </c>
      <c r="J162" s="12">
        <f>TRUNC(I162*D162,0)</f>
        <v>664</v>
      </c>
      <c r="K162" s="12">
        <f t="shared" si="20"/>
        <v>26306</v>
      </c>
      <c r="L162" s="12">
        <f t="shared" si="20"/>
        <v>105224</v>
      </c>
      <c r="M162" s="9" t="s">
        <v>1500</v>
      </c>
      <c r="N162" s="3" t="s">
        <v>841</v>
      </c>
      <c r="O162" s="3" t="s">
        <v>14</v>
      </c>
      <c r="P162" s="3" t="s">
        <v>14</v>
      </c>
      <c r="Q162" s="3" t="s">
        <v>1473</v>
      </c>
      <c r="R162" s="3" t="s">
        <v>11</v>
      </c>
      <c r="S162" s="3" t="s">
        <v>30</v>
      </c>
      <c r="T162" s="3" t="s">
        <v>30</v>
      </c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3" t="s">
        <v>14</v>
      </c>
      <c r="AS162" s="3" t="s">
        <v>14</v>
      </c>
      <c r="AT162" s="4"/>
      <c r="AU162" s="3" t="s">
        <v>4</v>
      </c>
      <c r="AV162" s="4">
        <v>70</v>
      </c>
    </row>
    <row r="163" spans="1:48" ht="30" customHeight="1">
      <c r="A163" s="9" t="s">
        <v>279</v>
      </c>
      <c r="B163" s="9" t="s">
        <v>953</v>
      </c>
      <c r="C163" s="9" t="s">
        <v>29</v>
      </c>
      <c r="D163" s="10">
        <v>40</v>
      </c>
      <c r="E163" s="12">
        <f>TRUNC(일위대가목록!E52,0)</f>
        <v>900</v>
      </c>
      <c r="F163" s="12">
        <f>TRUNC(E163*D163,0)</f>
        <v>36000</v>
      </c>
      <c r="G163" s="12">
        <f>TRUNC(일위대가목록!F52,0)</f>
        <v>10103</v>
      </c>
      <c r="H163" s="12">
        <f>TRUNC(G163*D163,0)</f>
        <v>404120</v>
      </c>
      <c r="I163" s="12">
        <f>TRUNC(일위대가목록!G52,0)</f>
        <v>0</v>
      </c>
      <c r="J163" s="12">
        <f>TRUNC(I163*D163,0)</f>
        <v>0</v>
      </c>
      <c r="K163" s="12">
        <f t="shared" si="20"/>
        <v>11003</v>
      </c>
      <c r="L163" s="12">
        <f t="shared" si="20"/>
        <v>440120</v>
      </c>
      <c r="M163" s="9" t="s">
        <v>1474</v>
      </c>
      <c r="N163" s="3" t="s">
        <v>837</v>
      </c>
      <c r="O163" s="3" t="s">
        <v>14</v>
      </c>
      <c r="P163" s="3" t="s">
        <v>14</v>
      </c>
      <c r="Q163" s="3" t="s">
        <v>1473</v>
      </c>
      <c r="R163" s="3" t="s">
        <v>11</v>
      </c>
      <c r="S163" s="3" t="s">
        <v>30</v>
      </c>
      <c r="T163" s="3" t="s">
        <v>30</v>
      </c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3" t="s">
        <v>14</v>
      </c>
      <c r="AS163" s="3" t="s">
        <v>14</v>
      </c>
      <c r="AT163" s="4"/>
      <c r="AU163" s="3" t="s">
        <v>5</v>
      </c>
      <c r="AV163" s="4">
        <v>71</v>
      </c>
    </row>
    <row r="164" spans="1:48" ht="30" customHeight="1">
      <c r="A164" s="9" t="s">
        <v>279</v>
      </c>
      <c r="B164" s="9" t="s">
        <v>1842</v>
      </c>
      <c r="C164" s="9" t="s">
        <v>29</v>
      </c>
      <c r="D164" s="10">
        <v>16</v>
      </c>
      <c r="E164" s="12">
        <f>TRUNC(일위대가목록!E53,0)</f>
        <v>2252</v>
      </c>
      <c r="F164" s="12">
        <f>TRUNC(E164*D164,0)</f>
        <v>36032</v>
      </c>
      <c r="G164" s="12">
        <f>TRUNC(일위대가목록!F53,0)</f>
        <v>19576</v>
      </c>
      <c r="H164" s="12">
        <f>TRUNC(G164*D164,0)</f>
        <v>313216</v>
      </c>
      <c r="I164" s="12">
        <f>TRUNC(일위대가목록!G53,0)</f>
        <v>166</v>
      </c>
      <c r="J164" s="12">
        <f>TRUNC(I164*D164,0)</f>
        <v>2656</v>
      </c>
      <c r="K164" s="12">
        <f t="shared" si="20"/>
        <v>21994</v>
      </c>
      <c r="L164" s="12">
        <f t="shared" si="20"/>
        <v>351904</v>
      </c>
      <c r="M164" s="9" t="s">
        <v>1477</v>
      </c>
      <c r="N164" s="3" t="s">
        <v>838</v>
      </c>
      <c r="O164" s="3" t="s">
        <v>14</v>
      </c>
      <c r="P164" s="3" t="s">
        <v>14</v>
      </c>
      <c r="Q164" s="3" t="s">
        <v>1473</v>
      </c>
      <c r="R164" s="3" t="s">
        <v>11</v>
      </c>
      <c r="S164" s="3" t="s">
        <v>30</v>
      </c>
      <c r="T164" s="3" t="s">
        <v>30</v>
      </c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3" t="s">
        <v>14</v>
      </c>
      <c r="AS164" s="3" t="s">
        <v>14</v>
      </c>
      <c r="AT164" s="4"/>
      <c r="AU164" s="3" t="s">
        <v>393</v>
      </c>
      <c r="AV164" s="4">
        <v>72</v>
      </c>
    </row>
    <row r="165" spans="1:48" ht="30" customHeight="1">
      <c r="A165" s="9" t="s">
        <v>279</v>
      </c>
      <c r="B165" s="9" t="s">
        <v>954</v>
      </c>
      <c r="C165" s="9" t="s">
        <v>29</v>
      </c>
      <c r="D165" s="10">
        <v>139</v>
      </c>
      <c r="E165" s="12">
        <f>TRUNC(일위대가목록!E54,0)</f>
        <v>2600</v>
      </c>
      <c r="F165" s="12">
        <f>TRUNC(E165*D165,0)</f>
        <v>361400</v>
      </c>
      <c r="G165" s="12">
        <f>TRUNC(일위대가목록!F54,0)</f>
        <v>16313</v>
      </c>
      <c r="H165" s="12">
        <f>TRUNC(G165*D165,0)</f>
        <v>2267507</v>
      </c>
      <c r="I165" s="12">
        <f>TRUNC(일위대가목록!G54,0)</f>
        <v>166</v>
      </c>
      <c r="J165" s="12">
        <f>TRUNC(I165*D165,0)</f>
        <v>23074</v>
      </c>
      <c r="K165" s="12">
        <f t="shared" si="20"/>
        <v>19079</v>
      </c>
      <c r="L165" s="12">
        <f t="shared" si="20"/>
        <v>2651981</v>
      </c>
      <c r="M165" s="9" t="s">
        <v>1478</v>
      </c>
      <c r="N165" s="3" t="s">
        <v>840</v>
      </c>
      <c r="O165" s="3" t="s">
        <v>14</v>
      </c>
      <c r="P165" s="3" t="s">
        <v>14</v>
      </c>
      <c r="Q165" s="3" t="s">
        <v>1473</v>
      </c>
      <c r="R165" s="3" t="s">
        <v>11</v>
      </c>
      <c r="S165" s="3" t="s">
        <v>30</v>
      </c>
      <c r="T165" s="3" t="s">
        <v>30</v>
      </c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3" t="s">
        <v>14</v>
      </c>
      <c r="AS165" s="3" t="s">
        <v>14</v>
      </c>
      <c r="AT165" s="4"/>
      <c r="AU165" s="3" t="s">
        <v>1642</v>
      </c>
      <c r="AV165" s="4">
        <v>73</v>
      </c>
    </row>
    <row r="166" spans="1:48" ht="30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1:48" ht="30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1:48" ht="30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1:48" ht="30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1:48" ht="30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1:48" ht="30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1:48" ht="30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48" ht="30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1:48" ht="30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1:48" ht="30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1:48" ht="30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1:48" ht="30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1:48" ht="30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48" ht="30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1:48" ht="30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48" ht="30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48" ht="30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48" ht="30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48" ht="30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48" ht="30" customHeight="1">
      <c r="A185" s="9" t="s">
        <v>799</v>
      </c>
      <c r="B185" s="10"/>
      <c r="C185" s="10"/>
      <c r="D185" s="10"/>
      <c r="E185" s="10"/>
      <c r="F185" s="12">
        <f>SUM(F161:F184)</f>
        <v>448596</v>
      </c>
      <c r="G185" s="10"/>
      <c r="H185" s="12">
        <f>SUM(H161:H184)</f>
        <v>3111395</v>
      </c>
      <c r="I185" s="10"/>
      <c r="J185" s="12">
        <f>SUM(J161:J184)</f>
        <v>26394</v>
      </c>
      <c r="K185" s="10"/>
      <c r="L185" s="12">
        <f>SUM(L161:L184)</f>
        <v>3586385</v>
      </c>
      <c r="M185" s="10"/>
      <c r="N185" s="1" t="s">
        <v>1433</v>
      </c>
    </row>
    <row r="186" spans="1:48" ht="30" customHeight="1">
      <c r="A186" s="9" t="s">
        <v>796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4"/>
      <c r="O186" s="4"/>
      <c r="P186" s="4"/>
      <c r="Q186" s="3" t="s">
        <v>1479</v>
      </c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1:48" ht="30" customHeight="1">
      <c r="A187" s="9" t="s">
        <v>1507</v>
      </c>
      <c r="B187" s="9" t="s">
        <v>927</v>
      </c>
      <c r="C187" s="9" t="s">
        <v>16</v>
      </c>
      <c r="D187" s="10">
        <v>39</v>
      </c>
      <c r="E187" s="12">
        <f>TRUNC(단가대비표!O39,0)</f>
        <v>766800</v>
      </c>
      <c r="F187" s="12">
        <f>TRUNC(E187*D187,0)</f>
        <v>29905200</v>
      </c>
      <c r="G187" s="12">
        <f>TRUNC(단가대비표!P39,0)</f>
        <v>0</v>
      </c>
      <c r="H187" s="12">
        <f>TRUNC(G187*D187,0)</f>
        <v>0</v>
      </c>
      <c r="I187" s="12">
        <f>TRUNC(단가대비표!V39,0)</f>
        <v>0</v>
      </c>
      <c r="J187" s="12">
        <f>TRUNC(I187*D187,0)</f>
        <v>0</v>
      </c>
      <c r="K187" s="12">
        <f t="shared" ref="K187:L191" si="21">TRUNC(E187+G187+I187,0)</f>
        <v>766800</v>
      </c>
      <c r="L187" s="12">
        <f t="shared" si="21"/>
        <v>29905200</v>
      </c>
      <c r="M187" s="9" t="s">
        <v>14</v>
      </c>
      <c r="N187" s="3" t="s">
        <v>1660</v>
      </c>
      <c r="O187" s="3" t="s">
        <v>14</v>
      </c>
      <c r="P187" s="3" t="s">
        <v>14</v>
      </c>
      <c r="Q187" s="3" t="s">
        <v>1479</v>
      </c>
      <c r="R187" s="3" t="s">
        <v>30</v>
      </c>
      <c r="S187" s="3" t="s">
        <v>30</v>
      </c>
      <c r="T187" s="3" t="s">
        <v>11</v>
      </c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3" t="s">
        <v>14</v>
      </c>
      <c r="AS187" s="3" t="s">
        <v>14</v>
      </c>
      <c r="AT187" s="4"/>
      <c r="AU187" s="3" t="s">
        <v>248</v>
      </c>
      <c r="AV187" s="4">
        <v>79</v>
      </c>
    </row>
    <row r="188" spans="1:48" ht="30" customHeight="1">
      <c r="A188" s="9" t="s">
        <v>284</v>
      </c>
      <c r="B188" s="9" t="s">
        <v>930</v>
      </c>
      <c r="C188" s="9" t="s">
        <v>16</v>
      </c>
      <c r="D188" s="10">
        <v>1</v>
      </c>
      <c r="E188" s="12">
        <f>TRUNC(단가대비표!O40,0)</f>
        <v>377000</v>
      </c>
      <c r="F188" s="12">
        <f>TRUNC(E188*D188,0)</f>
        <v>377000</v>
      </c>
      <c r="G188" s="12">
        <f>TRUNC(단가대비표!P40,0)</f>
        <v>0</v>
      </c>
      <c r="H188" s="12">
        <f>TRUNC(G188*D188,0)</f>
        <v>0</v>
      </c>
      <c r="I188" s="12">
        <f>TRUNC(단가대비표!V40,0)</f>
        <v>0</v>
      </c>
      <c r="J188" s="12">
        <f>TRUNC(I188*D188,0)</f>
        <v>0</v>
      </c>
      <c r="K188" s="12">
        <f t="shared" si="21"/>
        <v>377000</v>
      </c>
      <c r="L188" s="12">
        <f t="shared" si="21"/>
        <v>377000</v>
      </c>
      <c r="M188" s="9" t="s">
        <v>14</v>
      </c>
      <c r="N188" s="3" t="s">
        <v>1662</v>
      </c>
      <c r="O188" s="3" t="s">
        <v>14</v>
      </c>
      <c r="P188" s="3" t="s">
        <v>14</v>
      </c>
      <c r="Q188" s="3" t="s">
        <v>1479</v>
      </c>
      <c r="R188" s="3" t="s">
        <v>30</v>
      </c>
      <c r="S188" s="3" t="s">
        <v>30</v>
      </c>
      <c r="T188" s="3" t="s">
        <v>11</v>
      </c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3" t="s">
        <v>14</v>
      </c>
      <c r="AS188" s="3" t="s">
        <v>14</v>
      </c>
      <c r="AT188" s="4"/>
      <c r="AU188" s="3" t="s">
        <v>245</v>
      </c>
      <c r="AV188" s="4">
        <v>80</v>
      </c>
    </row>
    <row r="189" spans="1:48" ht="30" customHeight="1">
      <c r="A189" s="9" t="s">
        <v>1531</v>
      </c>
      <c r="B189" s="9" t="s">
        <v>1849</v>
      </c>
      <c r="C189" s="9" t="s">
        <v>16</v>
      </c>
      <c r="D189" s="10">
        <v>512</v>
      </c>
      <c r="E189" s="12">
        <f>TRUNC(단가대비표!O41,0)</f>
        <v>19600</v>
      </c>
      <c r="F189" s="12">
        <f>TRUNC(E189*D189,0)</f>
        <v>10035200</v>
      </c>
      <c r="G189" s="12">
        <f>TRUNC(단가대비표!P41,0)</f>
        <v>0</v>
      </c>
      <c r="H189" s="12">
        <f>TRUNC(G189*D189,0)</f>
        <v>0</v>
      </c>
      <c r="I189" s="12">
        <f>TRUNC(단가대비표!V41,0)</f>
        <v>0</v>
      </c>
      <c r="J189" s="12">
        <f>TRUNC(I189*D189,0)</f>
        <v>0</v>
      </c>
      <c r="K189" s="12">
        <f t="shared" si="21"/>
        <v>19600</v>
      </c>
      <c r="L189" s="12">
        <f t="shared" si="21"/>
        <v>10035200</v>
      </c>
      <c r="M189" s="9" t="s">
        <v>14</v>
      </c>
      <c r="N189" s="3" t="s">
        <v>1643</v>
      </c>
      <c r="O189" s="3" t="s">
        <v>14</v>
      </c>
      <c r="P189" s="3" t="s">
        <v>14</v>
      </c>
      <c r="Q189" s="3" t="s">
        <v>1479</v>
      </c>
      <c r="R189" s="3" t="s">
        <v>30</v>
      </c>
      <c r="S189" s="3" t="s">
        <v>30</v>
      </c>
      <c r="T189" s="3" t="s">
        <v>11</v>
      </c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3" t="s">
        <v>14</v>
      </c>
      <c r="AS189" s="3" t="s">
        <v>14</v>
      </c>
      <c r="AT189" s="4"/>
      <c r="AU189" s="3" t="s">
        <v>244</v>
      </c>
      <c r="AV189" s="4">
        <v>81</v>
      </c>
    </row>
    <row r="190" spans="1:48" ht="30" customHeight="1">
      <c r="A190" s="9" t="s">
        <v>1516</v>
      </c>
      <c r="B190" s="9" t="s">
        <v>200</v>
      </c>
      <c r="C190" s="9" t="s">
        <v>16</v>
      </c>
      <c r="D190" s="10">
        <v>1</v>
      </c>
      <c r="E190" s="12">
        <f>TRUNC(일위대가목록!E55,0)</f>
        <v>244439</v>
      </c>
      <c r="F190" s="12">
        <f>TRUNC(E190*D190,0)</f>
        <v>244439</v>
      </c>
      <c r="G190" s="12">
        <f>TRUNC(일위대가목록!F55,0)</f>
        <v>284425</v>
      </c>
      <c r="H190" s="12">
        <f>TRUNC(G190*D190,0)</f>
        <v>284425</v>
      </c>
      <c r="I190" s="12">
        <f>TRUNC(일위대가목록!G55,0)</f>
        <v>7716</v>
      </c>
      <c r="J190" s="12">
        <f>TRUNC(I190*D190,0)</f>
        <v>7716</v>
      </c>
      <c r="K190" s="12">
        <f t="shared" si="21"/>
        <v>536580</v>
      </c>
      <c r="L190" s="12">
        <f t="shared" si="21"/>
        <v>536580</v>
      </c>
      <c r="M190" s="9" t="s">
        <v>1502</v>
      </c>
      <c r="N190" s="3" t="s">
        <v>842</v>
      </c>
      <c r="O190" s="3" t="s">
        <v>14</v>
      </c>
      <c r="P190" s="3" t="s">
        <v>14</v>
      </c>
      <c r="Q190" s="3" t="s">
        <v>1479</v>
      </c>
      <c r="R190" s="3" t="s">
        <v>11</v>
      </c>
      <c r="S190" s="3" t="s">
        <v>30</v>
      </c>
      <c r="T190" s="3" t="s">
        <v>30</v>
      </c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3" t="s">
        <v>14</v>
      </c>
      <c r="AS190" s="3" t="s">
        <v>14</v>
      </c>
      <c r="AT190" s="4"/>
      <c r="AU190" s="3" t="s">
        <v>1657</v>
      </c>
      <c r="AV190" s="4">
        <v>15</v>
      </c>
    </row>
    <row r="191" spans="1:48" ht="30" customHeight="1">
      <c r="A191" s="9" t="s">
        <v>1516</v>
      </c>
      <c r="B191" s="9" t="s">
        <v>891</v>
      </c>
      <c r="C191" s="9" t="s">
        <v>16</v>
      </c>
      <c r="D191" s="10">
        <v>1</v>
      </c>
      <c r="E191" s="12">
        <f>TRUNC(일위대가목록!E56,0)</f>
        <v>65753</v>
      </c>
      <c r="F191" s="12">
        <f>TRUNC(E191*D191,0)</f>
        <v>65753</v>
      </c>
      <c r="G191" s="12">
        <f>TRUNC(일위대가목록!F56,0)</f>
        <v>54936</v>
      </c>
      <c r="H191" s="12">
        <f>TRUNC(G191*D191,0)</f>
        <v>54936</v>
      </c>
      <c r="I191" s="12">
        <f>TRUNC(일위대가목록!G56,0)</f>
        <v>363</v>
      </c>
      <c r="J191" s="12">
        <f>TRUNC(I191*D191,0)</f>
        <v>363</v>
      </c>
      <c r="K191" s="12">
        <f t="shared" si="21"/>
        <v>121052</v>
      </c>
      <c r="L191" s="12">
        <f t="shared" si="21"/>
        <v>121052</v>
      </c>
      <c r="M191" s="9" t="s">
        <v>1529</v>
      </c>
      <c r="N191" s="3" t="s">
        <v>843</v>
      </c>
      <c r="O191" s="3" t="s">
        <v>14</v>
      </c>
      <c r="P191" s="3" t="s">
        <v>14</v>
      </c>
      <c r="Q191" s="3" t="s">
        <v>1479</v>
      </c>
      <c r="R191" s="3" t="s">
        <v>11</v>
      </c>
      <c r="S191" s="3" t="s">
        <v>30</v>
      </c>
      <c r="T191" s="3" t="s">
        <v>30</v>
      </c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3" t="s">
        <v>14</v>
      </c>
      <c r="AS191" s="3" t="s">
        <v>14</v>
      </c>
      <c r="AT191" s="4"/>
      <c r="AU191" s="3" t="s">
        <v>1667</v>
      </c>
      <c r="AV191" s="4">
        <v>16</v>
      </c>
    </row>
    <row r="192" spans="1:48" ht="30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1:13" ht="30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3" ht="30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1:13" ht="30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1:13" ht="30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1:13" ht="30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1:13" ht="30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1:13" ht="30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1:13" ht="30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1:13" ht="30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1:13" ht="30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1:13" ht="30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1:13" ht="30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1:13" ht="30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13" ht="30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13" ht="30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13" ht="30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48" ht="30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1:48" ht="30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1:48" ht="30" customHeight="1">
      <c r="A211" s="9" t="s">
        <v>799</v>
      </c>
      <c r="B211" s="10"/>
      <c r="C211" s="10"/>
      <c r="D211" s="10"/>
      <c r="E211" s="10"/>
      <c r="F211" s="12">
        <f>SUM(F187:F210)</f>
        <v>40627592</v>
      </c>
      <c r="G211" s="10"/>
      <c r="H211" s="12">
        <f>SUM(H187:H210)</f>
        <v>339361</v>
      </c>
      <c r="I211" s="10"/>
      <c r="J211" s="12">
        <f>SUM(J187:J210)</f>
        <v>8079</v>
      </c>
      <c r="K211" s="10"/>
      <c r="L211" s="12">
        <f>SUM(L187:L210)</f>
        <v>40975032</v>
      </c>
      <c r="M211" s="10"/>
      <c r="N211" s="1" t="s">
        <v>1433</v>
      </c>
    </row>
    <row r="212" spans="1:48" ht="30" customHeight="1">
      <c r="A212" s="9" t="s">
        <v>285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4"/>
      <c r="O212" s="4"/>
      <c r="P212" s="4"/>
      <c r="Q212" s="3" t="s">
        <v>1505</v>
      </c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1:48" ht="30" customHeight="1">
      <c r="A213" s="9" t="s">
        <v>50</v>
      </c>
      <c r="B213" s="9" t="s">
        <v>51</v>
      </c>
      <c r="C213" s="9" t="s">
        <v>49</v>
      </c>
      <c r="D213" s="10">
        <v>17</v>
      </c>
      <c r="E213" s="12">
        <f>TRUNC(단가대비표!O8,0)</f>
        <v>32000</v>
      </c>
      <c r="F213" s="12">
        <f>TRUNC(E213*D213,0)</f>
        <v>544000</v>
      </c>
      <c r="G213" s="12">
        <f>TRUNC(단가대비표!P8,0)</f>
        <v>0</v>
      </c>
      <c r="H213" s="12">
        <f>TRUNC(G213*D213,0)</f>
        <v>0</v>
      </c>
      <c r="I213" s="12">
        <f>TRUNC(단가대비표!V8,0)</f>
        <v>0</v>
      </c>
      <c r="J213" s="12">
        <f>TRUNC(I213*D213,0)</f>
        <v>0</v>
      </c>
      <c r="K213" s="12">
        <f t="shared" ref="K213:L215" si="22">TRUNC(E213+G213+I213,0)</f>
        <v>32000</v>
      </c>
      <c r="L213" s="12">
        <f t="shared" si="22"/>
        <v>544000</v>
      </c>
      <c r="M213" s="9" t="s">
        <v>14</v>
      </c>
      <c r="N213" s="3" t="s">
        <v>1654</v>
      </c>
      <c r="O213" s="3" t="s">
        <v>14</v>
      </c>
      <c r="P213" s="3" t="s">
        <v>14</v>
      </c>
      <c r="Q213" s="3" t="s">
        <v>1505</v>
      </c>
      <c r="R213" s="3" t="s">
        <v>30</v>
      </c>
      <c r="S213" s="3" t="s">
        <v>30</v>
      </c>
      <c r="T213" s="3" t="s">
        <v>11</v>
      </c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3" t="s">
        <v>14</v>
      </c>
      <c r="AS213" s="3" t="s">
        <v>14</v>
      </c>
      <c r="AT213" s="4"/>
      <c r="AU213" s="3" t="s">
        <v>234</v>
      </c>
      <c r="AV213" s="4">
        <v>86</v>
      </c>
    </row>
    <row r="214" spans="1:48" ht="30" customHeight="1">
      <c r="A214" s="9" t="s">
        <v>47</v>
      </c>
      <c r="B214" s="9" t="s">
        <v>741</v>
      </c>
      <c r="C214" s="9" t="s">
        <v>41</v>
      </c>
      <c r="D214" s="10">
        <v>192</v>
      </c>
      <c r="E214" s="12">
        <f>TRUNC(단가대비표!O35,0)</f>
        <v>3681</v>
      </c>
      <c r="F214" s="12">
        <f>TRUNC(E214*D214,0)</f>
        <v>706752</v>
      </c>
      <c r="G214" s="12">
        <f>TRUNC(단가대비표!P35,0)</f>
        <v>0</v>
      </c>
      <c r="H214" s="12">
        <f>TRUNC(G214*D214,0)</f>
        <v>0</v>
      </c>
      <c r="I214" s="12">
        <f>TRUNC(단가대비표!V35,0)</f>
        <v>0</v>
      </c>
      <c r="J214" s="12">
        <f>TRUNC(I214*D214,0)</f>
        <v>0</v>
      </c>
      <c r="K214" s="12">
        <f t="shared" si="22"/>
        <v>3681</v>
      </c>
      <c r="L214" s="12">
        <f t="shared" si="22"/>
        <v>706752</v>
      </c>
      <c r="M214" s="9" t="s">
        <v>14</v>
      </c>
      <c r="N214" s="3" t="s">
        <v>1648</v>
      </c>
      <c r="O214" s="3" t="s">
        <v>14</v>
      </c>
      <c r="P214" s="3" t="s">
        <v>14</v>
      </c>
      <c r="Q214" s="3" t="s">
        <v>1505</v>
      </c>
      <c r="R214" s="3" t="s">
        <v>30</v>
      </c>
      <c r="S214" s="3" t="s">
        <v>30</v>
      </c>
      <c r="T214" s="3" t="s">
        <v>11</v>
      </c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3" t="s">
        <v>14</v>
      </c>
      <c r="AS214" s="3" t="s">
        <v>14</v>
      </c>
      <c r="AT214" s="4"/>
      <c r="AU214" s="3" t="s">
        <v>242</v>
      </c>
      <c r="AV214" s="4">
        <v>84</v>
      </c>
    </row>
    <row r="215" spans="1:48" ht="30" customHeight="1">
      <c r="A215" s="9" t="s">
        <v>1532</v>
      </c>
      <c r="B215" s="9" t="s">
        <v>266</v>
      </c>
      <c r="C215" s="9" t="s">
        <v>41</v>
      </c>
      <c r="D215" s="10">
        <v>192</v>
      </c>
      <c r="E215" s="12">
        <f>TRUNC(중기단가목록!E4,0)</f>
        <v>0</v>
      </c>
      <c r="F215" s="12">
        <f>TRUNC(E215*D215,0)</f>
        <v>0</v>
      </c>
      <c r="G215" s="12">
        <f>TRUNC(중기단가목록!F4,0)</f>
        <v>0</v>
      </c>
      <c r="H215" s="12">
        <f>TRUNC(G215*D215,0)</f>
        <v>0</v>
      </c>
      <c r="I215" s="12">
        <f>TRUNC(중기단가목록!G4,0)</f>
        <v>1351</v>
      </c>
      <c r="J215" s="12">
        <f>TRUNC(I215*D215,0)</f>
        <v>259392</v>
      </c>
      <c r="K215" s="12">
        <f t="shared" si="22"/>
        <v>1351</v>
      </c>
      <c r="L215" s="12">
        <f t="shared" si="22"/>
        <v>259392</v>
      </c>
      <c r="M215" s="9" t="s">
        <v>1518</v>
      </c>
      <c r="N215" s="3" t="s">
        <v>847</v>
      </c>
      <c r="O215" s="3" t="s">
        <v>14</v>
      </c>
      <c r="P215" s="3" t="s">
        <v>14</v>
      </c>
      <c r="Q215" s="3" t="s">
        <v>1505</v>
      </c>
      <c r="R215" s="3" t="s">
        <v>30</v>
      </c>
      <c r="S215" s="3" t="s">
        <v>11</v>
      </c>
      <c r="T215" s="3" t="s">
        <v>30</v>
      </c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3" t="s">
        <v>14</v>
      </c>
      <c r="AS215" s="3" t="s">
        <v>14</v>
      </c>
      <c r="AT215" s="4"/>
      <c r="AU215" s="3" t="s">
        <v>1672</v>
      </c>
      <c r="AV215" s="4">
        <v>85</v>
      </c>
    </row>
    <row r="216" spans="1:48" ht="30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1:48" ht="30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1:48" ht="30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1:48" ht="30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</row>
    <row r="220" spans="1:48" ht="30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1:48" ht="30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1:48" ht="30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1:48" ht="30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1:48" ht="30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1:48" ht="30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1:48" ht="30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1:48" ht="30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1:48" ht="30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1:48" ht="30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1:48" ht="30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1:48" ht="30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1:48" ht="30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1:48" ht="30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1:48" ht="30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1:48" ht="30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1:48" ht="30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1:48" ht="30" customHeight="1">
      <c r="A237" s="9" t="s">
        <v>799</v>
      </c>
      <c r="B237" s="10"/>
      <c r="C237" s="10"/>
      <c r="D237" s="10"/>
      <c r="E237" s="10"/>
      <c r="F237" s="12">
        <f>SUM(F213:F236)</f>
        <v>1250752</v>
      </c>
      <c r="G237" s="10"/>
      <c r="H237" s="12">
        <f>SUM(H213:H236)</f>
        <v>0</v>
      </c>
      <c r="I237" s="10"/>
      <c r="J237" s="12">
        <f>SUM(J213:J236)</f>
        <v>259392</v>
      </c>
      <c r="K237" s="10"/>
      <c r="L237" s="12">
        <f>SUM(L213:L236)</f>
        <v>1510144</v>
      </c>
      <c r="M237" s="10"/>
      <c r="N237" s="1" t="s">
        <v>1433</v>
      </c>
    </row>
    <row r="238" spans="1:48" ht="30" customHeight="1">
      <c r="A238" s="9" t="s">
        <v>816</v>
      </c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4"/>
      <c r="O238" s="4"/>
      <c r="P238" s="4"/>
      <c r="Q238" s="3" t="s">
        <v>1526</v>
      </c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1:48" ht="30" customHeight="1">
      <c r="A239" s="9" t="s">
        <v>1523</v>
      </c>
      <c r="B239" s="9" t="s">
        <v>1844</v>
      </c>
      <c r="C239" s="9" t="s">
        <v>35</v>
      </c>
      <c r="D239" s="10">
        <v>0.73</v>
      </c>
      <c r="E239" s="12">
        <f>TRUNC(단가대비표!O106,0)</f>
        <v>0</v>
      </c>
      <c r="F239" s="12">
        <f>TRUNC(E239*D239,0)</f>
        <v>0</v>
      </c>
      <c r="G239" s="12">
        <f>TRUNC(단가대비표!P106,0)</f>
        <v>0</v>
      </c>
      <c r="H239" s="12">
        <f>TRUNC(G239*D239,0)</f>
        <v>0</v>
      </c>
      <c r="I239" s="12">
        <f>TRUNC(단가대비표!V106,0)</f>
        <v>41951</v>
      </c>
      <c r="J239" s="12">
        <f>TRUNC(I239*D239,0)</f>
        <v>30624</v>
      </c>
      <c r="K239" s="12">
        <f t="shared" ref="K239:L241" si="23">TRUNC(E239+G239+I239,0)</f>
        <v>41951</v>
      </c>
      <c r="L239" s="12">
        <f t="shared" si="23"/>
        <v>30624</v>
      </c>
      <c r="M239" s="9" t="s">
        <v>14</v>
      </c>
      <c r="N239" s="3" t="s">
        <v>846</v>
      </c>
      <c r="O239" s="3" t="s">
        <v>14</v>
      </c>
      <c r="P239" s="3" t="s">
        <v>14</v>
      </c>
      <c r="Q239" s="3" t="s">
        <v>1526</v>
      </c>
      <c r="R239" s="3" t="s">
        <v>30</v>
      </c>
      <c r="S239" s="3" t="s">
        <v>30</v>
      </c>
      <c r="T239" s="3" t="s">
        <v>11</v>
      </c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3" t="s">
        <v>14</v>
      </c>
      <c r="AS239" s="3" t="s">
        <v>14</v>
      </c>
      <c r="AT239" s="4"/>
      <c r="AU239" s="3" t="s">
        <v>1650</v>
      </c>
      <c r="AV239" s="4">
        <v>75</v>
      </c>
    </row>
    <row r="240" spans="1:48" ht="30" customHeight="1">
      <c r="A240" s="9" t="s">
        <v>1520</v>
      </c>
      <c r="B240" s="9" t="s">
        <v>810</v>
      </c>
      <c r="C240" s="9" t="s">
        <v>35</v>
      </c>
      <c r="D240" s="10">
        <v>2.91</v>
      </c>
      <c r="E240" s="12">
        <f>TRUNC(단가대비표!O107,0)</f>
        <v>0</v>
      </c>
      <c r="F240" s="12">
        <f>TRUNC(E240*D240,0)</f>
        <v>0</v>
      </c>
      <c r="G240" s="12">
        <f>TRUNC(단가대비표!P107,0)</f>
        <v>0</v>
      </c>
      <c r="H240" s="12">
        <f>TRUNC(G240*D240,0)</f>
        <v>0</v>
      </c>
      <c r="I240" s="12">
        <f>TRUNC(단가대비표!V107,0)</f>
        <v>60322</v>
      </c>
      <c r="J240" s="12">
        <f>TRUNC(I240*D240,0)</f>
        <v>175537</v>
      </c>
      <c r="K240" s="12">
        <f t="shared" si="23"/>
        <v>60322</v>
      </c>
      <c r="L240" s="12">
        <f t="shared" si="23"/>
        <v>175537</v>
      </c>
      <c r="M240" s="9" t="s">
        <v>14</v>
      </c>
      <c r="N240" s="3" t="s">
        <v>844</v>
      </c>
      <c r="O240" s="3" t="s">
        <v>14</v>
      </c>
      <c r="P240" s="3" t="s">
        <v>14</v>
      </c>
      <c r="Q240" s="3" t="s">
        <v>1526</v>
      </c>
      <c r="R240" s="3" t="s">
        <v>30</v>
      </c>
      <c r="S240" s="3" t="s">
        <v>30</v>
      </c>
      <c r="T240" s="3" t="s">
        <v>11</v>
      </c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3" t="s">
        <v>14</v>
      </c>
      <c r="AS240" s="3" t="s">
        <v>14</v>
      </c>
      <c r="AT240" s="4"/>
      <c r="AU240" s="3" t="s">
        <v>1665</v>
      </c>
      <c r="AV240" s="4">
        <v>76</v>
      </c>
    </row>
    <row r="241" spans="1:48" ht="30" customHeight="1">
      <c r="A241" s="9" t="s">
        <v>815</v>
      </c>
      <c r="B241" s="9" t="s">
        <v>1860</v>
      </c>
      <c r="C241" s="9" t="s">
        <v>35</v>
      </c>
      <c r="D241" s="10">
        <v>3.63</v>
      </c>
      <c r="E241" s="12">
        <f>TRUNC(단가대비표!O108,0)</f>
        <v>0</v>
      </c>
      <c r="F241" s="12">
        <f>TRUNC(E241*D241,0)</f>
        <v>0</v>
      </c>
      <c r="G241" s="12">
        <f>TRUNC(단가대비표!P108,0)</f>
        <v>0</v>
      </c>
      <c r="H241" s="12">
        <f>TRUNC(G241*D241,0)</f>
        <v>0</v>
      </c>
      <c r="I241" s="12">
        <f>TRUNC(단가대비표!V108,0)</f>
        <v>3330</v>
      </c>
      <c r="J241" s="12">
        <f>TRUNC(I241*D241,0)</f>
        <v>12087</v>
      </c>
      <c r="K241" s="12">
        <f t="shared" si="23"/>
        <v>3330</v>
      </c>
      <c r="L241" s="12">
        <f t="shared" si="23"/>
        <v>12087</v>
      </c>
      <c r="M241" s="9" t="s">
        <v>14</v>
      </c>
      <c r="N241" s="3" t="s">
        <v>845</v>
      </c>
      <c r="O241" s="3" t="s">
        <v>14</v>
      </c>
      <c r="P241" s="3" t="s">
        <v>14</v>
      </c>
      <c r="Q241" s="3" t="s">
        <v>1526</v>
      </c>
      <c r="R241" s="3" t="s">
        <v>30</v>
      </c>
      <c r="S241" s="3" t="s">
        <v>30</v>
      </c>
      <c r="T241" s="3" t="s">
        <v>11</v>
      </c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3" t="s">
        <v>14</v>
      </c>
      <c r="AS241" s="3" t="s">
        <v>14</v>
      </c>
      <c r="AT241" s="4"/>
      <c r="AU241" s="3" t="s">
        <v>1653</v>
      </c>
      <c r="AV241" s="4">
        <v>77</v>
      </c>
    </row>
    <row r="242" spans="1:48" ht="30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1:48" ht="30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1:48" ht="30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1:48" ht="30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1:48" ht="30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1:48" ht="30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1:48" ht="30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1:48" ht="30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1:48" ht="30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1:48" ht="30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1:48" ht="30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1:48" ht="30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1:48" ht="30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1:48" ht="30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1:48" ht="30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1:14" ht="30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1:14" ht="30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</row>
    <row r="259" spans="1:14" ht="30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1:14" ht="30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1:14" ht="30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1:14" ht="30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1:14" ht="30" customHeight="1">
      <c r="A263" s="9" t="s">
        <v>799</v>
      </c>
      <c r="B263" s="10"/>
      <c r="C263" s="10"/>
      <c r="D263" s="10"/>
      <c r="E263" s="10"/>
      <c r="F263" s="12">
        <f>SUM(F239:F262)</f>
        <v>0</v>
      </c>
      <c r="G263" s="10"/>
      <c r="H263" s="12">
        <f>SUM(H239:H262)</f>
        <v>0</v>
      </c>
      <c r="I263" s="10"/>
      <c r="J263" s="12">
        <f>SUM(J239:J262)</f>
        <v>218248</v>
      </c>
      <c r="K263" s="10"/>
      <c r="L263" s="12">
        <f>SUM(L239:L262)</f>
        <v>218248</v>
      </c>
      <c r="M263" s="10"/>
      <c r="N263" s="1" t="s">
        <v>1433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1" type="noConversion"/>
  <pageMargins left="0.78736108541488647" right="0" top="0.39361110329627991" bottom="0.39361110329627991" header="0" footer="0"/>
  <pageSetup paperSize="9" scale="64" fitToHeight="0" orientation="landscape"/>
  <rowBreaks count="9" manualBreakCount="9">
    <brk id="29" max="1048575" man="1"/>
    <brk id="55" max="1048575" man="1"/>
    <brk id="81" max="1048575" man="1"/>
    <brk id="107" max="1048575" man="1"/>
    <brk id="159" max="1048575" man="1"/>
    <brk id="185" max="1048575" man="1"/>
    <brk id="211" max="1048575" man="1"/>
    <brk id="237" max="1048575" man="1"/>
    <brk id="263" max="104857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18"/>
  <sheetViews>
    <sheetView topLeftCell="B1" zoomScaleNormal="100" zoomScaleSheetLayoutView="75" workbookViewId="0">
      <selection sqref="A1:J1"/>
    </sheetView>
  </sheetViews>
  <sheetFormatPr defaultColWidth="8.625" defaultRowHeight="16.5"/>
  <cols>
    <col min="1" max="1" width="11.625" style="1" hidden="1" customWidth="1"/>
    <col min="2" max="3" width="30.625" style="1" customWidth="1"/>
    <col min="4" max="4" width="4.625" style="1" customWidth="1"/>
    <col min="5" max="8" width="13.625" style="1" customWidth="1"/>
    <col min="9" max="9" width="8.625" style="1" customWidth="1"/>
    <col min="10" max="10" width="12.625" style="1" customWidth="1"/>
    <col min="11" max="14" width="2.625" style="1" hidden="1" customWidth="1"/>
  </cols>
  <sheetData>
    <row r="1" spans="1:14" ht="30" customHeight="1">
      <c r="A1" s="254" t="s">
        <v>742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4" ht="30" customHeight="1">
      <c r="A2" s="255" t="s">
        <v>928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4" ht="30" customHeight="1">
      <c r="A3" s="5" t="s">
        <v>1530</v>
      </c>
      <c r="B3" s="5" t="s">
        <v>713</v>
      </c>
      <c r="C3" s="5" t="s">
        <v>716</v>
      </c>
      <c r="D3" s="5" t="s">
        <v>22</v>
      </c>
      <c r="E3" s="5" t="s">
        <v>1525</v>
      </c>
      <c r="F3" s="5" t="s">
        <v>1521</v>
      </c>
      <c r="G3" s="5" t="s">
        <v>1522</v>
      </c>
      <c r="H3" s="5" t="s">
        <v>1517</v>
      </c>
      <c r="I3" s="5" t="s">
        <v>1524</v>
      </c>
      <c r="J3" s="5" t="s">
        <v>743</v>
      </c>
      <c r="K3" s="2" t="s">
        <v>1527</v>
      </c>
      <c r="L3" s="2" t="s">
        <v>53</v>
      </c>
      <c r="M3" s="2" t="s">
        <v>1519</v>
      </c>
      <c r="N3" s="2" t="s">
        <v>1515</v>
      </c>
    </row>
    <row r="4" spans="1:14" ht="30" customHeight="1">
      <c r="A4" s="9" t="s">
        <v>827</v>
      </c>
      <c r="B4" s="9" t="s">
        <v>719</v>
      </c>
      <c r="C4" s="9" t="s">
        <v>822</v>
      </c>
      <c r="D4" s="9" t="s">
        <v>29</v>
      </c>
      <c r="E4" s="14">
        <f>일위대가!F10</f>
        <v>28686</v>
      </c>
      <c r="F4" s="14">
        <f>일위대가!H10</f>
        <v>29943</v>
      </c>
      <c r="G4" s="14">
        <f>일위대가!J10</f>
        <v>567</v>
      </c>
      <c r="H4" s="14">
        <f t="shared" ref="H4:H35" si="0">E4+F4+G4</f>
        <v>59196</v>
      </c>
      <c r="I4" s="9" t="s">
        <v>1414</v>
      </c>
      <c r="J4" s="9" t="s">
        <v>14</v>
      </c>
      <c r="K4" s="3" t="s">
        <v>14</v>
      </c>
      <c r="L4" s="3" t="s">
        <v>14</v>
      </c>
      <c r="M4" s="3" t="s">
        <v>14</v>
      </c>
      <c r="N4" s="3" t="s">
        <v>14</v>
      </c>
    </row>
    <row r="5" spans="1:14" ht="30" customHeight="1">
      <c r="A5" s="9" t="s">
        <v>824</v>
      </c>
      <c r="B5" s="9" t="s">
        <v>1858</v>
      </c>
      <c r="C5" s="9" t="s">
        <v>718</v>
      </c>
      <c r="D5" s="9" t="s">
        <v>15</v>
      </c>
      <c r="E5" s="14">
        <f>일위대가!F23</f>
        <v>12912</v>
      </c>
      <c r="F5" s="14">
        <f>일위대가!H23</f>
        <v>77934</v>
      </c>
      <c r="G5" s="14">
        <f>일위대가!J23</f>
        <v>0</v>
      </c>
      <c r="H5" s="14">
        <f t="shared" si="0"/>
        <v>90846</v>
      </c>
      <c r="I5" s="9" t="s">
        <v>1416</v>
      </c>
      <c r="J5" s="9" t="s">
        <v>14</v>
      </c>
      <c r="K5" s="3" t="s">
        <v>14</v>
      </c>
      <c r="L5" s="3" t="s">
        <v>14</v>
      </c>
      <c r="M5" s="3" t="s">
        <v>14</v>
      </c>
      <c r="N5" s="3" t="s">
        <v>14</v>
      </c>
    </row>
    <row r="6" spans="1:14" ht="30" customHeight="1">
      <c r="A6" s="9" t="s">
        <v>826</v>
      </c>
      <c r="B6" s="9" t="s">
        <v>800</v>
      </c>
      <c r="C6" s="9" t="s">
        <v>1437</v>
      </c>
      <c r="D6" s="9" t="s">
        <v>29</v>
      </c>
      <c r="E6" s="14">
        <f>일위대가!F29</f>
        <v>915</v>
      </c>
      <c r="F6" s="14">
        <f>일위대가!H29</f>
        <v>1382</v>
      </c>
      <c r="G6" s="14">
        <f>일위대가!J29</f>
        <v>0</v>
      </c>
      <c r="H6" s="14">
        <f t="shared" si="0"/>
        <v>2297</v>
      </c>
      <c r="I6" s="9" t="s">
        <v>1406</v>
      </c>
      <c r="J6" s="9" t="s">
        <v>14</v>
      </c>
      <c r="K6" s="3" t="s">
        <v>14</v>
      </c>
      <c r="L6" s="3" t="s">
        <v>14</v>
      </c>
      <c r="M6" s="3" t="s">
        <v>14</v>
      </c>
      <c r="N6" s="3" t="s">
        <v>14</v>
      </c>
    </row>
    <row r="7" spans="1:14" ht="30" customHeight="1">
      <c r="A7" s="9" t="s">
        <v>823</v>
      </c>
      <c r="B7" s="9" t="s">
        <v>1431</v>
      </c>
      <c r="C7" s="9" t="s">
        <v>26</v>
      </c>
      <c r="D7" s="9" t="s">
        <v>29</v>
      </c>
      <c r="E7" s="14">
        <f>일위대가!F33</f>
        <v>0</v>
      </c>
      <c r="F7" s="14">
        <f>일위대가!H33</f>
        <v>2522</v>
      </c>
      <c r="G7" s="14">
        <f>일위대가!J33</f>
        <v>0</v>
      </c>
      <c r="H7" s="14">
        <f t="shared" si="0"/>
        <v>2522</v>
      </c>
      <c r="I7" s="9" t="s">
        <v>1417</v>
      </c>
      <c r="J7" s="9" t="s">
        <v>14</v>
      </c>
      <c r="K7" s="3" t="s">
        <v>14</v>
      </c>
      <c r="L7" s="3" t="s">
        <v>14</v>
      </c>
      <c r="M7" s="3" t="s">
        <v>14</v>
      </c>
      <c r="N7" s="3" t="s">
        <v>14</v>
      </c>
    </row>
    <row r="8" spans="1:14" ht="30" customHeight="1">
      <c r="A8" s="9" t="s">
        <v>825</v>
      </c>
      <c r="B8" s="9" t="s">
        <v>720</v>
      </c>
      <c r="C8" s="9" t="s">
        <v>1407</v>
      </c>
      <c r="D8" s="9" t="s">
        <v>29</v>
      </c>
      <c r="E8" s="14">
        <f>일위대가!F37</f>
        <v>0</v>
      </c>
      <c r="F8" s="14">
        <f>일위대가!H37</f>
        <v>4148</v>
      </c>
      <c r="G8" s="14">
        <f>일위대가!J37</f>
        <v>0</v>
      </c>
      <c r="H8" s="14">
        <f t="shared" si="0"/>
        <v>4148</v>
      </c>
      <c r="I8" s="9" t="s">
        <v>1425</v>
      </c>
      <c r="J8" s="9" t="s">
        <v>14</v>
      </c>
      <c r="K8" s="3" t="s">
        <v>14</v>
      </c>
      <c r="L8" s="3" t="s">
        <v>14</v>
      </c>
      <c r="M8" s="3" t="s">
        <v>14</v>
      </c>
      <c r="N8" s="3" t="s">
        <v>14</v>
      </c>
    </row>
    <row r="9" spans="1:14" ht="30" customHeight="1">
      <c r="A9" s="9" t="s">
        <v>817</v>
      </c>
      <c r="B9" s="9" t="s">
        <v>721</v>
      </c>
      <c r="C9" s="9" t="s">
        <v>259</v>
      </c>
      <c r="D9" s="9" t="s">
        <v>29</v>
      </c>
      <c r="E9" s="14">
        <f>일위대가!F42</f>
        <v>3990</v>
      </c>
      <c r="F9" s="14">
        <f>일위대가!H42</f>
        <v>1718</v>
      </c>
      <c r="G9" s="14">
        <f>일위대가!J42</f>
        <v>128</v>
      </c>
      <c r="H9" s="14">
        <f t="shared" si="0"/>
        <v>5836</v>
      </c>
      <c r="I9" s="9" t="s">
        <v>1430</v>
      </c>
      <c r="J9" s="9" t="s">
        <v>14</v>
      </c>
      <c r="K9" s="3" t="s">
        <v>14</v>
      </c>
      <c r="L9" s="3" t="s">
        <v>14</v>
      </c>
      <c r="M9" s="3" t="s">
        <v>14</v>
      </c>
      <c r="N9" s="3" t="s">
        <v>14</v>
      </c>
    </row>
    <row r="10" spans="1:14" ht="30" customHeight="1">
      <c r="A10" s="9" t="s">
        <v>820</v>
      </c>
      <c r="B10" s="9" t="s">
        <v>722</v>
      </c>
      <c r="C10" s="9" t="s">
        <v>1855</v>
      </c>
      <c r="D10" s="9" t="s">
        <v>29</v>
      </c>
      <c r="E10" s="14">
        <f>일위대가!F47</f>
        <v>3675</v>
      </c>
      <c r="F10" s="14">
        <f>일위대가!H47</f>
        <v>16288</v>
      </c>
      <c r="G10" s="14">
        <f>일위대가!J47</f>
        <v>125</v>
      </c>
      <c r="H10" s="14">
        <f t="shared" si="0"/>
        <v>20088</v>
      </c>
      <c r="I10" s="9" t="s">
        <v>1420</v>
      </c>
      <c r="J10" s="9" t="s">
        <v>14</v>
      </c>
      <c r="K10" s="3" t="s">
        <v>14</v>
      </c>
      <c r="L10" s="3" t="s">
        <v>14</v>
      </c>
      <c r="M10" s="3" t="s">
        <v>14</v>
      </c>
      <c r="N10" s="3" t="s">
        <v>14</v>
      </c>
    </row>
    <row r="11" spans="1:14" ht="30" customHeight="1">
      <c r="A11" s="9" t="s">
        <v>818</v>
      </c>
      <c r="B11" s="9" t="s">
        <v>792</v>
      </c>
      <c r="C11" s="9" t="s">
        <v>903</v>
      </c>
      <c r="D11" s="9" t="s">
        <v>29</v>
      </c>
      <c r="E11" s="14">
        <f>일위대가!F54</f>
        <v>18692</v>
      </c>
      <c r="F11" s="14">
        <f>일위대가!H54</f>
        <v>30799</v>
      </c>
      <c r="G11" s="14">
        <f>일위대가!J54</f>
        <v>125</v>
      </c>
      <c r="H11" s="14">
        <f t="shared" si="0"/>
        <v>49616</v>
      </c>
      <c r="I11" s="9" t="s">
        <v>1432</v>
      </c>
      <c r="J11" s="9" t="s">
        <v>14</v>
      </c>
      <c r="K11" s="3" t="s">
        <v>14</v>
      </c>
      <c r="L11" s="3" t="s">
        <v>14</v>
      </c>
      <c r="M11" s="3" t="s">
        <v>14</v>
      </c>
      <c r="N11" s="3" t="s">
        <v>14</v>
      </c>
    </row>
    <row r="12" spans="1:14" ht="30" customHeight="1">
      <c r="A12" s="9" t="s">
        <v>819</v>
      </c>
      <c r="B12" s="9" t="s">
        <v>723</v>
      </c>
      <c r="C12" s="9" t="s">
        <v>802</v>
      </c>
      <c r="D12" s="9" t="s">
        <v>29</v>
      </c>
      <c r="E12" s="14">
        <f>일위대가!F59</f>
        <v>7709</v>
      </c>
      <c r="F12" s="14">
        <f>일위대가!H59</f>
        <v>11595</v>
      </c>
      <c r="G12" s="14">
        <f>일위대가!J59</f>
        <v>89</v>
      </c>
      <c r="H12" s="14">
        <f t="shared" si="0"/>
        <v>19393</v>
      </c>
      <c r="I12" s="9" t="s">
        <v>1408</v>
      </c>
      <c r="J12" s="9" t="s">
        <v>14</v>
      </c>
      <c r="K12" s="3" t="s">
        <v>14</v>
      </c>
      <c r="L12" s="3" t="s">
        <v>14</v>
      </c>
      <c r="M12" s="3" t="s">
        <v>14</v>
      </c>
      <c r="N12" s="3" t="s">
        <v>14</v>
      </c>
    </row>
    <row r="13" spans="1:14" ht="30" customHeight="1">
      <c r="A13" s="9" t="s">
        <v>821</v>
      </c>
      <c r="B13" s="9" t="s">
        <v>260</v>
      </c>
      <c r="C13" s="9" t="s">
        <v>263</v>
      </c>
      <c r="D13" s="9" t="s">
        <v>17</v>
      </c>
      <c r="E13" s="14">
        <f>일위대가!F64</f>
        <v>6673</v>
      </c>
      <c r="F13" s="14">
        <f>일위대가!H64</f>
        <v>5644</v>
      </c>
      <c r="G13" s="14">
        <f>일위대가!J64</f>
        <v>112</v>
      </c>
      <c r="H13" s="14">
        <f t="shared" si="0"/>
        <v>12429</v>
      </c>
      <c r="I13" s="9" t="s">
        <v>1415</v>
      </c>
      <c r="J13" s="9" t="s">
        <v>14</v>
      </c>
      <c r="K13" s="3" t="s">
        <v>14</v>
      </c>
      <c r="L13" s="3" t="s">
        <v>14</v>
      </c>
      <c r="M13" s="3" t="s">
        <v>14</v>
      </c>
      <c r="N13" s="3" t="s">
        <v>14</v>
      </c>
    </row>
    <row r="14" spans="1:14" ht="30" customHeight="1">
      <c r="A14" s="9" t="s">
        <v>6</v>
      </c>
      <c r="B14" s="9" t="s">
        <v>252</v>
      </c>
      <c r="C14" s="9" t="s">
        <v>224</v>
      </c>
      <c r="D14" s="9" t="s">
        <v>29</v>
      </c>
      <c r="E14" s="14">
        <f>일위대가!F71</f>
        <v>13774</v>
      </c>
      <c r="F14" s="14">
        <f>일위대가!H71</f>
        <v>19879</v>
      </c>
      <c r="G14" s="14">
        <f>일위대가!J71</f>
        <v>272</v>
      </c>
      <c r="H14" s="14">
        <f t="shared" si="0"/>
        <v>33925</v>
      </c>
      <c r="I14" s="9" t="s">
        <v>1439</v>
      </c>
      <c r="J14" s="9" t="s">
        <v>14</v>
      </c>
      <c r="K14" s="3" t="s">
        <v>14</v>
      </c>
      <c r="L14" s="3" t="s">
        <v>14</v>
      </c>
      <c r="M14" s="3" t="s">
        <v>14</v>
      </c>
      <c r="N14" s="3" t="s">
        <v>14</v>
      </c>
    </row>
    <row r="15" spans="1:14" ht="30" customHeight="1">
      <c r="A15" s="9" t="s">
        <v>865</v>
      </c>
      <c r="B15" s="9" t="s">
        <v>250</v>
      </c>
      <c r="C15" s="9" t="s">
        <v>336</v>
      </c>
      <c r="D15" s="9" t="s">
        <v>29</v>
      </c>
      <c r="E15" s="14">
        <f>일위대가!F78</f>
        <v>16343</v>
      </c>
      <c r="F15" s="14">
        <f>일위대가!H78</f>
        <v>19879</v>
      </c>
      <c r="G15" s="14">
        <f>일위대가!J78</f>
        <v>272</v>
      </c>
      <c r="H15" s="14">
        <f t="shared" si="0"/>
        <v>36494</v>
      </c>
      <c r="I15" s="9" t="s">
        <v>1457</v>
      </c>
      <c r="J15" s="9" t="s">
        <v>14</v>
      </c>
      <c r="K15" s="3" t="s">
        <v>14</v>
      </c>
      <c r="L15" s="3" t="s">
        <v>14</v>
      </c>
      <c r="M15" s="3" t="s">
        <v>14</v>
      </c>
      <c r="N15" s="3" t="s">
        <v>14</v>
      </c>
    </row>
    <row r="16" spans="1:14" ht="30" customHeight="1">
      <c r="A16" s="9" t="s">
        <v>863</v>
      </c>
      <c r="B16" s="9" t="s">
        <v>1442</v>
      </c>
      <c r="C16" s="9" t="s">
        <v>724</v>
      </c>
      <c r="D16" s="9" t="s">
        <v>29</v>
      </c>
      <c r="E16" s="14">
        <f>일위대가!F85</f>
        <v>39690</v>
      </c>
      <c r="F16" s="14">
        <f>일위대가!H85</f>
        <v>9879</v>
      </c>
      <c r="G16" s="14">
        <f>일위대가!J85</f>
        <v>0</v>
      </c>
      <c r="H16" s="14">
        <f t="shared" si="0"/>
        <v>49569</v>
      </c>
      <c r="I16" s="9" t="s">
        <v>1466</v>
      </c>
      <c r="J16" s="9" t="s">
        <v>14</v>
      </c>
      <c r="K16" s="3" t="s">
        <v>14</v>
      </c>
      <c r="L16" s="3" t="s">
        <v>14</v>
      </c>
      <c r="M16" s="3" t="s">
        <v>14</v>
      </c>
      <c r="N16" s="3" t="s">
        <v>14</v>
      </c>
    </row>
    <row r="17" spans="1:14" ht="30" customHeight="1">
      <c r="A17" s="9" t="s">
        <v>866</v>
      </c>
      <c r="B17" s="9" t="s">
        <v>261</v>
      </c>
      <c r="C17" s="9" t="s">
        <v>224</v>
      </c>
      <c r="D17" s="9" t="s">
        <v>29</v>
      </c>
      <c r="E17" s="14">
        <f>일위대가!F92</f>
        <v>13774</v>
      </c>
      <c r="F17" s="14">
        <f>일위대가!H92</f>
        <v>19879</v>
      </c>
      <c r="G17" s="14">
        <f>일위대가!J92</f>
        <v>272</v>
      </c>
      <c r="H17" s="14">
        <f t="shared" si="0"/>
        <v>33925</v>
      </c>
      <c r="I17" s="9" t="s">
        <v>1450</v>
      </c>
      <c r="J17" s="9" t="s">
        <v>14</v>
      </c>
      <c r="K17" s="3" t="s">
        <v>14</v>
      </c>
      <c r="L17" s="3" t="s">
        <v>14</v>
      </c>
      <c r="M17" s="3" t="s">
        <v>14</v>
      </c>
      <c r="N17" s="3" t="s">
        <v>14</v>
      </c>
    </row>
    <row r="18" spans="1:14" ht="30" customHeight="1">
      <c r="A18" s="9" t="s">
        <v>867</v>
      </c>
      <c r="B18" s="9" t="s">
        <v>726</v>
      </c>
      <c r="C18" s="9" t="s">
        <v>803</v>
      </c>
      <c r="D18" s="9" t="s">
        <v>29</v>
      </c>
      <c r="E18" s="14">
        <f>일위대가!F98</f>
        <v>65429</v>
      </c>
      <c r="F18" s="14">
        <f>일위대가!H98</f>
        <v>5447</v>
      </c>
      <c r="G18" s="14">
        <f>일위대가!J98</f>
        <v>0</v>
      </c>
      <c r="H18" s="14">
        <f t="shared" si="0"/>
        <v>70876</v>
      </c>
      <c r="I18" s="9" t="s">
        <v>1469</v>
      </c>
      <c r="J18" s="9" t="s">
        <v>14</v>
      </c>
      <c r="K18" s="3" t="s">
        <v>14</v>
      </c>
      <c r="L18" s="3" t="s">
        <v>14</v>
      </c>
      <c r="M18" s="3" t="s">
        <v>14</v>
      </c>
      <c r="N18" s="3" t="s">
        <v>14</v>
      </c>
    </row>
    <row r="19" spans="1:14" ht="30" customHeight="1">
      <c r="A19" s="9" t="s">
        <v>864</v>
      </c>
      <c r="B19" s="9" t="s">
        <v>251</v>
      </c>
      <c r="C19" s="9" t="s">
        <v>1847</v>
      </c>
      <c r="D19" s="9" t="s">
        <v>29</v>
      </c>
      <c r="E19" s="14">
        <f>일위대가!F104</f>
        <v>52635</v>
      </c>
      <c r="F19" s="14">
        <f>일위대가!H104</f>
        <v>87177</v>
      </c>
      <c r="G19" s="14">
        <f>일위대가!J104</f>
        <v>844</v>
      </c>
      <c r="H19" s="14">
        <f t="shared" si="0"/>
        <v>140656</v>
      </c>
      <c r="I19" s="9" t="s">
        <v>1460</v>
      </c>
      <c r="J19" s="9" t="s">
        <v>14</v>
      </c>
      <c r="K19" s="3" t="s">
        <v>14</v>
      </c>
      <c r="L19" s="3" t="s">
        <v>14</v>
      </c>
      <c r="M19" s="3" t="s">
        <v>14</v>
      </c>
      <c r="N19" s="3" t="s">
        <v>14</v>
      </c>
    </row>
    <row r="20" spans="1:14" ht="30" customHeight="1">
      <c r="A20" s="9" t="s">
        <v>868</v>
      </c>
      <c r="B20" s="9" t="s">
        <v>727</v>
      </c>
      <c r="C20" s="9" t="s">
        <v>1854</v>
      </c>
      <c r="D20" s="9" t="s">
        <v>29</v>
      </c>
      <c r="E20" s="14">
        <f>일위대가!F109</f>
        <v>5870</v>
      </c>
      <c r="F20" s="14">
        <f>일위대가!H109</f>
        <v>49035</v>
      </c>
      <c r="G20" s="14">
        <f>일위대가!J109</f>
        <v>557</v>
      </c>
      <c r="H20" s="14">
        <f t="shared" si="0"/>
        <v>55462</v>
      </c>
      <c r="I20" s="9" t="s">
        <v>1440</v>
      </c>
      <c r="J20" s="9" t="s">
        <v>14</v>
      </c>
      <c r="K20" s="3" t="s">
        <v>14</v>
      </c>
      <c r="L20" s="3" t="s">
        <v>14</v>
      </c>
      <c r="M20" s="3" t="s">
        <v>14</v>
      </c>
      <c r="N20" s="3" t="s">
        <v>14</v>
      </c>
    </row>
    <row r="21" spans="1:14" ht="30" customHeight="1">
      <c r="A21" s="9" t="s">
        <v>870</v>
      </c>
      <c r="B21" s="9" t="s">
        <v>1444</v>
      </c>
      <c r="C21" s="9" t="s">
        <v>1867</v>
      </c>
      <c r="D21" s="9" t="s">
        <v>17</v>
      </c>
      <c r="E21" s="14">
        <f>일위대가!F115</f>
        <v>2182</v>
      </c>
      <c r="F21" s="14">
        <f>일위대가!H115</f>
        <v>7113</v>
      </c>
      <c r="G21" s="14">
        <f>일위대가!J115</f>
        <v>284</v>
      </c>
      <c r="H21" s="14">
        <f t="shared" si="0"/>
        <v>9579</v>
      </c>
      <c r="I21" s="9" t="s">
        <v>1451</v>
      </c>
      <c r="J21" s="9" t="s">
        <v>14</v>
      </c>
      <c r="K21" s="3" t="s">
        <v>14</v>
      </c>
      <c r="L21" s="3" t="s">
        <v>14</v>
      </c>
      <c r="M21" s="3" t="s">
        <v>14</v>
      </c>
      <c r="N21" s="3" t="s">
        <v>14</v>
      </c>
    </row>
    <row r="22" spans="1:14" ht="30" customHeight="1">
      <c r="A22" s="9" t="s">
        <v>871</v>
      </c>
      <c r="B22" s="9" t="s">
        <v>806</v>
      </c>
      <c r="C22" s="9" t="s">
        <v>728</v>
      </c>
      <c r="D22" s="9" t="s">
        <v>17</v>
      </c>
      <c r="E22" s="14">
        <f>일위대가!F120</f>
        <v>1192</v>
      </c>
      <c r="F22" s="14">
        <f>일위대가!H120</f>
        <v>1267</v>
      </c>
      <c r="G22" s="14">
        <f>일위대가!J120</f>
        <v>40</v>
      </c>
      <c r="H22" s="14">
        <f t="shared" si="0"/>
        <v>2499</v>
      </c>
      <c r="I22" s="9" t="s">
        <v>1463</v>
      </c>
      <c r="J22" s="9" t="s">
        <v>14</v>
      </c>
      <c r="K22" s="3" t="s">
        <v>14</v>
      </c>
      <c r="L22" s="3" t="s">
        <v>14</v>
      </c>
      <c r="M22" s="3" t="s">
        <v>14</v>
      </c>
      <c r="N22" s="3" t="s">
        <v>14</v>
      </c>
    </row>
    <row r="23" spans="1:14" ht="30" customHeight="1">
      <c r="A23" s="9" t="s">
        <v>872</v>
      </c>
      <c r="B23" s="9" t="s">
        <v>725</v>
      </c>
      <c r="C23" s="9" t="s">
        <v>942</v>
      </c>
      <c r="D23" s="9" t="s">
        <v>17</v>
      </c>
      <c r="E23" s="14">
        <f>일위대가!F126</f>
        <v>8198</v>
      </c>
      <c r="F23" s="14">
        <f>일위대가!H126</f>
        <v>30787</v>
      </c>
      <c r="G23" s="14">
        <f>일위대가!J126</f>
        <v>989</v>
      </c>
      <c r="H23" s="14">
        <f t="shared" si="0"/>
        <v>39974</v>
      </c>
      <c r="I23" s="9" t="s">
        <v>1467</v>
      </c>
      <c r="J23" s="9" t="s">
        <v>14</v>
      </c>
      <c r="K23" s="3" t="s">
        <v>14</v>
      </c>
      <c r="L23" s="3" t="s">
        <v>14</v>
      </c>
      <c r="M23" s="3" t="s">
        <v>14</v>
      </c>
      <c r="N23" s="3" t="s">
        <v>14</v>
      </c>
    </row>
    <row r="24" spans="1:14" ht="30" customHeight="1">
      <c r="A24" s="9" t="s">
        <v>869</v>
      </c>
      <c r="B24" s="9" t="s">
        <v>729</v>
      </c>
      <c r="C24" s="9" t="s">
        <v>341</v>
      </c>
      <c r="D24" s="9" t="s">
        <v>16</v>
      </c>
      <c r="E24" s="14">
        <f>일위대가!F133</f>
        <v>82614</v>
      </c>
      <c r="F24" s="14">
        <f>일위대가!H133</f>
        <v>578886</v>
      </c>
      <c r="G24" s="14">
        <f>일위대가!J133</f>
        <v>12042</v>
      </c>
      <c r="H24" s="14">
        <f t="shared" si="0"/>
        <v>673542</v>
      </c>
      <c r="I24" s="9" t="s">
        <v>1449</v>
      </c>
      <c r="J24" s="9" t="s">
        <v>14</v>
      </c>
      <c r="K24" s="3" t="s">
        <v>14</v>
      </c>
      <c r="L24" s="3" t="s">
        <v>14</v>
      </c>
      <c r="M24" s="3" t="s">
        <v>14</v>
      </c>
      <c r="N24" s="3" t="s">
        <v>14</v>
      </c>
    </row>
    <row r="25" spans="1:14" ht="30" customHeight="1">
      <c r="A25" s="9" t="s">
        <v>875</v>
      </c>
      <c r="B25" s="9" t="s">
        <v>1455</v>
      </c>
      <c r="C25" s="9" t="s">
        <v>223</v>
      </c>
      <c r="D25" s="9" t="s">
        <v>29</v>
      </c>
      <c r="E25" s="14">
        <f>일위대가!F140</f>
        <v>65453</v>
      </c>
      <c r="F25" s="14">
        <f>일위대가!H140</f>
        <v>42750</v>
      </c>
      <c r="G25" s="14">
        <f>일위대가!J140</f>
        <v>1391</v>
      </c>
      <c r="H25" s="14">
        <f t="shared" si="0"/>
        <v>109594</v>
      </c>
      <c r="I25" s="9" t="s">
        <v>1447</v>
      </c>
      <c r="J25" s="9" t="s">
        <v>14</v>
      </c>
      <c r="K25" s="3" t="s">
        <v>14</v>
      </c>
      <c r="L25" s="3" t="s">
        <v>14</v>
      </c>
      <c r="M25" s="3" t="s">
        <v>14</v>
      </c>
      <c r="N25" s="3" t="s">
        <v>14</v>
      </c>
    </row>
    <row r="26" spans="1:14" ht="30" customHeight="1">
      <c r="A26" s="9" t="s">
        <v>874</v>
      </c>
      <c r="B26" s="9" t="s">
        <v>808</v>
      </c>
      <c r="C26" s="9" t="s">
        <v>335</v>
      </c>
      <c r="D26" s="9" t="s">
        <v>16</v>
      </c>
      <c r="E26" s="14">
        <f>일위대가!F147</f>
        <v>1144956</v>
      </c>
      <c r="F26" s="14">
        <f>일위대가!H147</f>
        <v>1090204</v>
      </c>
      <c r="G26" s="14">
        <f>일위대가!J147</f>
        <v>38470</v>
      </c>
      <c r="H26" s="14">
        <f t="shared" si="0"/>
        <v>2273630</v>
      </c>
      <c r="I26" s="9" t="s">
        <v>1458</v>
      </c>
      <c r="J26" s="9" t="s">
        <v>14</v>
      </c>
      <c r="K26" s="3" t="s">
        <v>14</v>
      </c>
      <c r="L26" s="3" t="s">
        <v>14</v>
      </c>
      <c r="M26" s="3" t="s">
        <v>14</v>
      </c>
      <c r="N26" s="3" t="s">
        <v>14</v>
      </c>
    </row>
    <row r="27" spans="1:14" ht="30" customHeight="1">
      <c r="A27" s="9" t="s">
        <v>877</v>
      </c>
      <c r="B27" s="9" t="s">
        <v>256</v>
      </c>
      <c r="C27" s="9" t="s">
        <v>876</v>
      </c>
      <c r="D27" s="9" t="s">
        <v>17</v>
      </c>
      <c r="E27" s="14">
        <f>일위대가!F151</f>
        <v>10074</v>
      </c>
      <c r="F27" s="14">
        <f>일위대가!H151</f>
        <v>61355</v>
      </c>
      <c r="G27" s="14">
        <f>일위대가!J151</f>
        <v>1859</v>
      </c>
      <c r="H27" s="14">
        <f t="shared" si="0"/>
        <v>73288</v>
      </c>
      <c r="I27" s="9" t="s">
        <v>1452</v>
      </c>
      <c r="J27" s="9" t="s">
        <v>14</v>
      </c>
      <c r="K27" s="3" t="s">
        <v>14</v>
      </c>
      <c r="L27" s="3" t="s">
        <v>14</v>
      </c>
      <c r="M27" s="3" t="s">
        <v>14</v>
      </c>
      <c r="N27" s="3" t="s">
        <v>14</v>
      </c>
    </row>
    <row r="28" spans="1:14" ht="30" customHeight="1">
      <c r="A28" s="9" t="s">
        <v>878</v>
      </c>
      <c r="B28" s="9" t="s">
        <v>1468</v>
      </c>
      <c r="C28" s="9" t="s">
        <v>873</v>
      </c>
      <c r="D28" s="9" t="s">
        <v>17</v>
      </c>
      <c r="E28" s="14">
        <f>일위대가!F155</f>
        <v>18230</v>
      </c>
      <c r="F28" s="14">
        <f>일위대가!H155</f>
        <v>111024</v>
      </c>
      <c r="G28" s="14">
        <f>일위대가!J155</f>
        <v>3364</v>
      </c>
      <c r="H28" s="14">
        <f t="shared" si="0"/>
        <v>132618</v>
      </c>
      <c r="I28" s="9" t="s">
        <v>1464</v>
      </c>
      <c r="J28" s="9" t="s">
        <v>14</v>
      </c>
      <c r="K28" s="3" t="s">
        <v>14</v>
      </c>
      <c r="L28" s="3" t="s">
        <v>14</v>
      </c>
      <c r="M28" s="3" t="s">
        <v>14</v>
      </c>
      <c r="N28" s="3" t="s">
        <v>14</v>
      </c>
    </row>
    <row r="29" spans="1:14" ht="30" customHeight="1">
      <c r="A29" s="9" t="s">
        <v>879</v>
      </c>
      <c r="B29" s="9" t="s">
        <v>730</v>
      </c>
      <c r="C29" s="9" t="s">
        <v>804</v>
      </c>
      <c r="D29" s="9" t="s">
        <v>17</v>
      </c>
      <c r="E29" s="14">
        <f>일위대가!F165</f>
        <v>5190</v>
      </c>
      <c r="F29" s="14">
        <f>일위대가!H165</f>
        <v>19974</v>
      </c>
      <c r="G29" s="14">
        <f>일위대가!J165</f>
        <v>639</v>
      </c>
      <c r="H29" s="14">
        <f t="shared" si="0"/>
        <v>25803</v>
      </c>
      <c r="I29" s="9" t="s">
        <v>1441</v>
      </c>
      <c r="J29" s="9" t="s">
        <v>14</v>
      </c>
      <c r="K29" s="3" t="s">
        <v>14</v>
      </c>
      <c r="L29" s="3" t="s">
        <v>14</v>
      </c>
      <c r="M29" s="3" t="s">
        <v>14</v>
      </c>
      <c r="N29" s="3" t="s">
        <v>14</v>
      </c>
    </row>
    <row r="30" spans="1:14" ht="30" customHeight="1">
      <c r="A30" s="9" t="s">
        <v>881</v>
      </c>
      <c r="B30" s="9" t="s">
        <v>1454</v>
      </c>
      <c r="C30" s="9" t="s">
        <v>733</v>
      </c>
      <c r="D30" s="9" t="s">
        <v>29</v>
      </c>
      <c r="E30" s="14">
        <f>일위대가!F170</f>
        <v>0</v>
      </c>
      <c r="F30" s="14">
        <f>일위대가!H170</f>
        <v>14439</v>
      </c>
      <c r="G30" s="14">
        <f>일위대가!J170</f>
        <v>184</v>
      </c>
      <c r="H30" s="14">
        <f t="shared" si="0"/>
        <v>14623</v>
      </c>
      <c r="I30" s="9" t="s">
        <v>1456</v>
      </c>
      <c r="J30" s="9" t="s">
        <v>14</v>
      </c>
      <c r="K30" s="3" t="s">
        <v>14</v>
      </c>
      <c r="L30" s="3" t="s">
        <v>14</v>
      </c>
      <c r="M30" s="3" t="s">
        <v>14</v>
      </c>
      <c r="N30" s="3" t="s">
        <v>14</v>
      </c>
    </row>
    <row r="31" spans="1:14" ht="30" customHeight="1">
      <c r="A31" s="9" t="s">
        <v>883</v>
      </c>
      <c r="B31" s="9" t="s">
        <v>732</v>
      </c>
      <c r="C31" s="9" t="s">
        <v>1461</v>
      </c>
      <c r="D31" s="9" t="s">
        <v>29</v>
      </c>
      <c r="E31" s="14">
        <f>일위대가!F175</f>
        <v>0</v>
      </c>
      <c r="F31" s="14">
        <f>일위대가!H175</f>
        <v>2190</v>
      </c>
      <c r="G31" s="14">
        <f>일위대가!J175</f>
        <v>65</v>
      </c>
      <c r="H31" s="14">
        <f t="shared" si="0"/>
        <v>2255</v>
      </c>
      <c r="I31" s="9" t="s">
        <v>1459</v>
      </c>
      <c r="J31" s="9" t="s">
        <v>14</v>
      </c>
      <c r="K31" s="3" t="s">
        <v>14</v>
      </c>
      <c r="L31" s="3" t="s">
        <v>14</v>
      </c>
      <c r="M31" s="3" t="s">
        <v>14</v>
      </c>
      <c r="N31" s="3" t="s">
        <v>14</v>
      </c>
    </row>
    <row r="32" spans="1:14" ht="30" customHeight="1">
      <c r="A32" s="9" t="s">
        <v>884</v>
      </c>
      <c r="B32" s="9" t="s">
        <v>732</v>
      </c>
      <c r="C32" s="9" t="s">
        <v>731</v>
      </c>
      <c r="D32" s="9" t="s">
        <v>29</v>
      </c>
      <c r="E32" s="14">
        <f>일위대가!F181</f>
        <v>0</v>
      </c>
      <c r="F32" s="14">
        <f>일위대가!H181</f>
        <v>2628</v>
      </c>
      <c r="G32" s="14">
        <f>일위대가!J181</f>
        <v>65</v>
      </c>
      <c r="H32" s="14">
        <f t="shared" si="0"/>
        <v>2693</v>
      </c>
      <c r="I32" s="9" t="s">
        <v>1462</v>
      </c>
      <c r="J32" s="9" t="s">
        <v>14</v>
      </c>
      <c r="K32" s="3" t="s">
        <v>14</v>
      </c>
      <c r="L32" s="3" t="s">
        <v>14</v>
      </c>
      <c r="M32" s="3" t="s">
        <v>14</v>
      </c>
      <c r="N32" s="3" t="s">
        <v>14</v>
      </c>
    </row>
    <row r="33" spans="1:14" ht="30" customHeight="1">
      <c r="A33" s="9" t="s">
        <v>882</v>
      </c>
      <c r="B33" s="9" t="s">
        <v>1465</v>
      </c>
      <c r="C33" s="9" t="s">
        <v>18</v>
      </c>
      <c r="D33" s="9" t="s">
        <v>29</v>
      </c>
      <c r="E33" s="14">
        <f>일위대가!F187</f>
        <v>0</v>
      </c>
      <c r="F33" s="14">
        <f>일위대가!H187</f>
        <v>3789</v>
      </c>
      <c r="G33" s="14">
        <f>일위대가!J187</f>
        <v>194</v>
      </c>
      <c r="H33" s="14">
        <f t="shared" si="0"/>
        <v>3983</v>
      </c>
      <c r="I33" s="9" t="s">
        <v>1445</v>
      </c>
      <c r="J33" s="9" t="s">
        <v>14</v>
      </c>
      <c r="K33" s="3" t="s">
        <v>14</v>
      </c>
      <c r="L33" s="3" t="s">
        <v>14</v>
      </c>
      <c r="M33" s="3" t="s">
        <v>14</v>
      </c>
      <c r="N33" s="3" t="s">
        <v>14</v>
      </c>
    </row>
    <row r="34" spans="1:14" ht="30" customHeight="1">
      <c r="A34" s="9" t="s">
        <v>880</v>
      </c>
      <c r="B34" s="9" t="s">
        <v>1438</v>
      </c>
      <c r="C34" s="9" t="s">
        <v>1446</v>
      </c>
      <c r="D34" s="9" t="s">
        <v>29</v>
      </c>
      <c r="E34" s="14">
        <f>일위대가!F192</f>
        <v>0</v>
      </c>
      <c r="F34" s="14">
        <f>일위대가!H192</f>
        <v>476</v>
      </c>
      <c r="G34" s="14">
        <f>일위대가!J192</f>
        <v>42</v>
      </c>
      <c r="H34" s="14">
        <f t="shared" si="0"/>
        <v>518</v>
      </c>
      <c r="I34" s="9" t="s">
        <v>1448</v>
      </c>
      <c r="J34" s="9" t="s">
        <v>14</v>
      </c>
      <c r="K34" s="3" t="s">
        <v>14</v>
      </c>
      <c r="L34" s="3" t="s">
        <v>14</v>
      </c>
      <c r="M34" s="3" t="s">
        <v>14</v>
      </c>
      <c r="N34" s="3" t="s">
        <v>14</v>
      </c>
    </row>
    <row r="35" spans="1:14" ht="30" customHeight="1">
      <c r="A35" s="9" t="s">
        <v>885</v>
      </c>
      <c r="B35" s="9" t="s">
        <v>257</v>
      </c>
      <c r="C35" s="9" t="s">
        <v>14</v>
      </c>
      <c r="D35" s="9" t="s">
        <v>17</v>
      </c>
      <c r="E35" s="14">
        <f>일위대가!F200</f>
        <v>0</v>
      </c>
      <c r="F35" s="14">
        <f>일위대가!H200</f>
        <v>3584</v>
      </c>
      <c r="G35" s="14">
        <f>일위대가!J200</f>
        <v>71</v>
      </c>
      <c r="H35" s="14">
        <f t="shared" si="0"/>
        <v>3655</v>
      </c>
      <c r="I35" s="9" t="s">
        <v>1472</v>
      </c>
      <c r="J35" s="9" t="s">
        <v>14</v>
      </c>
      <c r="K35" s="3" t="s">
        <v>14</v>
      </c>
      <c r="L35" s="3" t="s">
        <v>14</v>
      </c>
      <c r="M35" s="3" t="s">
        <v>14</v>
      </c>
      <c r="N35" s="3" t="s">
        <v>14</v>
      </c>
    </row>
    <row r="36" spans="1:14" ht="30" customHeight="1">
      <c r="A36" s="9" t="s">
        <v>853</v>
      </c>
      <c r="B36" s="9" t="s">
        <v>254</v>
      </c>
      <c r="C36" s="9" t="s">
        <v>1843</v>
      </c>
      <c r="D36" s="9" t="s">
        <v>16</v>
      </c>
      <c r="E36" s="14">
        <f>일위대가!F204</f>
        <v>4694733</v>
      </c>
      <c r="F36" s="14">
        <f>일위대가!H204</f>
        <v>0</v>
      </c>
      <c r="G36" s="14">
        <f>일위대가!J204</f>
        <v>0</v>
      </c>
      <c r="H36" s="14">
        <f t="shared" ref="H36:H67" si="1">E36+F36+G36</f>
        <v>4694733</v>
      </c>
      <c r="I36" s="9" t="s">
        <v>1494</v>
      </c>
      <c r="J36" s="9" t="s">
        <v>14</v>
      </c>
      <c r="K36" s="3" t="s">
        <v>14</v>
      </c>
      <c r="L36" s="3" t="s">
        <v>14</v>
      </c>
      <c r="M36" s="3" t="s">
        <v>14</v>
      </c>
      <c r="N36" s="3" t="s">
        <v>14</v>
      </c>
    </row>
    <row r="37" spans="1:14" ht="30" customHeight="1">
      <c r="A37" s="9" t="s">
        <v>852</v>
      </c>
      <c r="B37" s="9" t="s">
        <v>253</v>
      </c>
      <c r="C37" s="9" t="s">
        <v>1852</v>
      </c>
      <c r="D37" s="9" t="s">
        <v>16</v>
      </c>
      <c r="E37" s="14">
        <f>일위대가!F208</f>
        <v>3500000</v>
      </c>
      <c r="F37" s="14">
        <f>일위대가!H208</f>
        <v>900000</v>
      </c>
      <c r="G37" s="14">
        <f>일위대가!J208</f>
        <v>0</v>
      </c>
      <c r="H37" s="14">
        <f t="shared" si="1"/>
        <v>4400000</v>
      </c>
      <c r="I37" s="9" t="s">
        <v>1485</v>
      </c>
      <c r="J37" s="9" t="s">
        <v>14</v>
      </c>
      <c r="K37" s="3" t="s">
        <v>14</v>
      </c>
      <c r="L37" s="3" t="s">
        <v>14</v>
      </c>
      <c r="M37" s="3" t="s">
        <v>14</v>
      </c>
      <c r="N37" s="3" t="s">
        <v>14</v>
      </c>
    </row>
    <row r="38" spans="1:14" ht="30" customHeight="1">
      <c r="A38" s="9" t="s">
        <v>854</v>
      </c>
      <c r="B38" s="9" t="s">
        <v>255</v>
      </c>
      <c r="C38" s="9" t="s">
        <v>1841</v>
      </c>
      <c r="D38" s="9" t="s">
        <v>16</v>
      </c>
      <c r="E38" s="14">
        <f>일위대가!F213</f>
        <v>406350</v>
      </c>
      <c r="F38" s="14">
        <f>일위대가!H213</f>
        <v>71195</v>
      </c>
      <c r="G38" s="14">
        <f>일위대가!J213</f>
        <v>2135</v>
      </c>
      <c r="H38" s="14">
        <f t="shared" si="1"/>
        <v>479680</v>
      </c>
      <c r="I38" s="9" t="s">
        <v>1495</v>
      </c>
      <c r="J38" s="9" t="s">
        <v>14</v>
      </c>
      <c r="K38" s="3" t="s">
        <v>14</v>
      </c>
      <c r="L38" s="3" t="s">
        <v>14</v>
      </c>
      <c r="M38" s="3" t="s">
        <v>14</v>
      </c>
      <c r="N38" s="3" t="s">
        <v>14</v>
      </c>
    </row>
    <row r="39" spans="1:14" ht="30" customHeight="1">
      <c r="A39" s="9" t="s">
        <v>850</v>
      </c>
      <c r="B39" s="9" t="s">
        <v>258</v>
      </c>
      <c r="C39" s="9" t="s">
        <v>1859</v>
      </c>
      <c r="D39" s="9" t="s">
        <v>16</v>
      </c>
      <c r="E39" s="14">
        <f>일위대가!F218</f>
        <v>49420</v>
      </c>
      <c r="F39" s="14">
        <f>일위대가!H218</f>
        <v>185629</v>
      </c>
      <c r="G39" s="14">
        <f>일위대가!J218</f>
        <v>5953</v>
      </c>
      <c r="H39" s="14">
        <f t="shared" si="1"/>
        <v>241002</v>
      </c>
      <c r="I39" s="9" t="s">
        <v>1471</v>
      </c>
      <c r="J39" s="9" t="s">
        <v>14</v>
      </c>
      <c r="K39" s="3" t="s">
        <v>14</v>
      </c>
      <c r="L39" s="3" t="s">
        <v>14</v>
      </c>
      <c r="M39" s="3" t="s">
        <v>14</v>
      </c>
      <c r="N39" s="3" t="s">
        <v>14</v>
      </c>
    </row>
    <row r="40" spans="1:14" ht="30" customHeight="1">
      <c r="A40" s="9" t="s">
        <v>856</v>
      </c>
      <c r="B40" s="9" t="s">
        <v>265</v>
      </c>
      <c r="C40" s="9" t="s">
        <v>281</v>
      </c>
      <c r="D40" s="9" t="s">
        <v>29</v>
      </c>
      <c r="E40" s="14">
        <f>일위대가!F223</f>
        <v>0</v>
      </c>
      <c r="F40" s="14">
        <f>일위대가!H223</f>
        <v>26309</v>
      </c>
      <c r="G40" s="14">
        <f>일위대가!J223</f>
        <v>0</v>
      </c>
      <c r="H40" s="14">
        <f t="shared" si="1"/>
        <v>26309</v>
      </c>
      <c r="I40" s="9" t="s">
        <v>1486</v>
      </c>
      <c r="J40" s="9" t="s">
        <v>14</v>
      </c>
      <c r="K40" s="3" t="s">
        <v>14</v>
      </c>
      <c r="L40" s="3" t="s">
        <v>14</v>
      </c>
      <c r="M40" s="3" t="s">
        <v>14</v>
      </c>
      <c r="N40" s="3" t="s">
        <v>14</v>
      </c>
    </row>
    <row r="41" spans="1:14" ht="30" customHeight="1">
      <c r="A41" s="9" t="s">
        <v>855</v>
      </c>
      <c r="B41" s="9" t="s">
        <v>282</v>
      </c>
      <c r="C41" s="9" t="s">
        <v>288</v>
      </c>
      <c r="D41" s="9" t="s">
        <v>29</v>
      </c>
      <c r="E41" s="14">
        <f>일위대가!F228</f>
        <v>0</v>
      </c>
      <c r="F41" s="14">
        <f>일위대가!H228</f>
        <v>26724</v>
      </c>
      <c r="G41" s="14">
        <f>일위대가!J228</f>
        <v>0</v>
      </c>
      <c r="H41" s="14">
        <f t="shared" si="1"/>
        <v>26724</v>
      </c>
      <c r="I41" s="9" t="s">
        <v>1490</v>
      </c>
      <c r="J41" s="9" t="s">
        <v>14</v>
      </c>
      <c r="K41" s="3" t="s">
        <v>14</v>
      </c>
      <c r="L41" s="3" t="s">
        <v>14</v>
      </c>
      <c r="M41" s="3" t="s">
        <v>14</v>
      </c>
      <c r="N41" s="3" t="s">
        <v>14</v>
      </c>
    </row>
    <row r="42" spans="1:14" ht="30" customHeight="1">
      <c r="A42" s="9" t="s">
        <v>857</v>
      </c>
      <c r="B42" s="9" t="s">
        <v>734</v>
      </c>
      <c r="C42" s="9" t="s">
        <v>1493</v>
      </c>
      <c r="D42" s="9" t="s">
        <v>36</v>
      </c>
      <c r="E42" s="14">
        <f>일위대가!F234</f>
        <v>0</v>
      </c>
      <c r="F42" s="14">
        <f>일위대가!H234</f>
        <v>25759</v>
      </c>
      <c r="G42" s="14">
        <f>일위대가!J234</f>
        <v>515</v>
      </c>
      <c r="H42" s="14">
        <f t="shared" si="1"/>
        <v>26274</v>
      </c>
      <c r="I42" s="9" t="s">
        <v>1501</v>
      </c>
      <c r="J42" s="9" t="s">
        <v>14</v>
      </c>
      <c r="K42" s="3" t="s">
        <v>14</v>
      </c>
      <c r="L42" s="3" t="s">
        <v>14</v>
      </c>
      <c r="M42" s="3" t="s">
        <v>14</v>
      </c>
      <c r="N42" s="3" t="s">
        <v>14</v>
      </c>
    </row>
    <row r="43" spans="1:14" ht="30" customHeight="1">
      <c r="A43" s="9" t="s">
        <v>862</v>
      </c>
      <c r="B43" s="9" t="s">
        <v>805</v>
      </c>
      <c r="C43" s="9" t="s">
        <v>1493</v>
      </c>
      <c r="D43" s="9" t="s">
        <v>36</v>
      </c>
      <c r="E43" s="14">
        <f>일위대가!F239</f>
        <v>0</v>
      </c>
      <c r="F43" s="14">
        <f>일위대가!H239</f>
        <v>6174</v>
      </c>
      <c r="G43" s="14">
        <f>일위대가!J239</f>
        <v>246</v>
      </c>
      <c r="H43" s="14">
        <f t="shared" si="1"/>
        <v>6420</v>
      </c>
      <c r="I43" s="9" t="s">
        <v>1483</v>
      </c>
      <c r="J43" s="9" t="s">
        <v>14</v>
      </c>
      <c r="K43" s="3" t="s">
        <v>14</v>
      </c>
      <c r="L43" s="3" t="s">
        <v>14</v>
      </c>
      <c r="M43" s="3" t="s">
        <v>14</v>
      </c>
      <c r="N43" s="3" t="s">
        <v>14</v>
      </c>
    </row>
    <row r="44" spans="1:14" ht="30" customHeight="1">
      <c r="A44" s="9" t="s">
        <v>861</v>
      </c>
      <c r="B44" s="9" t="s">
        <v>1484</v>
      </c>
      <c r="C44" s="9" t="s">
        <v>737</v>
      </c>
      <c r="D44" s="9" t="s">
        <v>17</v>
      </c>
      <c r="E44" s="14">
        <f>일위대가!F243</f>
        <v>282</v>
      </c>
      <c r="F44" s="14">
        <f>일위대가!H243</f>
        <v>0</v>
      </c>
      <c r="G44" s="14">
        <f>일위대가!J243</f>
        <v>0</v>
      </c>
      <c r="H44" s="14">
        <f t="shared" si="1"/>
        <v>282</v>
      </c>
      <c r="I44" s="9" t="s">
        <v>1497</v>
      </c>
      <c r="J44" s="9" t="s">
        <v>14</v>
      </c>
      <c r="K44" s="3" t="s">
        <v>14</v>
      </c>
      <c r="L44" s="3" t="s">
        <v>14</v>
      </c>
      <c r="M44" s="3" t="s">
        <v>14</v>
      </c>
      <c r="N44" s="3" t="s">
        <v>14</v>
      </c>
    </row>
    <row r="45" spans="1:14" ht="30" customHeight="1">
      <c r="A45" s="9" t="s">
        <v>858</v>
      </c>
      <c r="B45" s="9" t="s">
        <v>1487</v>
      </c>
      <c r="C45" s="9" t="s">
        <v>735</v>
      </c>
      <c r="D45" s="9" t="s">
        <v>17</v>
      </c>
      <c r="E45" s="14">
        <f>일위대가!F247</f>
        <v>1692</v>
      </c>
      <c r="F45" s="14">
        <f>일위대가!H247</f>
        <v>0</v>
      </c>
      <c r="G45" s="14">
        <f>일위대가!J247</f>
        <v>0</v>
      </c>
      <c r="H45" s="14">
        <f t="shared" si="1"/>
        <v>1692</v>
      </c>
      <c r="I45" s="9" t="s">
        <v>1488</v>
      </c>
      <c r="J45" s="9" t="s">
        <v>14</v>
      </c>
      <c r="K45" s="3" t="s">
        <v>14</v>
      </c>
      <c r="L45" s="3" t="s">
        <v>14</v>
      </c>
      <c r="M45" s="3" t="s">
        <v>14</v>
      </c>
      <c r="N45" s="3" t="s">
        <v>14</v>
      </c>
    </row>
    <row r="46" spans="1:14" ht="30" customHeight="1">
      <c r="A46" s="9" t="s">
        <v>859</v>
      </c>
      <c r="B46" s="9" t="s">
        <v>738</v>
      </c>
      <c r="C46" s="9" t="s">
        <v>283</v>
      </c>
      <c r="D46" s="9" t="s">
        <v>17</v>
      </c>
      <c r="E46" s="14">
        <f>일위대가!F252</f>
        <v>565</v>
      </c>
      <c r="F46" s="14">
        <f>일위대가!H252</f>
        <v>4483</v>
      </c>
      <c r="G46" s="14">
        <f>일위대가!J252</f>
        <v>0</v>
      </c>
      <c r="H46" s="14">
        <f t="shared" si="1"/>
        <v>5048</v>
      </c>
      <c r="I46" s="9" t="s">
        <v>1475</v>
      </c>
      <c r="J46" s="9" t="s">
        <v>14</v>
      </c>
      <c r="K46" s="3" t="s">
        <v>14</v>
      </c>
      <c r="L46" s="3" t="s">
        <v>14</v>
      </c>
      <c r="M46" s="3" t="s">
        <v>14</v>
      </c>
      <c r="N46" s="3" t="s">
        <v>14</v>
      </c>
    </row>
    <row r="47" spans="1:14" ht="30" customHeight="1">
      <c r="A47" s="9" t="s">
        <v>836</v>
      </c>
      <c r="B47" s="9" t="s">
        <v>736</v>
      </c>
      <c r="C47" s="9" t="s">
        <v>737</v>
      </c>
      <c r="D47" s="9" t="s">
        <v>17</v>
      </c>
      <c r="E47" s="14">
        <f>일위대가!F256</f>
        <v>282</v>
      </c>
      <c r="F47" s="14">
        <f>일위대가!H256</f>
        <v>0</v>
      </c>
      <c r="G47" s="14">
        <f>일위대가!J256</f>
        <v>0</v>
      </c>
      <c r="H47" s="14">
        <f t="shared" si="1"/>
        <v>282</v>
      </c>
      <c r="I47" s="9" t="s">
        <v>1498</v>
      </c>
      <c r="J47" s="9" t="s">
        <v>14</v>
      </c>
      <c r="K47" s="3" t="s">
        <v>14</v>
      </c>
      <c r="L47" s="3" t="s">
        <v>14</v>
      </c>
      <c r="M47" s="3" t="s">
        <v>14</v>
      </c>
      <c r="N47" s="3" t="s">
        <v>14</v>
      </c>
    </row>
    <row r="48" spans="1:14" ht="30" customHeight="1">
      <c r="A48" s="9" t="s">
        <v>832</v>
      </c>
      <c r="B48" s="9" t="s">
        <v>807</v>
      </c>
      <c r="C48" s="9" t="s">
        <v>835</v>
      </c>
      <c r="D48" s="9" t="s">
        <v>16</v>
      </c>
      <c r="E48" s="14">
        <f>일위대가!F261</f>
        <v>187698</v>
      </c>
      <c r="F48" s="14">
        <f>일위대가!H261</f>
        <v>90678</v>
      </c>
      <c r="G48" s="14">
        <f>일위대가!J261</f>
        <v>2719</v>
      </c>
      <c r="H48" s="14">
        <f t="shared" si="1"/>
        <v>281095</v>
      </c>
      <c r="I48" s="9" t="s">
        <v>1470</v>
      </c>
      <c r="J48" s="9" t="s">
        <v>14</v>
      </c>
      <c r="K48" s="3" t="s">
        <v>14</v>
      </c>
      <c r="L48" s="3" t="s">
        <v>14</v>
      </c>
      <c r="M48" s="3" t="s">
        <v>14</v>
      </c>
      <c r="N48" s="3" t="s">
        <v>14</v>
      </c>
    </row>
    <row r="49" spans="1:14" ht="30" customHeight="1">
      <c r="A49" s="9" t="s">
        <v>833</v>
      </c>
      <c r="B49" s="9" t="s">
        <v>807</v>
      </c>
      <c r="C49" s="9" t="s">
        <v>834</v>
      </c>
      <c r="D49" s="9" t="s">
        <v>16</v>
      </c>
      <c r="E49" s="14">
        <f>일위대가!F266</f>
        <v>148907</v>
      </c>
      <c r="F49" s="14">
        <f>일위대가!H266</f>
        <v>71938</v>
      </c>
      <c r="G49" s="14">
        <f>일위대가!J266</f>
        <v>2157</v>
      </c>
      <c r="H49" s="14">
        <f t="shared" si="1"/>
        <v>223002</v>
      </c>
      <c r="I49" s="9" t="s">
        <v>1499</v>
      </c>
      <c r="J49" s="9" t="s">
        <v>14</v>
      </c>
      <c r="K49" s="3" t="s">
        <v>14</v>
      </c>
      <c r="L49" s="3" t="s">
        <v>14</v>
      </c>
      <c r="M49" s="3" t="s">
        <v>14</v>
      </c>
      <c r="N49" s="3" t="s">
        <v>14</v>
      </c>
    </row>
    <row r="50" spans="1:14" ht="30" customHeight="1">
      <c r="A50" s="9" t="s">
        <v>839</v>
      </c>
      <c r="B50" s="9" t="s">
        <v>793</v>
      </c>
      <c r="C50" s="9" t="s">
        <v>794</v>
      </c>
      <c r="D50" s="9" t="s">
        <v>29</v>
      </c>
      <c r="E50" s="14">
        <f>일위대가!F272</f>
        <v>1626</v>
      </c>
      <c r="F50" s="14">
        <f>일위대가!H272</f>
        <v>16952</v>
      </c>
      <c r="G50" s="14">
        <f>일위대가!J272</f>
        <v>0</v>
      </c>
      <c r="H50" s="14">
        <f t="shared" si="1"/>
        <v>18578</v>
      </c>
      <c r="I50" s="9" t="s">
        <v>1476</v>
      </c>
      <c r="J50" s="9" t="s">
        <v>14</v>
      </c>
      <c r="K50" s="3" t="s">
        <v>14</v>
      </c>
      <c r="L50" s="3" t="s">
        <v>14</v>
      </c>
      <c r="M50" s="3" t="s">
        <v>14</v>
      </c>
      <c r="N50" s="3" t="s">
        <v>14</v>
      </c>
    </row>
    <row r="51" spans="1:14" ht="30" customHeight="1">
      <c r="A51" s="9" t="s">
        <v>841</v>
      </c>
      <c r="B51" s="9" t="s">
        <v>793</v>
      </c>
      <c r="C51" s="9" t="s">
        <v>795</v>
      </c>
      <c r="D51" s="9" t="s">
        <v>29</v>
      </c>
      <c r="E51" s="14">
        <f>일위대가!F278</f>
        <v>2978</v>
      </c>
      <c r="F51" s="14">
        <f>일위대가!H278</f>
        <v>23162</v>
      </c>
      <c r="G51" s="14">
        <f>일위대가!J278</f>
        <v>166</v>
      </c>
      <c r="H51" s="14">
        <f t="shared" si="1"/>
        <v>26306</v>
      </c>
      <c r="I51" s="9" t="s">
        <v>1500</v>
      </c>
      <c r="J51" s="9" t="s">
        <v>14</v>
      </c>
      <c r="K51" s="3" t="s">
        <v>14</v>
      </c>
      <c r="L51" s="3" t="s">
        <v>14</v>
      </c>
      <c r="M51" s="3" t="s">
        <v>14</v>
      </c>
      <c r="N51" s="3" t="s">
        <v>14</v>
      </c>
    </row>
    <row r="52" spans="1:14" ht="30" customHeight="1">
      <c r="A52" s="9" t="s">
        <v>837</v>
      </c>
      <c r="B52" s="9" t="s">
        <v>279</v>
      </c>
      <c r="C52" s="9" t="s">
        <v>953</v>
      </c>
      <c r="D52" s="9" t="s">
        <v>29</v>
      </c>
      <c r="E52" s="14">
        <f>일위대가!F284</f>
        <v>900</v>
      </c>
      <c r="F52" s="14">
        <f>일위대가!H284</f>
        <v>10103</v>
      </c>
      <c r="G52" s="14">
        <f>일위대가!J284</f>
        <v>0</v>
      </c>
      <c r="H52" s="14">
        <f t="shared" si="1"/>
        <v>11003</v>
      </c>
      <c r="I52" s="9" t="s">
        <v>1474</v>
      </c>
      <c r="J52" s="9" t="s">
        <v>14</v>
      </c>
      <c r="K52" s="3" t="s">
        <v>14</v>
      </c>
      <c r="L52" s="3" t="s">
        <v>14</v>
      </c>
      <c r="M52" s="3" t="s">
        <v>14</v>
      </c>
      <c r="N52" s="3" t="s">
        <v>14</v>
      </c>
    </row>
    <row r="53" spans="1:14" ht="30" customHeight="1">
      <c r="A53" s="9" t="s">
        <v>838</v>
      </c>
      <c r="B53" s="9" t="s">
        <v>279</v>
      </c>
      <c r="C53" s="9" t="s">
        <v>1842</v>
      </c>
      <c r="D53" s="9" t="s">
        <v>29</v>
      </c>
      <c r="E53" s="14">
        <f>일위대가!F290</f>
        <v>2252</v>
      </c>
      <c r="F53" s="14">
        <f>일위대가!H290</f>
        <v>19576</v>
      </c>
      <c r="G53" s="14">
        <f>일위대가!J290</f>
        <v>166</v>
      </c>
      <c r="H53" s="14">
        <f t="shared" si="1"/>
        <v>21994</v>
      </c>
      <c r="I53" s="9" t="s">
        <v>1477</v>
      </c>
      <c r="J53" s="9" t="s">
        <v>14</v>
      </c>
      <c r="K53" s="3" t="s">
        <v>14</v>
      </c>
      <c r="L53" s="3" t="s">
        <v>14</v>
      </c>
      <c r="M53" s="3" t="s">
        <v>14</v>
      </c>
      <c r="N53" s="3" t="s">
        <v>14</v>
      </c>
    </row>
    <row r="54" spans="1:14" ht="30" customHeight="1">
      <c r="A54" s="9" t="s">
        <v>840</v>
      </c>
      <c r="B54" s="9" t="s">
        <v>279</v>
      </c>
      <c r="C54" s="9" t="s">
        <v>954</v>
      </c>
      <c r="D54" s="9" t="s">
        <v>29</v>
      </c>
      <c r="E54" s="14">
        <f>일위대가!F296</f>
        <v>2600</v>
      </c>
      <c r="F54" s="14">
        <f>일위대가!H296</f>
        <v>16313</v>
      </c>
      <c r="G54" s="14">
        <f>일위대가!J296</f>
        <v>166</v>
      </c>
      <c r="H54" s="14">
        <f t="shared" si="1"/>
        <v>19079</v>
      </c>
      <c r="I54" s="9" t="s">
        <v>1478</v>
      </c>
      <c r="J54" s="9" t="s">
        <v>14</v>
      </c>
      <c r="K54" s="3" t="s">
        <v>14</v>
      </c>
      <c r="L54" s="3" t="s">
        <v>14</v>
      </c>
      <c r="M54" s="3" t="s">
        <v>14</v>
      </c>
      <c r="N54" s="3" t="s">
        <v>14</v>
      </c>
    </row>
    <row r="55" spans="1:14" ht="30" customHeight="1">
      <c r="A55" s="9" t="s">
        <v>842</v>
      </c>
      <c r="B55" s="9" t="s">
        <v>1516</v>
      </c>
      <c r="C55" s="9" t="s">
        <v>200</v>
      </c>
      <c r="D55" s="9" t="s">
        <v>16</v>
      </c>
      <c r="E55" s="14">
        <f>일위대가!F304</f>
        <v>244439</v>
      </c>
      <c r="F55" s="14">
        <f>일위대가!H304</f>
        <v>284425</v>
      </c>
      <c r="G55" s="14">
        <f>일위대가!J304</f>
        <v>7716</v>
      </c>
      <c r="H55" s="14">
        <f t="shared" si="1"/>
        <v>536580</v>
      </c>
      <c r="I55" s="9" t="s">
        <v>1502</v>
      </c>
      <c r="J55" s="9" t="s">
        <v>14</v>
      </c>
      <c r="K55" s="3" t="s">
        <v>14</v>
      </c>
      <c r="L55" s="3" t="s">
        <v>14</v>
      </c>
      <c r="M55" s="3" t="s">
        <v>14</v>
      </c>
      <c r="N55" s="3" t="s">
        <v>14</v>
      </c>
    </row>
    <row r="56" spans="1:14" ht="30" customHeight="1">
      <c r="A56" s="9" t="s">
        <v>843</v>
      </c>
      <c r="B56" s="9" t="s">
        <v>1516</v>
      </c>
      <c r="C56" s="9" t="s">
        <v>891</v>
      </c>
      <c r="D56" s="9" t="s">
        <v>16</v>
      </c>
      <c r="E56" s="14">
        <f>일위대가!F318</f>
        <v>65753</v>
      </c>
      <c r="F56" s="14">
        <f>일위대가!H318</f>
        <v>54936</v>
      </c>
      <c r="G56" s="14">
        <f>일위대가!J318</f>
        <v>363</v>
      </c>
      <c r="H56" s="14">
        <f t="shared" si="1"/>
        <v>121052</v>
      </c>
      <c r="I56" s="9" t="s">
        <v>1529</v>
      </c>
      <c r="J56" s="9" t="s">
        <v>14</v>
      </c>
      <c r="K56" s="3" t="s">
        <v>14</v>
      </c>
      <c r="L56" s="3" t="s">
        <v>14</v>
      </c>
      <c r="M56" s="3" t="s">
        <v>14</v>
      </c>
      <c r="N56" s="3" t="s">
        <v>14</v>
      </c>
    </row>
    <row r="57" spans="1:14" ht="30" customHeight="1">
      <c r="A57" s="9" t="s">
        <v>849</v>
      </c>
      <c r="B57" s="9" t="s">
        <v>1856</v>
      </c>
      <c r="C57" s="9" t="s">
        <v>286</v>
      </c>
      <c r="D57" s="9" t="s">
        <v>29</v>
      </c>
      <c r="E57" s="14">
        <f>일위대가!F324</f>
        <v>0</v>
      </c>
      <c r="F57" s="14">
        <f>일위대가!H324</f>
        <v>28383</v>
      </c>
      <c r="G57" s="14">
        <f>일위대가!J324</f>
        <v>567</v>
      </c>
      <c r="H57" s="14">
        <f t="shared" si="1"/>
        <v>28950</v>
      </c>
      <c r="I57" s="9" t="s">
        <v>1511</v>
      </c>
      <c r="J57" s="9" t="s">
        <v>14</v>
      </c>
      <c r="K57" s="3" t="s">
        <v>14</v>
      </c>
      <c r="L57" s="3" t="s">
        <v>14</v>
      </c>
      <c r="M57" s="3" t="s">
        <v>14</v>
      </c>
      <c r="N57" s="3" t="s">
        <v>14</v>
      </c>
    </row>
    <row r="58" spans="1:14" ht="30" customHeight="1">
      <c r="A58" s="9" t="s">
        <v>829</v>
      </c>
      <c r="B58" s="9" t="s">
        <v>744</v>
      </c>
      <c r="C58" s="9" t="s">
        <v>1846</v>
      </c>
      <c r="D58" s="9" t="s">
        <v>29</v>
      </c>
      <c r="E58" s="14">
        <f>일위대가!F329</f>
        <v>186</v>
      </c>
      <c r="F58" s="14">
        <f>일위대가!H329</f>
        <v>1560</v>
      </c>
      <c r="G58" s="14">
        <f>일위대가!J329</f>
        <v>0</v>
      </c>
      <c r="H58" s="14">
        <f t="shared" si="1"/>
        <v>1746</v>
      </c>
      <c r="I58" s="9" t="s">
        <v>1513</v>
      </c>
      <c r="J58" s="9" t="s">
        <v>14</v>
      </c>
      <c r="K58" s="3" t="s">
        <v>14</v>
      </c>
      <c r="L58" s="3" t="s">
        <v>14</v>
      </c>
      <c r="M58" s="3" t="s">
        <v>14</v>
      </c>
      <c r="N58" s="3" t="s">
        <v>14</v>
      </c>
    </row>
    <row r="59" spans="1:14" ht="30" customHeight="1">
      <c r="A59" s="9" t="s">
        <v>828</v>
      </c>
      <c r="B59" s="9" t="s">
        <v>809</v>
      </c>
      <c r="C59" s="9" t="s">
        <v>1866</v>
      </c>
      <c r="D59" s="9" t="s">
        <v>36</v>
      </c>
      <c r="E59" s="14">
        <f>일위대가!F335</f>
        <v>0</v>
      </c>
      <c r="F59" s="14">
        <f>일위대가!H335</f>
        <v>48190</v>
      </c>
      <c r="G59" s="14">
        <f>일위대가!J335</f>
        <v>963</v>
      </c>
      <c r="H59" s="14">
        <f t="shared" si="1"/>
        <v>49153</v>
      </c>
      <c r="I59" s="9" t="s">
        <v>1514</v>
      </c>
      <c r="J59" s="9" t="s">
        <v>14</v>
      </c>
      <c r="K59" s="3" t="s">
        <v>14</v>
      </c>
      <c r="L59" s="3" t="s">
        <v>14</v>
      </c>
      <c r="M59" s="3" t="s">
        <v>14</v>
      </c>
      <c r="N59" s="3" t="s">
        <v>14</v>
      </c>
    </row>
    <row r="60" spans="1:14" ht="30" customHeight="1">
      <c r="A60" s="9" t="s">
        <v>1011</v>
      </c>
      <c r="B60" s="9" t="s">
        <v>1165</v>
      </c>
      <c r="C60" s="9" t="s">
        <v>59</v>
      </c>
      <c r="D60" s="9" t="s">
        <v>29</v>
      </c>
      <c r="E60" s="14">
        <f>일위대가!F340</f>
        <v>0</v>
      </c>
      <c r="F60" s="14">
        <f>일위대가!H340</f>
        <v>1560</v>
      </c>
      <c r="G60" s="14">
        <f>일위대가!J340</f>
        <v>0</v>
      </c>
      <c r="H60" s="14">
        <f t="shared" si="1"/>
        <v>1560</v>
      </c>
      <c r="I60" s="9" t="s">
        <v>1162</v>
      </c>
      <c r="J60" s="9" t="s">
        <v>14</v>
      </c>
      <c r="K60" s="3" t="s">
        <v>14</v>
      </c>
      <c r="L60" s="3" t="s">
        <v>14</v>
      </c>
      <c r="M60" s="3" t="s">
        <v>14</v>
      </c>
      <c r="N60" s="3" t="s">
        <v>14</v>
      </c>
    </row>
    <row r="61" spans="1:14" ht="30" customHeight="1">
      <c r="A61" s="9" t="s">
        <v>831</v>
      </c>
      <c r="B61" s="9" t="s">
        <v>1858</v>
      </c>
      <c r="C61" s="9" t="s">
        <v>747</v>
      </c>
      <c r="D61" s="9" t="s">
        <v>15</v>
      </c>
      <c r="E61" s="14">
        <f>일위대가!F345</f>
        <v>0</v>
      </c>
      <c r="F61" s="14">
        <f>일위대가!H345</f>
        <v>77934</v>
      </c>
      <c r="G61" s="14">
        <f>일위대가!J345</f>
        <v>0</v>
      </c>
      <c r="H61" s="14">
        <f t="shared" si="1"/>
        <v>77934</v>
      </c>
      <c r="I61" s="9" t="s">
        <v>1563</v>
      </c>
      <c r="J61" s="9" t="s">
        <v>14</v>
      </c>
      <c r="K61" s="3" t="s">
        <v>14</v>
      </c>
      <c r="L61" s="3" t="s">
        <v>14</v>
      </c>
      <c r="M61" s="3" t="s">
        <v>14</v>
      </c>
      <c r="N61" s="3" t="s">
        <v>14</v>
      </c>
    </row>
    <row r="62" spans="1:14" ht="30" customHeight="1">
      <c r="A62" s="9" t="s">
        <v>553</v>
      </c>
      <c r="B62" s="9" t="s">
        <v>748</v>
      </c>
      <c r="C62" s="9" t="s">
        <v>1545</v>
      </c>
      <c r="D62" s="9" t="s">
        <v>29</v>
      </c>
      <c r="E62" s="14">
        <f>일위대가!F354</f>
        <v>0</v>
      </c>
      <c r="F62" s="14">
        <f>일위대가!H354</f>
        <v>1718</v>
      </c>
      <c r="G62" s="14">
        <f>일위대가!J354</f>
        <v>128</v>
      </c>
      <c r="H62" s="14">
        <f t="shared" si="1"/>
        <v>1846</v>
      </c>
      <c r="I62" s="9" t="s">
        <v>1538</v>
      </c>
      <c r="J62" s="9" t="s">
        <v>14</v>
      </c>
      <c r="K62" s="3" t="s">
        <v>14</v>
      </c>
      <c r="L62" s="3" t="s">
        <v>14</v>
      </c>
      <c r="M62" s="3" t="s">
        <v>14</v>
      </c>
      <c r="N62" s="3" t="s">
        <v>14</v>
      </c>
    </row>
    <row r="63" spans="1:14" ht="30" customHeight="1">
      <c r="A63" s="9" t="s">
        <v>556</v>
      </c>
      <c r="B63" s="9" t="s">
        <v>814</v>
      </c>
      <c r="C63" s="9" t="s">
        <v>750</v>
      </c>
      <c r="D63" s="9" t="s">
        <v>29</v>
      </c>
      <c r="E63" s="14">
        <f>일위대가!F361</f>
        <v>0</v>
      </c>
      <c r="F63" s="14">
        <f>일위대가!H361</f>
        <v>16288</v>
      </c>
      <c r="G63" s="14">
        <f>일위대가!J361</f>
        <v>125</v>
      </c>
      <c r="H63" s="14">
        <f t="shared" si="1"/>
        <v>16413</v>
      </c>
      <c r="I63" s="9" t="s">
        <v>1543</v>
      </c>
      <c r="J63" s="9" t="s">
        <v>14</v>
      </c>
      <c r="K63" s="3" t="s">
        <v>14</v>
      </c>
      <c r="L63" s="3" t="s">
        <v>14</v>
      </c>
      <c r="M63" s="3" t="s">
        <v>14</v>
      </c>
      <c r="N63" s="3" t="s">
        <v>14</v>
      </c>
    </row>
    <row r="64" spans="1:14" ht="30" customHeight="1">
      <c r="A64" s="9" t="s">
        <v>559</v>
      </c>
      <c r="B64" s="9" t="s">
        <v>751</v>
      </c>
      <c r="C64" s="9" t="s">
        <v>276</v>
      </c>
      <c r="D64" s="9" t="s">
        <v>29</v>
      </c>
      <c r="E64" s="14">
        <f>일위대가!F367</f>
        <v>1178</v>
      </c>
      <c r="F64" s="14">
        <f>일위대가!H367</f>
        <v>14511</v>
      </c>
      <c r="G64" s="14">
        <f>일위대가!J367</f>
        <v>0</v>
      </c>
      <c r="H64" s="14">
        <f t="shared" si="1"/>
        <v>15689</v>
      </c>
      <c r="I64" s="9" t="s">
        <v>1555</v>
      </c>
      <c r="J64" s="9" t="s">
        <v>14</v>
      </c>
      <c r="K64" s="3" t="s">
        <v>14</v>
      </c>
      <c r="L64" s="3" t="s">
        <v>14</v>
      </c>
      <c r="M64" s="3" t="s">
        <v>14</v>
      </c>
      <c r="N64" s="3" t="s">
        <v>14</v>
      </c>
    </row>
    <row r="65" spans="1:14" ht="30" customHeight="1">
      <c r="A65" s="9" t="s">
        <v>1013</v>
      </c>
      <c r="B65" s="9" t="s">
        <v>1163</v>
      </c>
      <c r="C65" s="9" t="s">
        <v>1153</v>
      </c>
      <c r="D65" s="9" t="s">
        <v>29</v>
      </c>
      <c r="E65" s="14">
        <f>일위대가!F378</f>
        <v>1178</v>
      </c>
      <c r="F65" s="14">
        <f>일위대가!H378</f>
        <v>9447</v>
      </c>
      <c r="G65" s="14">
        <f>일위대가!J378</f>
        <v>0</v>
      </c>
      <c r="H65" s="14">
        <f t="shared" si="1"/>
        <v>10625</v>
      </c>
      <c r="I65" s="9" t="s">
        <v>1169</v>
      </c>
      <c r="J65" s="9" t="s">
        <v>14</v>
      </c>
      <c r="K65" s="3" t="s">
        <v>14</v>
      </c>
      <c r="L65" s="3" t="s">
        <v>14</v>
      </c>
      <c r="M65" s="3" t="s">
        <v>14</v>
      </c>
      <c r="N65" s="3" t="s">
        <v>14</v>
      </c>
    </row>
    <row r="66" spans="1:14" ht="30" customHeight="1">
      <c r="A66" s="9" t="s">
        <v>558</v>
      </c>
      <c r="B66" s="9" t="s">
        <v>814</v>
      </c>
      <c r="C66" s="9" t="s">
        <v>752</v>
      </c>
      <c r="D66" s="9" t="s">
        <v>29</v>
      </c>
      <c r="E66" s="14">
        <f>일위대가!F385</f>
        <v>0</v>
      </c>
      <c r="F66" s="14">
        <f>일위대가!H385</f>
        <v>11595</v>
      </c>
      <c r="G66" s="14">
        <f>일위대가!J385</f>
        <v>89</v>
      </c>
      <c r="H66" s="14">
        <f t="shared" si="1"/>
        <v>11684</v>
      </c>
      <c r="I66" s="9" t="s">
        <v>1552</v>
      </c>
      <c r="J66" s="9" t="s">
        <v>14</v>
      </c>
      <c r="K66" s="3" t="s">
        <v>14</v>
      </c>
      <c r="L66" s="3" t="s">
        <v>14</v>
      </c>
      <c r="M66" s="3" t="s">
        <v>14</v>
      </c>
      <c r="N66" s="3" t="s">
        <v>14</v>
      </c>
    </row>
    <row r="67" spans="1:14" ht="30" customHeight="1">
      <c r="A67" s="9" t="s">
        <v>557</v>
      </c>
      <c r="B67" s="9" t="s">
        <v>1550</v>
      </c>
      <c r="C67" s="9" t="s">
        <v>1554</v>
      </c>
      <c r="D67" s="9" t="s">
        <v>29</v>
      </c>
      <c r="E67" s="14">
        <f>일위대가!F391</f>
        <v>0</v>
      </c>
      <c r="F67" s="14">
        <f>일위대가!H391</f>
        <v>13440</v>
      </c>
      <c r="G67" s="14">
        <f>일위대가!J391</f>
        <v>268</v>
      </c>
      <c r="H67" s="14">
        <f t="shared" si="1"/>
        <v>13708</v>
      </c>
      <c r="I67" s="9" t="s">
        <v>1562</v>
      </c>
      <c r="J67" s="9" t="s">
        <v>14</v>
      </c>
      <c r="K67" s="3" t="s">
        <v>14</v>
      </c>
      <c r="L67" s="3" t="s">
        <v>14</v>
      </c>
      <c r="M67" s="3" t="s">
        <v>14</v>
      </c>
      <c r="N67" s="3" t="s">
        <v>14</v>
      </c>
    </row>
    <row r="68" spans="1:14" ht="30" customHeight="1">
      <c r="A68" s="9" t="s">
        <v>561</v>
      </c>
      <c r="B68" s="9" t="s">
        <v>814</v>
      </c>
      <c r="C68" s="9" t="s">
        <v>753</v>
      </c>
      <c r="D68" s="9" t="s">
        <v>29</v>
      </c>
      <c r="E68" s="14">
        <f>일위대가!F397</f>
        <v>0</v>
      </c>
      <c r="F68" s="14">
        <f>일위대가!H397</f>
        <v>12529</v>
      </c>
      <c r="G68" s="14">
        <f>일위대가!J397</f>
        <v>125</v>
      </c>
      <c r="H68" s="14">
        <f t="shared" ref="H68:H99" si="2">E68+F68+G68</f>
        <v>12654</v>
      </c>
      <c r="I68" s="9" t="s">
        <v>1556</v>
      </c>
      <c r="J68" s="9" t="s">
        <v>14</v>
      </c>
      <c r="K68" s="3" t="s">
        <v>14</v>
      </c>
      <c r="L68" s="3" t="s">
        <v>14</v>
      </c>
      <c r="M68" s="3" t="s">
        <v>14</v>
      </c>
      <c r="N68" s="3" t="s">
        <v>14</v>
      </c>
    </row>
    <row r="69" spans="1:14" ht="30" customHeight="1">
      <c r="A69" s="9" t="s">
        <v>562</v>
      </c>
      <c r="B69" s="9" t="s">
        <v>1535</v>
      </c>
      <c r="C69" s="9" t="s">
        <v>268</v>
      </c>
      <c r="D69" s="9" t="s">
        <v>29</v>
      </c>
      <c r="E69" s="14">
        <f>일위대가!F402</f>
        <v>1444</v>
      </c>
      <c r="F69" s="14">
        <f>일위대가!H402</f>
        <v>7350</v>
      </c>
      <c r="G69" s="14">
        <f>일위대가!J402</f>
        <v>147</v>
      </c>
      <c r="H69" s="14">
        <f t="shared" si="2"/>
        <v>8941</v>
      </c>
      <c r="I69" s="9" t="s">
        <v>1536</v>
      </c>
      <c r="J69" s="9" t="s">
        <v>14</v>
      </c>
      <c r="K69" s="3" t="s">
        <v>14</v>
      </c>
      <c r="L69" s="3" t="s">
        <v>14</v>
      </c>
      <c r="M69" s="3" t="s">
        <v>14</v>
      </c>
      <c r="N69" s="3" t="s">
        <v>14</v>
      </c>
    </row>
    <row r="70" spans="1:14" ht="30" customHeight="1">
      <c r="A70" s="9" t="s">
        <v>1014</v>
      </c>
      <c r="B70" s="9" t="s">
        <v>1535</v>
      </c>
      <c r="C70" s="9" t="s">
        <v>1158</v>
      </c>
      <c r="D70" s="9" t="s">
        <v>29</v>
      </c>
      <c r="E70" s="14">
        <f>일위대가!F408</f>
        <v>0</v>
      </c>
      <c r="F70" s="14">
        <f>일위대가!H408</f>
        <v>7350</v>
      </c>
      <c r="G70" s="14">
        <f>일위대가!J408</f>
        <v>147</v>
      </c>
      <c r="H70" s="14">
        <f t="shared" si="2"/>
        <v>7497</v>
      </c>
      <c r="I70" s="9" t="s">
        <v>1164</v>
      </c>
      <c r="J70" s="9" t="s">
        <v>14</v>
      </c>
      <c r="K70" s="3" t="s">
        <v>14</v>
      </c>
      <c r="L70" s="3" t="s">
        <v>14</v>
      </c>
      <c r="M70" s="3" t="s">
        <v>14</v>
      </c>
      <c r="N70" s="3" t="s">
        <v>14</v>
      </c>
    </row>
    <row r="71" spans="1:14" ht="30" customHeight="1">
      <c r="A71" s="9" t="s">
        <v>560</v>
      </c>
      <c r="B71" s="9" t="s">
        <v>1535</v>
      </c>
      <c r="C71" s="9" t="s">
        <v>287</v>
      </c>
      <c r="D71" s="9" t="s">
        <v>29</v>
      </c>
      <c r="E71" s="14">
        <f>일위대가!F413</f>
        <v>4013</v>
      </c>
      <c r="F71" s="14">
        <f>일위대가!H413</f>
        <v>7350</v>
      </c>
      <c r="G71" s="14">
        <f>일위대가!J413</f>
        <v>147</v>
      </c>
      <c r="H71" s="14">
        <f t="shared" si="2"/>
        <v>11510</v>
      </c>
      <c r="I71" s="9" t="s">
        <v>1564</v>
      </c>
      <c r="J71" s="9" t="s">
        <v>14</v>
      </c>
      <c r="K71" s="3" t="s">
        <v>14</v>
      </c>
      <c r="L71" s="3" t="s">
        <v>14</v>
      </c>
      <c r="M71" s="3" t="s">
        <v>14</v>
      </c>
      <c r="N71" s="3" t="s">
        <v>14</v>
      </c>
    </row>
    <row r="72" spans="1:14" ht="30" customHeight="1">
      <c r="A72" s="9" t="s">
        <v>565</v>
      </c>
      <c r="B72" s="9" t="s">
        <v>755</v>
      </c>
      <c r="C72" s="9" t="s">
        <v>269</v>
      </c>
      <c r="D72" s="9" t="s">
        <v>29</v>
      </c>
      <c r="E72" s="14">
        <f>일위대가!F419</f>
        <v>840</v>
      </c>
      <c r="F72" s="14">
        <f>일위대가!H419</f>
        <v>5447</v>
      </c>
      <c r="G72" s="14">
        <f>일위대가!J419</f>
        <v>0</v>
      </c>
      <c r="H72" s="14">
        <f t="shared" si="2"/>
        <v>6287</v>
      </c>
      <c r="I72" s="9" t="s">
        <v>1544</v>
      </c>
      <c r="J72" s="9" t="s">
        <v>14</v>
      </c>
      <c r="K72" s="3" t="s">
        <v>14</v>
      </c>
      <c r="L72" s="3" t="s">
        <v>14</v>
      </c>
      <c r="M72" s="3" t="s">
        <v>14</v>
      </c>
      <c r="N72" s="3" t="s">
        <v>14</v>
      </c>
    </row>
    <row r="73" spans="1:14" ht="30" customHeight="1">
      <c r="A73" s="9" t="s">
        <v>568</v>
      </c>
      <c r="B73" s="9" t="s">
        <v>776</v>
      </c>
      <c r="C73" s="9" t="s">
        <v>1853</v>
      </c>
      <c r="D73" s="9" t="s">
        <v>49</v>
      </c>
      <c r="E73" s="14">
        <f>일위대가!F425</f>
        <v>0</v>
      </c>
      <c r="F73" s="14">
        <f>일위대가!H425</f>
        <v>91271</v>
      </c>
      <c r="G73" s="14">
        <f>일위대가!J425</f>
        <v>0</v>
      </c>
      <c r="H73" s="14">
        <f t="shared" si="2"/>
        <v>91271</v>
      </c>
      <c r="I73" s="9" t="s">
        <v>1557</v>
      </c>
      <c r="J73" s="9" t="s">
        <v>14</v>
      </c>
      <c r="K73" s="3" t="s">
        <v>14</v>
      </c>
      <c r="L73" s="3" t="s">
        <v>14</v>
      </c>
      <c r="M73" s="3" t="s">
        <v>14</v>
      </c>
      <c r="N73" s="3" t="s">
        <v>14</v>
      </c>
    </row>
    <row r="74" spans="1:14" ht="30" customHeight="1">
      <c r="A74" s="9" t="s">
        <v>569</v>
      </c>
      <c r="B74" s="9" t="s">
        <v>710</v>
      </c>
      <c r="C74" s="9" t="s">
        <v>711</v>
      </c>
      <c r="D74" s="9" t="s">
        <v>29</v>
      </c>
      <c r="E74" s="14">
        <f>일위대가!F431</f>
        <v>0</v>
      </c>
      <c r="F74" s="14">
        <f>일위대가!H431</f>
        <v>84439</v>
      </c>
      <c r="G74" s="14">
        <f>일위대가!J431</f>
        <v>844</v>
      </c>
      <c r="H74" s="14">
        <f t="shared" si="2"/>
        <v>85283</v>
      </c>
      <c r="I74" s="9" t="s">
        <v>1559</v>
      </c>
      <c r="J74" s="9" t="s">
        <v>14</v>
      </c>
      <c r="K74" s="3" t="s">
        <v>14</v>
      </c>
      <c r="L74" s="3" t="s">
        <v>14</v>
      </c>
      <c r="M74" s="3" t="s">
        <v>14</v>
      </c>
      <c r="N74" s="3" t="s">
        <v>14</v>
      </c>
    </row>
    <row r="75" spans="1:14" ht="30" customHeight="1">
      <c r="A75" s="9" t="s">
        <v>1017</v>
      </c>
      <c r="B75" s="9" t="s">
        <v>1175</v>
      </c>
      <c r="C75" s="9" t="s">
        <v>990</v>
      </c>
      <c r="D75" s="9" t="s">
        <v>49</v>
      </c>
      <c r="E75" s="14">
        <f>일위대가!F435</f>
        <v>0</v>
      </c>
      <c r="F75" s="14">
        <f>일위대가!H435</f>
        <v>91271</v>
      </c>
      <c r="G75" s="14">
        <f>일위대가!J435</f>
        <v>0</v>
      </c>
      <c r="H75" s="14">
        <f t="shared" si="2"/>
        <v>91271</v>
      </c>
      <c r="I75" s="9" t="s">
        <v>1166</v>
      </c>
      <c r="J75" s="9" t="s">
        <v>14</v>
      </c>
      <c r="K75" s="3" t="s">
        <v>14</v>
      </c>
      <c r="L75" s="3" t="s">
        <v>14</v>
      </c>
      <c r="M75" s="3" t="s">
        <v>14</v>
      </c>
      <c r="N75" s="3" t="s">
        <v>14</v>
      </c>
    </row>
    <row r="76" spans="1:14" ht="30" customHeight="1">
      <c r="A76" s="9" t="s">
        <v>566</v>
      </c>
      <c r="B76" s="9" t="s">
        <v>727</v>
      </c>
      <c r="C76" s="9" t="s">
        <v>14</v>
      </c>
      <c r="D76" s="9" t="s">
        <v>29</v>
      </c>
      <c r="E76" s="14">
        <f>일위대가!F441</f>
        <v>0</v>
      </c>
      <c r="F76" s="14">
        <f>일위대가!H441</f>
        <v>9292</v>
      </c>
      <c r="G76" s="14">
        <f>일위대가!J441</f>
        <v>557</v>
      </c>
      <c r="H76" s="14">
        <f t="shared" si="2"/>
        <v>9849</v>
      </c>
      <c r="I76" s="9" t="s">
        <v>1553</v>
      </c>
      <c r="J76" s="9" t="s">
        <v>14</v>
      </c>
      <c r="K76" s="3" t="s">
        <v>14</v>
      </c>
      <c r="L76" s="3" t="s">
        <v>14</v>
      </c>
      <c r="M76" s="3" t="s">
        <v>14</v>
      </c>
      <c r="N76" s="3" t="s">
        <v>14</v>
      </c>
    </row>
    <row r="77" spans="1:14" ht="30" customHeight="1">
      <c r="A77" s="9" t="s">
        <v>567</v>
      </c>
      <c r="B77" s="9" t="s">
        <v>1560</v>
      </c>
      <c r="C77" s="9" t="s">
        <v>1854</v>
      </c>
      <c r="D77" s="9" t="s">
        <v>29</v>
      </c>
      <c r="E77" s="14">
        <f>일위대가!F458</f>
        <v>5870</v>
      </c>
      <c r="F77" s="14">
        <f>일위대가!H458</f>
        <v>39743</v>
      </c>
      <c r="G77" s="14">
        <f>일위대가!J458</f>
        <v>0</v>
      </c>
      <c r="H77" s="14">
        <f t="shared" si="2"/>
        <v>45613</v>
      </c>
      <c r="I77" s="9" t="s">
        <v>1533</v>
      </c>
      <c r="J77" s="9" t="s">
        <v>14</v>
      </c>
      <c r="K77" s="3" t="s">
        <v>14</v>
      </c>
      <c r="L77" s="3" t="s">
        <v>14</v>
      </c>
      <c r="M77" s="3" t="s">
        <v>14</v>
      </c>
      <c r="N77" s="3" t="s">
        <v>14</v>
      </c>
    </row>
    <row r="78" spans="1:14" ht="30" customHeight="1">
      <c r="A78" s="9" t="s">
        <v>1020</v>
      </c>
      <c r="B78" s="9" t="s">
        <v>1167</v>
      </c>
      <c r="C78" s="9" t="s">
        <v>1156</v>
      </c>
      <c r="D78" s="9" t="s">
        <v>20</v>
      </c>
      <c r="E78" s="14">
        <f>일위대가!F463</f>
        <v>8</v>
      </c>
      <c r="F78" s="14">
        <f>일위대가!H463</f>
        <v>712</v>
      </c>
      <c r="G78" s="14">
        <f>일위대가!J463</f>
        <v>0</v>
      </c>
      <c r="H78" s="14">
        <f t="shared" si="2"/>
        <v>720</v>
      </c>
      <c r="I78" s="9" t="s">
        <v>1172</v>
      </c>
      <c r="J78" s="9" t="s">
        <v>14</v>
      </c>
      <c r="K78" s="3" t="s">
        <v>14</v>
      </c>
      <c r="L78" s="3" t="s">
        <v>14</v>
      </c>
      <c r="M78" s="3" t="s">
        <v>14</v>
      </c>
      <c r="N78" s="3" t="s">
        <v>14</v>
      </c>
    </row>
    <row r="79" spans="1:14" ht="30" customHeight="1">
      <c r="A79" s="9" t="s">
        <v>570</v>
      </c>
      <c r="B79" s="9" t="s">
        <v>1586</v>
      </c>
      <c r="C79" s="9" t="s">
        <v>14</v>
      </c>
      <c r="D79" s="9" t="s">
        <v>17</v>
      </c>
      <c r="E79" s="14">
        <f>일위대가!F468</f>
        <v>0</v>
      </c>
      <c r="F79" s="14">
        <f>일위대가!H468</f>
        <v>7113</v>
      </c>
      <c r="G79" s="14">
        <f>일위대가!J468</f>
        <v>284</v>
      </c>
      <c r="H79" s="14">
        <f t="shared" si="2"/>
        <v>7397</v>
      </c>
      <c r="I79" s="9" t="s">
        <v>1579</v>
      </c>
      <c r="J79" s="9" t="s">
        <v>14</v>
      </c>
      <c r="K79" s="3" t="s">
        <v>14</v>
      </c>
      <c r="L79" s="3" t="s">
        <v>14</v>
      </c>
      <c r="M79" s="3" t="s">
        <v>14</v>
      </c>
      <c r="N79" s="3" t="s">
        <v>14</v>
      </c>
    </row>
    <row r="80" spans="1:14" ht="30" customHeight="1">
      <c r="A80" s="9" t="s">
        <v>572</v>
      </c>
      <c r="B80" s="9" t="s">
        <v>271</v>
      </c>
      <c r="C80" s="9" t="s">
        <v>1588</v>
      </c>
      <c r="D80" s="9" t="s">
        <v>37</v>
      </c>
      <c r="E80" s="14">
        <f>일위대가!F481</f>
        <v>1054</v>
      </c>
      <c r="F80" s="14">
        <f>일위대가!H481</f>
        <v>5867</v>
      </c>
      <c r="G80" s="14">
        <f>일위대가!J481</f>
        <v>189</v>
      </c>
      <c r="H80" s="14">
        <f t="shared" si="2"/>
        <v>7110</v>
      </c>
      <c r="I80" s="9" t="s">
        <v>1565</v>
      </c>
      <c r="J80" s="9" t="s">
        <v>14</v>
      </c>
      <c r="K80" s="3" t="s">
        <v>14</v>
      </c>
      <c r="L80" s="3" t="s">
        <v>14</v>
      </c>
      <c r="M80" s="3" t="s">
        <v>14</v>
      </c>
      <c r="N80" s="3" t="s">
        <v>14</v>
      </c>
    </row>
    <row r="81" spans="1:14" ht="30" customHeight="1">
      <c r="A81" s="9" t="s">
        <v>187</v>
      </c>
      <c r="B81" s="9" t="s">
        <v>1173</v>
      </c>
      <c r="C81" s="9" t="s">
        <v>1157</v>
      </c>
      <c r="D81" s="9" t="s">
        <v>81</v>
      </c>
      <c r="E81" s="14">
        <f>일위대가!F485</f>
        <v>0</v>
      </c>
      <c r="F81" s="14">
        <f>일위대가!H485</f>
        <v>0</v>
      </c>
      <c r="G81" s="14">
        <f>일위대가!J485</f>
        <v>138</v>
      </c>
      <c r="H81" s="14">
        <f t="shared" si="2"/>
        <v>138</v>
      </c>
      <c r="I81" s="9" t="s">
        <v>1149</v>
      </c>
      <c r="J81" s="9" t="s">
        <v>14</v>
      </c>
      <c r="K81" s="3" t="s">
        <v>67</v>
      </c>
      <c r="L81" s="3" t="s">
        <v>14</v>
      </c>
      <c r="M81" s="3" t="s">
        <v>14</v>
      </c>
      <c r="N81" s="3" t="s">
        <v>11</v>
      </c>
    </row>
    <row r="82" spans="1:14" ht="30" customHeight="1">
      <c r="A82" s="9" t="s">
        <v>573</v>
      </c>
      <c r="B82" s="9" t="s">
        <v>271</v>
      </c>
      <c r="C82" s="9" t="s">
        <v>1568</v>
      </c>
      <c r="D82" s="9" t="s">
        <v>37</v>
      </c>
      <c r="E82" s="14">
        <f>일위대가!F490</f>
        <v>89</v>
      </c>
      <c r="F82" s="14">
        <f>일위대가!H490</f>
        <v>6128</v>
      </c>
      <c r="G82" s="14">
        <f>일위대가!J490</f>
        <v>197</v>
      </c>
      <c r="H82" s="14">
        <f t="shared" si="2"/>
        <v>6414</v>
      </c>
      <c r="I82" s="9" t="s">
        <v>1577</v>
      </c>
      <c r="J82" s="9" t="s">
        <v>14</v>
      </c>
      <c r="K82" s="3" t="s">
        <v>14</v>
      </c>
      <c r="L82" s="3" t="s">
        <v>14</v>
      </c>
      <c r="M82" s="3" t="s">
        <v>14</v>
      </c>
      <c r="N82" s="3" t="s">
        <v>14</v>
      </c>
    </row>
    <row r="83" spans="1:14" ht="30" customHeight="1">
      <c r="A83" s="9" t="s">
        <v>1024</v>
      </c>
      <c r="B83" s="9" t="s">
        <v>994</v>
      </c>
      <c r="C83" s="9" t="s">
        <v>1568</v>
      </c>
      <c r="D83" s="9" t="s">
        <v>37</v>
      </c>
      <c r="E83" s="14">
        <f>일위대가!F503</f>
        <v>76</v>
      </c>
      <c r="F83" s="14">
        <f>일위대가!H503</f>
        <v>4881</v>
      </c>
      <c r="G83" s="14">
        <f>일위대가!J503</f>
        <v>158</v>
      </c>
      <c r="H83" s="14">
        <f t="shared" si="2"/>
        <v>5115</v>
      </c>
      <c r="I83" s="9" t="s">
        <v>1150</v>
      </c>
      <c r="J83" s="9" t="s">
        <v>14</v>
      </c>
      <c r="K83" s="3" t="s">
        <v>14</v>
      </c>
      <c r="L83" s="3" t="s">
        <v>14</v>
      </c>
      <c r="M83" s="3" t="s">
        <v>14</v>
      </c>
      <c r="N83" s="3" t="s">
        <v>14</v>
      </c>
    </row>
    <row r="84" spans="1:14" ht="30" customHeight="1">
      <c r="A84" s="9" t="s">
        <v>1025</v>
      </c>
      <c r="B84" s="9" t="s">
        <v>995</v>
      </c>
      <c r="C84" s="9" t="s">
        <v>1568</v>
      </c>
      <c r="D84" s="9" t="s">
        <v>37</v>
      </c>
      <c r="E84" s="14">
        <f>일위대가!F516</f>
        <v>13</v>
      </c>
      <c r="F84" s="14">
        <f>일위대가!H516</f>
        <v>1247</v>
      </c>
      <c r="G84" s="14">
        <f>일위대가!J516</f>
        <v>39</v>
      </c>
      <c r="H84" s="14">
        <f t="shared" si="2"/>
        <v>1299</v>
      </c>
      <c r="I84" s="9" t="s">
        <v>1152</v>
      </c>
      <c r="J84" s="9" t="s">
        <v>14</v>
      </c>
      <c r="K84" s="3" t="s">
        <v>14</v>
      </c>
      <c r="L84" s="3" t="s">
        <v>14</v>
      </c>
      <c r="M84" s="3" t="s">
        <v>14</v>
      </c>
      <c r="N84" s="3" t="s">
        <v>14</v>
      </c>
    </row>
    <row r="85" spans="1:14" ht="30" customHeight="1">
      <c r="A85" s="9" t="s">
        <v>571</v>
      </c>
      <c r="B85" s="9" t="s">
        <v>271</v>
      </c>
      <c r="C85" s="9" t="s">
        <v>767</v>
      </c>
      <c r="D85" s="9" t="s">
        <v>37</v>
      </c>
      <c r="E85" s="14">
        <f>일위대가!F521</f>
        <v>89</v>
      </c>
      <c r="F85" s="14">
        <f>일위대가!H521</f>
        <v>5867</v>
      </c>
      <c r="G85" s="14">
        <f>일위대가!J521</f>
        <v>188</v>
      </c>
      <c r="H85" s="14">
        <f t="shared" si="2"/>
        <v>6144</v>
      </c>
      <c r="I85" s="9" t="s">
        <v>1590</v>
      </c>
      <c r="J85" s="9" t="s">
        <v>14</v>
      </c>
      <c r="K85" s="3" t="s">
        <v>14</v>
      </c>
      <c r="L85" s="3" t="s">
        <v>14</v>
      </c>
      <c r="M85" s="3" t="s">
        <v>14</v>
      </c>
      <c r="N85" s="3" t="s">
        <v>14</v>
      </c>
    </row>
    <row r="86" spans="1:14" ht="30" customHeight="1">
      <c r="A86" s="9" t="s">
        <v>576</v>
      </c>
      <c r="B86" s="9" t="s">
        <v>509</v>
      </c>
      <c r="C86" s="9" t="s">
        <v>512</v>
      </c>
      <c r="D86" s="9" t="s">
        <v>29</v>
      </c>
      <c r="E86" s="14">
        <f>일위대가!F526</f>
        <v>900</v>
      </c>
      <c r="F86" s="14">
        <f>일위대가!H526</f>
        <v>9050</v>
      </c>
      <c r="G86" s="14">
        <f>일위대가!J526</f>
        <v>0</v>
      </c>
      <c r="H86" s="14">
        <f t="shared" si="2"/>
        <v>9950</v>
      </c>
      <c r="I86" s="9" t="s">
        <v>1575</v>
      </c>
      <c r="J86" s="9" t="s">
        <v>14</v>
      </c>
      <c r="K86" s="3" t="s">
        <v>14</v>
      </c>
      <c r="L86" s="3" t="s">
        <v>14</v>
      </c>
      <c r="M86" s="3" t="s">
        <v>14</v>
      </c>
      <c r="N86" s="3" t="s">
        <v>14</v>
      </c>
    </row>
    <row r="87" spans="1:14" ht="30" customHeight="1">
      <c r="A87" s="9" t="s">
        <v>574</v>
      </c>
      <c r="B87" s="9" t="s">
        <v>508</v>
      </c>
      <c r="C87" s="9" t="s">
        <v>507</v>
      </c>
      <c r="D87" s="9" t="s">
        <v>29</v>
      </c>
      <c r="E87" s="14">
        <f>일위대가!F531</f>
        <v>795</v>
      </c>
      <c r="F87" s="14">
        <f>일위대가!H531</f>
        <v>3393</v>
      </c>
      <c r="G87" s="14">
        <f>일위대가!J531</f>
        <v>0</v>
      </c>
      <c r="H87" s="14">
        <f t="shared" si="2"/>
        <v>4188</v>
      </c>
      <c r="I87" s="9" t="s">
        <v>1580</v>
      </c>
      <c r="J87" s="9" t="s">
        <v>14</v>
      </c>
      <c r="K87" s="3" t="s">
        <v>14</v>
      </c>
      <c r="L87" s="3" t="s">
        <v>14</v>
      </c>
      <c r="M87" s="3" t="s">
        <v>14</v>
      </c>
      <c r="N87" s="3" t="s">
        <v>14</v>
      </c>
    </row>
    <row r="88" spans="1:14" ht="30" customHeight="1">
      <c r="A88" s="9" t="s">
        <v>1028</v>
      </c>
      <c r="B88" s="9" t="s">
        <v>994</v>
      </c>
      <c r="C88" s="9" t="s">
        <v>767</v>
      </c>
      <c r="D88" s="9" t="s">
        <v>37</v>
      </c>
      <c r="E88" s="14">
        <f>일위대가!F544</f>
        <v>76</v>
      </c>
      <c r="F88" s="14">
        <f>일위대가!H544</f>
        <v>4675</v>
      </c>
      <c r="G88" s="14">
        <f>일위대가!J544</f>
        <v>151</v>
      </c>
      <c r="H88" s="14">
        <f t="shared" si="2"/>
        <v>4902</v>
      </c>
      <c r="I88" s="9" t="s">
        <v>1159</v>
      </c>
      <c r="J88" s="9" t="s">
        <v>14</v>
      </c>
      <c r="K88" s="3" t="s">
        <v>14</v>
      </c>
      <c r="L88" s="3" t="s">
        <v>14</v>
      </c>
      <c r="M88" s="3" t="s">
        <v>14</v>
      </c>
      <c r="N88" s="3" t="s">
        <v>14</v>
      </c>
    </row>
    <row r="89" spans="1:14" ht="30" customHeight="1">
      <c r="A89" s="9" t="s">
        <v>1026</v>
      </c>
      <c r="B89" s="9" t="s">
        <v>995</v>
      </c>
      <c r="C89" s="9" t="s">
        <v>767</v>
      </c>
      <c r="D89" s="9" t="s">
        <v>37</v>
      </c>
      <c r="E89" s="14">
        <f>일위대가!F557</f>
        <v>13</v>
      </c>
      <c r="F89" s="14">
        <f>일위대가!H557</f>
        <v>1192</v>
      </c>
      <c r="G89" s="14">
        <f>일위대가!J557</f>
        <v>37</v>
      </c>
      <c r="H89" s="14">
        <f t="shared" si="2"/>
        <v>1242</v>
      </c>
      <c r="I89" s="9" t="s">
        <v>1206</v>
      </c>
      <c r="J89" s="9" t="s">
        <v>14</v>
      </c>
      <c r="K89" s="3" t="s">
        <v>14</v>
      </c>
      <c r="L89" s="3" t="s">
        <v>14</v>
      </c>
      <c r="M89" s="3" t="s">
        <v>14</v>
      </c>
      <c r="N89" s="3" t="s">
        <v>14</v>
      </c>
    </row>
    <row r="90" spans="1:14" ht="30" customHeight="1">
      <c r="A90" s="9" t="s">
        <v>1029</v>
      </c>
      <c r="B90" s="9" t="s">
        <v>509</v>
      </c>
      <c r="C90" s="9" t="s">
        <v>997</v>
      </c>
      <c r="D90" s="9" t="s">
        <v>29</v>
      </c>
      <c r="E90" s="14">
        <f>일위대가!F563</f>
        <v>900</v>
      </c>
      <c r="F90" s="14">
        <f>일위대가!H563</f>
        <v>0</v>
      </c>
      <c r="G90" s="14">
        <f>일위대가!J563</f>
        <v>0</v>
      </c>
      <c r="H90" s="14">
        <f t="shared" si="2"/>
        <v>900</v>
      </c>
      <c r="I90" s="9" t="s">
        <v>1192</v>
      </c>
      <c r="J90" s="9" t="s">
        <v>14</v>
      </c>
      <c r="K90" s="3" t="s">
        <v>14</v>
      </c>
      <c r="L90" s="3" t="s">
        <v>14</v>
      </c>
      <c r="M90" s="3" t="s">
        <v>14</v>
      </c>
      <c r="N90" s="3" t="s">
        <v>14</v>
      </c>
    </row>
    <row r="91" spans="1:14" ht="30" customHeight="1">
      <c r="A91" s="9" t="s">
        <v>1027</v>
      </c>
      <c r="B91" s="9" t="s">
        <v>509</v>
      </c>
      <c r="C91" s="9" t="s">
        <v>1183</v>
      </c>
      <c r="D91" s="9" t="s">
        <v>29</v>
      </c>
      <c r="E91" s="14">
        <f>일위대가!F570</f>
        <v>0</v>
      </c>
      <c r="F91" s="14">
        <f>일위대가!H570</f>
        <v>9050</v>
      </c>
      <c r="G91" s="14">
        <f>일위대가!J570</f>
        <v>0</v>
      </c>
      <c r="H91" s="14">
        <f t="shared" si="2"/>
        <v>9050</v>
      </c>
      <c r="I91" s="9" t="s">
        <v>1186</v>
      </c>
      <c r="J91" s="9" t="s">
        <v>14</v>
      </c>
      <c r="K91" s="3" t="s">
        <v>14</v>
      </c>
      <c r="L91" s="3" t="s">
        <v>14</v>
      </c>
      <c r="M91" s="3" t="s">
        <v>14</v>
      </c>
      <c r="N91" s="3" t="s">
        <v>14</v>
      </c>
    </row>
    <row r="92" spans="1:14" ht="30" customHeight="1">
      <c r="A92" s="9" t="s">
        <v>1030</v>
      </c>
      <c r="B92" s="9" t="s">
        <v>998</v>
      </c>
      <c r="C92" s="9" t="s">
        <v>507</v>
      </c>
      <c r="D92" s="9" t="s">
        <v>29</v>
      </c>
      <c r="E92" s="14">
        <f>일위대가!F576</f>
        <v>795</v>
      </c>
      <c r="F92" s="14">
        <f>일위대가!H576</f>
        <v>0</v>
      </c>
      <c r="G92" s="14">
        <f>일위대가!J576</f>
        <v>0</v>
      </c>
      <c r="H92" s="14">
        <f t="shared" si="2"/>
        <v>795</v>
      </c>
      <c r="I92" s="9" t="s">
        <v>1207</v>
      </c>
      <c r="J92" s="9" t="s">
        <v>14</v>
      </c>
      <c r="K92" s="3" t="s">
        <v>14</v>
      </c>
      <c r="L92" s="3" t="s">
        <v>14</v>
      </c>
      <c r="M92" s="3" t="s">
        <v>14</v>
      </c>
      <c r="N92" s="3" t="s">
        <v>14</v>
      </c>
    </row>
    <row r="93" spans="1:14" ht="30" customHeight="1">
      <c r="A93" s="9" t="s">
        <v>1031</v>
      </c>
      <c r="B93" s="9" t="s">
        <v>998</v>
      </c>
      <c r="C93" s="9" t="s">
        <v>1198</v>
      </c>
      <c r="D93" s="9" t="s">
        <v>29</v>
      </c>
      <c r="E93" s="14">
        <f>일위대가!F581</f>
        <v>0</v>
      </c>
      <c r="F93" s="14">
        <f>일위대가!H581</f>
        <v>3393</v>
      </c>
      <c r="G93" s="14">
        <f>일위대가!J581</f>
        <v>0</v>
      </c>
      <c r="H93" s="14">
        <f t="shared" si="2"/>
        <v>3393</v>
      </c>
      <c r="I93" s="9" t="s">
        <v>1191</v>
      </c>
      <c r="J93" s="9" t="s">
        <v>14</v>
      </c>
      <c r="K93" s="3" t="s">
        <v>14</v>
      </c>
      <c r="L93" s="3" t="s">
        <v>14</v>
      </c>
      <c r="M93" s="3" t="s">
        <v>14</v>
      </c>
      <c r="N93" s="3" t="s">
        <v>14</v>
      </c>
    </row>
    <row r="94" spans="1:14" ht="30" customHeight="1">
      <c r="A94" s="9" t="s">
        <v>575</v>
      </c>
      <c r="B94" s="9" t="s">
        <v>760</v>
      </c>
      <c r="C94" s="9" t="s">
        <v>510</v>
      </c>
      <c r="D94" s="9" t="s">
        <v>29</v>
      </c>
      <c r="E94" s="14">
        <f>일위대가!F586</f>
        <v>29629</v>
      </c>
      <c r="F94" s="14">
        <f>일위대가!H586</f>
        <v>36462</v>
      </c>
      <c r="G94" s="14">
        <f>일위대가!J586</f>
        <v>1140</v>
      </c>
      <c r="H94" s="14">
        <f t="shared" si="2"/>
        <v>67231</v>
      </c>
      <c r="I94" s="9" t="s">
        <v>1578</v>
      </c>
      <c r="J94" s="9" t="s">
        <v>14</v>
      </c>
      <c r="K94" s="3" t="s">
        <v>14</v>
      </c>
      <c r="L94" s="3" t="s">
        <v>14</v>
      </c>
      <c r="M94" s="3" t="s">
        <v>14</v>
      </c>
      <c r="N94" s="3" t="s">
        <v>14</v>
      </c>
    </row>
    <row r="95" spans="1:14" ht="30" customHeight="1">
      <c r="A95" s="9" t="s">
        <v>577</v>
      </c>
      <c r="B95" s="9" t="s">
        <v>1574</v>
      </c>
      <c r="C95" s="9" t="s">
        <v>513</v>
      </c>
      <c r="D95" s="9" t="s">
        <v>29</v>
      </c>
      <c r="E95" s="14">
        <f>일위대가!F592</f>
        <v>0</v>
      </c>
      <c r="F95" s="14">
        <f>일위대가!H592</f>
        <v>6288</v>
      </c>
      <c r="G95" s="14">
        <f>일위대가!J592</f>
        <v>251</v>
      </c>
      <c r="H95" s="14">
        <f t="shared" si="2"/>
        <v>6539</v>
      </c>
      <c r="I95" s="9" t="s">
        <v>1583</v>
      </c>
      <c r="J95" s="9" t="s">
        <v>14</v>
      </c>
      <c r="K95" s="3" t="s">
        <v>14</v>
      </c>
      <c r="L95" s="3" t="s">
        <v>14</v>
      </c>
      <c r="M95" s="3" t="s">
        <v>14</v>
      </c>
      <c r="N95" s="3" t="s">
        <v>14</v>
      </c>
    </row>
    <row r="96" spans="1:14" ht="30" customHeight="1">
      <c r="A96" s="9" t="s">
        <v>580</v>
      </c>
      <c r="B96" s="9" t="s">
        <v>1468</v>
      </c>
      <c r="C96" s="9" t="s">
        <v>578</v>
      </c>
      <c r="D96" s="9" t="s">
        <v>17</v>
      </c>
      <c r="E96" s="14">
        <f>일위대가!F599</f>
        <v>47974</v>
      </c>
      <c r="F96" s="14">
        <f>일위대가!H599</f>
        <v>292171</v>
      </c>
      <c r="G96" s="14">
        <f>일위대가!J599</f>
        <v>8854</v>
      </c>
      <c r="H96" s="14">
        <f t="shared" si="2"/>
        <v>348999</v>
      </c>
      <c r="I96" s="9" t="s">
        <v>1595</v>
      </c>
      <c r="J96" s="9" t="s">
        <v>14</v>
      </c>
      <c r="K96" s="3" t="s">
        <v>14</v>
      </c>
      <c r="L96" s="3" t="s">
        <v>14</v>
      </c>
      <c r="M96" s="3" t="s">
        <v>14</v>
      </c>
      <c r="N96" s="3" t="s">
        <v>14</v>
      </c>
    </row>
    <row r="97" spans="1:14" ht="30" customHeight="1">
      <c r="A97" s="9" t="s">
        <v>579</v>
      </c>
      <c r="B97" s="9" t="s">
        <v>271</v>
      </c>
      <c r="C97" s="9" t="s">
        <v>757</v>
      </c>
      <c r="D97" s="9" t="s">
        <v>37</v>
      </c>
      <c r="E97" s="14">
        <f>일위대가!F604</f>
        <v>255</v>
      </c>
      <c r="F97" s="14">
        <f>일위대가!H604</f>
        <v>5867</v>
      </c>
      <c r="G97" s="14">
        <f>일위대가!J604</f>
        <v>188</v>
      </c>
      <c r="H97" s="14">
        <f t="shared" si="2"/>
        <v>6310</v>
      </c>
      <c r="I97" s="9" t="s">
        <v>1569</v>
      </c>
      <c r="J97" s="9" t="s">
        <v>14</v>
      </c>
      <c r="K97" s="3" t="s">
        <v>14</v>
      </c>
      <c r="L97" s="3" t="s">
        <v>14</v>
      </c>
      <c r="M97" s="3" t="s">
        <v>14</v>
      </c>
      <c r="N97" s="3" t="s">
        <v>14</v>
      </c>
    </row>
    <row r="98" spans="1:14" ht="30" customHeight="1">
      <c r="A98" s="9" t="s">
        <v>1032</v>
      </c>
      <c r="B98" s="9" t="s">
        <v>994</v>
      </c>
      <c r="C98" s="9" t="s">
        <v>757</v>
      </c>
      <c r="D98" s="9" t="s">
        <v>37</v>
      </c>
      <c r="E98" s="14">
        <f>일위대가!F617</f>
        <v>217</v>
      </c>
      <c r="F98" s="14">
        <f>일위대가!H617</f>
        <v>4675</v>
      </c>
      <c r="G98" s="14">
        <f>일위대가!J617</f>
        <v>151</v>
      </c>
      <c r="H98" s="14">
        <f t="shared" si="2"/>
        <v>5043</v>
      </c>
      <c r="I98" s="9" t="s">
        <v>1197</v>
      </c>
      <c r="J98" s="9" t="s">
        <v>14</v>
      </c>
      <c r="K98" s="3" t="s">
        <v>14</v>
      </c>
      <c r="L98" s="3" t="s">
        <v>14</v>
      </c>
      <c r="M98" s="3" t="s">
        <v>14</v>
      </c>
      <c r="N98" s="3" t="s">
        <v>14</v>
      </c>
    </row>
    <row r="99" spans="1:14" ht="30" customHeight="1">
      <c r="A99" s="9" t="s">
        <v>1034</v>
      </c>
      <c r="B99" s="9" t="s">
        <v>995</v>
      </c>
      <c r="C99" s="9" t="s">
        <v>757</v>
      </c>
      <c r="D99" s="9" t="s">
        <v>37</v>
      </c>
      <c r="E99" s="14">
        <f>일위대가!F630</f>
        <v>38</v>
      </c>
      <c r="F99" s="14">
        <f>일위대가!H630</f>
        <v>1192</v>
      </c>
      <c r="G99" s="14">
        <f>일위대가!J630</f>
        <v>37</v>
      </c>
      <c r="H99" s="14">
        <f t="shared" si="2"/>
        <v>1267</v>
      </c>
      <c r="I99" s="9" t="s">
        <v>1187</v>
      </c>
      <c r="J99" s="9" t="s">
        <v>14</v>
      </c>
      <c r="K99" s="3" t="s">
        <v>14</v>
      </c>
      <c r="L99" s="3" t="s">
        <v>14</v>
      </c>
      <c r="M99" s="3" t="s">
        <v>14</v>
      </c>
      <c r="N99" s="3" t="s">
        <v>14</v>
      </c>
    </row>
    <row r="100" spans="1:14" ht="30" customHeight="1">
      <c r="A100" s="9" t="s">
        <v>581</v>
      </c>
      <c r="B100" s="9" t="s">
        <v>293</v>
      </c>
      <c r="C100" s="9" t="s">
        <v>1853</v>
      </c>
      <c r="D100" s="9" t="s">
        <v>49</v>
      </c>
      <c r="E100" s="14">
        <f>일위대가!F636</f>
        <v>0</v>
      </c>
      <c r="F100" s="14">
        <f>일위대가!H636</f>
        <v>91271</v>
      </c>
      <c r="G100" s="14">
        <f>일위대가!J636</f>
        <v>0</v>
      </c>
      <c r="H100" s="14">
        <f t="shared" ref="H100:H118" si="3">E100+F100+G100</f>
        <v>91271</v>
      </c>
      <c r="I100" s="9" t="s">
        <v>1582</v>
      </c>
      <c r="J100" s="9" t="s">
        <v>14</v>
      </c>
      <c r="K100" s="3" t="s">
        <v>14</v>
      </c>
      <c r="L100" s="3" t="s">
        <v>14</v>
      </c>
      <c r="M100" s="3" t="s">
        <v>14</v>
      </c>
      <c r="N100" s="3" t="s">
        <v>14</v>
      </c>
    </row>
    <row r="101" spans="1:14" ht="30" customHeight="1">
      <c r="A101" s="9" t="s">
        <v>583</v>
      </c>
      <c r="B101" s="9" t="s">
        <v>1571</v>
      </c>
      <c r="C101" s="9" t="s">
        <v>264</v>
      </c>
      <c r="D101" s="9" t="s">
        <v>29</v>
      </c>
      <c r="E101" s="14">
        <f>일위대가!F642</f>
        <v>0</v>
      </c>
      <c r="F101" s="14">
        <f>일위대가!H642</f>
        <v>9237</v>
      </c>
      <c r="G101" s="14">
        <f>일위대가!J642</f>
        <v>184</v>
      </c>
      <c r="H101" s="14">
        <f t="shared" si="3"/>
        <v>9421</v>
      </c>
      <c r="I101" s="9" t="s">
        <v>1576</v>
      </c>
      <c r="J101" s="9" t="s">
        <v>14</v>
      </c>
      <c r="K101" s="3" t="s">
        <v>14</v>
      </c>
      <c r="L101" s="3" t="s">
        <v>14</v>
      </c>
      <c r="M101" s="3" t="s">
        <v>14</v>
      </c>
      <c r="N101" s="3" t="s">
        <v>14</v>
      </c>
    </row>
    <row r="102" spans="1:14" ht="30" customHeight="1">
      <c r="A102" s="9" t="s">
        <v>587</v>
      </c>
      <c r="B102" s="9" t="s">
        <v>270</v>
      </c>
      <c r="C102" s="9" t="s">
        <v>1851</v>
      </c>
      <c r="D102" s="9" t="s">
        <v>36</v>
      </c>
      <c r="E102" s="14">
        <f>일위대가!F648</f>
        <v>0</v>
      </c>
      <c r="F102" s="14">
        <f>일위대가!H648</f>
        <v>71195</v>
      </c>
      <c r="G102" s="14">
        <f>일위대가!J648</f>
        <v>2135</v>
      </c>
      <c r="H102" s="14">
        <f t="shared" si="3"/>
        <v>73330</v>
      </c>
      <c r="I102" s="9" t="s">
        <v>1596</v>
      </c>
      <c r="J102" s="9" t="s">
        <v>14</v>
      </c>
      <c r="K102" s="3" t="s">
        <v>14</v>
      </c>
      <c r="L102" s="3" t="s">
        <v>14</v>
      </c>
      <c r="M102" s="3" t="s">
        <v>14</v>
      </c>
      <c r="N102" s="3" t="s">
        <v>14</v>
      </c>
    </row>
    <row r="103" spans="1:14" ht="30" customHeight="1">
      <c r="A103" s="9" t="s">
        <v>586</v>
      </c>
      <c r="B103" s="9" t="s">
        <v>1606</v>
      </c>
      <c r="C103" s="9" t="s">
        <v>272</v>
      </c>
      <c r="D103" s="9" t="s">
        <v>17</v>
      </c>
      <c r="E103" s="14">
        <f>일위대가!F653</f>
        <v>3123</v>
      </c>
      <c r="F103" s="14">
        <f>일위대가!H653</f>
        <v>12317</v>
      </c>
      <c r="G103" s="14">
        <f>일위대가!J653</f>
        <v>395</v>
      </c>
      <c r="H103" s="14">
        <f t="shared" si="3"/>
        <v>15835</v>
      </c>
      <c r="I103" s="9" t="s">
        <v>1609</v>
      </c>
      <c r="J103" s="9" t="s">
        <v>14</v>
      </c>
      <c r="K103" s="3" t="s">
        <v>14</v>
      </c>
      <c r="L103" s="3" t="s">
        <v>14</v>
      </c>
      <c r="M103" s="3" t="s">
        <v>14</v>
      </c>
      <c r="N103" s="3" t="s">
        <v>14</v>
      </c>
    </row>
    <row r="104" spans="1:14" ht="30" customHeight="1">
      <c r="A104" s="9" t="s">
        <v>589</v>
      </c>
      <c r="B104" s="9" t="s">
        <v>1607</v>
      </c>
      <c r="C104" s="9" t="s">
        <v>1493</v>
      </c>
      <c r="D104" s="9" t="s">
        <v>17</v>
      </c>
      <c r="E104" s="14">
        <f>일위대가!F657</f>
        <v>0</v>
      </c>
      <c r="F104" s="14">
        <f>일위대가!H657</f>
        <v>4483</v>
      </c>
      <c r="G104" s="14">
        <f>일위대가!J657</f>
        <v>0</v>
      </c>
      <c r="H104" s="14">
        <f t="shared" si="3"/>
        <v>4483</v>
      </c>
      <c r="I104" s="9" t="s">
        <v>1615</v>
      </c>
      <c r="J104" s="9" t="s">
        <v>14</v>
      </c>
      <c r="K104" s="3" t="s">
        <v>14</v>
      </c>
      <c r="L104" s="3" t="s">
        <v>14</v>
      </c>
      <c r="M104" s="3" t="s">
        <v>14</v>
      </c>
      <c r="N104" s="3" t="s">
        <v>14</v>
      </c>
    </row>
    <row r="105" spans="1:14" ht="30" customHeight="1">
      <c r="A105" s="9" t="s">
        <v>588</v>
      </c>
      <c r="B105" s="9" t="s">
        <v>978</v>
      </c>
      <c r="C105" s="9" t="s">
        <v>273</v>
      </c>
      <c r="D105" s="9" t="s">
        <v>29</v>
      </c>
      <c r="E105" s="14">
        <f>일위대가!F663</f>
        <v>59290</v>
      </c>
      <c r="F105" s="14">
        <f>일위대가!H663</f>
        <v>30843</v>
      </c>
      <c r="G105" s="14">
        <f>일위대가!J663</f>
        <v>925</v>
      </c>
      <c r="H105" s="14">
        <f t="shared" si="3"/>
        <v>91058</v>
      </c>
      <c r="I105" s="9" t="s">
        <v>1610</v>
      </c>
      <c r="J105" s="9" t="s">
        <v>14</v>
      </c>
      <c r="K105" s="3" t="s">
        <v>14</v>
      </c>
      <c r="L105" s="3" t="s">
        <v>14</v>
      </c>
      <c r="M105" s="3" t="s">
        <v>14</v>
      </c>
      <c r="N105" s="3" t="s">
        <v>14</v>
      </c>
    </row>
    <row r="106" spans="1:14" ht="30" customHeight="1">
      <c r="A106" s="9" t="s">
        <v>1037</v>
      </c>
      <c r="B106" s="9" t="s">
        <v>978</v>
      </c>
      <c r="C106" s="9" t="s">
        <v>14</v>
      </c>
      <c r="D106" s="9" t="s">
        <v>29</v>
      </c>
      <c r="E106" s="14">
        <f>일위대가!F669</f>
        <v>0</v>
      </c>
      <c r="F106" s="14">
        <f>일위대가!H669</f>
        <v>30843</v>
      </c>
      <c r="G106" s="14">
        <f>일위대가!J669</f>
        <v>925</v>
      </c>
      <c r="H106" s="14">
        <f t="shared" si="3"/>
        <v>31768</v>
      </c>
      <c r="I106" s="9" t="s">
        <v>1185</v>
      </c>
      <c r="J106" s="9" t="s">
        <v>14</v>
      </c>
      <c r="K106" s="3" t="s">
        <v>14</v>
      </c>
      <c r="L106" s="3" t="s">
        <v>14</v>
      </c>
      <c r="M106" s="3" t="s">
        <v>14</v>
      </c>
      <c r="N106" s="3" t="s">
        <v>14</v>
      </c>
    </row>
    <row r="107" spans="1:14" ht="30" customHeight="1">
      <c r="A107" s="9" t="s">
        <v>590</v>
      </c>
      <c r="B107" s="9" t="s">
        <v>761</v>
      </c>
      <c r="C107" s="9" t="s">
        <v>14</v>
      </c>
      <c r="D107" s="9" t="s">
        <v>29</v>
      </c>
      <c r="E107" s="14">
        <f>일위대가!F676</f>
        <v>126</v>
      </c>
      <c r="F107" s="14">
        <f>일위대가!H676</f>
        <v>2124</v>
      </c>
      <c r="G107" s="14">
        <f>일위대가!J676</f>
        <v>0</v>
      </c>
      <c r="H107" s="14">
        <f t="shared" si="3"/>
        <v>2250</v>
      </c>
      <c r="I107" s="9" t="s">
        <v>1612</v>
      </c>
      <c r="J107" s="9" t="s">
        <v>14</v>
      </c>
      <c r="K107" s="3" t="s">
        <v>14</v>
      </c>
      <c r="L107" s="3" t="s">
        <v>14</v>
      </c>
      <c r="M107" s="3" t="s">
        <v>14</v>
      </c>
      <c r="N107" s="3" t="s">
        <v>14</v>
      </c>
    </row>
    <row r="108" spans="1:14" ht="30" customHeight="1">
      <c r="A108" s="9" t="s">
        <v>593</v>
      </c>
      <c r="B108" s="9" t="s">
        <v>980</v>
      </c>
      <c r="C108" s="9" t="s">
        <v>979</v>
      </c>
      <c r="D108" s="9" t="s">
        <v>29</v>
      </c>
      <c r="E108" s="14">
        <f>일위대가!F683</f>
        <v>1500</v>
      </c>
      <c r="F108" s="14">
        <f>일위대가!H683</f>
        <v>0</v>
      </c>
      <c r="G108" s="14">
        <f>일위대가!J683</f>
        <v>0</v>
      </c>
      <c r="H108" s="14">
        <f t="shared" si="3"/>
        <v>1500</v>
      </c>
      <c r="I108" s="9" t="s">
        <v>1597</v>
      </c>
      <c r="J108" s="9" t="s">
        <v>14</v>
      </c>
      <c r="K108" s="3" t="s">
        <v>14</v>
      </c>
      <c r="L108" s="3" t="s">
        <v>14</v>
      </c>
      <c r="M108" s="3" t="s">
        <v>14</v>
      </c>
      <c r="N108" s="3" t="s">
        <v>14</v>
      </c>
    </row>
    <row r="109" spans="1:14" ht="30" customHeight="1">
      <c r="A109" s="9" t="s">
        <v>591</v>
      </c>
      <c r="B109" s="9" t="s">
        <v>980</v>
      </c>
      <c r="C109" s="9" t="s">
        <v>981</v>
      </c>
      <c r="D109" s="9" t="s">
        <v>29</v>
      </c>
      <c r="E109" s="14">
        <f>일위대가!F688</f>
        <v>0</v>
      </c>
      <c r="F109" s="14">
        <f>일위대가!H688</f>
        <v>14828</v>
      </c>
      <c r="G109" s="14">
        <f>일위대가!J688</f>
        <v>0</v>
      </c>
      <c r="H109" s="14">
        <f t="shared" si="3"/>
        <v>14828</v>
      </c>
      <c r="I109" s="9" t="s">
        <v>1601</v>
      </c>
      <c r="J109" s="9" t="s">
        <v>14</v>
      </c>
      <c r="K109" s="3" t="s">
        <v>14</v>
      </c>
      <c r="L109" s="3" t="s">
        <v>14</v>
      </c>
      <c r="M109" s="3" t="s">
        <v>14</v>
      </c>
      <c r="N109" s="3" t="s">
        <v>14</v>
      </c>
    </row>
    <row r="110" spans="1:14" ht="30" customHeight="1">
      <c r="A110" s="9" t="s">
        <v>592</v>
      </c>
      <c r="B110" s="9" t="s">
        <v>983</v>
      </c>
      <c r="C110" s="9" t="s">
        <v>83</v>
      </c>
      <c r="D110" s="9" t="s">
        <v>29</v>
      </c>
      <c r="E110" s="14">
        <f>일위대가!F698</f>
        <v>1478</v>
      </c>
      <c r="F110" s="14">
        <f>일위대가!H698</f>
        <v>8334</v>
      </c>
      <c r="G110" s="14">
        <f>일위대가!J698</f>
        <v>166</v>
      </c>
      <c r="H110" s="14">
        <f t="shared" si="3"/>
        <v>9978</v>
      </c>
      <c r="I110" s="9" t="s">
        <v>1613</v>
      </c>
      <c r="J110" s="9" t="s">
        <v>14</v>
      </c>
      <c r="K110" s="3" t="s">
        <v>14</v>
      </c>
      <c r="L110" s="3" t="s">
        <v>14</v>
      </c>
      <c r="M110" s="3" t="s">
        <v>14</v>
      </c>
      <c r="N110" s="3" t="s">
        <v>14</v>
      </c>
    </row>
    <row r="111" spans="1:14" ht="30" customHeight="1">
      <c r="A111" s="9" t="s">
        <v>598</v>
      </c>
      <c r="B111" s="9" t="s">
        <v>984</v>
      </c>
      <c r="C111" s="9" t="s">
        <v>1850</v>
      </c>
      <c r="D111" s="9" t="s">
        <v>29</v>
      </c>
      <c r="E111" s="14">
        <f>일위대가!F703</f>
        <v>774</v>
      </c>
      <c r="F111" s="14">
        <f>일위대가!H703</f>
        <v>0</v>
      </c>
      <c r="G111" s="14">
        <f>일위대가!J703</f>
        <v>0</v>
      </c>
      <c r="H111" s="14">
        <f t="shared" si="3"/>
        <v>774</v>
      </c>
      <c r="I111" s="9" t="s">
        <v>1602</v>
      </c>
      <c r="J111" s="9" t="s">
        <v>14</v>
      </c>
      <c r="K111" s="3" t="s">
        <v>14</v>
      </c>
      <c r="L111" s="3" t="s">
        <v>14</v>
      </c>
      <c r="M111" s="3" t="s">
        <v>14</v>
      </c>
      <c r="N111" s="3" t="s">
        <v>14</v>
      </c>
    </row>
    <row r="112" spans="1:14" ht="30" customHeight="1">
      <c r="A112" s="9" t="s">
        <v>597</v>
      </c>
      <c r="B112" s="9" t="s">
        <v>984</v>
      </c>
      <c r="C112" s="9" t="s">
        <v>69</v>
      </c>
      <c r="D112" s="9" t="s">
        <v>29</v>
      </c>
      <c r="E112" s="14">
        <f>일위대가!F712</f>
        <v>0</v>
      </c>
      <c r="F112" s="14">
        <f>일위대가!H712</f>
        <v>7979</v>
      </c>
      <c r="G112" s="14">
        <f>일위대가!J712</f>
        <v>0</v>
      </c>
      <c r="H112" s="14">
        <f t="shared" si="3"/>
        <v>7979</v>
      </c>
      <c r="I112" s="9" t="s">
        <v>1604</v>
      </c>
      <c r="J112" s="9" t="s">
        <v>14</v>
      </c>
      <c r="K112" s="3" t="s">
        <v>14</v>
      </c>
      <c r="L112" s="3" t="s">
        <v>14</v>
      </c>
      <c r="M112" s="3" t="s">
        <v>14</v>
      </c>
      <c r="N112" s="3" t="s">
        <v>14</v>
      </c>
    </row>
    <row r="113" spans="1:14" ht="30" customHeight="1">
      <c r="A113" s="9" t="s">
        <v>595</v>
      </c>
      <c r="B113" s="9" t="s">
        <v>983</v>
      </c>
      <c r="C113" s="9" t="s">
        <v>1614</v>
      </c>
      <c r="D113" s="9" t="s">
        <v>29</v>
      </c>
      <c r="E113" s="14">
        <f>일위대가!F723</f>
        <v>1478</v>
      </c>
      <c r="F113" s="14">
        <f>일위대가!H723</f>
        <v>10001</v>
      </c>
      <c r="G113" s="14">
        <f>일위대가!J723</f>
        <v>166</v>
      </c>
      <c r="H113" s="14">
        <f t="shared" si="3"/>
        <v>11645</v>
      </c>
      <c r="I113" s="9" t="s">
        <v>1616</v>
      </c>
      <c r="J113" s="9" t="s">
        <v>14</v>
      </c>
      <c r="K113" s="3" t="s">
        <v>14</v>
      </c>
      <c r="L113" s="3" t="s">
        <v>14</v>
      </c>
      <c r="M113" s="3" t="s">
        <v>14</v>
      </c>
      <c r="N113" s="3" t="s">
        <v>14</v>
      </c>
    </row>
    <row r="114" spans="1:14" ht="30" customHeight="1">
      <c r="A114" s="9" t="s">
        <v>594</v>
      </c>
      <c r="B114" s="9" t="s">
        <v>984</v>
      </c>
      <c r="C114" s="9" t="s">
        <v>1598</v>
      </c>
      <c r="D114" s="9" t="s">
        <v>29</v>
      </c>
      <c r="E114" s="14">
        <f>일위대가!F733</f>
        <v>0</v>
      </c>
      <c r="F114" s="14">
        <f>일위대가!H733</f>
        <v>9575</v>
      </c>
      <c r="G114" s="14">
        <f>일위대가!J733</f>
        <v>0</v>
      </c>
      <c r="H114" s="14">
        <f t="shared" si="3"/>
        <v>9575</v>
      </c>
      <c r="I114" s="9" t="s">
        <v>1599</v>
      </c>
      <c r="J114" s="9" t="s">
        <v>14</v>
      </c>
      <c r="K114" s="3" t="s">
        <v>14</v>
      </c>
      <c r="L114" s="3" t="s">
        <v>14</v>
      </c>
      <c r="M114" s="3" t="s">
        <v>14</v>
      </c>
      <c r="N114" s="3" t="s">
        <v>14</v>
      </c>
    </row>
    <row r="115" spans="1:14" ht="30" customHeight="1">
      <c r="A115" s="9" t="s">
        <v>596</v>
      </c>
      <c r="B115" s="9" t="s">
        <v>983</v>
      </c>
      <c r="C115" s="9" t="s">
        <v>982</v>
      </c>
      <c r="D115" s="9" t="s">
        <v>29</v>
      </c>
      <c r="E115" s="14">
        <f>일위대가!F743</f>
        <v>849</v>
      </c>
      <c r="F115" s="14">
        <f>일위대가!H743</f>
        <v>8334</v>
      </c>
      <c r="G115" s="14">
        <f>일위대가!J743</f>
        <v>166</v>
      </c>
      <c r="H115" s="14">
        <f t="shared" si="3"/>
        <v>9349</v>
      </c>
      <c r="I115" s="9" t="s">
        <v>1600</v>
      </c>
      <c r="J115" s="9" t="s">
        <v>14</v>
      </c>
      <c r="K115" s="3" t="s">
        <v>14</v>
      </c>
      <c r="L115" s="3" t="s">
        <v>14</v>
      </c>
      <c r="M115" s="3" t="s">
        <v>14</v>
      </c>
      <c r="N115" s="3" t="s">
        <v>14</v>
      </c>
    </row>
    <row r="116" spans="1:14" ht="30" customHeight="1">
      <c r="A116" s="9" t="s">
        <v>599</v>
      </c>
      <c r="B116" s="9" t="s">
        <v>984</v>
      </c>
      <c r="C116" s="9" t="s">
        <v>758</v>
      </c>
      <c r="D116" s="9" t="s">
        <v>29</v>
      </c>
      <c r="E116" s="14">
        <f>일위대가!F748</f>
        <v>1751</v>
      </c>
      <c r="F116" s="14">
        <f>일위대가!H748</f>
        <v>0</v>
      </c>
      <c r="G116" s="14">
        <f>일위대가!J748</f>
        <v>0</v>
      </c>
      <c r="H116" s="14">
        <f t="shared" si="3"/>
        <v>1751</v>
      </c>
      <c r="I116" s="9" t="s">
        <v>1603</v>
      </c>
      <c r="J116" s="9" t="s">
        <v>14</v>
      </c>
      <c r="K116" s="3" t="s">
        <v>14</v>
      </c>
      <c r="L116" s="3" t="s">
        <v>14</v>
      </c>
      <c r="M116" s="3" t="s">
        <v>14</v>
      </c>
      <c r="N116" s="3" t="s">
        <v>14</v>
      </c>
    </row>
    <row r="117" spans="1:14" ht="30" customHeight="1">
      <c r="A117" s="9" t="s">
        <v>1010</v>
      </c>
      <c r="B117" s="9" t="s">
        <v>1605</v>
      </c>
      <c r="C117" s="9" t="s">
        <v>986</v>
      </c>
      <c r="D117" s="9" t="s">
        <v>29</v>
      </c>
      <c r="E117" s="14">
        <f>일위대가!F755</f>
        <v>472</v>
      </c>
      <c r="F117" s="14">
        <f>일위대가!H755</f>
        <v>14629</v>
      </c>
      <c r="G117" s="14">
        <f>일위대가!J755</f>
        <v>292</v>
      </c>
      <c r="H117" s="14">
        <f t="shared" si="3"/>
        <v>15393</v>
      </c>
      <c r="I117" s="9" t="s">
        <v>1174</v>
      </c>
      <c r="J117" s="9" t="s">
        <v>14</v>
      </c>
      <c r="K117" s="3" t="s">
        <v>14</v>
      </c>
      <c r="L117" s="3" t="s">
        <v>14</v>
      </c>
      <c r="M117" s="3" t="s">
        <v>14</v>
      </c>
      <c r="N117" s="3" t="s">
        <v>14</v>
      </c>
    </row>
    <row r="118" spans="1:14" ht="30" customHeight="1">
      <c r="A118" s="9" t="s">
        <v>180</v>
      </c>
      <c r="B118" s="9" t="s">
        <v>1195</v>
      </c>
      <c r="C118" s="9" t="s">
        <v>1179</v>
      </c>
      <c r="D118" s="9" t="s">
        <v>81</v>
      </c>
      <c r="E118" s="14">
        <f>일위대가!F762</f>
        <v>12821</v>
      </c>
      <c r="F118" s="14">
        <f>일위대가!H762</f>
        <v>36713</v>
      </c>
      <c r="G118" s="14">
        <f>일위대가!J762</f>
        <v>9393</v>
      </c>
      <c r="H118" s="14">
        <f t="shared" si="3"/>
        <v>58927</v>
      </c>
      <c r="I118" s="9" t="s">
        <v>1196</v>
      </c>
      <c r="J118" s="9" t="s">
        <v>14</v>
      </c>
      <c r="K118" s="3" t="s">
        <v>67</v>
      </c>
      <c r="L118" s="3" t="s">
        <v>14</v>
      </c>
      <c r="M118" s="3" t="s">
        <v>14</v>
      </c>
      <c r="N118" s="3" t="s">
        <v>11</v>
      </c>
    </row>
  </sheetData>
  <mergeCells count="2">
    <mergeCell ref="A1:J1"/>
    <mergeCell ref="A2:J2"/>
  </mergeCells>
  <phoneticPr fontId="31" type="noConversion"/>
  <pageMargins left="0.78736108541488647" right="0" top="0.39361110329627991" bottom="0.39361110329627991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AY762"/>
  <sheetViews>
    <sheetView zoomScaleNormal="100" zoomScaleSheetLayoutView="75" workbookViewId="0"/>
  </sheetViews>
  <sheetFormatPr defaultColWidth="8.625" defaultRowHeight="16.5"/>
  <cols>
    <col min="1" max="2" width="30.625" style="1" customWidth="1"/>
    <col min="3" max="3" width="4.625" style="1" customWidth="1"/>
    <col min="4" max="4" width="8.625" style="1" customWidth="1"/>
    <col min="5" max="12" width="13.625" style="1" customWidth="1"/>
    <col min="13" max="13" width="12.625" style="1" customWidth="1"/>
    <col min="14" max="47" width="2.625" style="1" hidden="1" customWidth="1"/>
    <col min="48" max="48" width="1.625" style="1" hidden="1" customWidth="1"/>
    <col min="49" max="49" width="24.625" style="1" hidden="1" customWidth="1"/>
    <col min="50" max="51" width="2.625" style="1" hidden="1" customWidth="1"/>
  </cols>
  <sheetData>
    <row r="1" spans="1:51" ht="30" customHeight="1">
      <c r="A1" s="255" t="s">
        <v>928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</row>
    <row r="2" spans="1:51" ht="30" customHeight="1">
      <c r="A2" s="252" t="s">
        <v>713</v>
      </c>
      <c r="B2" s="252" t="s">
        <v>716</v>
      </c>
      <c r="C2" s="252" t="s">
        <v>22</v>
      </c>
      <c r="D2" s="252" t="s">
        <v>13</v>
      </c>
      <c r="E2" s="252" t="s">
        <v>1397</v>
      </c>
      <c r="F2" s="252"/>
      <c r="G2" s="252" t="s">
        <v>1400</v>
      </c>
      <c r="H2" s="252"/>
      <c r="I2" s="252" t="s">
        <v>714</v>
      </c>
      <c r="J2" s="252"/>
      <c r="K2" s="252" t="s">
        <v>712</v>
      </c>
      <c r="L2" s="252"/>
      <c r="M2" s="252" t="s">
        <v>1395</v>
      </c>
      <c r="N2" s="251" t="s">
        <v>1528</v>
      </c>
      <c r="O2" s="251" t="s">
        <v>1401</v>
      </c>
      <c r="P2" s="251" t="s">
        <v>21</v>
      </c>
      <c r="Q2" s="251" t="s">
        <v>12</v>
      </c>
      <c r="R2" s="251" t="s">
        <v>24</v>
      </c>
      <c r="S2" s="251" t="s">
        <v>1389</v>
      </c>
      <c r="T2" s="251" t="s">
        <v>1388</v>
      </c>
      <c r="U2" s="251" t="s">
        <v>27</v>
      </c>
      <c r="V2" s="251" t="s">
        <v>1404</v>
      </c>
      <c r="W2" s="251" t="s">
        <v>1385</v>
      </c>
      <c r="X2" s="251" t="s">
        <v>1403</v>
      </c>
      <c r="Y2" s="251" t="s">
        <v>1387</v>
      </c>
      <c r="Z2" s="251" t="s">
        <v>1394</v>
      </c>
      <c r="AA2" s="251" t="s">
        <v>1392</v>
      </c>
      <c r="AB2" s="251" t="s">
        <v>1396</v>
      </c>
      <c r="AC2" s="251" t="s">
        <v>1393</v>
      </c>
      <c r="AD2" s="251" t="s">
        <v>1409</v>
      </c>
      <c r="AE2" s="251" t="s">
        <v>1410</v>
      </c>
      <c r="AF2" s="251" t="s">
        <v>1434</v>
      </c>
      <c r="AG2" s="251" t="s">
        <v>1436</v>
      </c>
      <c r="AH2" s="251" t="s">
        <v>1422</v>
      </c>
      <c r="AI2" s="251" t="s">
        <v>1419</v>
      </c>
      <c r="AJ2" s="251" t="s">
        <v>1427</v>
      </c>
      <c r="AK2" s="251" t="s">
        <v>1411</v>
      </c>
      <c r="AL2" s="251" t="s">
        <v>1412</v>
      </c>
      <c r="AM2" s="251" t="s">
        <v>1423</v>
      </c>
      <c r="AN2" s="251" t="s">
        <v>1426</v>
      </c>
      <c r="AO2" s="251" t="s">
        <v>1418</v>
      </c>
      <c r="AP2" s="251" t="s">
        <v>1503</v>
      </c>
      <c r="AQ2" s="251" t="s">
        <v>1512</v>
      </c>
      <c r="AR2" s="251" t="s">
        <v>32</v>
      </c>
      <c r="AS2" s="251" t="s">
        <v>1504</v>
      </c>
      <c r="AT2" s="251" t="s">
        <v>1506</v>
      </c>
      <c r="AU2" s="251" t="s">
        <v>1508</v>
      </c>
      <c r="AV2" s="251" t="s">
        <v>1435</v>
      </c>
      <c r="AW2" s="251" t="s">
        <v>1509</v>
      </c>
      <c r="AX2" s="2" t="s">
        <v>1515</v>
      </c>
      <c r="AY2" s="2" t="s">
        <v>23</v>
      </c>
    </row>
    <row r="3" spans="1:51" ht="30" customHeight="1">
      <c r="A3" s="252"/>
      <c r="B3" s="252"/>
      <c r="C3" s="252"/>
      <c r="D3" s="252"/>
      <c r="E3" s="5" t="s">
        <v>1391</v>
      </c>
      <c r="F3" s="5" t="s">
        <v>1386</v>
      </c>
      <c r="G3" s="5" t="s">
        <v>1391</v>
      </c>
      <c r="H3" s="5" t="s">
        <v>1386</v>
      </c>
      <c r="I3" s="5" t="s">
        <v>1391</v>
      </c>
      <c r="J3" s="5" t="s">
        <v>1386</v>
      </c>
      <c r="K3" s="5" t="s">
        <v>1391</v>
      </c>
      <c r="L3" s="5" t="s">
        <v>1386</v>
      </c>
      <c r="M3" s="252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</row>
    <row r="4" spans="1:51" ht="30" customHeight="1">
      <c r="A4" s="256" t="s">
        <v>10</v>
      </c>
      <c r="B4" s="256"/>
      <c r="C4" s="256"/>
      <c r="D4" s="256"/>
      <c r="E4" s="257"/>
      <c r="F4" s="258"/>
      <c r="G4" s="257"/>
      <c r="H4" s="258"/>
      <c r="I4" s="257"/>
      <c r="J4" s="258"/>
      <c r="K4" s="257"/>
      <c r="L4" s="258"/>
      <c r="M4" s="256"/>
      <c r="N4" s="2" t="s">
        <v>827</v>
      </c>
    </row>
    <row r="5" spans="1:51" ht="30" customHeight="1">
      <c r="A5" s="9" t="s">
        <v>1510</v>
      </c>
      <c r="B5" s="9" t="s">
        <v>848</v>
      </c>
      <c r="C5" s="9" t="s">
        <v>29</v>
      </c>
      <c r="D5" s="10">
        <v>1</v>
      </c>
      <c r="E5" s="13">
        <f>단가대비표!O38</f>
        <v>15000</v>
      </c>
      <c r="F5" s="14">
        <f>TRUNC(E5*D5,1)</f>
        <v>15000</v>
      </c>
      <c r="G5" s="13">
        <f>단가대비표!P38</f>
        <v>0</v>
      </c>
      <c r="H5" s="14">
        <f>TRUNC(G5*D5,1)</f>
        <v>0</v>
      </c>
      <c r="I5" s="13">
        <f>단가대비표!V38</f>
        <v>0</v>
      </c>
      <c r="J5" s="14">
        <f>TRUNC(I5*D5,1)</f>
        <v>0</v>
      </c>
      <c r="K5" s="13">
        <f t="shared" ref="K5:L9" si="0">TRUNC(E5+G5+I5,1)</f>
        <v>15000</v>
      </c>
      <c r="L5" s="14">
        <f t="shared" si="0"/>
        <v>15000</v>
      </c>
      <c r="M5" s="9" t="s">
        <v>14</v>
      </c>
      <c r="N5" s="3" t="s">
        <v>827</v>
      </c>
      <c r="O5" s="3" t="s">
        <v>1666</v>
      </c>
      <c r="P5" s="3" t="s">
        <v>30</v>
      </c>
      <c r="Q5" s="3" t="s">
        <v>30</v>
      </c>
      <c r="R5" s="3" t="s">
        <v>11</v>
      </c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3" t="s">
        <v>14</v>
      </c>
      <c r="AW5" s="3" t="s">
        <v>464</v>
      </c>
      <c r="AX5" s="3" t="s">
        <v>14</v>
      </c>
      <c r="AY5" s="3" t="s">
        <v>14</v>
      </c>
    </row>
    <row r="6" spans="1:51" ht="30" customHeight="1">
      <c r="A6" s="9" t="s">
        <v>1856</v>
      </c>
      <c r="B6" s="9" t="s">
        <v>286</v>
      </c>
      <c r="C6" s="9" t="s">
        <v>29</v>
      </c>
      <c r="D6" s="10">
        <v>1</v>
      </c>
      <c r="E6" s="13">
        <f>일위대가목록!E57</f>
        <v>0</v>
      </c>
      <c r="F6" s="14">
        <f>TRUNC(E6*D6,1)</f>
        <v>0</v>
      </c>
      <c r="G6" s="13">
        <f>일위대가목록!F57</f>
        <v>28383</v>
      </c>
      <c r="H6" s="14">
        <f>TRUNC(G6*D6,1)</f>
        <v>28383</v>
      </c>
      <c r="I6" s="13">
        <f>일위대가목록!G57</f>
        <v>567</v>
      </c>
      <c r="J6" s="14">
        <f>TRUNC(I6*D6,1)</f>
        <v>567</v>
      </c>
      <c r="K6" s="13">
        <f t="shared" si="0"/>
        <v>28950</v>
      </c>
      <c r="L6" s="14">
        <f t="shared" si="0"/>
        <v>28950</v>
      </c>
      <c r="M6" s="9" t="s">
        <v>1511</v>
      </c>
      <c r="N6" s="3" t="s">
        <v>827</v>
      </c>
      <c r="O6" s="3" t="s">
        <v>849</v>
      </c>
      <c r="P6" s="3" t="s">
        <v>11</v>
      </c>
      <c r="Q6" s="3" t="s">
        <v>30</v>
      </c>
      <c r="R6" s="3" t="s">
        <v>30</v>
      </c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" t="s">
        <v>14</v>
      </c>
      <c r="AW6" s="3" t="s">
        <v>520</v>
      </c>
      <c r="AX6" s="3" t="s">
        <v>14</v>
      </c>
      <c r="AY6" s="3" t="s">
        <v>14</v>
      </c>
    </row>
    <row r="7" spans="1:51" ht="30" customHeight="1">
      <c r="A7" s="9" t="s">
        <v>744</v>
      </c>
      <c r="B7" s="9" t="s">
        <v>1846</v>
      </c>
      <c r="C7" s="9" t="s">
        <v>29</v>
      </c>
      <c r="D7" s="10">
        <v>1</v>
      </c>
      <c r="E7" s="13">
        <f>일위대가목록!E58</f>
        <v>186</v>
      </c>
      <c r="F7" s="14">
        <f>TRUNC(E7*D7,1)</f>
        <v>186</v>
      </c>
      <c r="G7" s="13">
        <f>일위대가목록!F58</f>
        <v>1560</v>
      </c>
      <c r="H7" s="14">
        <f>TRUNC(G7*D7,1)</f>
        <v>1560</v>
      </c>
      <c r="I7" s="13">
        <f>일위대가목록!G58</f>
        <v>0</v>
      </c>
      <c r="J7" s="14">
        <f>TRUNC(I7*D7,1)</f>
        <v>0</v>
      </c>
      <c r="K7" s="13">
        <f t="shared" si="0"/>
        <v>1746</v>
      </c>
      <c r="L7" s="14">
        <f t="shared" si="0"/>
        <v>1746</v>
      </c>
      <c r="M7" s="9" t="s">
        <v>1513</v>
      </c>
      <c r="N7" s="3" t="s">
        <v>827</v>
      </c>
      <c r="O7" s="3" t="s">
        <v>829</v>
      </c>
      <c r="P7" s="3" t="s">
        <v>11</v>
      </c>
      <c r="Q7" s="3" t="s">
        <v>30</v>
      </c>
      <c r="R7" s="3" t="s">
        <v>30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3" t="s">
        <v>14</v>
      </c>
      <c r="AW7" s="3" t="s">
        <v>516</v>
      </c>
      <c r="AX7" s="3" t="s">
        <v>14</v>
      </c>
      <c r="AY7" s="3" t="s">
        <v>14</v>
      </c>
    </row>
    <row r="8" spans="1:51" ht="30" customHeight="1">
      <c r="A8" s="9" t="s">
        <v>1491</v>
      </c>
      <c r="B8" s="9" t="s">
        <v>1848</v>
      </c>
      <c r="C8" s="9" t="s">
        <v>19</v>
      </c>
      <c r="D8" s="10">
        <v>1</v>
      </c>
      <c r="E8" s="13">
        <f>단가대비표!O74</f>
        <v>13500</v>
      </c>
      <c r="F8" s="14">
        <f>TRUNC(E8*D8,1)</f>
        <v>13500</v>
      </c>
      <c r="G8" s="13">
        <f>단가대비표!P74</f>
        <v>0</v>
      </c>
      <c r="H8" s="14">
        <f>TRUNC(G8*D8,1)</f>
        <v>0</v>
      </c>
      <c r="I8" s="13">
        <f>단가대비표!V74</f>
        <v>0</v>
      </c>
      <c r="J8" s="14">
        <f>TRUNC(I8*D8,1)</f>
        <v>0</v>
      </c>
      <c r="K8" s="13">
        <f t="shared" si="0"/>
        <v>13500</v>
      </c>
      <c r="L8" s="14">
        <f t="shared" si="0"/>
        <v>13500</v>
      </c>
      <c r="M8" s="9" t="s">
        <v>14</v>
      </c>
      <c r="N8" s="3" t="s">
        <v>827</v>
      </c>
      <c r="O8" s="3" t="s">
        <v>1656</v>
      </c>
      <c r="P8" s="3" t="s">
        <v>30</v>
      </c>
      <c r="Q8" s="3" t="s">
        <v>30</v>
      </c>
      <c r="R8" s="3" t="s">
        <v>11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3" t="s">
        <v>14</v>
      </c>
      <c r="AW8" s="3" t="s">
        <v>465</v>
      </c>
      <c r="AX8" s="3" t="s">
        <v>14</v>
      </c>
      <c r="AY8" s="3" t="s">
        <v>14</v>
      </c>
    </row>
    <row r="9" spans="1:51" ht="30" customHeight="1">
      <c r="A9" s="9" t="s">
        <v>809</v>
      </c>
      <c r="B9" s="9" t="s">
        <v>1866</v>
      </c>
      <c r="C9" s="9" t="s">
        <v>36</v>
      </c>
      <c r="D9" s="10"/>
      <c r="E9" s="13">
        <f>일위대가목록!E59</f>
        <v>0</v>
      </c>
      <c r="F9" s="14">
        <f>TRUNC(E9*D9,1)</f>
        <v>0</v>
      </c>
      <c r="G9" s="13">
        <f>일위대가목록!F59</f>
        <v>48190</v>
      </c>
      <c r="H9" s="14">
        <f>TRUNC(G9*D9,1)</f>
        <v>0</v>
      </c>
      <c r="I9" s="13">
        <f>일위대가목록!G59</f>
        <v>963</v>
      </c>
      <c r="J9" s="14">
        <f>TRUNC(I9*D9,1)</f>
        <v>0</v>
      </c>
      <c r="K9" s="13">
        <f t="shared" si="0"/>
        <v>49153</v>
      </c>
      <c r="L9" s="14">
        <f t="shared" si="0"/>
        <v>0</v>
      </c>
      <c r="M9" s="9" t="s">
        <v>1514</v>
      </c>
      <c r="N9" s="3" t="s">
        <v>827</v>
      </c>
      <c r="O9" s="3" t="s">
        <v>828</v>
      </c>
      <c r="P9" s="3" t="s">
        <v>11</v>
      </c>
      <c r="Q9" s="3" t="s">
        <v>30</v>
      </c>
      <c r="R9" s="3" t="s">
        <v>30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3" t="s">
        <v>14</v>
      </c>
      <c r="AW9" s="3" t="s">
        <v>517</v>
      </c>
      <c r="AX9" s="3" t="s">
        <v>14</v>
      </c>
      <c r="AY9" s="3" t="s">
        <v>14</v>
      </c>
    </row>
    <row r="10" spans="1:51" ht="30" customHeight="1">
      <c r="A10" s="9" t="s">
        <v>813</v>
      </c>
      <c r="B10" s="9" t="s">
        <v>14</v>
      </c>
      <c r="C10" s="9" t="s">
        <v>14</v>
      </c>
      <c r="D10" s="10"/>
      <c r="E10" s="13"/>
      <c r="F10" s="14">
        <f>TRUNC(SUMIF(N5:N9,N4,F5:F9),0)</f>
        <v>28686</v>
      </c>
      <c r="G10" s="13"/>
      <c r="H10" s="14">
        <f>TRUNC(SUMIF(N5:N9,N4,H5:H9),0)</f>
        <v>29943</v>
      </c>
      <c r="I10" s="13"/>
      <c r="J10" s="14">
        <f>TRUNC(SUMIF(N5:N9,N4,J5:J9),0)</f>
        <v>567</v>
      </c>
      <c r="K10" s="13"/>
      <c r="L10" s="14">
        <f>F10+H10+J10</f>
        <v>59196</v>
      </c>
      <c r="M10" s="9" t="s">
        <v>14</v>
      </c>
      <c r="N10" s="3" t="s">
        <v>1433</v>
      </c>
      <c r="O10" s="3" t="s">
        <v>1433</v>
      </c>
      <c r="P10" s="3" t="s">
        <v>14</v>
      </c>
      <c r="Q10" s="3" t="s">
        <v>14</v>
      </c>
      <c r="R10" s="3" t="s">
        <v>14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3" t="s">
        <v>14</v>
      </c>
      <c r="AW10" s="3" t="s">
        <v>14</v>
      </c>
      <c r="AX10" s="3" t="s">
        <v>14</v>
      </c>
      <c r="AY10" s="3" t="s">
        <v>14</v>
      </c>
    </row>
    <row r="11" spans="1:51" ht="30" customHeight="1">
      <c r="A11" s="10"/>
      <c r="B11" s="10"/>
      <c r="C11" s="10"/>
      <c r="D11" s="10"/>
      <c r="E11" s="13"/>
      <c r="F11" s="14"/>
      <c r="G11" s="13"/>
      <c r="H11" s="14"/>
      <c r="I11" s="13"/>
      <c r="J11" s="14"/>
      <c r="K11" s="13"/>
      <c r="L11" s="14"/>
      <c r="M11" s="10"/>
    </row>
    <row r="12" spans="1:51" ht="30" customHeight="1">
      <c r="A12" s="256" t="s">
        <v>332</v>
      </c>
      <c r="B12" s="256"/>
      <c r="C12" s="256"/>
      <c r="D12" s="256"/>
      <c r="E12" s="257"/>
      <c r="F12" s="258"/>
      <c r="G12" s="257"/>
      <c r="H12" s="258"/>
      <c r="I12" s="257"/>
      <c r="J12" s="258"/>
      <c r="K12" s="257"/>
      <c r="L12" s="258"/>
      <c r="M12" s="256"/>
      <c r="N12" s="2" t="s">
        <v>824</v>
      </c>
    </row>
    <row r="13" spans="1:51" ht="30" customHeight="1">
      <c r="A13" s="9" t="s">
        <v>1548</v>
      </c>
      <c r="B13" s="9" t="s">
        <v>950</v>
      </c>
      <c r="C13" s="9" t="s">
        <v>20</v>
      </c>
      <c r="D13" s="10">
        <v>0.12</v>
      </c>
      <c r="E13" s="13">
        <f>단가대비표!O62</f>
        <v>20400</v>
      </c>
      <c r="F13" s="14">
        <f t="shared" ref="F13:F22" si="1">TRUNC(E13*D13,1)</f>
        <v>2448</v>
      </c>
      <c r="G13" s="13">
        <f>단가대비표!P62</f>
        <v>0</v>
      </c>
      <c r="H13" s="14">
        <f t="shared" ref="H13:H22" si="2">TRUNC(G13*D13,1)</f>
        <v>0</v>
      </c>
      <c r="I13" s="13">
        <f>단가대비표!V62</f>
        <v>0</v>
      </c>
      <c r="J13" s="14">
        <f t="shared" ref="J13:J22" si="3">TRUNC(I13*D13,1)</f>
        <v>0</v>
      </c>
      <c r="K13" s="13">
        <f t="shared" ref="K13:K22" si="4">TRUNC(E13+G13+I13,1)</f>
        <v>20400</v>
      </c>
      <c r="L13" s="14">
        <f t="shared" ref="L13:L22" si="5">TRUNC(F13+H13+J13,1)</f>
        <v>2448</v>
      </c>
      <c r="M13" s="9" t="s">
        <v>14</v>
      </c>
      <c r="N13" s="3" t="s">
        <v>824</v>
      </c>
      <c r="O13" s="3" t="s">
        <v>1670</v>
      </c>
      <c r="P13" s="3" t="s">
        <v>30</v>
      </c>
      <c r="Q13" s="3" t="s">
        <v>30</v>
      </c>
      <c r="R13" s="3" t="s">
        <v>11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3" t="s">
        <v>14</v>
      </c>
      <c r="AW13" s="3" t="s">
        <v>468</v>
      </c>
      <c r="AX13" s="3" t="s">
        <v>14</v>
      </c>
      <c r="AY13" s="3" t="s">
        <v>14</v>
      </c>
    </row>
    <row r="14" spans="1:51" ht="30" customHeight="1">
      <c r="A14" s="9" t="s">
        <v>1548</v>
      </c>
      <c r="B14" s="9" t="s">
        <v>1864</v>
      </c>
      <c r="C14" s="9" t="s">
        <v>20</v>
      </c>
      <c r="D14" s="10">
        <v>0.12</v>
      </c>
      <c r="E14" s="13">
        <f>단가대비표!O63</f>
        <v>6100</v>
      </c>
      <c r="F14" s="14">
        <f t="shared" si="1"/>
        <v>732</v>
      </c>
      <c r="G14" s="13">
        <f>단가대비표!P63</f>
        <v>0</v>
      </c>
      <c r="H14" s="14">
        <f t="shared" si="2"/>
        <v>0</v>
      </c>
      <c r="I14" s="13">
        <f>단가대비표!V63</f>
        <v>0</v>
      </c>
      <c r="J14" s="14">
        <f t="shared" si="3"/>
        <v>0</v>
      </c>
      <c r="K14" s="13">
        <f t="shared" si="4"/>
        <v>6100</v>
      </c>
      <c r="L14" s="14">
        <f t="shared" si="5"/>
        <v>732</v>
      </c>
      <c r="M14" s="9" t="s">
        <v>14</v>
      </c>
      <c r="N14" s="3" t="s">
        <v>824</v>
      </c>
      <c r="O14" s="3" t="s">
        <v>1644</v>
      </c>
      <c r="P14" s="3" t="s">
        <v>30</v>
      </c>
      <c r="Q14" s="3" t="s">
        <v>30</v>
      </c>
      <c r="R14" s="3" t="s">
        <v>11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3" t="s">
        <v>14</v>
      </c>
      <c r="AW14" s="3" t="s">
        <v>476</v>
      </c>
      <c r="AX14" s="3" t="s">
        <v>14</v>
      </c>
      <c r="AY14" s="3" t="s">
        <v>14</v>
      </c>
    </row>
    <row r="15" spans="1:51" ht="30" customHeight="1">
      <c r="A15" s="9" t="s">
        <v>1548</v>
      </c>
      <c r="B15" s="9" t="s">
        <v>1868</v>
      </c>
      <c r="C15" s="9" t="s">
        <v>20</v>
      </c>
      <c r="D15" s="10">
        <v>0.24</v>
      </c>
      <c r="E15" s="13">
        <f>단가대비표!O64</f>
        <v>14900</v>
      </c>
      <c r="F15" s="14">
        <f t="shared" si="1"/>
        <v>3576</v>
      </c>
      <c r="G15" s="13">
        <f>단가대비표!P64</f>
        <v>0</v>
      </c>
      <c r="H15" s="14">
        <f t="shared" si="2"/>
        <v>0</v>
      </c>
      <c r="I15" s="13">
        <f>단가대비표!V64</f>
        <v>0</v>
      </c>
      <c r="J15" s="14">
        <f t="shared" si="3"/>
        <v>0</v>
      </c>
      <c r="K15" s="13">
        <f t="shared" si="4"/>
        <v>14900</v>
      </c>
      <c r="L15" s="14">
        <f t="shared" si="5"/>
        <v>3576</v>
      </c>
      <c r="M15" s="9" t="s">
        <v>14</v>
      </c>
      <c r="N15" s="3" t="s">
        <v>824</v>
      </c>
      <c r="O15" s="3" t="s">
        <v>1651</v>
      </c>
      <c r="P15" s="3" t="s">
        <v>30</v>
      </c>
      <c r="Q15" s="3" t="s">
        <v>30</v>
      </c>
      <c r="R15" s="3" t="s">
        <v>11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3" t="s">
        <v>14</v>
      </c>
      <c r="AW15" s="3" t="s">
        <v>472</v>
      </c>
      <c r="AX15" s="3" t="s">
        <v>14</v>
      </c>
      <c r="AY15" s="3" t="s">
        <v>14</v>
      </c>
    </row>
    <row r="16" spans="1:51" ht="30" customHeight="1">
      <c r="A16" s="9" t="s">
        <v>1548</v>
      </c>
      <c r="B16" s="9" t="s">
        <v>290</v>
      </c>
      <c r="C16" s="9" t="s">
        <v>20</v>
      </c>
      <c r="D16" s="10">
        <v>0.24</v>
      </c>
      <c r="E16" s="13">
        <f>단가대비표!O67</f>
        <v>0</v>
      </c>
      <c r="F16" s="14">
        <f t="shared" si="1"/>
        <v>0</v>
      </c>
      <c r="G16" s="13">
        <f>단가대비표!P67</f>
        <v>0</v>
      </c>
      <c r="H16" s="14">
        <f t="shared" si="2"/>
        <v>0</v>
      </c>
      <c r="I16" s="13">
        <f>단가대비표!V67</f>
        <v>0</v>
      </c>
      <c r="J16" s="14">
        <f t="shared" si="3"/>
        <v>0</v>
      </c>
      <c r="K16" s="13">
        <f t="shared" si="4"/>
        <v>0</v>
      </c>
      <c r="L16" s="14">
        <f t="shared" si="5"/>
        <v>0</v>
      </c>
      <c r="M16" s="9" t="s">
        <v>14</v>
      </c>
      <c r="N16" s="3" t="s">
        <v>824</v>
      </c>
      <c r="O16" s="3" t="s">
        <v>1645</v>
      </c>
      <c r="P16" s="3" t="s">
        <v>30</v>
      </c>
      <c r="Q16" s="3" t="s">
        <v>30</v>
      </c>
      <c r="R16" s="3" t="s">
        <v>11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3" t="s">
        <v>14</v>
      </c>
      <c r="AW16" s="3" t="s">
        <v>469</v>
      </c>
      <c r="AX16" s="3" t="s">
        <v>14</v>
      </c>
      <c r="AY16" s="3" t="s">
        <v>14</v>
      </c>
    </row>
    <row r="17" spans="1:51" ht="30" customHeight="1">
      <c r="A17" s="9" t="s">
        <v>1548</v>
      </c>
      <c r="B17" s="9" t="s">
        <v>812</v>
      </c>
      <c r="C17" s="9" t="s">
        <v>20</v>
      </c>
      <c r="D17" s="10">
        <v>0.12</v>
      </c>
      <c r="E17" s="13">
        <f>단가대비표!O65</f>
        <v>0</v>
      </c>
      <c r="F17" s="14">
        <f t="shared" si="1"/>
        <v>0</v>
      </c>
      <c r="G17" s="13">
        <f>단가대비표!P65</f>
        <v>0</v>
      </c>
      <c r="H17" s="14">
        <f t="shared" si="2"/>
        <v>0</v>
      </c>
      <c r="I17" s="13">
        <f>단가대비표!V65</f>
        <v>0</v>
      </c>
      <c r="J17" s="14">
        <f t="shared" si="3"/>
        <v>0</v>
      </c>
      <c r="K17" s="13">
        <f t="shared" si="4"/>
        <v>0</v>
      </c>
      <c r="L17" s="14">
        <f t="shared" si="5"/>
        <v>0</v>
      </c>
      <c r="M17" s="9" t="s">
        <v>14</v>
      </c>
      <c r="N17" s="3" t="s">
        <v>824</v>
      </c>
      <c r="O17" s="3" t="s">
        <v>1659</v>
      </c>
      <c r="P17" s="3" t="s">
        <v>30</v>
      </c>
      <c r="Q17" s="3" t="s">
        <v>30</v>
      </c>
      <c r="R17" s="3" t="s">
        <v>11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3" t="s">
        <v>14</v>
      </c>
      <c r="AW17" s="3" t="s">
        <v>470</v>
      </c>
      <c r="AX17" s="3" t="s">
        <v>14</v>
      </c>
      <c r="AY17" s="3" t="s">
        <v>14</v>
      </c>
    </row>
    <row r="18" spans="1:51" ht="30" customHeight="1">
      <c r="A18" s="9" t="s">
        <v>1548</v>
      </c>
      <c r="B18" s="9" t="s">
        <v>811</v>
      </c>
      <c r="C18" s="9" t="s">
        <v>20</v>
      </c>
      <c r="D18" s="10">
        <v>0.24</v>
      </c>
      <c r="E18" s="13">
        <f>단가대비표!O66</f>
        <v>0</v>
      </c>
      <c r="F18" s="14">
        <f t="shared" si="1"/>
        <v>0</v>
      </c>
      <c r="G18" s="13">
        <f>단가대비표!P66</f>
        <v>0</v>
      </c>
      <c r="H18" s="14">
        <f t="shared" si="2"/>
        <v>0</v>
      </c>
      <c r="I18" s="13">
        <f>단가대비표!V66</f>
        <v>0</v>
      </c>
      <c r="J18" s="14">
        <f t="shared" si="3"/>
        <v>0</v>
      </c>
      <c r="K18" s="13">
        <f t="shared" si="4"/>
        <v>0</v>
      </c>
      <c r="L18" s="14">
        <f t="shared" si="5"/>
        <v>0</v>
      </c>
      <c r="M18" s="9" t="s">
        <v>14</v>
      </c>
      <c r="N18" s="3" t="s">
        <v>824</v>
      </c>
      <c r="O18" s="3" t="s">
        <v>1646</v>
      </c>
      <c r="P18" s="3" t="s">
        <v>30</v>
      </c>
      <c r="Q18" s="3" t="s">
        <v>30</v>
      </c>
      <c r="R18" s="3" t="s">
        <v>11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3" t="s">
        <v>14</v>
      </c>
      <c r="AW18" s="3" t="s">
        <v>471</v>
      </c>
      <c r="AX18" s="3" t="s">
        <v>14</v>
      </c>
      <c r="AY18" s="3" t="s">
        <v>14</v>
      </c>
    </row>
    <row r="19" spans="1:51" ht="30" customHeight="1">
      <c r="A19" s="9" t="s">
        <v>1548</v>
      </c>
      <c r="B19" s="9" t="s">
        <v>745</v>
      </c>
      <c r="C19" s="9" t="s">
        <v>20</v>
      </c>
      <c r="D19" s="10">
        <v>0.36</v>
      </c>
      <c r="E19" s="13">
        <f>단가대비표!O68</f>
        <v>9900</v>
      </c>
      <c r="F19" s="14">
        <f t="shared" si="1"/>
        <v>3564</v>
      </c>
      <c r="G19" s="13">
        <f>단가대비표!P68</f>
        <v>0</v>
      </c>
      <c r="H19" s="14">
        <f t="shared" si="2"/>
        <v>0</v>
      </c>
      <c r="I19" s="13">
        <f>단가대비표!V68</f>
        <v>0</v>
      </c>
      <c r="J19" s="14">
        <f t="shared" si="3"/>
        <v>0</v>
      </c>
      <c r="K19" s="13">
        <f t="shared" si="4"/>
        <v>9900</v>
      </c>
      <c r="L19" s="14">
        <f t="shared" si="5"/>
        <v>3564</v>
      </c>
      <c r="M19" s="9" t="s">
        <v>14</v>
      </c>
      <c r="N19" s="3" t="s">
        <v>824</v>
      </c>
      <c r="O19" s="3" t="s">
        <v>1647</v>
      </c>
      <c r="P19" s="3" t="s">
        <v>30</v>
      </c>
      <c r="Q19" s="3" t="s">
        <v>30</v>
      </c>
      <c r="R19" s="3" t="s">
        <v>11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3" t="s">
        <v>14</v>
      </c>
      <c r="AW19" s="3" t="s">
        <v>467</v>
      </c>
      <c r="AX19" s="3" t="s">
        <v>14</v>
      </c>
      <c r="AY19" s="3" t="s">
        <v>14</v>
      </c>
    </row>
    <row r="20" spans="1:51" ht="30" customHeight="1">
      <c r="A20" s="9" t="s">
        <v>1548</v>
      </c>
      <c r="B20" s="9" t="s">
        <v>746</v>
      </c>
      <c r="C20" s="9" t="s">
        <v>20</v>
      </c>
      <c r="D20" s="10">
        <v>0.36</v>
      </c>
      <c r="E20" s="13">
        <f>단가대비표!O69</f>
        <v>7200</v>
      </c>
      <c r="F20" s="14">
        <f t="shared" si="1"/>
        <v>2592</v>
      </c>
      <c r="G20" s="13">
        <f>단가대비표!P69</f>
        <v>0</v>
      </c>
      <c r="H20" s="14">
        <f t="shared" si="2"/>
        <v>0</v>
      </c>
      <c r="I20" s="13">
        <f>단가대비표!V69</f>
        <v>0</v>
      </c>
      <c r="J20" s="14">
        <f t="shared" si="3"/>
        <v>0</v>
      </c>
      <c r="K20" s="13">
        <f t="shared" si="4"/>
        <v>7200</v>
      </c>
      <c r="L20" s="14">
        <f t="shared" si="5"/>
        <v>2592</v>
      </c>
      <c r="M20" s="9" t="s">
        <v>14</v>
      </c>
      <c r="N20" s="3" t="s">
        <v>824</v>
      </c>
      <c r="O20" s="3" t="s">
        <v>1655</v>
      </c>
      <c r="P20" s="3" t="s">
        <v>30</v>
      </c>
      <c r="Q20" s="3" t="s">
        <v>30</v>
      </c>
      <c r="R20" s="3" t="s">
        <v>11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3" t="s">
        <v>14</v>
      </c>
      <c r="AW20" s="3" t="s">
        <v>473</v>
      </c>
      <c r="AX20" s="3" t="s">
        <v>14</v>
      </c>
      <c r="AY20" s="3" t="s">
        <v>14</v>
      </c>
    </row>
    <row r="21" spans="1:51" ht="30" customHeight="1">
      <c r="A21" s="9" t="s">
        <v>1548</v>
      </c>
      <c r="B21" s="9" t="s">
        <v>1857</v>
      </c>
      <c r="C21" s="9" t="s">
        <v>52</v>
      </c>
      <c r="D21" s="10">
        <v>0.42</v>
      </c>
      <c r="E21" s="13">
        <f>단가대비표!O70</f>
        <v>0</v>
      </c>
      <c r="F21" s="14">
        <f t="shared" si="1"/>
        <v>0</v>
      </c>
      <c r="G21" s="13">
        <f>단가대비표!P70</f>
        <v>0</v>
      </c>
      <c r="H21" s="14">
        <f t="shared" si="2"/>
        <v>0</v>
      </c>
      <c r="I21" s="13">
        <f>단가대비표!V70</f>
        <v>0</v>
      </c>
      <c r="J21" s="14">
        <f t="shared" si="3"/>
        <v>0</v>
      </c>
      <c r="K21" s="13">
        <f t="shared" si="4"/>
        <v>0</v>
      </c>
      <c r="L21" s="14">
        <f t="shared" si="5"/>
        <v>0</v>
      </c>
      <c r="M21" s="9" t="s">
        <v>14</v>
      </c>
      <c r="N21" s="3" t="s">
        <v>824</v>
      </c>
      <c r="O21" s="3" t="s">
        <v>1658</v>
      </c>
      <c r="P21" s="3" t="s">
        <v>30</v>
      </c>
      <c r="Q21" s="3" t="s">
        <v>30</v>
      </c>
      <c r="R21" s="3" t="s">
        <v>11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3" t="s">
        <v>14</v>
      </c>
      <c r="AW21" s="3" t="s">
        <v>474</v>
      </c>
      <c r="AX21" s="3" t="s">
        <v>14</v>
      </c>
      <c r="AY21" s="3" t="s">
        <v>14</v>
      </c>
    </row>
    <row r="22" spans="1:51" ht="30" customHeight="1">
      <c r="A22" s="9" t="s">
        <v>1858</v>
      </c>
      <c r="B22" s="9" t="s">
        <v>747</v>
      </c>
      <c r="C22" s="9" t="s">
        <v>15</v>
      </c>
      <c r="D22" s="10">
        <v>1</v>
      </c>
      <c r="E22" s="13">
        <f>일위대가목록!E61</f>
        <v>0</v>
      </c>
      <c r="F22" s="14">
        <f t="shared" si="1"/>
        <v>0</v>
      </c>
      <c r="G22" s="13">
        <f>일위대가목록!F61</f>
        <v>77934</v>
      </c>
      <c r="H22" s="14">
        <f t="shared" si="2"/>
        <v>77934</v>
      </c>
      <c r="I22" s="13">
        <f>일위대가목록!G61</f>
        <v>0</v>
      </c>
      <c r="J22" s="14">
        <f t="shared" si="3"/>
        <v>0</v>
      </c>
      <c r="K22" s="13">
        <f t="shared" si="4"/>
        <v>77934</v>
      </c>
      <c r="L22" s="14">
        <f t="shared" si="5"/>
        <v>77934</v>
      </c>
      <c r="M22" s="9" t="s">
        <v>1563</v>
      </c>
      <c r="N22" s="3" t="s">
        <v>824</v>
      </c>
      <c r="O22" s="3" t="s">
        <v>831</v>
      </c>
      <c r="P22" s="3" t="s">
        <v>11</v>
      </c>
      <c r="Q22" s="3" t="s">
        <v>30</v>
      </c>
      <c r="R22" s="3" t="s">
        <v>30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3" t="s">
        <v>14</v>
      </c>
      <c r="AW22" s="3" t="s">
        <v>518</v>
      </c>
      <c r="AX22" s="3" t="s">
        <v>14</v>
      </c>
      <c r="AY22" s="3" t="s">
        <v>14</v>
      </c>
    </row>
    <row r="23" spans="1:51" ht="30" customHeight="1">
      <c r="A23" s="9" t="s">
        <v>813</v>
      </c>
      <c r="B23" s="9" t="s">
        <v>14</v>
      </c>
      <c r="C23" s="9" t="s">
        <v>14</v>
      </c>
      <c r="D23" s="10"/>
      <c r="E23" s="13"/>
      <c r="F23" s="14">
        <f>TRUNC(SUMIF(N13:N22,N12,F13:F22),0)</f>
        <v>12912</v>
      </c>
      <c r="G23" s="13"/>
      <c r="H23" s="14">
        <f>TRUNC(SUMIF(N13:N22,N12,H13:H22),0)</f>
        <v>77934</v>
      </c>
      <c r="I23" s="13"/>
      <c r="J23" s="14">
        <f>TRUNC(SUMIF(N13:N22,N12,J13:J22),0)</f>
        <v>0</v>
      </c>
      <c r="K23" s="13"/>
      <c r="L23" s="14">
        <f>F23+H23+J23</f>
        <v>90846</v>
      </c>
      <c r="M23" s="9" t="s">
        <v>14</v>
      </c>
      <c r="N23" s="3" t="s">
        <v>1433</v>
      </c>
      <c r="O23" s="3" t="s">
        <v>1433</v>
      </c>
      <c r="P23" s="3" t="s">
        <v>14</v>
      </c>
      <c r="Q23" s="3" t="s">
        <v>14</v>
      </c>
      <c r="R23" s="3" t="s">
        <v>14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3" t="s">
        <v>14</v>
      </c>
      <c r="AW23" s="3" t="s">
        <v>14</v>
      </c>
      <c r="AX23" s="3" t="s">
        <v>14</v>
      </c>
      <c r="AY23" s="3" t="s">
        <v>14</v>
      </c>
    </row>
    <row r="24" spans="1:51" ht="30" customHeight="1">
      <c r="A24" s="10"/>
      <c r="B24" s="10"/>
      <c r="C24" s="10"/>
      <c r="D24" s="10"/>
      <c r="E24" s="13"/>
      <c r="F24" s="14"/>
      <c r="G24" s="13"/>
      <c r="H24" s="14"/>
      <c r="I24" s="13"/>
      <c r="J24" s="14"/>
      <c r="K24" s="13"/>
      <c r="L24" s="14"/>
      <c r="M24" s="10"/>
    </row>
    <row r="25" spans="1:51" ht="30" customHeight="1">
      <c r="A25" s="256" t="s">
        <v>177</v>
      </c>
      <c r="B25" s="256"/>
      <c r="C25" s="256"/>
      <c r="D25" s="256"/>
      <c r="E25" s="257"/>
      <c r="F25" s="258"/>
      <c r="G25" s="257"/>
      <c r="H25" s="258"/>
      <c r="I25" s="257"/>
      <c r="J25" s="258"/>
      <c r="K25" s="257"/>
      <c r="L25" s="258"/>
      <c r="M25" s="256"/>
      <c r="N25" s="2" t="s">
        <v>826</v>
      </c>
    </row>
    <row r="26" spans="1:51" ht="30" customHeight="1">
      <c r="A26" s="9" t="s">
        <v>1537</v>
      </c>
      <c r="B26" s="9" t="s">
        <v>1437</v>
      </c>
      <c r="C26" s="9" t="s">
        <v>29</v>
      </c>
      <c r="D26" s="10">
        <v>1.2</v>
      </c>
      <c r="E26" s="13">
        <f>단가대비표!O23</f>
        <v>408</v>
      </c>
      <c r="F26" s="14">
        <f>TRUNC(E26*D26,1)</f>
        <v>489.6</v>
      </c>
      <c r="G26" s="13">
        <f>단가대비표!P23</f>
        <v>0</v>
      </c>
      <c r="H26" s="14">
        <f>TRUNC(G26*D26,1)</f>
        <v>0</v>
      </c>
      <c r="I26" s="13">
        <f>단가대비표!V23</f>
        <v>0</v>
      </c>
      <c r="J26" s="14">
        <f>TRUNC(I26*D26,1)</f>
        <v>0</v>
      </c>
      <c r="K26" s="13">
        <f t="shared" ref="K26:L28" si="6">TRUNC(E26+G26+I26,1)</f>
        <v>408</v>
      </c>
      <c r="L26" s="14">
        <f t="shared" si="6"/>
        <v>489.6</v>
      </c>
      <c r="M26" s="9" t="s">
        <v>14</v>
      </c>
      <c r="N26" s="3" t="s">
        <v>826</v>
      </c>
      <c r="O26" s="3" t="s">
        <v>1661</v>
      </c>
      <c r="P26" s="3" t="s">
        <v>30</v>
      </c>
      <c r="Q26" s="3" t="s">
        <v>30</v>
      </c>
      <c r="R26" s="3" t="s">
        <v>11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3" t="s">
        <v>14</v>
      </c>
      <c r="AW26" s="3" t="s">
        <v>475</v>
      </c>
      <c r="AX26" s="3" t="s">
        <v>14</v>
      </c>
      <c r="AY26" s="3" t="s">
        <v>14</v>
      </c>
    </row>
    <row r="27" spans="1:51" ht="30" customHeight="1">
      <c r="A27" s="9" t="s">
        <v>54</v>
      </c>
      <c r="B27" s="9" t="s">
        <v>749</v>
      </c>
      <c r="C27" s="9" t="s">
        <v>37</v>
      </c>
      <c r="D27" s="10">
        <v>0.06</v>
      </c>
      <c r="E27" s="13">
        <f>단가대비표!O86</f>
        <v>7100</v>
      </c>
      <c r="F27" s="14">
        <f>TRUNC(E27*D27,1)</f>
        <v>426</v>
      </c>
      <c r="G27" s="13">
        <f>단가대비표!P86</f>
        <v>0</v>
      </c>
      <c r="H27" s="14">
        <f>TRUNC(G27*D27,1)</f>
        <v>0</v>
      </c>
      <c r="I27" s="13">
        <f>단가대비표!V86</f>
        <v>0</v>
      </c>
      <c r="J27" s="14">
        <f>TRUNC(I27*D27,1)</f>
        <v>0</v>
      </c>
      <c r="K27" s="13">
        <f t="shared" si="6"/>
        <v>7100</v>
      </c>
      <c r="L27" s="14">
        <f t="shared" si="6"/>
        <v>426</v>
      </c>
      <c r="M27" s="9" t="s">
        <v>14</v>
      </c>
      <c r="N27" s="3" t="s">
        <v>826</v>
      </c>
      <c r="O27" s="3" t="s">
        <v>1663</v>
      </c>
      <c r="P27" s="3" t="s">
        <v>30</v>
      </c>
      <c r="Q27" s="3" t="s">
        <v>30</v>
      </c>
      <c r="R27" s="3" t="s"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3" t="s">
        <v>14</v>
      </c>
      <c r="AW27" s="3" t="s">
        <v>477</v>
      </c>
      <c r="AX27" s="3" t="s">
        <v>14</v>
      </c>
      <c r="AY27" s="3" t="s">
        <v>14</v>
      </c>
    </row>
    <row r="28" spans="1:51" ht="30" customHeight="1">
      <c r="A28" s="9" t="s">
        <v>1558</v>
      </c>
      <c r="B28" s="9" t="s">
        <v>1534</v>
      </c>
      <c r="C28" s="9" t="s">
        <v>38</v>
      </c>
      <c r="D28" s="10">
        <v>0.01</v>
      </c>
      <c r="E28" s="13">
        <f>단가대비표!O110</f>
        <v>0</v>
      </c>
      <c r="F28" s="14">
        <f>TRUNC(E28*D28,1)</f>
        <v>0</v>
      </c>
      <c r="G28" s="13">
        <f>단가대비표!P110</f>
        <v>138290</v>
      </c>
      <c r="H28" s="14">
        <f>TRUNC(G28*D28,1)</f>
        <v>1382.9</v>
      </c>
      <c r="I28" s="13">
        <f>단가대비표!V110</f>
        <v>0</v>
      </c>
      <c r="J28" s="14">
        <f>TRUNC(I28*D28,1)</f>
        <v>0</v>
      </c>
      <c r="K28" s="13">
        <f t="shared" si="6"/>
        <v>138290</v>
      </c>
      <c r="L28" s="14">
        <f t="shared" si="6"/>
        <v>1382.9</v>
      </c>
      <c r="M28" s="9" t="s">
        <v>14</v>
      </c>
      <c r="N28" s="3" t="s">
        <v>826</v>
      </c>
      <c r="O28" s="3" t="s">
        <v>1652</v>
      </c>
      <c r="P28" s="3" t="s">
        <v>30</v>
      </c>
      <c r="Q28" s="3" t="s">
        <v>30</v>
      </c>
      <c r="R28" s="3" t="s">
        <v>11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3" t="s">
        <v>14</v>
      </c>
      <c r="AW28" s="3" t="s">
        <v>404</v>
      </c>
      <c r="AX28" s="3" t="s">
        <v>14</v>
      </c>
      <c r="AY28" s="3" t="s">
        <v>14</v>
      </c>
    </row>
    <row r="29" spans="1:51" ht="30" customHeight="1">
      <c r="A29" s="9" t="s">
        <v>813</v>
      </c>
      <c r="B29" s="9" t="s">
        <v>14</v>
      </c>
      <c r="C29" s="9" t="s">
        <v>14</v>
      </c>
      <c r="D29" s="10"/>
      <c r="E29" s="13"/>
      <c r="F29" s="14">
        <f>TRUNC(SUMIF(N26:N28,N25,F26:F28),0)</f>
        <v>915</v>
      </c>
      <c r="G29" s="13"/>
      <c r="H29" s="14">
        <f>TRUNC(SUMIF(N26:N28,N25,H26:H28),0)</f>
        <v>1382</v>
      </c>
      <c r="I29" s="13"/>
      <c r="J29" s="14">
        <f>TRUNC(SUMIF(N26:N28,N25,J26:J28),0)</f>
        <v>0</v>
      </c>
      <c r="K29" s="13"/>
      <c r="L29" s="14">
        <f>F29+H29+J29</f>
        <v>2297</v>
      </c>
      <c r="M29" s="9" t="s">
        <v>14</v>
      </c>
      <c r="N29" s="3" t="s">
        <v>1433</v>
      </c>
      <c r="O29" s="3" t="s">
        <v>1433</v>
      </c>
      <c r="P29" s="3" t="s">
        <v>14</v>
      </c>
      <c r="Q29" s="3" t="s">
        <v>14</v>
      </c>
      <c r="R29" s="3" t="s">
        <v>14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3" t="s">
        <v>14</v>
      </c>
      <c r="AW29" s="3" t="s">
        <v>14</v>
      </c>
      <c r="AX29" s="3" t="s">
        <v>14</v>
      </c>
      <c r="AY29" s="3" t="s">
        <v>14</v>
      </c>
    </row>
    <row r="30" spans="1:51" ht="30" customHeight="1">
      <c r="A30" s="10"/>
      <c r="B30" s="10"/>
      <c r="C30" s="10"/>
      <c r="D30" s="10"/>
      <c r="E30" s="13"/>
      <c r="F30" s="14"/>
      <c r="G30" s="13"/>
      <c r="H30" s="14"/>
      <c r="I30" s="13"/>
      <c r="J30" s="14"/>
      <c r="K30" s="13"/>
      <c r="L30" s="14"/>
      <c r="M30" s="10"/>
    </row>
    <row r="31" spans="1:51" ht="30" customHeight="1">
      <c r="A31" s="256" t="s">
        <v>830</v>
      </c>
      <c r="B31" s="256"/>
      <c r="C31" s="256"/>
      <c r="D31" s="256"/>
      <c r="E31" s="257"/>
      <c r="F31" s="258"/>
      <c r="G31" s="257"/>
      <c r="H31" s="258"/>
      <c r="I31" s="257"/>
      <c r="J31" s="258"/>
      <c r="K31" s="257"/>
      <c r="L31" s="258"/>
      <c r="M31" s="256"/>
      <c r="N31" s="2" t="s">
        <v>823</v>
      </c>
    </row>
    <row r="32" spans="1:51" ht="30" customHeight="1">
      <c r="A32" s="9" t="s">
        <v>1549</v>
      </c>
      <c r="B32" s="9" t="s">
        <v>1534</v>
      </c>
      <c r="C32" s="9" t="s">
        <v>38</v>
      </c>
      <c r="D32" s="10">
        <v>1.2E-2</v>
      </c>
      <c r="E32" s="13">
        <f>단가대비표!O118</f>
        <v>0</v>
      </c>
      <c r="F32" s="14">
        <f>TRUNC(E32*D32,1)</f>
        <v>0</v>
      </c>
      <c r="G32" s="13">
        <f>단가대비표!P118</f>
        <v>210176</v>
      </c>
      <c r="H32" s="14">
        <f>TRUNC(G32*D32,1)</f>
        <v>2522.1</v>
      </c>
      <c r="I32" s="13">
        <f>단가대비표!V118</f>
        <v>0</v>
      </c>
      <c r="J32" s="14">
        <f>TRUNC(I32*D32,1)</f>
        <v>0</v>
      </c>
      <c r="K32" s="13">
        <f>TRUNC(E32+G32+I32,1)</f>
        <v>210176</v>
      </c>
      <c r="L32" s="14">
        <f>TRUNC(F32+H32+J32,1)</f>
        <v>2522.1</v>
      </c>
      <c r="M32" s="9" t="s">
        <v>14</v>
      </c>
      <c r="N32" s="3" t="s">
        <v>823</v>
      </c>
      <c r="O32" s="3" t="s">
        <v>1649</v>
      </c>
      <c r="P32" s="3" t="s">
        <v>30</v>
      </c>
      <c r="Q32" s="3" t="s">
        <v>30</v>
      </c>
      <c r="R32" s="3" t="s">
        <v>11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3" t="s">
        <v>14</v>
      </c>
      <c r="AW32" s="3" t="s">
        <v>415</v>
      </c>
      <c r="AX32" s="3" t="s">
        <v>14</v>
      </c>
      <c r="AY32" s="3" t="s">
        <v>14</v>
      </c>
    </row>
    <row r="33" spans="1:51" ht="30" customHeight="1">
      <c r="A33" s="9" t="s">
        <v>813</v>
      </c>
      <c r="B33" s="9" t="s">
        <v>14</v>
      </c>
      <c r="C33" s="9" t="s">
        <v>14</v>
      </c>
      <c r="D33" s="10"/>
      <c r="E33" s="13"/>
      <c r="F33" s="14">
        <f>TRUNC(SUMIF(N32:N32,N31,F32:F32),0)</f>
        <v>0</v>
      </c>
      <c r="G33" s="13"/>
      <c r="H33" s="14">
        <f>TRUNC(SUMIF(N32:N32,N31,H32:H32),0)</f>
        <v>2522</v>
      </c>
      <c r="I33" s="13"/>
      <c r="J33" s="14">
        <f>TRUNC(SUMIF(N32:N32,N31,J32:J32),0)</f>
        <v>0</v>
      </c>
      <c r="K33" s="13"/>
      <c r="L33" s="14">
        <f>F33+H33+J33</f>
        <v>2522</v>
      </c>
      <c r="M33" s="9" t="s">
        <v>14</v>
      </c>
      <c r="N33" s="3" t="s">
        <v>1433</v>
      </c>
      <c r="O33" s="3" t="s">
        <v>1433</v>
      </c>
      <c r="P33" s="3" t="s">
        <v>14</v>
      </c>
      <c r="Q33" s="3" t="s">
        <v>14</v>
      </c>
      <c r="R33" s="3" t="s">
        <v>14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3" t="s">
        <v>14</v>
      </c>
      <c r="AW33" s="3" t="s">
        <v>14</v>
      </c>
      <c r="AX33" s="3" t="s">
        <v>14</v>
      </c>
      <c r="AY33" s="3" t="s">
        <v>14</v>
      </c>
    </row>
    <row r="34" spans="1:51" ht="30" customHeight="1">
      <c r="A34" s="10"/>
      <c r="B34" s="10"/>
      <c r="C34" s="10"/>
      <c r="D34" s="10"/>
      <c r="E34" s="13"/>
      <c r="F34" s="14"/>
      <c r="G34" s="13"/>
      <c r="H34" s="14"/>
      <c r="I34" s="13"/>
      <c r="J34" s="14"/>
      <c r="K34" s="13"/>
      <c r="L34" s="14"/>
      <c r="M34" s="10"/>
    </row>
    <row r="35" spans="1:51" ht="30" customHeight="1">
      <c r="A35" s="256" t="s">
        <v>555</v>
      </c>
      <c r="B35" s="256"/>
      <c r="C35" s="256"/>
      <c r="D35" s="256"/>
      <c r="E35" s="257"/>
      <c r="F35" s="258"/>
      <c r="G35" s="257"/>
      <c r="H35" s="258"/>
      <c r="I35" s="257"/>
      <c r="J35" s="258"/>
      <c r="K35" s="257"/>
      <c r="L35" s="258"/>
      <c r="M35" s="256"/>
      <c r="N35" s="2" t="s">
        <v>825</v>
      </c>
    </row>
    <row r="36" spans="1:51" ht="30" customHeight="1">
      <c r="A36" s="9" t="s">
        <v>1558</v>
      </c>
      <c r="B36" s="9" t="s">
        <v>1534</v>
      </c>
      <c r="C36" s="9" t="s">
        <v>38</v>
      </c>
      <c r="D36" s="10">
        <v>0.03</v>
      </c>
      <c r="E36" s="13">
        <f>단가대비표!O110</f>
        <v>0</v>
      </c>
      <c r="F36" s="14">
        <f>TRUNC(E36*D36,1)</f>
        <v>0</v>
      </c>
      <c r="G36" s="13">
        <f>단가대비표!P110</f>
        <v>138290</v>
      </c>
      <c r="H36" s="14">
        <f>TRUNC(G36*D36,1)</f>
        <v>4148.7</v>
      </c>
      <c r="I36" s="13">
        <f>단가대비표!V110</f>
        <v>0</v>
      </c>
      <c r="J36" s="14">
        <f>TRUNC(I36*D36,1)</f>
        <v>0</v>
      </c>
      <c r="K36" s="13">
        <f>TRUNC(E36+G36+I36,1)</f>
        <v>138290</v>
      </c>
      <c r="L36" s="14">
        <f>TRUNC(F36+H36+J36,1)</f>
        <v>4148.7</v>
      </c>
      <c r="M36" s="9" t="s">
        <v>14</v>
      </c>
      <c r="N36" s="3" t="s">
        <v>825</v>
      </c>
      <c r="O36" s="3" t="s">
        <v>1652</v>
      </c>
      <c r="P36" s="3" t="s">
        <v>30</v>
      </c>
      <c r="Q36" s="3" t="s">
        <v>30</v>
      </c>
      <c r="R36" s="3" t="s">
        <v>11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3" t="s">
        <v>14</v>
      </c>
      <c r="AW36" s="3" t="s">
        <v>399</v>
      </c>
      <c r="AX36" s="3" t="s">
        <v>14</v>
      </c>
      <c r="AY36" s="3" t="s">
        <v>14</v>
      </c>
    </row>
    <row r="37" spans="1:51" ht="30" customHeight="1">
      <c r="A37" s="9" t="s">
        <v>813</v>
      </c>
      <c r="B37" s="9" t="s">
        <v>14</v>
      </c>
      <c r="C37" s="9" t="s">
        <v>14</v>
      </c>
      <c r="D37" s="10"/>
      <c r="E37" s="13"/>
      <c r="F37" s="14">
        <f>TRUNC(SUMIF(N36:N36,N35,F36:F36),0)</f>
        <v>0</v>
      </c>
      <c r="G37" s="13"/>
      <c r="H37" s="14">
        <f>TRUNC(SUMIF(N36:N36,N35,H36:H36),0)</f>
        <v>4148</v>
      </c>
      <c r="I37" s="13"/>
      <c r="J37" s="14">
        <f>TRUNC(SUMIF(N36:N36,N35,J36:J36),0)</f>
        <v>0</v>
      </c>
      <c r="K37" s="13"/>
      <c r="L37" s="14">
        <f>F37+H37+J37</f>
        <v>4148</v>
      </c>
      <c r="M37" s="9" t="s">
        <v>14</v>
      </c>
      <c r="N37" s="3" t="s">
        <v>1433</v>
      </c>
      <c r="O37" s="3" t="s">
        <v>1433</v>
      </c>
      <c r="P37" s="3" t="s">
        <v>14</v>
      </c>
      <c r="Q37" s="3" t="s">
        <v>14</v>
      </c>
      <c r="R37" s="3" t="s">
        <v>14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3" t="s">
        <v>14</v>
      </c>
      <c r="AW37" s="3" t="s">
        <v>14</v>
      </c>
      <c r="AX37" s="3" t="s">
        <v>14</v>
      </c>
      <c r="AY37" s="3" t="s">
        <v>14</v>
      </c>
    </row>
    <row r="38" spans="1:51" ht="30" customHeight="1">
      <c r="A38" s="10"/>
      <c r="B38" s="10"/>
      <c r="C38" s="10"/>
      <c r="D38" s="10"/>
      <c r="E38" s="13"/>
      <c r="F38" s="14"/>
      <c r="G38" s="13"/>
      <c r="H38" s="14"/>
      <c r="I38" s="13"/>
      <c r="J38" s="14"/>
      <c r="K38" s="13"/>
      <c r="L38" s="14"/>
      <c r="M38" s="10"/>
    </row>
    <row r="39" spans="1:51" ht="30" customHeight="1">
      <c r="A39" s="256" t="s">
        <v>173</v>
      </c>
      <c r="B39" s="256"/>
      <c r="C39" s="256"/>
      <c r="D39" s="256"/>
      <c r="E39" s="257"/>
      <c r="F39" s="258"/>
      <c r="G39" s="257"/>
      <c r="H39" s="258"/>
      <c r="I39" s="257"/>
      <c r="J39" s="258"/>
      <c r="K39" s="257"/>
      <c r="L39" s="258"/>
      <c r="M39" s="256"/>
      <c r="N39" s="2" t="s">
        <v>817</v>
      </c>
    </row>
    <row r="40" spans="1:51" ht="30" customHeight="1">
      <c r="A40" s="9" t="s">
        <v>721</v>
      </c>
      <c r="B40" s="9" t="s">
        <v>259</v>
      </c>
      <c r="C40" s="9" t="s">
        <v>29</v>
      </c>
      <c r="D40" s="10">
        <v>1.05</v>
      </c>
      <c r="E40" s="13">
        <f>단가대비표!O37</f>
        <v>3800</v>
      </c>
      <c r="F40" s="14">
        <f>TRUNC(E40*D40,1)</f>
        <v>3990</v>
      </c>
      <c r="G40" s="13">
        <f>단가대비표!P37</f>
        <v>0</v>
      </c>
      <c r="H40" s="14">
        <f>TRUNC(G40*D40,1)</f>
        <v>0</v>
      </c>
      <c r="I40" s="13">
        <f>단가대비표!V37</f>
        <v>0</v>
      </c>
      <c r="J40" s="14">
        <f>TRUNC(I40*D40,1)</f>
        <v>0</v>
      </c>
      <c r="K40" s="13">
        <f>TRUNC(E40+G40+I40,1)</f>
        <v>3800</v>
      </c>
      <c r="L40" s="14">
        <f>TRUNC(F40+H40+J40,1)</f>
        <v>3990</v>
      </c>
      <c r="M40" s="9" t="s">
        <v>14</v>
      </c>
      <c r="N40" s="3" t="s">
        <v>817</v>
      </c>
      <c r="O40" s="3" t="s">
        <v>1664</v>
      </c>
      <c r="P40" s="3" t="s">
        <v>30</v>
      </c>
      <c r="Q40" s="3" t="s">
        <v>30</v>
      </c>
      <c r="R40" s="3" t="s">
        <v>11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3" t="s">
        <v>14</v>
      </c>
      <c r="AW40" s="3" t="s">
        <v>410</v>
      </c>
      <c r="AX40" s="3" t="s">
        <v>14</v>
      </c>
      <c r="AY40" s="3" t="s">
        <v>14</v>
      </c>
    </row>
    <row r="41" spans="1:51" ht="30" customHeight="1">
      <c r="A41" s="9" t="s">
        <v>748</v>
      </c>
      <c r="B41" s="9" t="s">
        <v>1545</v>
      </c>
      <c r="C41" s="9" t="s">
        <v>29</v>
      </c>
      <c r="D41" s="10">
        <v>1</v>
      </c>
      <c r="E41" s="13">
        <f>일위대가목록!E62</f>
        <v>0</v>
      </c>
      <c r="F41" s="14">
        <f>TRUNC(E41*D41,1)</f>
        <v>0</v>
      </c>
      <c r="G41" s="13">
        <f>일위대가목록!F62</f>
        <v>1718</v>
      </c>
      <c r="H41" s="14">
        <f>TRUNC(G41*D41,1)</f>
        <v>1718</v>
      </c>
      <c r="I41" s="13">
        <f>일위대가목록!G62</f>
        <v>128</v>
      </c>
      <c r="J41" s="14">
        <f>TRUNC(I41*D41,1)</f>
        <v>128</v>
      </c>
      <c r="K41" s="13">
        <f>TRUNC(E41+G41+I41,1)</f>
        <v>1846</v>
      </c>
      <c r="L41" s="14">
        <f>TRUNC(F41+H41+J41,1)</f>
        <v>1846</v>
      </c>
      <c r="M41" s="9" t="s">
        <v>1538</v>
      </c>
      <c r="N41" s="3" t="s">
        <v>817</v>
      </c>
      <c r="O41" s="3" t="s">
        <v>553</v>
      </c>
      <c r="P41" s="3" t="s">
        <v>11</v>
      </c>
      <c r="Q41" s="3" t="s">
        <v>30</v>
      </c>
      <c r="R41" s="3" t="s">
        <v>30</v>
      </c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3" t="s">
        <v>14</v>
      </c>
      <c r="AW41" s="3" t="s">
        <v>519</v>
      </c>
      <c r="AX41" s="3" t="s">
        <v>14</v>
      </c>
      <c r="AY41" s="3" t="s">
        <v>14</v>
      </c>
    </row>
    <row r="42" spans="1:51" ht="30" customHeight="1">
      <c r="A42" s="9" t="s">
        <v>813</v>
      </c>
      <c r="B42" s="9" t="s">
        <v>14</v>
      </c>
      <c r="C42" s="9" t="s">
        <v>14</v>
      </c>
      <c r="D42" s="10"/>
      <c r="E42" s="13"/>
      <c r="F42" s="14">
        <f>TRUNC(SUMIF(N40:N41,N39,F40:F41),0)</f>
        <v>3990</v>
      </c>
      <c r="G42" s="13"/>
      <c r="H42" s="14">
        <f>TRUNC(SUMIF(N40:N41,N39,H40:H41),0)</f>
        <v>1718</v>
      </c>
      <c r="I42" s="13"/>
      <c r="J42" s="14">
        <f>TRUNC(SUMIF(N40:N41,N39,J40:J41),0)</f>
        <v>128</v>
      </c>
      <c r="K42" s="13"/>
      <c r="L42" s="14">
        <f>F42+H42+J42</f>
        <v>5836</v>
      </c>
      <c r="M42" s="9" t="s">
        <v>14</v>
      </c>
      <c r="N42" s="3" t="s">
        <v>1433</v>
      </c>
      <c r="O42" s="3" t="s">
        <v>1433</v>
      </c>
      <c r="P42" s="3" t="s">
        <v>14</v>
      </c>
      <c r="Q42" s="3" t="s">
        <v>14</v>
      </c>
      <c r="R42" s="3" t="s">
        <v>14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3" t="s">
        <v>14</v>
      </c>
      <c r="AW42" s="3" t="s">
        <v>14</v>
      </c>
      <c r="AX42" s="3" t="s">
        <v>14</v>
      </c>
      <c r="AY42" s="3" t="s">
        <v>14</v>
      </c>
    </row>
    <row r="43" spans="1:51" ht="30" customHeight="1">
      <c r="A43" s="10"/>
      <c r="B43" s="10"/>
      <c r="C43" s="10"/>
      <c r="D43" s="10"/>
      <c r="E43" s="13"/>
      <c r="F43" s="14"/>
      <c r="G43" s="13"/>
      <c r="H43" s="14"/>
      <c r="I43" s="13"/>
      <c r="J43" s="14"/>
      <c r="K43" s="13"/>
      <c r="L43" s="14"/>
      <c r="M43" s="10"/>
    </row>
    <row r="44" spans="1:51" ht="30" customHeight="1">
      <c r="A44" s="256" t="s">
        <v>328</v>
      </c>
      <c r="B44" s="256"/>
      <c r="C44" s="256"/>
      <c r="D44" s="256"/>
      <c r="E44" s="257"/>
      <c r="F44" s="258"/>
      <c r="G44" s="257"/>
      <c r="H44" s="258"/>
      <c r="I44" s="257"/>
      <c r="J44" s="258"/>
      <c r="K44" s="257"/>
      <c r="L44" s="258"/>
      <c r="M44" s="256"/>
      <c r="N44" s="2" t="s">
        <v>820</v>
      </c>
    </row>
    <row r="45" spans="1:51" ht="30" customHeight="1">
      <c r="A45" s="9" t="s">
        <v>1542</v>
      </c>
      <c r="B45" s="9" t="s">
        <v>554</v>
      </c>
      <c r="C45" s="9" t="s">
        <v>29</v>
      </c>
      <c r="D45" s="10">
        <v>2.1</v>
      </c>
      <c r="E45" s="13">
        <f>단가대비표!O43</f>
        <v>1750</v>
      </c>
      <c r="F45" s="14">
        <f>TRUNC(E45*D45,1)</f>
        <v>3675</v>
      </c>
      <c r="G45" s="13">
        <f>단가대비표!P43</f>
        <v>0</v>
      </c>
      <c r="H45" s="14">
        <f>TRUNC(G45*D45,1)</f>
        <v>0</v>
      </c>
      <c r="I45" s="13">
        <f>단가대비표!V43</f>
        <v>0</v>
      </c>
      <c r="J45" s="14">
        <f>TRUNC(I45*D45,1)</f>
        <v>0</v>
      </c>
      <c r="K45" s="13">
        <f>TRUNC(E45+G45+I45,1)</f>
        <v>1750</v>
      </c>
      <c r="L45" s="14">
        <f>TRUNC(F45+H45+J45,1)</f>
        <v>3675</v>
      </c>
      <c r="M45" s="9" t="s">
        <v>14</v>
      </c>
      <c r="N45" s="3" t="s">
        <v>820</v>
      </c>
      <c r="O45" s="3" t="s">
        <v>1668</v>
      </c>
      <c r="P45" s="3" t="s">
        <v>30</v>
      </c>
      <c r="Q45" s="3" t="s">
        <v>30</v>
      </c>
      <c r="R45" s="3" t="s">
        <v>11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3" t="s">
        <v>14</v>
      </c>
      <c r="AW45" s="3" t="s">
        <v>420</v>
      </c>
      <c r="AX45" s="3" t="s">
        <v>14</v>
      </c>
      <c r="AY45" s="3" t="s">
        <v>14</v>
      </c>
    </row>
    <row r="46" spans="1:51" ht="30" customHeight="1">
      <c r="A46" s="9" t="s">
        <v>814</v>
      </c>
      <c r="B46" s="9" t="s">
        <v>750</v>
      </c>
      <c r="C46" s="9" t="s">
        <v>29</v>
      </c>
      <c r="D46" s="10">
        <v>1</v>
      </c>
      <c r="E46" s="13">
        <f>일위대가목록!E63</f>
        <v>0</v>
      </c>
      <c r="F46" s="14">
        <f>TRUNC(E46*D46,1)</f>
        <v>0</v>
      </c>
      <c r="G46" s="13">
        <f>일위대가목록!F63</f>
        <v>16288</v>
      </c>
      <c r="H46" s="14">
        <f>TRUNC(G46*D46,1)</f>
        <v>16288</v>
      </c>
      <c r="I46" s="13">
        <f>일위대가목록!G63</f>
        <v>125</v>
      </c>
      <c r="J46" s="14">
        <f>TRUNC(I46*D46,1)</f>
        <v>125</v>
      </c>
      <c r="K46" s="13">
        <f>TRUNC(E46+G46+I46,1)</f>
        <v>16413</v>
      </c>
      <c r="L46" s="14">
        <f>TRUNC(F46+H46+J46,1)</f>
        <v>16413</v>
      </c>
      <c r="M46" s="9" t="s">
        <v>1543</v>
      </c>
      <c r="N46" s="3" t="s">
        <v>820</v>
      </c>
      <c r="O46" s="3" t="s">
        <v>556</v>
      </c>
      <c r="P46" s="3" t="s">
        <v>11</v>
      </c>
      <c r="Q46" s="3" t="s">
        <v>30</v>
      </c>
      <c r="R46" s="3" t="s">
        <v>30</v>
      </c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3" t="s">
        <v>14</v>
      </c>
      <c r="AW46" s="3" t="s">
        <v>521</v>
      </c>
      <c r="AX46" s="3" t="s">
        <v>14</v>
      </c>
      <c r="AY46" s="3" t="s">
        <v>14</v>
      </c>
    </row>
    <row r="47" spans="1:51" ht="30" customHeight="1">
      <c r="A47" s="9" t="s">
        <v>813</v>
      </c>
      <c r="B47" s="9" t="s">
        <v>14</v>
      </c>
      <c r="C47" s="9" t="s">
        <v>14</v>
      </c>
      <c r="D47" s="10"/>
      <c r="E47" s="13"/>
      <c r="F47" s="14">
        <f>TRUNC(SUMIF(N45:N46,N44,F45:F46),0)</f>
        <v>3675</v>
      </c>
      <c r="G47" s="13"/>
      <c r="H47" s="14">
        <f>TRUNC(SUMIF(N45:N46,N44,H45:H46),0)</f>
        <v>16288</v>
      </c>
      <c r="I47" s="13"/>
      <c r="J47" s="14">
        <f>TRUNC(SUMIF(N45:N46,N44,J45:J46),0)</f>
        <v>125</v>
      </c>
      <c r="K47" s="13"/>
      <c r="L47" s="14">
        <f>F47+H47+J47</f>
        <v>20088</v>
      </c>
      <c r="M47" s="9" t="s">
        <v>14</v>
      </c>
      <c r="N47" s="3" t="s">
        <v>1433</v>
      </c>
      <c r="O47" s="3" t="s">
        <v>1433</v>
      </c>
      <c r="P47" s="3" t="s">
        <v>14</v>
      </c>
      <c r="Q47" s="3" t="s">
        <v>14</v>
      </c>
      <c r="R47" s="3" t="s">
        <v>14</v>
      </c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3" t="s">
        <v>14</v>
      </c>
      <c r="AW47" s="3" t="s">
        <v>14</v>
      </c>
      <c r="AX47" s="3" t="s">
        <v>14</v>
      </c>
      <c r="AY47" s="3" t="s">
        <v>14</v>
      </c>
    </row>
    <row r="48" spans="1:51" ht="30" customHeight="1">
      <c r="A48" s="10"/>
      <c r="B48" s="10"/>
      <c r="C48" s="10"/>
      <c r="D48" s="10"/>
      <c r="E48" s="13"/>
      <c r="F48" s="14"/>
      <c r="G48" s="13"/>
      <c r="H48" s="14"/>
      <c r="I48" s="13"/>
      <c r="J48" s="14"/>
      <c r="K48" s="13"/>
      <c r="L48" s="14"/>
      <c r="M48" s="10"/>
    </row>
    <row r="49" spans="1:51" ht="30" customHeight="1">
      <c r="A49" s="256" t="s">
        <v>400</v>
      </c>
      <c r="B49" s="256"/>
      <c r="C49" s="256"/>
      <c r="D49" s="256"/>
      <c r="E49" s="257"/>
      <c r="F49" s="258"/>
      <c r="G49" s="257"/>
      <c r="H49" s="258"/>
      <c r="I49" s="257"/>
      <c r="J49" s="258"/>
      <c r="K49" s="257"/>
      <c r="L49" s="258"/>
      <c r="M49" s="256"/>
      <c r="N49" s="2" t="s">
        <v>818</v>
      </c>
    </row>
    <row r="50" spans="1:51" ht="30" customHeight="1">
      <c r="A50" s="9" t="s">
        <v>1539</v>
      </c>
      <c r="B50" s="9" t="s">
        <v>935</v>
      </c>
      <c r="C50" s="9" t="s">
        <v>29</v>
      </c>
      <c r="D50" s="10">
        <v>1.1000000000000001</v>
      </c>
      <c r="E50" s="13">
        <f>단가대비표!O9</f>
        <v>3997.58</v>
      </c>
      <c r="F50" s="14">
        <f>TRUNC(E50*D50,1)</f>
        <v>4397.3</v>
      </c>
      <c r="G50" s="13">
        <f>단가대비표!P9</f>
        <v>0</v>
      </c>
      <c r="H50" s="14">
        <f>TRUNC(G50*D50,1)</f>
        <v>0</v>
      </c>
      <c r="I50" s="13">
        <f>단가대비표!V9</f>
        <v>0</v>
      </c>
      <c r="J50" s="14">
        <f>TRUNC(I50*D50,1)</f>
        <v>0</v>
      </c>
      <c r="K50" s="13">
        <f t="shared" ref="K50:L53" si="7">TRUNC(E50+G50+I50,1)</f>
        <v>3997.5</v>
      </c>
      <c r="L50" s="14">
        <f t="shared" si="7"/>
        <v>4397.3</v>
      </c>
      <c r="M50" s="9" t="s">
        <v>14</v>
      </c>
      <c r="N50" s="3" t="s">
        <v>818</v>
      </c>
      <c r="O50" s="3" t="s">
        <v>1669</v>
      </c>
      <c r="P50" s="3" t="s">
        <v>30</v>
      </c>
      <c r="Q50" s="3" t="s">
        <v>30</v>
      </c>
      <c r="R50" s="3" t="s">
        <v>11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3" t="s">
        <v>14</v>
      </c>
      <c r="AW50" s="3" t="s">
        <v>411</v>
      </c>
      <c r="AX50" s="3" t="s">
        <v>14</v>
      </c>
      <c r="AY50" s="3" t="s">
        <v>14</v>
      </c>
    </row>
    <row r="51" spans="1:51" ht="30" customHeight="1">
      <c r="A51" s="9" t="s">
        <v>1561</v>
      </c>
      <c r="B51" s="9" t="s">
        <v>1546</v>
      </c>
      <c r="C51" s="9" t="s">
        <v>29</v>
      </c>
      <c r="D51" s="10">
        <v>1.1000000000000001</v>
      </c>
      <c r="E51" s="13">
        <f>단가대비표!O11</f>
        <v>11925</v>
      </c>
      <c r="F51" s="14">
        <f>TRUNC(E51*D51,1)</f>
        <v>13117.5</v>
      </c>
      <c r="G51" s="13">
        <f>단가대비표!P11</f>
        <v>0</v>
      </c>
      <c r="H51" s="14">
        <f>TRUNC(G51*D51,1)</f>
        <v>0</v>
      </c>
      <c r="I51" s="13">
        <f>단가대비표!V11</f>
        <v>0</v>
      </c>
      <c r="J51" s="14">
        <f>TRUNC(I51*D51,1)</f>
        <v>0</v>
      </c>
      <c r="K51" s="13">
        <f t="shared" si="7"/>
        <v>11925</v>
      </c>
      <c r="L51" s="14">
        <f t="shared" si="7"/>
        <v>13117.5</v>
      </c>
      <c r="M51" s="9" t="s">
        <v>14</v>
      </c>
      <c r="N51" s="3" t="s">
        <v>818</v>
      </c>
      <c r="O51" s="3" t="s">
        <v>1671</v>
      </c>
      <c r="P51" s="3" t="s">
        <v>30</v>
      </c>
      <c r="Q51" s="3" t="s">
        <v>30</v>
      </c>
      <c r="R51" s="3" t="s">
        <v>11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3" t="s">
        <v>14</v>
      </c>
      <c r="AW51" s="3" t="s">
        <v>418</v>
      </c>
      <c r="AX51" s="3" t="s">
        <v>14</v>
      </c>
      <c r="AY51" s="3" t="s">
        <v>14</v>
      </c>
    </row>
    <row r="52" spans="1:51" ht="30" customHeight="1">
      <c r="A52" s="9" t="s">
        <v>814</v>
      </c>
      <c r="B52" s="9" t="s">
        <v>750</v>
      </c>
      <c r="C52" s="9" t="s">
        <v>29</v>
      </c>
      <c r="D52" s="10">
        <v>1</v>
      </c>
      <c r="E52" s="13">
        <f>일위대가목록!E63</f>
        <v>0</v>
      </c>
      <c r="F52" s="14">
        <f>TRUNC(E52*D52,1)</f>
        <v>0</v>
      </c>
      <c r="G52" s="13">
        <f>일위대가목록!F63</f>
        <v>16288</v>
      </c>
      <c r="H52" s="14">
        <f>TRUNC(G52*D52,1)</f>
        <v>16288</v>
      </c>
      <c r="I52" s="13">
        <f>일위대가목록!G63</f>
        <v>125</v>
      </c>
      <c r="J52" s="14">
        <f>TRUNC(I52*D52,1)</f>
        <v>125</v>
      </c>
      <c r="K52" s="13">
        <f t="shared" si="7"/>
        <v>16413</v>
      </c>
      <c r="L52" s="14">
        <f t="shared" si="7"/>
        <v>16413</v>
      </c>
      <c r="M52" s="9" t="s">
        <v>1543</v>
      </c>
      <c r="N52" s="3" t="s">
        <v>818</v>
      </c>
      <c r="O52" s="3" t="s">
        <v>556</v>
      </c>
      <c r="P52" s="3" t="s">
        <v>11</v>
      </c>
      <c r="Q52" s="3" t="s">
        <v>30</v>
      </c>
      <c r="R52" s="3" t="s">
        <v>30</v>
      </c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3" t="s">
        <v>14</v>
      </c>
      <c r="AW52" s="3" t="s">
        <v>522</v>
      </c>
      <c r="AX52" s="3" t="s">
        <v>14</v>
      </c>
      <c r="AY52" s="3" t="s">
        <v>14</v>
      </c>
    </row>
    <row r="53" spans="1:51" ht="30" customHeight="1">
      <c r="A53" s="9" t="s">
        <v>751</v>
      </c>
      <c r="B53" s="9" t="s">
        <v>276</v>
      </c>
      <c r="C53" s="9" t="s">
        <v>29</v>
      </c>
      <c r="D53" s="10">
        <v>1</v>
      </c>
      <c r="E53" s="13">
        <f>일위대가목록!E64</f>
        <v>1178</v>
      </c>
      <c r="F53" s="14">
        <f>TRUNC(E53*D53,1)</f>
        <v>1178</v>
      </c>
      <c r="G53" s="13">
        <f>일위대가목록!F64</f>
        <v>14511</v>
      </c>
      <c r="H53" s="14">
        <f>TRUNC(G53*D53,1)</f>
        <v>14511</v>
      </c>
      <c r="I53" s="13">
        <f>일위대가목록!G64</f>
        <v>0</v>
      </c>
      <c r="J53" s="14">
        <f>TRUNC(I53*D53,1)</f>
        <v>0</v>
      </c>
      <c r="K53" s="13">
        <f t="shared" si="7"/>
        <v>15689</v>
      </c>
      <c r="L53" s="14">
        <f t="shared" si="7"/>
        <v>15689</v>
      </c>
      <c r="M53" s="9" t="s">
        <v>1555</v>
      </c>
      <c r="N53" s="3" t="s">
        <v>818</v>
      </c>
      <c r="O53" s="3" t="s">
        <v>559</v>
      </c>
      <c r="P53" s="3" t="s">
        <v>11</v>
      </c>
      <c r="Q53" s="3" t="s">
        <v>30</v>
      </c>
      <c r="R53" s="3" t="s">
        <v>30</v>
      </c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3" t="s">
        <v>14</v>
      </c>
      <c r="AW53" s="3" t="s">
        <v>523</v>
      </c>
      <c r="AX53" s="3" t="s">
        <v>14</v>
      </c>
      <c r="AY53" s="3" t="s">
        <v>14</v>
      </c>
    </row>
    <row r="54" spans="1:51" ht="30" customHeight="1">
      <c r="A54" s="9" t="s">
        <v>813</v>
      </c>
      <c r="B54" s="9" t="s">
        <v>14</v>
      </c>
      <c r="C54" s="9" t="s">
        <v>14</v>
      </c>
      <c r="D54" s="10"/>
      <c r="E54" s="13"/>
      <c r="F54" s="14">
        <f>TRUNC(SUMIF(N50:N53,N49,F50:F53),0)</f>
        <v>18692</v>
      </c>
      <c r="G54" s="13"/>
      <c r="H54" s="14">
        <f>TRUNC(SUMIF(N50:N53,N49,H50:H53),0)</f>
        <v>30799</v>
      </c>
      <c r="I54" s="13"/>
      <c r="J54" s="14">
        <f>TRUNC(SUMIF(N50:N53,N49,J50:J53),0)</f>
        <v>125</v>
      </c>
      <c r="K54" s="13"/>
      <c r="L54" s="14">
        <f>F54+H54+J54</f>
        <v>49616</v>
      </c>
      <c r="M54" s="9" t="s">
        <v>14</v>
      </c>
      <c r="N54" s="3" t="s">
        <v>1433</v>
      </c>
      <c r="O54" s="3" t="s">
        <v>1433</v>
      </c>
      <c r="P54" s="3" t="s">
        <v>14</v>
      </c>
      <c r="Q54" s="3" t="s">
        <v>14</v>
      </c>
      <c r="R54" s="3" t="s">
        <v>14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3" t="s">
        <v>14</v>
      </c>
      <c r="AW54" s="3" t="s">
        <v>14</v>
      </c>
      <c r="AX54" s="3" t="s">
        <v>14</v>
      </c>
      <c r="AY54" s="3" t="s">
        <v>14</v>
      </c>
    </row>
    <row r="55" spans="1:51" ht="30" customHeight="1">
      <c r="A55" s="10"/>
      <c r="B55" s="10"/>
      <c r="C55" s="10"/>
      <c r="D55" s="10"/>
      <c r="E55" s="13"/>
      <c r="F55" s="14"/>
      <c r="G55" s="13"/>
      <c r="H55" s="14"/>
      <c r="I55" s="13"/>
      <c r="J55" s="14"/>
      <c r="K55" s="13"/>
      <c r="L55" s="14"/>
      <c r="M55" s="10"/>
    </row>
    <row r="56" spans="1:51" ht="30" customHeight="1">
      <c r="A56" s="256" t="s">
        <v>240</v>
      </c>
      <c r="B56" s="256"/>
      <c r="C56" s="256"/>
      <c r="D56" s="256"/>
      <c r="E56" s="257"/>
      <c r="F56" s="258"/>
      <c r="G56" s="257"/>
      <c r="H56" s="258"/>
      <c r="I56" s="257"/>
      <c r="J56" s="258"/>
      <c r="K56" s="257"/>
      <c r="L56" s="258"/>
      <c r="M56" s="256"/>
      <c r="N56" s="2" t="s">
        <v>819</v>
      </c>
    </row>
    <row r="57" spans="1:51" ht="30" customHeight="1">
      <c r="A57" s="9" t="s">
        <v>1539</v>
      </c>
      <c r="B57" s="9" t="s">
        <v>945</v>
      </c>
      <c r="C57" s="9" t="s">
        <v>29</v>
      </c>
      <c r="D57" s="10">
        <v>1</v>
      </c>
      <c r="E57" s="13">
        <f>단가대비표!O10</f>
        <v>7709.62</v>
      </c>
      <c r="F57" s="14">
        <f>TRUNC(E57*D57,1)</f>
        <v>7709.6</v>
      </c>
      <c r="G57" s="13">
        <f>단가대비표!P10</f>
        <v>0</v>
      </c>
      <c r="H57" s="14">
        <f>TRUNC(G57*D57,1)</f>
        <v>0</v>
      </c>
      <c r="I57" s="13">
        <f>단가대비표!V10</f>
        <v>0</v>
      </c>
      <c r="J57" s="14">
        <f>TRUNC(I57*D57,1)</f>
        <v>0</v>
      </c>
      <c r="K57" s="13">
        <f>TRUNC(E57+G57+I57,1)</f>
        <v>7709.6</v>
      </c>
      <c r="L57" s="14">
        <f>TRUNC(F57+H57+J57,1)</f>
        <v>7709.6</v>
      </c>
      <c r="M57" s="9" t="s">
        <v>14</v>
      </c>
      <c r="N57" s="3" t="s">
        <v>819</v>
      </c>
      <c r="O57" s="3" t="s">
        <v>1702</v>
      </c>
      <c r="P57" s="3" t="s">
        <v>30</v>
      </c>
      <c r="Q57" s="3" t="s">
        <v>30</v>
      </c>
      <c r="R57" s="3" t="s">
        <v>11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3" t="s">
        <v>14</v>
      </c>
      <c r="AW57" s="3" t="s">
        <v>409</v>
      </c>
      <c r="AX57" s="3" t="s">
        <v>14</v>
      </c>
      <c r="AY57" s="3" t="s">
        <v>14</v>
      </c>
    </row>
    <row r="58" spans="1:51" ht="30" customHeight="1">
      <c r="A58" s="9" t="s">
        <v>814</v>
      </c>
      <c r="B58" s="9" t="s">
        <v>752</v>
      </c>
      <c r="C58" s="9" t="s">
        <v>29</v>
      </c>
      <c r="D58" s="10">
        <v>1</v>
      </c>
      <c r="E58" s="13">
        <f>일위대가목록!E66</f>
        <v>0</v>
      </c>
      <c r="F58" s="14">
        <f>TRUNC(E58*D58,1)</f>
        <v>0</v>
      </c>
      <c r="G58" s="13">
        <f>일위대가목록!F66</f>
        <v>11595</v>
      </c>
      <c r="H58" s="14">
        <f>TRUNC(G58*D58,1)</f>
        <v>11595</v>
      </c>
      <c r="I58" s="13">
        <f>일위대가목록!G66</f>
        <v>89</v>
      </c>
      <c r="J58" s="14">
        <f>TRUNC(I58*D58,1)</f>
        <v>89</v>
      </c>
      <c r="K58" s="13">
        <f>TRUNC(E58+G58+I58,1)</f>
        <v>11684</v>
      </c>
      <c r="L58" s="14">
        <f>TRUNC(F58+H58+J58,1)</f>
        <v>11684</v>
      </c>
      <c r="M58" s="9" t="s">
        <v>1552</v>
      </c>
      <c r="N58" s="3" t="s">
        <v>819</v>
      </c>
      <c r="O58" s="3" t="s">
        <v>558</v>
      </c>
      <c r="P58" s="3" t="s">
        <v>11</v>
      </c>
      <c r="Q58" s="3" t="s">
        <v>30</v>
      </c>
      <c r="R58" s="3" t="s">
        <v>30</v>
      </c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3" t="s">
        <v>14</v>
      </c>
      <c r="AW58" s="3" t="s">
        <v>527</v>
      </c>
      <c r="AX58" s="3" t="s">
        <v>14</v>
      </c>
      <c r="AY58" s="3" t="s">
        <v>14</v>
      </c>
    </row>
    <row r="59" spans="1:51" ht="30" customHeight="1">
      <c r="A59" s="9" t="s">
        <v>813</v>
      </c>
      <c r="B59" s="9" t="s">
        <v>14</v>
      </c>
      <c r="C59" s="9" t="s">
        <v>14</v>
      </c>
      <c r="D59" s="10"/>
      <c r="E59" s="13"/>
      <c r="F59" s="14">
        <f>TRUNC(SUMIF(N57:N58,N56,F57:F58),0)</f>
        <v>7709</v>
      </c>
      <c r="G59" s="13"/>
      <c r="H59" s="14">
        <f>TRUNC(SUMIF(N57:N58,N56,H57:H58),0)</f>
        <v>11595</v>
      </c>
      <c r="I59" s="13"/>
      <c r="J59" s="14">
        <f>TRUNC(SUMIF(N57:N58,N56,J57:J58),0)</f>
        <v>89</v>
      </c>
      <c r="K59" s="13"/>
      <c r="L59" s="14">
        <f>F59+H59+J59</f>
        <v>19393</v>
      </c>
      <c r="M59" s="9" t="s">
        <v>14</v>
      </c>
      <c r="N59" s="3" t="s">
        <v>1433</v>
      </c>
      <c r="O59" s="3" t="s">
        <v>1433</v>
      </c>
      <c r="P59" s="3" t="s">
        <v>14</v>
      </c>
      <c r="Q59" s="3" t="s">
        <v>14</v>
      </c>
      <c r="R59" s="3" t="s">
        <v>14</v>
      </c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3" t="s">
        <v>14</v>
      </c>
      <c r="AW59" s="3" t="s">
        <v>14</v>
      </c>
      <c r="AX59" s="3" t="s">
        <v>14</v>
      </c>
      <c r="AY59" s="3" t="s">
        <v>14</v>
      </c>
    </row>
    <row r="60" spans="1:51" ht="30" customHeight="1">
      <c r="A60" s="10"/>
      <c r="B60" s="10"/>
      <c r="C60" s="10"/>
      <c r="D60" s="10"/>
      <c r="E60" s="13"/>
      <c r="F60" s="14"/>
      <c r="G60" s="13"/>
      <c r="H60" s="14"/>
      <c r="I60" s="13"/>
      <c r="J60" s="14"/>
      <c r="K60" s="13"/>
      <c r="L60" s="14"/>
      <c r="M60" s="10"/>
    </row>
    <row r="61" spans="1:51" ht="30" customHeight="1">
      <c r="A61" s="256" t="s">
        <v>238</v>
      </c>
      <c r="B61" s="256"/>
      <c r="C61" s="256"/>
      <c r="D61" s="256"/>
      <c r="E61" s="257"/>
      <c r="F61" s="258"/>
      <c r="G61" s="257"/>
      <c r="H61" s="258"/>
      <c r="I61" s="257"/>
      <c r="J61" s="258"/>
      <c r="K61" s="257"/>
      <c r="L61" s="258"/>
      <c r="M61" s="256"/>
      <c r="N61" s="2" t="s">
        <v>821</v>
      </c>
    </row>
    <row r="62" spans="1:51" ht="30" customHeight="1">
      <c r="A62" s="9" t="s">
        <v>1561</v>
      </c>
      <c r="B62" s="9" t="s">
        <v>55</v>
      </c>
      <c r="C62" s="9" t="s">
        <v>29</v>
      </c>
      <c r="D62" s="10">
        <v>0.46200000000000002</v>
      </c>
      <c r="E62" s="13">
        <f>단가대비표!O12</f>
        <v>14445</v>
      </c>
      <c r="F62" s="14">
        <f>TRUNC(E62*D62,1)</f>
        <v>6673.5</v>
      </c>
      <c r="G62" s="13">
        <f>단가대비표!P12</f>
        <v>0</v>
      </c>
      <c r="H62" s="14">
        <f>TRUNC(G62*D62,1)</f>
        <v>0</v>
      </c>
      <c r="I62" s="13">
        <f>단가대비표!V12</f>
        <v>0</v>
      </c>
      <c r="J62" s="14">
        <f>TRUNC(I62*D62,1)</f>
        <v>0</v>
      </c>
      <c r="K62" s="13">
        <f>TRUNC(E62+G62+I62,1)</f>
        <v>14445</v>
      </c>
      <c r="L62" s="14">
        <f>TRUNC(F62+H62+J62,1)</f>
        <v>6673.5</v>
      </c>
      <c r="M62" s="9" t="s">
        <v>14</v>
      </c>
      <c r="N62" s="3" t="s">
        <v>821</v>
      </c>
      <c r="O62" s="3" t="s">
        <v>1696</v>
      </c>
      <c r="P62" s="3" t="s">
        <v>30</v>
      </c>
      <c r="Q62" s="3" t="s">
        <v>30</v>
      </c>
      <c r="R62" s="3" t="s">
        <v>11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3" t="s">
        <v>14</v>
      </c>
      <c r="AW62" s="3" t="s">
        <v>422</v>
      </c>
      <c r="AX62" s="3" t="s">
        <v>14</v>
      </c>
      <c r="AY62" s="3" t="s">
        <v>14</v>
      </c>
    </row>
    <row r="63" spans="1:51" ht="30" customHeight="1">
      <c r="A63" s="9" t="s">
        <v>1550</v>
      </c>
      <c r="B63" s="9" t="s">
        <v>1554</v>
      </c>
      <c r="C63" s="9" t="s">
        <v>29</v>
      </c>
      <c r="D63" s="10">
        <v>0.42</v>
      </c>
      <c r="E63" s="13">
        <f>일위대가목록!E67</f>
        <v>0</v>
      </c>
      <c r="F63" s="14">
        <f>TRUNC(E63*D63,1)</f>
        <v>0</v>
      </c>
      <c r="G63" s="13">
        <f>일위대가목록!F67</f>
        <v>13440</v>
      </c>
      <c r="H63" s="14">
        <f>TRUNC(G63*D63,1)</f>
        <v>5644.8</v>
      </c>
      <c r="I63" s="13">
        <f>일위대가목록!G67</f>
        <v>268</v>
      </c>
      <c r="J63" s="14">
        <f>TRUNC(I63*D63,1)</f>
        <v>112.5</v>
      </c>
      <c r="K63" s="13">
        <f>TRUNC(E63+G63+I63,1)</f>
        <v>13708</v>
      </c>
      <c r="L63" s="14">
        <f>TRUNC(F63+H63+J63,1)</f>
        <v>5757.3</v>
      </c>
      <c r="M63" s="9" t="s">
        <v>1562</v>
      </c>
      <c r="N63" s="3" t="s">
        <v>821</v>
      </c>
      <c r="O63" s="3" t="s">
        <v>557</v>
      </c>
      <c r="P63" s="3" t="s">
        <v>11</v>
      </c>
      <c r="Q63" s="3" t="s">
        <v>30</v>
      </c>
      <c r="R63" s="3" t="s">
        <v>30</v>
      </c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3" t="s">
        <v>14</v>
      </c>
      <c r="AW63" s="3" t="s">
        <v>533</v>
      </c>
      <c r="AX63" s="3" t="s">
        <v>14</v>
      </c>
      <c r="AY63" s="3" t="s">
        <v>14</v>
      </c>
    </row>
    <row r="64" spans="1:51" ht="30" customHeight="1">
      <c r="A64" s="9" t="s">
        <v>813</v>
      </c>
      <c r="B64" s="9" t="s">
        <v>14</v>
      </c>
      <c r="C64" s="9" t="s">
        <v>14</v>
      </c>
      <c r="D64" s="10"/>
      <c r="E64" s="13"/>
      <c r="F64" s="14">
        <f>TRUNC(SUMIF(N62:N63,N61,F62:F63),0)</f>
        <v>6673</v>
      </c>
      <c r="G64" s="13"/>
      <c r="H64" s="14">
        <f>TRUNC(SUMIF(N62:N63,N61,H62:H63),0)</f>
        <v>5644</v>
      </c>
      <c r="I64" s="13"/>
      <c r="J64" s="14">
        <f>TRUNC(SUMIF(N62:N63,N61,J62:J63),0)</f>
        <v>112</v>
      </c>
      <c r="K64" s="13"/>
      <c r="L64" s="14">
        <f>F64+H64+J64</f>
        <v>12429</v>
      </c>
      <c r="M64" s="9" t="s">
        <v>14</v>
      </c>
      <c r="N64" s="3" t="s">
        <v>1433</v>
      </c>
      <c r="O64" s="3" t="s">
        <v>1433</v>
      </c>
      <c r="P64" s="3" t="s">
        <v>14</v>
      </c>
      <c r="Q64" s="3" t="s">
        <v>14</v>
      </c>
      <c r="R64" s="3" t="s">
        <v>14</v>
      </c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3" t="s">
        <v>14</v>
      </c>
      <c r="AW64" s="3" t="s">
        <v>14</v>
      </c>
      <c r="AX64" s="3" t="s">
        <v>14</v>
      </c>
      <c r="AY64" s="3" t="s">
        <v>14</v>
      </c>
    </row>
    <row r="65" spans="1:51" ht="30" customHeight="1">
      <c r="A65" s="10"/>
      <c r="B65" s="10"/>
      <c r="C65" s="10"/>
      <c r="D65" s="10"/>
      <c r="E65" s="13"/>
      <c r="F65" s="14"/>
      <c r="G65" s="13"/>
      <c r="H65" s="14"/>
      <c r="I65" s="13"/>
      <c r="J65" s="14"/>
      <c r="K65" s="13"/>
      <c r="L65" s="14"/>
      <c r="M65" s="10"/>
    </row>
    <row r="66" spans="1:51" ht="30" customHeight="1">
      <c r="A66" s="256" t="s">
        <v>7</v>
      </c>
      <c r="B66" s="256"/>
      <c r="C66" s="256"/>
      <c r="D66" s="256"/>
      <c r="E66" s="257"/>
      <c r="F66" s="258"/>
      <c r="G66" s="257"/>
      <c r="H66" s="258"/>
      <c r="I66" s="257"/>
      <c r="J66" s="258"/>
      <c r="K66" s="257"/>
      <c r="L66" s="258"/>
      <c r="M66" s="256"/>
      <c r="N66" s="2" t="s">
        <v>6</v>
      </c>
    </row>
    <row r="67" spans="1:51" ht="30" customHeight="1">
      <c r="A67" s="9" t="s">
        <v>814</v>
      </c>
      <c r="B67" s="9" t="s">
        <v>753</v>
      </c>
      <c r="C67" s="9" t="s">
        <v>29</v>
      </c>
      <c r="D67" s="10">
        <v>1</v>
      </c>
      <c r="E67" s="13">
        <f>일위대가목록!E68</f>
        <v>0</v>
      </c>
      <c r="F67" s="14">
        <f>TRUNC(E67*D67,1)</f>
        <v>0</v>
      </c>
      <c r="G67" s="13">
        <f>일위대가목록!F68</f>
        <v>12529</v>
      </c>
      <c r="H67" s="14">
        <f>TRUNC(G67*D67,1)</f>
        <v>12529</v>
      </c>
      <c r="I67" s="13">
        <f>일위대가목록!G68</f>
        <v>125</v>
      </c>
      <c r="J67" s="14">
        <f>TRUNC(I67*D67,1)</f>
        <v>125</v>
      </c>
      <c r="K67" s="13">
        <f t="shared" ref="K67:L70" si="8">TRUNC(E67+G67+I67,1)</f>
        <v>12654</v>
      </c>
      <c r="L67" s="14">
        <f t="shared" si="8"/>
        <v>12654</v>
      </c>
      <c r="M67" s="9" t="s">
        <v>1556</v>
      </c>
      <c r="N67" s="3" t="s">
        <v>6</v>
      </c>
      <c r="O67" s="3" t="s">
        <v>561</v>
      </c>
      <c r="P67" s="3" t="s">
        <v>11</v>
      </c>
      <c r="Q67" s="3" t="s">
        <v>30</v>
      </c>
      <c r="R67" s="3" t="s">
        <v>30</v>
      </c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3" t="s">
        <v>14</v>
      </c>
      <c r="AW67" s="3" t="s">
        <v>537</v>
      </c>
      <c r="AX67" s="3" t="s">
        <v>14</v>
      </c>
      <c r="AY67" s="3" t="s">
        <v>14</v>
      </c>
    </row>
    <row r="68" spans="1:51" ht="30" customHeight="1">
      <c r="A68" s="9" t="s">
        <v>1535</v>
      </c>
      <c r="B68" s="9" t="s">
        <v>268</v>
      </c>
      <c r="C68" s="9" t="s">
        <v>29</v>
      </c>
      <c r="D68" s="10">
        <v>1</v>
      </c>
      <c r="E68" s="13">
        <f>일위대가목록!E69</f>
        <v>1444</v>
      </c>
      <c r="F68" s="14">
        <f>TRUNC(E68*D68,1)</f>
        <v>1444</v>
      </c>
      <c r="G68" s="13">
        <f>일위대가목록!F69</f>
        <v>7350</v>
      </c>
      <c r="H68" s="14">
        <f>TRUNC(G68*D68,1)</f>
        <v>7350</v>
      </c>
      <c r="I68" s="13">
        <f>일위대가목록!G69</f>
        <v>147</v>
      </c>
      <c r="J68" s="14">
        <f>TRUNC(I68*D68,1)</f>
        <v>147</v>
      </c>
      <c r="K68" s="13">
        <f t="shared" si="8"/>
        <v>8941</v>
      </c>
      <c r="L68" s="14">
        <f t="shared" si="8"/>
        <v>8941</v>
      </c>
      <c r="M68" s="9" t="s">
        <v>1536</v>
      </c>
      <c r="N68" s="3" t="s">
        <v>6</v>
      </c>
      <c r="O68" s="3" t="s">
        <v>562</v>
      </c>
      <c r="P68" s="3" t="s">
        <v>11</v>
      </c>
      <c r="Q68" s="3" t="s">
        <v>30</v>
      </c>
      <c r="R68" s="3" t="s">
        <v>30</v>
      </c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3" t="s">
        <v>14</v>
      </c>
      <c r="AW68" s="3" t="s">
        <v>540</v>
      </c>
      <c r="AX68" s="3" t="s">
        <v>14</v>
      </c>
      <c r="AY68" s="3" t="s">
        <v>14</v>
      </c>
    </row>
    <row r="69" spans="1:51" ht="30" customHeight="1">
      <c r="A69" s="9" t="s">
        <v>1542</v>
      </c>
      <c r="B69" s="9" t="s">
        <v>563</v>
      </c>
      <c r="C69" s="9" t="s">
        <v>29</v>
      </c>
      <c r="D69" s="10">
        <v>2.1</v>
      </c>
      <c r="E69" s="13">
        <f>단가대비표!O42</f>
        <v>1833.33</v>
      </c>
      <c r="F69" s="14">
        <f>TRUNC(E69*D69,1)</f>
        <v>3849.9</v>
      </c>
      <c r="G69" s="13">
        <f>단가대비표!P42</f>
        <v>0</v>
      </c>
      <c r="H69" s="14">
        <f>TRUNC(G69*D69,1)</f>
        <v>0</v>
      </c>
      <c r="I69" s="13">
        <f>단가대비표!V42</f>
        <v>0</v>
      </c>
      <c r="J69" s="14">
        <f>TRUNC(I69*D69,1)</f>
        <v>0</v>
      </c>
      <c r="K69" s="13">
        <f t="shared" si="8"/>
        <v>1833.3</v>
      </c>
      <c r="L69" s="14">
        <f t="shared" si="8"/>
        <v>3849.9</v>
      </c>
      <c r="M69" s="9" t="s">
        <v>14</v>
      </c>
      <c r="N69" s="3" t="s">
        <v>6</v>
      </c>
      <c r="O69" s="3" t="s">
        <v>1690</v>
      </c>
      <c r="P69" s="3" t="s">
        <v>30</v>
      </c>
      <c r="Q69" s="3" t="s">
        <v>30</v>
      </c>
      <c r="R69" s="3" t="s">
        <v>11</v>
      </c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3" t="s">
        <v>14</v>
      </c>
      <c r="AW69" s="3" t="s">
        <v>466</v>
      </c>
      <c r="AX69" s="3" t="s">
        <v>14</v>
      </c>
      <c r="AY69" s="3" t="s">
        <v>14</v>
      </c>
    </row>
    <row r="70" spans="1:51" ht="30" customHeight="1">
      <c r="A70" s="9" t="s">
        <v>1539</v>
      </c>
      <c r="B70" s="9" t="s">
        <v>945</v>
      </c>
      <c r="C70" s="9" t="s">
        <v>29</v>
      </c>
      <c r="D70" s="10">
        <v>1.1000000000000001</v>
      </c>
      <c r="E70" s="13">
        <f>단가대비표!O10</f>
        <v>7709.62</v>
      </c>
      <c r="F70" s="14">
        <f>TRUNC(E70*D70,1)</f>
        <v>8480.5</v>
      </c>
      <c r="G70" s="13">
        <f>단가대비표!P10</f>
        <v>0</v>
      </c>
      <c r="H70" s="14">
        <f>TRUNC(G70*D70,1)</f>
        <v>0</v>
      </c>
      <c r="I70" s="13">
        <f>단가대비표!V10</f>
        <v>0</v>
      </c>
      <c r="J70" s="14">
        <f>TRUNC(I70*D70,1)</f>
        <v>0</v>
      </c>
      <c r="K70" s="13">
        <f t="shared" si="8"/>
        <v>7709.6</v>
      </c>
      <c r="L70" s="14">
        <f t="shared" si="8"/>
        <v>8480.5</v>
      </c>
      <c r="M70" s="9" t="s">
        <v>14</v>
      </c>
      <c r="N70" s="3" t="s">
        <v>6</v>
      </c>
      <c r="O70" s="3" t="s">
        <v>1702</v>
      </c>
      <c r="P70" s="3" t="s">
        <v>30</v>
      </c>
      <c r="Q70" s="3" t="s">
        <v>30</v>
      </c>
      <c r="R70" s="3" t="s">
        <v>11</v>
      </c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3" t="s">
        <v>14</v>
      </c>
      <c r="AW70" s="3" t="s">
        <v>463</v>
      </c>
      <c r="AX70" s="3" t="s">
        <v>14</v>
      </c>
      <c r="AY70" s="3" t="s">
        <v>14</v>
      </c>
    </row>
    <row r="71" spans="1:51" ht="30" customHeight="1">
      <c r="A71" s="9" t="s">
        <v>813</v>
      </c>
      <c r="B71" s="9" t="s">
        <v>14</v>
      </c>
      <c r="C71" s="9" t="s">
        <v>14</v>
      </c>
      <c r="D71" s="10"/>
      <c r="E71" s="13"/>
      <c r="F71" s="14">
        <f>TRUNC(SUMIF(N67:N70,N66,F67:F70),0)</f>
        <v>13774</v>
      </c>
      <c r="G71" s="13"/>
      <c r="H71" s="14">
        <f>TRUNC(SUMIF(N67:N70,N66,H67:H70),0)</f>
        <v>19879</v>
      </c>
      <c r="I71" s="13"/>
      <c r="J71" s="14">
        <f>TRUNC(SUMIF(N67:N70,N66,J67:J70),0)</f>
        <v>272</v>
      </c>
      <c r="K71" s="13"/>
      <c r="L71" s="14">
        <f>F71+H71+J71</f>
        <v>33925</v>
      </c>
      <c r="M71" s="9" t="s">
        <v>14</v>
      </c>
      <c r="N71" s="3" t="s">
        <v>1433</v>
      </c>
      <c r="O71" s="3" t="s">
        <v>1433</v>
      </c>
      <c r="P71" s="3" t="s">
        <v>14</v>
      </c>
      <c r="Q71" s="3" t="s">
        <v>14</v>
      </c>
      <c r="R71" s="3" t="s">
        <v>14</v>
      </c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3" t="s">
        <v>14</v>
      </c>
      <c r="AW71" s="3" t="s">
        <v>14</v>
      </c>
      <c r="AX71" s="3" t="s">
        <v>14</v>
      </c>
      <c r="AY71" s="3" t="s">
        <v>14</v>
      </c>
    </row>
    <row r="72" spans="1:51" ht="30" customHeight="1">
      <c r="A72" s="10"/>
      <c r="B72" s="10"/>
      <c r="C72" s="10"/>
      <c r="D72" s="10"/>
      <c r="E72" s="13"/>
      <c r="F72" s="14"/>
      <c r="G72" s="13"/>
      <c r="H72" s="14"/>
      <c r="I72" s="13"/>
      <c r="J72" s="14"/>
      <c r="K72" s="13"/>
      <c r="L72" s="14"/>
      <c r="M72" s="10"/>
    </row>
    <row r="73" spans="1:51" ht="30" customHeight="1">
      <c r="A73" s="256" t="s">
        <v>8</v>
      </c>
      <c r="B73" s="256"/>
      <c r="C73" s="256"/>
      <c r="D73" s="256"/>
      <c r="E73" s="257"/>
      <c r="F73" s="258"/>
      <c r="G73" s="257"/>
      <c r="H73" s="258"/>
      <c r="I73" s="257"/>
      <c r="J73" s="258"/>
      <c r="K73" s="257"/>
      <c r="L73" s="258"/>
      <c r="M73" s="256"/>
      <c r="N73" s="2" t="s">
        <v>865</v>
      </c>
    </row>
    <row r="74" spans="1:51" ht="30" customHeight="1">
      <c r="A74" s="9" t="s">
        <v>814</v>
      </c>
      <c r="B74" s="9" t="s">
        <v>753</v>
      </c>
      <c r="C74" s="9" t="s">
        <v>29</v>
      </c>
      <c r="D74" s="10">
        <v>1</v>
      </c>
      <c r="E74" s="13">
        <f>일위대가목록!E68</f>
        <v>0</v>
      </c>
      <c r="F74" s="14">
        <f>TRUNC(E74*D74,1)</f>
        <v>0</v>
      </c>
      <c r="G74" s="13">
        <f>일위대가목록!F68</f>
        <v>12529</v>
      </c>
      <c r="H74" s="14">
        <f>TRUNC(G74*D74,1)</f>
        <v>12529</v>
      </c>
      <c r="I74" s="13">
        <f>일위대가목록!G68</f>
        <v>125</v>
      </c>
      <c r="J74" s="14">
        <f>TRUNC(I74*D74,1)</f>
        <v>125</v>
      </c>
      <c r="K74" s="13">
        <f t="shared" ref="K74:L77" si="9">TRUNC(E74+G74+I74,1)</f>
        <v>12654</v>
      </c>
      <c r="L74" s="14">
        <f t="shared" si="9"/>
        <v>12654</v>
      </c>
      <c r="M74" s="9" t="s">
        <v>1556</v>
      </c>
      <c r="N74" s="3" t="s">
        <v>865</v>
      </c>
      <c r="O74" s="3" t="s">
        <v>561</v>
      </c>
      <c r="P74" s="3" t="s">
        <v>11</v>
      </c>
      <c r="Q74" s="3" t="s">
        <v>30</v>
      </c>
      <c r="R74" s="3" t="s">
        <v>30</v>
      </c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3" t="s">
        <v>14</v>
      </c>
      <c r="AW74" s="3" t="s">
        <v>544</v>
      </c>
      <c r="AX74" s="3" t="s">
        <v>14</v>
      </c>
      <c r="AY74" s="3" t="s">
        <v>14</v>
      </c>
    </row>
    <row r="75" spans="1:51" ht="30" customHeight="1">
      <c r="A75" s="9" t="s">
        <v>1535</v>
      </c>
      <c r="B75" s="9" t="s">
        <v>287</v>
      </c>
      <c r="C75" s="9" t="s">
        <v>29</v>
      </c>
      <c r="D75" s="10">
        <v>1</v>
      </c>
      <c r="E75" s="13">
        <f>일위대가목록!E71</f>
        <v>4013</v>
      </c>
      <c r="F75" s="14">
        <f>TRUNC(E75*D75,1)</f>
        <v>4013</v>
      </c>
      <c r="G75" s="13">
        <f>일위대가목록!F71</f>
        <v>7350</v>
      </c>
      <c r="H75" s="14">
        <f>TRUNC(G75*D75,1)</f>
        <v>7350</v>
      </c>
      <c r="I75" s="13">
        <f>일위대가목록!G71</f>
        <v>147</v>
      </c>
      <c r="J75" s="14">
        <f>TRUNC(I75*D75,1)</f>
        <v>147</v>
      </c>
      <c r="K75" s="13">
        <f t="shared" si="9"/>
        <v>11510</v>
      </c>
      <c r="L75" s="14">
        <f t="shared" si="9"/>
        <v>11510</v>
      </c>
      <c r="M75" s="9" t="s">
        <v>1564</v>
      </c>
      <c r="N75" s="3" t="s">
        <v>865</v>
      </c>
      <c r="O75" s="3" t="s">
        <v>560</v>
      </c>
      <c r="P75" s="3" t="s">
        <v>11</v>
      </c>
      <c r="Q75" s="3" t="s">
        <v>30</v>
      </c>
      <c r="R75" s="3" t="s">
        <v>30</v>
      </c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3" t="s">
        <v>14</v>
      </c>
      <c r="AW75" s="3" t="s">
        <v>532</v>
      </c>
      <c r="AX75" s="3" t="s">
        <v>14</v>
      </c>
      <c r="AY75" s="3" t="s">
        <v>14</v>
      </c>
    </row>
    <row r="76" spans="1:51" ht="30" customHeight="1">
      <c r="A76" s="9" t="s">
        <v>1542</v>
      </c>
      <c r="B76" s="9" t="s">
        <v>563</v>
      </c>
      <c r="C76" s="9" t="s">
        <v>29</v>
      </c>
      <c r="D76" s="10">
        <v>2.1</v>
      </c>
      <c r="E76" s="13">
        <f>단가대비표!O42</f>
        <v>1833.33</v>
      </c>
      <c r="F76" s="14">
        <f>TRUNC(E76*D76,1)</f>
        <v>3849.9</v>
      </c>
      <c r="G76" s="13">
        <f>단가대비표!P42</f>
        <v>0</v>
      </c>
      <c r="H76" s="14">
        <f>TRUNC(G76*D76,1)</f>
        <v>0</v>
      </c>
      <c r="I76" s="13">
        <f>단가대비표!V42</f>
        <v>0</v>
      </c>
      <c r="J76" s="14">
        <f>TRUNC(I76*D76,1)</f>
        <v>0</v>
      </c>
      <c r="K76" s="13">
        <f t="shared" si="9"/>
        <v>1833.3</v>
      </c>
      <c r="L76" s="14">
        <f t="shared" si="9"/>
        <v>3849.9</v>
      </c>
      <c r="M76" s="9" t="s">
        <v>14</v>
      </c>
      <c r="N76" s="3" t="s">
        <v>865</v>
      </c>
      <c r="O76" s="3" t="s">
        <v>1690</v>
      </c>
      <c r="P76" s="3" t="s">
        <v>30</v>
      </c>
      <c r="Q76" s="3" t="s">
        <v>30</v>
      </c>
      <c r="R76" s="3" t="s">
        <v>11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3" t="s">
        <v>14</v>
      </c>
      <c r="AW76" s="3" t="s">
        <v>414</v>
      </c>
      <c r="AX76" s="3" t="s">
        <v>14</v>
      </c>
      <c r="AY76" s="3" t="s">
        <v>14</v>
      </c>
    </row>
    <row r="77" spans="1:51" ht="30" customHeight="1">
      <c r="A77" s="9" t="s">
        <v>1539</v>
      </c>
      <c r="B77" s="9" t="s">
        <v>945</v>
      </c>
      <c r="C77" s="9" t="s">
        <v>29</v>
      </c>
      <c r="D77" s="10">
        <v>1.1000000000000001</v>
      </c>
      <c r="E77" s="13">
        <f>단가대비표!O10</f>
        <v>7709.62</v>
      </c>
      <c r="F77" s="14">
        <f>TRUNC(E77*D77,1)</f>
        <v>8480.5</v>
      </c>
      <c r="G77" s="13">
        <f>단가대비표!P10</f>
        <v>0</v>
      </c>
      <c r="H77" s="14">
        <f>TRUNC(G77*D77,1)</f>
        <v>0</v>
      </c>
      <c r="I77" s="13">
        <f>단가대비표!V10</f>
        <v>0</v>
      </c>
      <c r="J77" s="14">
        <f>TRUNC(I77*D77,1)</f>
        <v>0</v>
      </c>
      <c r="K77" s="13">
        <f t="shared" si="9"/>
        <v>7709.6</v>
      </c>
      <c r="L77" s="14">
        <f t="shared" si="9"/>
        <v>8480.5</v>
      </c>
      <c r="M77" s="9" t="s">
        <v>14</v>
      </c>
      <c r="N77" s="3" t="s">
        <v>865</v>
      </c>
      <c r="O77" s="3" t="s">
        <v>1702</v>
      </c>
      <c r="P77" s="3" t="s">
        <v>30</v>
      </c>
      <c r="Q77" s="3" t="s">
        <v>30</v>
      </c>
      <c r="R77" s="3" t="s">
        <v>11</v>
      </c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3" t="s">
        <v>14</v>
      </c>
      <c r="AW77" s="3" t="s">
        <v>419</v>
      </c>
      <c r="AX77" s="3" t="s">
        <v>14</v>
      </c>
      <c r="AY77" s="3" t="s">
        <v>14</v>
      </c>
    </row>
    <row r="78" spans="1:51" ht="30" customHeight="1">
      <c r="A78" s="9" t="s">
        <v>813</v>
      </c>
      <c r="B78" s="9" t="s">
        <v>14</v>
      </c>
      <c r="C78" s="9" t="s">
        <v>14</v>
      </c>
      <c r="D78" s="10"/>
      <c r="E78" s="13"/>
      <c r="F78" s="14">
        <f>TRUNC(SUMIF(N74:N77,N73,F74:F77),0)</f>
        <v>16343</v>
      </c>
      <c r="G78" s="13"/>
      <c r="H78" s="14">
        <f>TRUNC(SUMIF(N74:N77,N73,H74:H77),0)</f>
        <v>19879</v>
      </c>
      <c r="I78" s="13"/>
      <c r="J78" s="14">
        <f>TRUNC(SUMIF(N74:N77,N73,J74:J77),0)</f>
        <v>272</v>
      </c>
      <c r="K78" s="13"/>
      <c r="L78" s="14">
        <f>F78+H78+J78</f>
        <v>36494</v>
      </c>
      <c r="M78" s="9" t="s">
        <v>14</v>
      </c>
      <c r="N78" s="3" t="s">
        <v>1433</v>
      </c>
      <c r="O78" s="3" t="s">
        <v>1433</v>
      </c>
      <c r="P78" s="3" t="s">
        <v>14</v>
      </c>
      <c r="Q78" s="3" t="s">
        <v>14</v>
      </c>
      <c r="R78" s="3" t="s">
        <v>14</v>
      </c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3" t="s">
        <v>14</v>
      </c>
      <c r="AW78" s="3" t="s">
        <v>14</v>
      </c>
      <c r="AX78" s="3" t="s">
        <v>14</v>
      </c>
      <c r="AY78" s="3" t="s">
        <v>14</v>
      </c>
    </row>
    <row r="79" spans="1:51" ht="30" customHeight="1">
      <c r="A79" s="10"/>
      <c r="B79" s="10"/>
      <c r="C79" s="10"/>
      <c r="D79" s="10"/>
      <c r="E79" s="13"/>
      <c r="F79" s="14"/>
      <c r="G79" s="13"/>
      <c r="H79" s="14"/>
      <c r="I79" s="13"/>
      <c r="J79" s="14"/>
      <c r="K79" s="13"/>
      <c r="L79" s="14"/>
      <c r="M79" s="10"/>
    </row>
    <row r="80" spans="1:51" ht="30" customHeight="1">
      <c r="A80" s="256" t="s">
        <v>914</v>
      </c>
      <c r="B80" s="256"/>
      <c r="C80" s="256"/>
      <c r="D80" s="256"/>
      <c r="E80" s="257"/>
      <c r="F80" s="258"/>
      <c r="G80" s="257"/>
      <c r="H80" s="258"/>
      <c r="I80" s="257"/>
      <c r="J80" s="258"/>
      <c r="K80" s="257"/>
      <c r="L80" s="258"/>
      <c r="M80" s="256"/>
      <c r="N80" s="2" t="s">
        <v>863</v>
      </c>
    </row>
    <row r="81" spans="1:51" ht="30" customHeight="1">
      <c r="A81" s="9" t="s">
        <v>1442</v>
      </c>
      <c r="B81" s="9" t="s">
        <v>724</v>
      </c>
      <c r="C81" s="9" t="s">
        <v>29</v>
      </c>
      <c r="D81" s="10">
        <v>1.05</v>
      </c>
      <c r="E81" s="13">
        <f>단가대비표!O104</f>
        <v>36000</v>
      </c>
      <c r="F81" s="14">
        <f>TRUNC(E81*D81,1)</f>
        <v>37800</v>
      </c>
      <c r="G81" s="13">
        <f>단가대비표!P104</f>
        <v>0</v>
      </c>
      <c r="H81" s="14">
        <f>TRUNC(G81*D81,1)</f>
        <v>0</v>
      </c>
      <c r="I81" s="13">
        <f>단가대비표!V104</f>
        <v>0</v>
      </c>
      <c r="J81" s="14">
        <f>TRUNC(I81*D81,1)</f>
        <v>0</v>
      </c>
      <c r="K81" s="13">
        <f t="shared" ref="K81:L84" si="10">TRUNC(E81+G81+I81,1)</f>
        <v>36000</v>
      </c>
      <c r="L81" s="14">
        <f t="shared" si="10"/>
        <v>37800</v>
      </c>
      <c r="M81" s="9" t="s">
        <v>14</v>
      </c>
      <c r="N81" s="3" t="s">
        <v>863</v>
      </c>
      <c r="O81" s="3" t="s">
        <v>1688</v>
      </c>
      <c r="P81" s="3" t="s">
        <v>30</v>
      </c>
      <c r="Q81" s="3" t="s">
        <v>30</v>
      </c>
      <c r="R81" s="3" t="s">
        <v>11</v>
      </c>
      <c r="S81" s="4"/>
      <c r="T81" s="4"/>
      <c r="U81" s="4"/>
      <c r="V81" s="4">
        <v>1</v>
      </c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3" t="s">
        <v>14</v>
      </c>
      <c r="AW81" s="3" t="s">
        <v>423</v>
      </c>
      <c r="AX81" s="3" t="s">
        <v>14</v>
      </c>
      <c r="AY81" s="3" t="s">
        <v>14</v>
      </c>
    </row>
    <row r="82" spans="1:51" ht="30" customHeight="1">
      <c r="A82" s="9" t="s">
        <v>1558</v>
      </c>
      <c r="B82" s="9" t="s">
        <v>1534</v>
      </c>
      <c r="C82" s="9" t="s">
        <v>38</v>
      </c>
      <c r="D82" s="10">
        <v>0.02</v>
      </c>
      <c r="E82" s="13">
        <f>단가대비표!O110</f>
        <v>0</v>
      </c>
      <c r="F82" s="14">
        <f>TRUNC(E82*D82,1)</f>
        <v>0</v>
      </c>
      <c r="G82" s="13">
        <f>단가대비표!P110</f>
        <v>138290</v>
      </c>
      <c r="H82" s="14">
        <f>TRUNC(G82*D82,1)</f>
        <v>2765.8</v>
      </c>
      <c r="I82" s="13">
        <f>단가대비표!V110</f>
        <v>0</v>
      </c>
      <c r="J82" s="14">
        <f>TRUNC(I82*D82,1)</f>
        <v>0</v>
      </c>
      <c r="K82" s="13">
        <f t="shared" si="10"/>
        <v>138290</v>
      </c>
      <c r="L82" s="14">
        <f t="shared" si="10"/>
        <v>2765.8</v>
      </c>
      <c r="M82" s="9" t="s">
        <v>14</v>
      </c>
      <c r="N82" s="3" t="s">
        <v>863</v>
      </c>
      <c r="O82" s="3" t="s">
        <v>1652</v>
      </c>
      <c r="P82" s="3" t="s">
        <v>30</v>
      </c>
      <c r="Q82" s="3" t="s">
        <v>30</v>
      </c>
      <c r="R82" s="3" t="s">
        <v>11</v>
      </c>
      <c r="S82" s="4"/>
      <c r="T82" s="4"/>
      <c r="U82" s="4"/>
      <c r="V82" s="4">
        <v>1</v>
      </c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3" t="s">
        <v>14</v>
      </c>
      <c r="AW82" s="3" t="s">
        <v>416</v>
      </c>
      <c r="AX82" s="3" t="s">
        <v>14</v>
      </c>
      <c r="AY82" s="3" t="s">
        <v>14</v>
      </c>
    </row>
    <row r="83" spans="1:51" ht="30" customHeight="1">
      <c r="A83" s="9" t="s">
        <v>40</v>
      </c>
      <c r="B83" s="9" t="s">
        <v>1534</v>
      </c>
      <c r="C83" s="9" t="s">
        <v>38</v>
      </c>
      <c r="D83" s="10">
        <v>3.5000000000000003E-2</v>
      </c>
      <c r="E83" s="13">
        <f>단가대비표!O123</f>
        <v>0</v>
      </c>
      <c r="F83" s="14">
        <f>TRUNC(E83*D83,1)</f>
        <v>0</v>
      </c>
      <c r="G83" s="13">
        <f>단가대비표!P123</f>
        <v>203246</v>
      </c>
      <c r="H83" s="14">
        <f>TRUNC(G83*D83,1)</f>
        <v>7113.6</v>
      </c>
      <c r="I83" s="13">
        <f>단가대비표!V123</f>
        <v>0</v>
      </c>
      <c r="J83" s="14">
        <f>TRUNC(I83*D83,1)</f>
        <v>0</v>
      </c>
      <c r="K83" s="13">
        <f t="shared" si="10"/>
        <v>203246</v>
      </c>
      <c r="L83" s="14">
        <f t="shared" si="10"/>
        <v>7113.6</v>
      </c>
      <c r="M83" s="9" t="s">
        <v>14</v>
      </c>
      <c r="N83" s="3" t="s">
        <v>863</v>
      </c>
      <c r="O83" s="3" t="s">
        <v>1697</v>
      </c>
      <c r="P83" s="3" t="s">
        <v>30</v>
      </c>
      <c r="Q83" s="3" t="s">
        <v>30</v>
      </c>
      <c r="R83" s="3" t="s">
        <v>11</v>
      </c>
      <c r="S83" s="4"/>
      <c r="T83" s="4"/>
      <c r="U83" s="4"/>
      <c r="V83" s="4">
        <v>1</v>
      </c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3" t="s">
        <v>14</v>
      </c>
      <c r="AW83" s="3" t="s">
        <v>405</v>
      </c>
      <c r="AX83" s="3" t="s">
        <v>14</v>
      </c>
      <c r="AY83" s="3" t="s">
        <v>14</v>
      </c>
    </row>
    <row r="84" spans="1:51" ht="30" customHeight="1">
      <c r="A84" s="9" t="s">
        <v>56</v>
      </c>
      <c r="B84" s="9" t="s">
        <v>754</v>
      </c>
      <c r="C84" s="9" t="s">
        <v>39</v>
      </c>
      <c r="D84" s="10">
        <v>1</v>
      </c>
      <c r="E84" s="13">
        <f>TRUNC(SUMIF(V81:V84,RIGHTB(O84,1),F81:F84)*U84,2)</f>
        <v>1890</v>
      </c>
      <c r="F84" s="14">
        <f>TRUNC(E84*D84,1)</f>
        <v>1890</v>
      </c>
      <c r="G84" s="13">
        <v>0</v>
      </c>
      <c r="H84" s="14">
        <f>TRUNC(G84*D84,1)</f>
        <v>0</v>
      </c>
      <c r="I84" s="13">
        <v>0</v>
      </c>
      <c r="J84" s="14">
        <f>TRUNC(I84*D84,1)</f>
        <v>0</v>
      </c>
      <c r="K84" s="13">
        <f t="shared" si="10"/>
        <v>1890</v>
      </c>
      <c r="L84" s="14">
        <f t="shared" si="10"/>
        <v>1890</v>
      </c>
      <c r="M84" s="9" t="s">
        <v>14</v>
      </c>
      <c r="N84" s="3" t="s">
        <v>863</v>
      </c>
      <c r="O84" s="3" t="s">
        <v>564</v>
      </c>
      <c r="P84" s="3" t="s">
        <v>30</v>
      </c>
      <c r="Q84" s="3" t="s">
        <v>30</v>
      </c>
      <c r="R84" s="3" t="s">
        <v>30</v>
      </c>
      <c r="S84" s="4">
        <v>0</v>
      </c>
      <c r="T84" s="4">
        <v>0</v>
      </c>
      <c r="U84" s="4">
        <v>0.05</v>
      </c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3" t="s">
        <v>14</v>
      </c>
      <c r="AW84" s="3" t="s">
        <v>545</v>
      </c>
      <c r="AX84" s="3" t="s">
        <v>14</v>
      </c>
      <c r="AY84" s="3" t="s">
        <v>14</v>
      </c>
    </row>
    <row r="85" spans="1:51" ht="30" customHeight="1">
      <c r="A85" s="9" t="s">
        <v>813</v>
      </c>
      <c r="B85" s="9" t="s">
        <v>14</v>
      </c>
      <c r="C85" s="9" t="s">
        <v>14</v>
      </c>
      <c r="D85" s="10"/>
      <c r="E85" s="13"/>
      <c r="F85" s="14">
        <f>TRUNC(SUMIF(N81:N84,N80,F81:F84),0)</f>
        <v>39690</v>
      </c>
      <c r="G85" s="13"/>
      <c r="H85" s="14">
        <f>TRUNC(SUMIF(N81:N84,N80,H81:H84),0)</f>
        <v>9879</v>
      </c>
      <c r="I85" s="13"/>
      <c r="J85" s="14">
        <f>TRUNC(SUMIF(N81:N84,N80,J81:J84),0)</f>
        <v>0</v>
      </c>
      <c r="K85" s="13"/>
      <c r="L85" s="14">
        <f>F85+H85+J85</f>
        <v>49569</v>
      </c>
      <c r="M85" s="9" t="s">
        <v>14</v>
      </c>
      <c r="N85" s="3" t="s">
        <v>1433</v>
      </c>
      <c r="O85" s="3" t="s">
        <v>1433</v>
      </c>
      <c r="P85" s="3" t="s">
        <v>14</v>
      </c>
      <c r="Q85" s="3" t="s">
        <v>14</v>
      </c>
      <c r="R85" s="3" t="s">
        <v>14</v>
      </c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3" t="s">
        <v>14</v>
      </c>
      <c r="AW85" s="3" t="s">
        <v>14</v>
      </c>
      <c r="AX85" s="3" t="s">
        <v>14</v>
      </c>
      <c r="AY85" s="3" t="s">
        <v>14</v>
      </c>
    </row>
    <row r="86" spans="1:51" ht="30" customHeight="1">
      <c r="A86" s="10"/>
      <c r="B86" s="10"/>
      <c r="C86" s="10"/>
      <c r="D86" s="10"/>
      <c r="E86" s="13"/>
      <c r="F86" s="14"/>
      <c r="G86" s="13"/>
      <c r="H86" s="14"/>
      <c r="I86" s="13"/>
      <c r="J86" s="14"/>
      <c r="K86" s="13"/>
      <c r="L86" s="14"/>
      <c r="M86" s="10"/>
    </row>
    <row r="87" spans="1:51" ht="30" customHeight="1">
      <c r="A87" s="256" t="s">
        <v>170</v>
      </c>
      <c r="B87" s="256"/>
      <c r="C87" s="256"/>
      <c r="D87" s="256"/>
      <c r="E87" s="257"/>
      <c r="F87" s="258"/>
      <c r="G87" s="257"/>
      <c r="H87" s="258"/>
      <c r="I87" s="257"/>
      <c r="J87" s="258"/>
      <c r="K87" s="257"/>
      <c r="L87" s="258"/>
      <c r="M87" s="256"/>
      <c r="N87" s="2" t="s">
        <v>866</v>
      </c>
    </row>
    <row r="88" spans="1:51" ht="30" customHeight="1">
      <c r="A88" s="9" t="s">
        <v>814</v>
      </c>
      <c r="B88" s="9" t="s">
        <v>753</v>
      </c>
      <c r="C88" s="9" t="s">
        <v>29</v>
      </c>
      <c r="D88" s="10">
        <v>1</v>
      </c>
      <c r="E88" s="13">
        <f>일위대가목록!E68</f>
        <v>0</v>
      </c>
      <c r="F88" s="14">
        <f>TRUNC(E88*D88,1)</f>
        <v>0</v>
      </c>
      <c r="G88" s="13">
        <f>일위대가목록!F68</f>
        <v>12529</v>
      </c>
      <c r="H88" s="14">
        <f>TRUNC(G88*D88,1)</f>
        <v>12529</v>
      </c>
      <c r="I88" s="13">
        <f>일위대가목록!G68</f>
        <v>125</v>
      </c>
      <c r="J88" s="14">
        <f>TRUNC(I88*D88,1)</f>
        <v>125</v>
      </c>
      <c r="K88" s="13">
        <f t="shared" ref="K88:L91" si="11">TRUNC(E88+G88+I88,1)</f>
        <v>12654</v>
      </c>
      <c r="L88" s="14">
        <f t="shared" si="11"/>
        <v>12654</v>
      </c>
      <c r="M88" s="9" t="s">
        <v>1556</v>
      </c>
      <c r="N88" s="3" t="s">
        <v>866</v>
      </c>
      <c r="O88" s="3" t="s">
        <v>561</v>
      </c>
      <c r="P88" s="3" t="s">
        <v>11</v>
      </c>
      <c r="Q88" s="3" t="s">
        <v>30</v>
      </c>
      <c r="R88" s="3" t="s">
        <v>30</v>
      </c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3" t="s">
        <v>14</v>
      </c>
      <c r="AW88" s="3" t="s">
        <v>541</v>
      </c>
      <c r="AX88" s="3" t="s">
        <v>14</v>
      </c>
      <c r="AY88" s="3" t="s">
        <v>14</v>
      </c>
    </row>
    <row r="89" spans="1:51" ht="30" customHeight="1">
      <c r="A89" s="9" t="s">
        <v>1535</v>
      </c>
      <c r="B89" s="9" t="s">
        <v>268</v>
      </c>
      <c r="C89" s="9" t="s">
        <v>29</v>
      </c>
      <c r="D89" s="10">
        <v>1</v>
      </c>
      <c r="E89" s="13">
        <f>일위대가목록!E69</f>
        <v>1444</v>
      </c>
      <c r="F89" s="14">
        <f>TRUNC(E89*D89,1)</f>
        <v>1444</v>
      </c>
      <c r="G89" s="13">
        <f>일위대가목록!F69</f>
        <v>7350</v>
      </c>
      <c r="H89" s="14">
        <f>TRUNC(G89*D89,1)</f>
        <v>7350</v>
      </c>
      <c r="I89" s="13">
        <f>일위대가목록!G69</f>
        <v>147</v>
      </c>
      <c r="J89" s="14">
        <f>TRUNC(I89*D89,1)</f>
        <v>147</v>
      </c>
      <c r="K89" s="13">
        <f t="shared" si="11"/>
        <v>8941</v>
      </c>
      <c r="L89" s="14">
        <f t="shared" si="11"/>
        <v>8941</v>
      </c>
      <c r="M89" s="9" t="s">
        <v>1536</v>
      </c>
      <c r="N89" s="3" t="s">
        <v>866</v>
      </c>
      <c r="O89" s="3" t="s">
        <v>562</v>
      </c>
      <c r="P89" s="3" t="s">
        <v>11</v>
      </c>
      <c r="Q89" s="3" t="s">
        <v>30</v>
      </c>
      <c r="R89" s="3" t="s">
        <v>30</v>
      </c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3" t="s">
        <v>14</v>
      </c>
      <c r="AW89" s="3" t="s">
        <v>538</v>
      </c>
      <c r="AX89" s="3" t="s">
        <v>14</v>
      </c>
      <c r="AY89" s="3" t="s">
        <v>14</v>
      </c>
    </row>
    <row r="90" spans="1:51" ht="30" customHeight="1">
      <c r="A90" s="9" t="s">
        <v>1542</v>
      </c>
      <c r="B90" s="9" t="s">
        <v>563</v>
      </c>
      <c r="C90" s="9" t="s">
        <v>29</v>
      </c>
      <c r="D90" s="10">
        <v>2.1</v>
      </c>
      <c r="E90" s="13">
        <f>단가대비표!O42</f>
        <v>1833.33</v>
      </c>
      <c r="F90" s="14">
        <f>TRUNC(E90*D90,1)</f>
        <v>3849.9</v>
      </c>
      <c r="G90" s="13">
        <f>단가대비표!P42</f>
        <v>0</v>
      </c>
      <c r="H90" s="14">
        <f>TRUNC(G90*D90,1)</f>
        <v>0</v>
      </c>
      <c r="I90" s="13">
        <f>단가대비표!V42</f>
        <v>0</v>
      </c>
      <c r="J90" s="14">
        <f>TRUNC(I90*D90,1)</f>
        <v>0</v>
      </c>
      <c r="K90" s="13">
        <f t="shared" si="11"/>
        <v>1833.3</v>
      </c>
      <c r="L90" s="14">
        <f t="shared" si="11"/>
        <v>3849.9</v>
      </c>
      <c r="M90" s="9" t="s">
        <v>14</v>
      </c>
      <c r="N90" s="3" t="s">
        <v>866</v>
      </c>
      <c r="O90" s="3" t="s">
        <v>1690</v>
      </c>
      <c r="P90" s="3" t="s">
        <v>30</v>
      </c>
      <c r="Q90" s="3" t="s">
        <v>30</v>
      </c>
      <c r="R90" s="3" t="s">
        <v>11</v>
      </c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3" t="s">
        <v>14</v>
      </c>
      <c r="AW90" s="3" t="s">
        <v>407</v>
      </c>
      <c r="AX90" s="3" t="s">
        <v>14</v>
      </c>
      <c r="AY90" s="3" t="s">
        <v>14</v>
      </c>
    </row>
    <row r="91" spans="1:51" ht="30" customHeight="1">
      <c r="A91" s="9" t="s">
        <v>1539</v>
      </c>
      <c r="B91" s="9" t="s">
        <v>945</v>
      </c>
      <c r="C91" s="9" t="s">
        <v>29</v>
      </c>
      <c r="D91" s="10">
        <v>1.1000000000000001</v>
      </c>
      <c r="E91" s="13">
        <f>단가대비표!O10</f>
        <v>7709.62</v>
      </c>
      <c r="F91" s="14">
        <f>TRUNC(E91*D91,1)</f>
        <v>8480.5</v>
      </c>
      <c r="G91" s="13">
        <f>단가대비표!P10</f>
        <v>0</v>
      </c>
      <c r="H91" s="14">
        <f>TRUNC(G91*D91,1)</f>
        <v>0</v>
      </c>
      <c r="I91" s="13">
        <f>단가대비표!V10</f>
        <v>0</v>
      </c>
      <c r="J91" s="14">
        <f>TRUNC(I91*D91,1)</f>
        <v>0</v>
      </c>
      <c r="K91" s="13">
        <f t="shared" si="11"/>
        <v>7709.6</v>
      </c>
      <c r="L91" s="14">
        <f t="shared" si="11"/>
        <v>8480.5</v>
      </c>
      <c r="M91" s="9" t="s">
        <v>14</v>
      </c>
      <c r="N91" s="3" t="s">
        <v>866</v>
      </c>
      <c r="O91" s="3" t="s">
        <v>1702</v>
      </c>
      <c r="P91" s="3" t="s">
        <v>30</v>
      </c>
      <c r="Q91" s="3" t="s">
        <v>30</v>
      </c>
      <c r="R91" s="3" t="s">
        <v>11</v>
      </c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3" t="s">
        <v>14</v>
      </c>
      <c r="AW91" s="3" t="s">
        <v>403</v>
      </c>
      <c r="AX91" s="3" t="s">
        <v>14</v>
      </c>
      <c r="AY91" s="3" t="s">
        <v>14</v>
      </c>
    </row>
    <row r="92" spans="1:51" ht="30" customHeight="1">
      <c r="A92" s="9" t="s">
        <v>813</v>
      </c>
      <c r="B92" s="9" t="s">
        <v>14</v>
      </c>
      <c r="C92" s="9" t="s">
        <v>14</v>
      </c>
      <c r="D92" s="10"/>
      <c r="E92" s="13"/>
      <c r="F92" s="14">
        <f>TRUNC(SUMIF(N88:N91,N87,F88:F91),0)</f>
        <v>13774</v>
      </c>
      <c r="G92" s="13"/>
      <c r="H92" s="14">
        <f>TRUNC(SUMIF(N88:N91,N87,H88:H91),0)</f>
        <v>19879</v>
      </c>
      <c r="I92" s="13"/>
      <c r="J92" s="14">
        <f>TRUNC(SUMIF(N88:N91,N87,J88:J91),0)</f>
        <v>272</v>
      </c>
      <c r="K92" s="13"/>
      <c r="L92" s="14">
        <f>F92+H92+J92</f>
        <v>33925</v>
      </c>
      <c r="M92" s="9" t="s">
        <v>14</v>
      </c>
      <c r="N92" s="3" t="s">
        <v>1433</v>
      </c>
      <c r="O92" s="3" t="s">
        <v>1433</v>
      </c>
      <c r="P92" s="3" t="s">
        <v>14</v>
      </c>
      <c r="Q92" s="3" t="s">
        <v>14</v>
      </c>
      <c r="R92" s="3" t="s">
        <v>14</v>
      </c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3" t="s">
        <v>14</v>
      </c>
      <c r="AW92" s="3" t="s">
        <v>14</v>
      </c>
      <c r="AX92" s="3" t="s">
        <v>14</v>
      </c>
      <c r="AY92" s="3" t="s">
        <v>14</v>
      </c>
    </row>
    <row r="93" spans="1:51" ht="30" customHeight="1">
      <c r="A93" s="10"/>
      <c r="B93" s="10"/>
      <c r="C93" s="10"/>
      <c r="D93" s="10"/>
      <c r="E93" s="13"/>
      <c r="F93" s="14"/>
      <c r="G93" s="13"/>
      <c r="H93" s="14"/>
      <c r="I93" s="13"/>
      <c r="J93" s="14"/>
      <c r="K93" s="13"/>
      <c r="L93" s="14"/>
      <c r="M93" s="10"/>
    </row>
    <row r="94" spans="1:51" ht="30" customHeight="1">
      <c r="A94" s="256" t="s">
        <v>231</v>
      </c>
      <c r="B94" s="256"/>
      <c r="C94" s="256"/>
      <c r="D94" s="256"/>
      <c r="E94" s="257"/>
      <c r="F94" s="258"/>
      <c r="G94" s="257"/>
      <c r="H94" s="258"/>
      <c r="I94" s="257"/>
      <c r="J94" s="258"/>
      <c r="K94" s="257"/>
      <c r="L94" s="258"/>
      <c r="M94" s="256"/>
      <c r="N94" s="2" t="s">
        <v>867</v>
      </c>
    </row>
    <row r="95" spans="1:51" ht="30" customHeight="1">
      <c r="A95" s="9" t="s">
        <v>1547</v>
      </c>
      <c r="B95" s="9" t="s">
        <v>1540</v>
      </c>
      <c r="C95" s="9" t="s">
        <v>29</v>
      </c>
      <c r="D95" s="10">
        <v>1.05</v>
      </c>
      <c r="E95" s="13">
        <f>단가대비표!O55</f>
        <v>59000</v>
      </c>
      <c r="F95" s="14">
        <f>TRUNC(E95*D95,1)</f>
        <v>61950</v>
      </c>
      <c r="G95" s="13">
        <f>단가대비표!P55</f>
        <v>0</v>
      </c>
      <c r="H95" s="14">
        <f>TRUNC(G95*D95,1)</f>
        <v>0</v>
      </c>
      <c r="I95" s="13">
        <f>단가대비표!V55</f>
        <v>0</v>
      </c>
      <c r="J95" s="14">
        <f>TRUNC(I95*D95,1)</f>
        <v>0</v>
      </c>
      <c r="K95" s="13">
        <f t="shared" ref="K95:L97" si="12">TRUNC(E95+G95+I95,1)</f>
        <v>59000</v>
      </c>
      <c r="L95" s="14">
        <f t="shared" si="12"/>
        <v>61950</v>
      </c>
      <c r="M95" s="9" t="s">
        <v>14</v>
      </c>
      <c r="N95" s="3" t="s">
        <v>867</v>
      </c>
      <c r="O95" s="3" t="s">
        <v>1676</v>
      </c>
      <c r="P95" s="3" t="s">
        <v>30</v>
      </c>
      <c r="Q95" s="3" t="s">
        <v>30</v>
      </c>
      <c r="R95" s="3" t="s">
        <v>11</v>
      </c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3" t="s">
        <v>14</v>
      </c>
      <c r="AW95" s="3" t="s">
        <v>401</v>
      </c>
      <c r="AX95" s="3" t="s">
        <v>14</v>
      </c>
      <c r="AY95" s="3" t="s">
        <v>14</v>
      </c>
    </row>
    <row r="96" spans="1:51" ht="30" customHeight="1">
      <c r="A96" s="9" t="s">
        <v>291</v>
      </c>
      <c r="B96" s="9" t="s">
        <v>44</v>
      </c>
      <c r="C96" s="9" t="s">
        <v>57</v>
      </c>
      <c r="D96" s="10">
        <v>2.1600000000000005E-2</v>
      </c>
      <c r="E96" s="13">
        <f>단가대비표!O85</f>
        <v>122200</v>
      </c>
      <c r="F96" s="14">
        <f>TRUNC(E96*D96,1)</f>
        <v>2639.5</v>
      </c>
      <c r="G96" s="13">
        <f>단가대비표!P85</f>
        <v>0</v>
      </c>
      <c r="H96" s="14">
        <f>TRUNC(G96*D96,1)</f>
        <v>0</v>
      </c>
      <c r="I96" s="13">
        <f>단가대비표!V85</f>
        <v>0</v>
      </c>
      <c r="J96" s="14">
        <f>TRUNC(I96*D96,1)</f>
        <v>0</v>
      </c>
      <c r="K96" s="13">
        <f t="shared" si="12"/>
        <v>122200</v>
      </c>
      <c r="L96" s="14">
        <f t="shared" si="12"/>
        <v>2639.5</v>
      </c>
      <c r="M96" s="9" t="s">
        <v>14</v>
      </c>
      <c r="N96" s="3" t="s">
        <v>867</v>
      </c>
      <c r="O96" s="3" t="s">
        <v>1689</v>
      </c>
      <c r="P96" s="3" t="s">
        <v>30</v>
      </c>
      <c r="Q96" s="3" t="s">
        <v>30</v>
      </c>
      <c r="R96" s="3" t="s">
        <v>11</v>
      </c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3" t="s">
        <v>14</v>
      </c>
      <c r="AW96" s="3" t="s">
        <v>421</v>
      </c>
      <c r="AX96" s="3" t="s">
        <v>14</v>
      </c>
      <c r="AY96" s="3" t="s">
        <v>14</v>
      </c>
    </row>
    <row r="97" spans="1:51" ht="30" customHeight="1">
      <c r="A97" s="9" t="s">
        <v>755</v>
      </c>
      <c r="B97" s="9" t="s">
        <v>269</v>
      </c>
      <c r="C97" s="9" t="s">
        <v>29</v>
      </c>
      <c r="D97" s="10">
        <v>1</v>
      </c>
      <c r="E97" s="13">
        <f>일위대가목록!E72</f>
        <v>840</v>
      </c>
      <c r="F97" s="14">
        <f>TRUNC(E97*D97,1)</f>
        <v>840</v>
      </c>
      <c r="G97" s="13">
        <f>일위대가목록!F72</f>
        <v>5447</v>
      </c>
      <c r="H97" s="14">
        <f>TRUNC(G97*D97,1)</f>
        <v>5447</v>
      </c>
      <c r="I97" s="13">
        <f>일위대가목록!G72</f>
        <v>0</v>
      </c>
      <c r="J97" s="14">
        <f>TRUNC(I97*D97,1)</f>
        <v>0</v>
      </c>
      <c r="K97" s="13">
        <f t="shared" si="12"/>
        <v>6287</v>
      </c>
      <c r="L97" s="14">
        <f t="shared" si="12"/>
        <v>6287</v>
      </c>
      <c r="M97" s="9" t="s">
        <v>1544</v>
      </c>
      <c r="N97" s="3" t="s">
        <v>867</v>
      </c>
      <c r="O97" s="3" t="s">
        <v>565</v>
      </c>
      <c r="P97" s="3" t="s">
        <v>11</v>
      </c>
      <c r="Q97" s="3" t="s">
        <v>30</v>
      </c>
      <c r="R97" s="3" t="s">
        <v>30</v>
      </c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3" t="s">
        <v>14</v>
      </c>
      <c r="AW97" s="3" t="s">
        <v>534</v>
      </c>
      <c r="AX97" s="3" t="s">
        <v>14</v>
      </c>
      <c r="AY97" s="3" t="s">
        <v>14</v>
      </c>
    </row>
    <row r="98" spans="1:51" ht="30" customHeight="1">
      <c r="A98" s="9" t="s">
        <v>813</v>
      </c>
      <c r="B98" s="9" t="s">
        <v>14</v>
      </c>
      <c r="C98" s="9" t="s">
        <v>14</v>
      </c>
      <c r="D98" s="10"/>
      <c r="E98" s="13"/>
      <c r="F98" s="14">
        <f>TRUNC(SUMIF(N95:N97,N94,F95:F97),0)</f>
        <v>65429</v>
      </c>
      <c r="G98" s="13"/>
      <c r="H98" s="14">
        <f>TRUNC(SUMIF(N95:N97,N94,H95:H97),0)</f>
        <v>5447</v>
      </c>
      <c r="I98" s="13"/>
      <c r="J98" s="14">
        <f>TRUNC(SUMIF(N95:N97,N94,J95:J97),0)</f>
        <v>0</v>
      </c>
      <c r="K98" s="13"/>
      <c r="L98" s="14">
        <f>F98+H98+J98</f>
        <v>70876</v>
      </c>
      <c r="M98" s="9" t="s">
        <v>14</v>
      </c>
      <c r="N98" s="3" t="s">
        <v>1433</v>
      </c>
      <c r="O98" s="3" t="s">
        <v>1433</v>
      </c>
      <c r="P98" s="3" t="s">
        <v>14</v>
      </c>
      <c r="Q98" s="3" t="s">
        <v>14</v>
      </c>
      <c r="R98" s="3" t="s">
        <v>14</v>
      </c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3" t="s">
        <v>14</v>
      </c>
      <c r="AW98" s="3" t="s">
        <v>14</v>
      </c>
      <c r="AX98" s="3" t="s">
        <v>14</v>
      </c>
      <c r="AY98" s="3" t="s">
        <v>14</v>
      </c>
    </row>
    <row r="99" spans="1:51" ht="30" customHeight="1">
      <c r="A99" s="10"/>
      <c r="B99" s="10"/>
      <c r="C99" s="10"/>
      <c r="D99" s="10"/>
      <c r="E99" s="13"/>
      <c r="F99" s="14"/>
      <c r="G99" s="13"/>
      <c r="H99" s="14"/>
      <c r="I99" s="13"/>
      <c r="J99" s="14"/>
      <c r="K99" s="13"/>
      <c r="L99" s="14"/>
      <c r="M99" s="10"/>
    </row>
    <row r="100" spans="1:51" ht="30" customHeight="1">
      <c r="A100" s="256" t="s">
        <v>9</v>
      </c>
      <c r="B100" s="256"/>
      <c r="C100" s="256"/>
      <c r="D100" s="256"/>
      <c r="E100" s="257"/>
      <c r="F100" s="258"/>
      <c r="G100" s="257"/>
      <c r="H100" s="258"/>
      <c r="I100" s="257"/>
      <c r="J100" s="258"/>
      <c r="K100" s="257"/>
      <c r="L100" s="258"/>
      <c r="M100" s="256"/>
      <c r="N100" s="2" t="s">
        <v>864</v>
      </c>
    </row>
    <row r="101" spans="1:51" ht="30" customHeight="1">
      <c r="A101" s="9" t="s">
        <v>1551</v>
      </c>
      <c r="B101" s="9" t="s">
        <v>944</v>
      </c>
      <c r="C101" s="9" t="s">
        <v>29</v>
      </c>
      <c r="D101" s="10">
        <v>1.1000000000000001</v>
      </c>
      <c r="E101" s="13">
        <f>단가대비표!O36</f>
        <v>47850</v>
      </c>
      <c r="F101" s="14">
        <f>TRUNC(E101*D101,1)</f>
        <v>52635</v>
      </c>
      <c r="G101" s="13">
        <f>단가대비표!P36</f>
        <v>0</v>
      </c>
      <c r="H101" s="14">
        <f>TRUNC(G101*D101,1)</f>
        <v>0</v>
      </c>
      <c r="I101" s="13">
        <f>단가대비표!V36</f>
        <v>0</v>
      </c>
      <c r="J101" s="14">
        <f>TRUNC(I101*D101,1)</f>
        <v>0</v>
      </c>
      <c r="K101" s="13">
        <f t="shared" ref="K101:L103" si="13">TRUNC(E101+G101+I101,1)</f>
        <v>47850</v>
      </c>
      <c r="L101" s="14">
        <f t="shared" si="13"/>
        <v>52635</v>
      </c>
      <c r="M101" s="9" t="s">
        <v>14</v>
      </c>
      <c r="N101" s="3" t="s">
        <v>864</v>
      </c>
      <c r="O101" s="3" t="s">
        <v>1692</v>
      </c>
      <c r="P101" s="3" t="s">
        <v>30</v>
      </c>
      <c r="Q101" s="3" t="s">
        <v>30</v>
      </c>
      <c r="R101" s="3" t="s">
        <v>11</v>
      </c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3" t="s">
        <v>14</v>
      </c>
      <c r="AW101" s="3" t="s">
        <v>417</v>
      </c>
      <c r="AX101" s="3" t="s">
        <v>14</v>
      </c>
      <c r="AY101" s="3" t="s">
        <v>14</v>
      </c>
    </row>
    <row r="102" spans="1:51" ht="30" customHeight="1">
      <c r="A102" s="9" t="s">
        <v>776</v>
      </c>
      <c r="B102" s="9" t="s">
        <v>1853</v>
      </c>
      <c r="C102" s="9" t="s">
        <v>49</v>
      </c>
      <c r="D102" s="10">
        <v>0.03</v>
      </c>
      <c r="E102" s="13">
        <f>일위대가목록!E73</f>
        <v>0</v>
      </c>
      <c r="F102" s="14">
        <f>TRUNC(E102*D102,1)</f>
        <v>0</v>
      </c>
      <c r="G102" s="13">
        <f>일위대가목록!F73</f>
        <v>91271</v>
      </c>
      <c r="H102" s="14">
        <f>TRUNC(G102*D102,1)</f>
        <v>2738.1</v>
      </c>
      <c r="I102" s="13">
        <f>일위대가목록!G73</f>
        <v>0</v>
      </c>
      <c r="J102" s="14">
        <f>TRUNC(I102*D102,1)</f>
        <v>0</v>
      </c>
      <c r="K102" s="13">
        <f t="shared" si="13"/>
        <v>91271</v>
      </c>
      <c r="L102" s="14">
        <f t="shared" si="13"/>
        <v>2738.1</v>
      </c>
      <c r="M102" s="9" t="s">
        <v>1557</v>
      </c>
      <c r="N102" s="3" t="s">
        <v>864</v>
      </c>
      <c r="O102" s="3" t="s">
        <v>568</v>
      </c>
      <c r="P102" s="3" t="s">
        <v>11</v>
      </c>
      <c r="Q102" s="3" t="s">
        <v>30</v>
      </c>
      <c r="R102" s="3" t="s">
        <v>30</v>
      </c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3" t="s">
        <v>14</v>
      </c>
      <c r="AW102" s="3" t="s">
        <v>526</v>
      </c>
      <c r="AX102" s="3" t="s">
        <v>14</v>
      </c>
      <c r="AY102" s="3" t="s">
        <v>14</v>
      </c>
    </row>
    <row r="103" spans="1:51" ht="30" customHeight="1">
      <c r="A103" s="9" t="s">
        <v>710</v>
      </c>
      <c r="B103" s="9" t="s">
        <v>711</v>
      </c>
      <c r="C103" s="9" t="s">
        <v>29</v>
      </c>
      <c r="D103" s="10">
        <v>1</v>
      </c>
      <c r="E103" s="13">
        <f>일위대가목록!E74</f>
        <v>0</v>
      </c>
      <c r="F103" s="14">
        <f>TRUNC(E103*D103,1)</f>
        <v>0</v>
      </c>
      <c r="G103" s="13">
        <f>일위대가목록!F74</f>
        <v>84439</v>
      </c>
      <c r="H103" s="14">
        <f>TRUNC(G103*D103,1)</f>
        <v>84439</v>
      </c>
      <c r="I103" s="13">
        <f>일위대가목록!G74</f>
        <v>844</v>
      </c>
      <c r="J103" s="14">
        <f>TRUNC(I103*D103,1)</f>
        <v>844</v>
      </c>
      <c r="K103" s="13">
        <f t="shared" si="13"/>
        <v>85283</v>
      </c>
      <c r="L103" s="14">
        <f t="shared" si="13"/>
        <v>85283</v>
      </c>
      <c r="M103" s="9" t="s">
        <v>1559</v>
      </c>
      <c r="N103" s="3" t="s">
        <v>864</v>
      </c>
      <c r="O103" s="3" t="s">
        <v>569</v>
      </c>
      <c r="P103" s="3" t="s">
        <v>11</v>
      </c>
      <c r="Q103" s="3" t="s">
        <v>30</v>
      </c>
      <c r="R103" s="3" t="s">
        <v>30</v>
      </c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3" t="s">
        <v>14</v>
      </c>
      <c r="AW103" s="3" t="s">
        <v>525</v>
      </c>
      <c r="AX103" s="3" t="s">
        <v>14</v>
      </c>
      <c r="AY103" s="3" t="s">
        <v>14</v>
      </c>
    </row>
    <row r="104" spans="1:51" ht="30" customHeight="1">
      <c r="A104" s="9" t="s">
        <v>813</v>
      </c>
      <c r="B104" s="9" t="s">
        <v>14</v>
      </c>
      <c r="C104" s="9" t="s">
        <v>14</v>
      </c>
      <c r="D104" s="10"/>
      <c r="E104" s="13"/>
      <c r="F104" s="14">
        <f>TRUNC(SUMIF(N101:N103,N100,F101:F103),0)</f>
        <v>52635</v>
      </c>
      <c r="G104" s="13"/>
      <c r="H104" s="14">
        <f>TRUNC(SUMIF(N101:N103,N100,H101:H103),0)</f>
        <v>87177</v>
      </c>
      <c r="I104" s="13"/>
      <c r="J104" s="14">
        <f>TRUNC(SUMIF(N101:N103,N100,J101:J103),0)</f>
        <v>844</v>
      </c>
      <c r="K104" s="13"/>
      <c r="L104" s="14">
        <f>F104+H104+J104</f>
        <v>140656</v>
      </c>
      <c r="M104" s="9" t="s">
        <v>14</v>
      </c>
      <c r="N104" s="3" t="s">
        <v>1433</v>
      </c>
      <c r="O104" s="3" t="s">
        <v>1433</v>
      </c>
      <c r="P104" s="3" t="s">
        <v>14</v>
      </c>
      <c r="Q104" s="3" t="s">
        <v>14</v>
      </c>
      <c r="R104" s="3" t="s">
        <v>14</v>
      </c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3" t="s">
        <v>14</v>
      </c>
      <c r="AW104" s="3" t="s">
        <v>14</v>
      </c>
      <c r="AX104" s="3" t="s">
        <v>14</v>
      </c>
      <c r="AY104" s="3" t="s">
        <v>14</v>
      </c>
    </row>
    <row r="105" spans="1:51" ht="30" customHeight="1">
      <c r="A105" s="10"/>
      <c r="B105" s="10"/>
      <c r="C105" s="10"/>
      <c r="D105" s="10"/>
      <c r="E105" s="13"/>
      <c r="F105" s="14"/>
      <c r="G105" s="13"/>
      <c r="H105" s="14"/>
      <c r="I105" s="13"/>
      <c r="J105" s="14"/>
      <c r="K105" s="13"/>
      <c r="L105" s="14"/>
      <c r="M105" s="10"/>
    </row>
    <row r="106" spans="1:51" ht="30" customHeight="1">
      <c r="A106" s="256" t="s">
        <v>333</v>
      </c>
      <c r="B106" s="256"/>
      <c r="C106" s="256"/>
      <c r="D106" s="256"/>
      <c r="E106" s="257"/>
      <c r="F106" s="258"/>
      <c r="G106" s="257"/>
      <c r="H106" s="258"/>
      <c r="I106" s="257"/>
      <c r="J106" s="258"/>
      <c r="K106" s="257"/>
      <c r="L106" s="258"/>
      <c r="M106" s="256"/>
      <c r="N106" s="2" t="s">
        <v>868</v>
      </c>
    </row>
    <row r="107" spans="1:51" ht="30" customHeight="1">
      <c r="A107" s="9" t="s">
        <v>727</v>
      </c>
      <c r="B107" s="9" t="s">
        <v>14</v>
      </c>
      <c r="C107" s="9" t="s">
        <v>29</v>
      </c>
      <c r="D107" s="10">
        <v>1</v>
      </c>
      <c r="E107" s="13">
        <f>일위대가목록!E76</f>
        <v>0</v>
      </c>
      <c r="F107" s="14">
        <f>TRUNC(E107*D107,1)</f>
        <v>0</v>
      </c>
      <c r="G107" s="13">
        <f>일위대가목록!F76</f>
        <v>9292</v>
      </c>
      <c r="H107" s="14">
        <f>TRUNC(G107*D107,1)</f>
        <v>9292</v>
      </c>
      <c r="I107" s="13">
        <f>일위대가목록!G76</f>
        <v>557</v>
      </c>
      <c r="J107" s="14">
        <f>TRUNC(I107*D107,1)</f>
        <v>557</v>
      </c>
      <c r="K107" s="13">
        <f>TRUNC(E107+G107+I107,1)</f>
        <v>9849</v>
      </c>
      <c r="L107" s="14">
        <f>TRUNC(F107+H107+J107,1)</f>
        <v>9849</v>
      </c>
      <c r="M107" s="9" t="s">
        <v>1553</v>
      </c>
      <c r="N107" s="3" t="s">
        <v>868</v>
      </c>
      <c r="O107" s="3" t="s">
        <v>566</v>
      </c>
      <c r="P107" s="3" t="s">
        <v>11</v>
      </c>
      <c r="Q107" s="3" t="s">
        <v>30</v>
      </c>
      <c r="R107" s="3" t="s">
        <v>30</v>
      </c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3" t="s">
        <v>14</v>
      </c>
      <c r="AW107" s="3" t="s">
        <v>539</v>
      </c>
      <c r="AX107" s="3" t="s">
        <v>14</v>
      </c>
      <c r="AY107" s="3" t="s">
        <v>14</v>
      </c>
    </row>
    <row r="108" spans="1:51" ht="30" customHeight="1">
      <c r="A108" s="9" t="s">
        <v>1560</v>
      </c>
      <c r="B108" s="9" t="s">
        <v>1854</v>
      </c>
      <c r="C108" s="9" t="s">
        <v>29</v>
      </c>
      <c r="D108" s="10">
        <v>1</v>
      </c>
      <c r="E108" s="13">
        <f>일위대가목록!E77</f>
        <v>5870</v>
      </c>
      <c r="F108" s="14">
        <f>TRUNC(E108*D108,1)</f>
        <v>5870</v>
      </c>
      <c r="G108" s="13">
        <f>일위대가목록!F77</f>
        <v>39743</v>
      </c>
      <c r="H108" s="14">
        <f>TRUNC(G108*D108,1)</f>
        <v>39743</v>
      </c>
      <c r="I108" s="13">
        <f>일위대가목록!G77</f>
        <v>0</v>
      </c>
      <c r="J108" s="14">
        <f>TRUNC(I108*D108,1)</f>
        <v>0</v>
      </c>
      <c r="K108" s="13">
        <f>TRUNC(E108+G108+I108,1)</f>
        <v>45613</v>
      </c>
      <c r="L108" s="14">
        <f>TRUNC(F108+H108+J108,1)</f>
        <v>45613</v>
      </c>
      <c r="M108" s="9" t="s">
        <v>1533</v>
      </c>
      <c r="N108" s="3" t="s">
        <v>868</v>
      </c>
      <c r="O108" s="3" t="s">
        <v>567</v>
      </c>
      <c r="P108" s="3" t="s">
        <v>11</v>
      </c>
      <c r="Q108" s="3" t="s">
        <v>30</v>
      </c>
      <c r="R108" s="3" t="s">
        <v>30</v>
      </c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3" t="s">
        <v>14</v>
      </c>
      <c r="AW108" s="3" t="s">
        <v>535</v>
      </c>
      <c r="AX108" s="3" t="s">
        <v>14</v>
      </c>
      <c r="AY108" s="3" t="s">
        <v>14</v>
      </c>
    </row>
    <row r="109" spans="1:51" ht="30" customHeight="1">
      <c r="A109" s="9" t="s">
        <v>813</v>
      </c>
      <c r="B109" s="9" t="s">
        <v>14</v>
      </c>
      <c r="C109" s="9" t="s">
        <v>14</v>
      </c>
      <c r="D109" s="10"/>
      <c r="E109" s="13"/>
      <c r="F109" s="14">
        <f>TRUNC(SUMIF(N107:N108,N106,F107:F108),0)</f>
        <v>5870</v>
      </c>
      <c r="G109" s="13"/>
      <c r="H109" s="14">
        <f>TRUNC(SUMIF(N107:N108,N106,H107:H108),0)</f>
        <v>49035</v>
      </c>
      <c r="I109" s="13"/>
      <c r="J109" s="14">
        <f>TRUNC(SUMIF(N107:N108,N106,J107:J108),0)</f>
        <v>557</v>
      </c>
      <c r="K109" s="13"/>
      <c r="L109" s="14">
        <f>F109+H109+J109</f>
        <v>55462</v>
      </c>
      <c r="M109" s="9" t="s">
        <v>14</v>
      </c>
      <c r="N109" s="3" t="s">
        <v>1433</v>
      </c>
      <c r="O109" s="3" t="s">
        <v>1433</v>
      </c>
      <c r="P109" s="3" t="s">
        <v>14</v>
      </c>
      <c r="Q109" s="3" t="s">
        <v>14</v>
      </c>
      <c r="R109" s="3" t="s">
        <v>14</v>
      </c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3" t="s">
        <v>14</v>
      </c>
      <c r="AW109" s="3" t="s">
        <v>14</v>
      </c>
      <c r="AX109" s="3" t="s">
        <v>14</v>
      </c>
      <c r="AY109" s="3" t="s">
        <v>14</v>
      </c>
    </row>
    <row r="110" spans="1:51" ht="30" customHeight="1">
      <c r="A110" s="10"/>
      <c r="B110" s="10"/>
      <c r="C110" s="10"/>
      <c r="D110" s="10"/>
      <c r="E110" s="13"/>
      <c r="F110" s="14"/>
      <c r="G110" s="13"/>
      <c r="H110" s="14"/>
      <c r="I110" s="13"/>
      <c r="J110" s="14"/>
      <c r="K110" s="13"/>
      <c r="L110" s="14"/>
      <c r="M110" s="10"/>
    </row>
    <row r="111" spans="1:51" ht="30" customHeight="1">
      <c r="A111" s="256" t="s">
        <v>235</v>
      </c>
      <c r="B111" s="256"/>
      <c r="C111" s="256"/>
      <c r="D111" s="256"/>
      <c r="E111" s="257"/>
      <c r="F111" s="258"/>
      <c r="G111" s="257"/>
      <c r="H111" s="258"/>
      <c r="I111" s="257"/>
      <c r="J111" s="258"/>
      <c r="K111" s="257"/>
      <c r="L111" s="258"/>
      <c r="M111" s="256"/>
      <c r="N111" s="2" t="s">
        <v>870</v>
      </c>
    </row>
    <row r="112" spans="1:51" ht="30" customHeight="1">
      <c r="A112" s="9" t="s">
        <v>1541</v>
      </c>
      <c r="B112" s="9" t="s">
        <v>174</v>
      </c>
      <c r="C112" s="9" t="s">
        <v>17</v>
      </c>
      <c r="D112" s="10">
        <v>1.1000000000000001</v>
      </c>
      <c r="E112" s="13">
        <f>단가대비표!O54</f>
        <v>1890</v>
      </c>
      <c r="F112" s="14">
        <f>TRUNC(E112*D112,1)</f>
        <v>2079</v>
      </c>
      <c r="G112" s="13">
        <f>단가대비표!P54</f>
        <v>0</v>
      </c>
      <c r="H112" s="14">
        <f>TRUNC(G112*D112,1)</f>
        <v>0</v>
      </c>
      <c r="I112" s="13">
        <f>단가대비표!V54</f>
        <v>0</v>
      </c>
      <c r="J112" s="14">
        <f>TRUNC(I112*D112,1)</f>
        <v>0</v>
      </c>
      <c r="K112" s="13">
        <f t="shared" ref="K112:L114" si="14">TRUNC(E112+G112+I112,1)</f>
        <v>1890</v>
      </c>
      <c r="L112" s="14">
        <f t="shared" si="14"/>
        <v>2079</v>
      </c>
      <c r="M112" s="9" t="s">
        <v>14</v>
      </c>
      <c r="N112" s="3" t="s">
        <v>870</v>
      </c>
      <c r="O112" s="3" t="s">
        <v>1700</v>
      </c>
      <c r="P112" s="3" t="s">
        <v>30</v>
      </c>
      <c r="Q112" s="3" t="s">
        <v>30</v>
      </c>
      <c r="R112" s="3" t="s">
        <v>11</v>
      </c>
      <c r="S112" s="4"/>
      <c r="T112" s="4"/>
      <c r="U112" s="4"/>
      <c r="V112" s="4">
        <v>1</v>
      </c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3" t="s">
        <v>14</v>
      </c>
      <c r="AW112" s="3" t="s">
        <v>408</v>
      </c>
      <c r="AX112" s="3" t="s">
        <v>14</v>
      </c>
      <c r="AY112" s="3" t="s">
        <v>14</v>
      </c>
    </row>
    <row r="113" spans="1:51" ht="30" customHeight="1">
      <c r="A113" s="9" t="s">
        <v>56</v>
      </c>
      <c r="B113" s="9" t="s">
        <v>1581</v>
      </c>
      <c r="C113" s="9" t="s">
        <v>39</v>
      </c>
      <c r="D113" s="10">
        <v>1</v>
      </c>
      <c r="E113" s="13">
        <f>TRUNC(SUMIF(V112:V114,RIGHTB(O113,1),F112:F114)*U113,2)</f>
        <v>103.95</v>
      </c>
      <c r="F113" s="14">
        <f>TRUNC(E113*D113,1)</f>
        <v>103.9</v>
      </c>
      <c r="G113" s="13">
        <v>0</v>
      </c>
      <c r="H113" s="14">
        <f>TRUNC(G113*D113,1)</f>
        <v>0</v>
      </c>
      <c r="I113" s="13">
        <v>0</v>
      </c>
      <c r="J113" s="14">
        <f>TRUNC(I113*D113,1)</f>
        <v>0</v>
      </c>
      <c r="K113" s="13">
        <f t="shared" si="14"/>
        <v>103.9</v>
      </c>
      <c r="L113" s="14">
        <f t="shared" si="14"/>
        <v>103.9</v>
      </c>
      <c r="M113" s="9" t="s">
        <v>14</v>
      </c>
      <c r="N113" s="3" t="s">
        <v>870</v>
      </c>
      <c r="O113" s="3" t="s">
        <v>564</v>
      </c>
      <c r="P113" s="3" t="s">
        <v>30</v>
      </c>
      <c r="Q113" s="3" t="s">
        <v>30</v>
      </c>
      <c r="R113" s="3" t="s">
        <v>30</v>
      </c>
      <c r="S113" s="4">
        <v>0</v>
      </c>
      <c r="T113" s="4">
        <v>0</v>
      </c>
      <c r="U113" s="4">
        <v>0.05</v>
      </c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3" t="s">
        <v>14</v>
      </c>
      <c r="AW113" s="3" t="s">
        <v>536</v>
      </c>
      <c r="AX113" s="3" t="s">
        <v>14</v>
      </c>
      <c r="AY113" s="3" t="s">
        <v>14</v>
      </c>
    </row>
    <row r="114" spans="1:51" ht="30" customHeight="1">
      <c r="A114" s="9" t="s">
        <v>1586</v>
      </c>
      <c r="B114" s="9" t="s">
        <v>14</v>
      </c>
      <c r="C114" s="9" t="s">
        <v>17</v>
      </c>
      <c r="D114" s="10">
        <v>1</v>
      </c>
      <c r="E114" s="13">
        <f>일위대가목록!E79</f>
        <v>0</v>
      </c>
      <c r="F114" s="14">
        <f>TRUNC(E114*D114,1)</f>
        <v>0</v>
      </c>
      <c r="G114" s="13">
        <f>일위대가목록!F79</f>
        <v>7113</v>
      </c>
      <c r="H114" s="14">
        <f>TRUNC(G114*D114,1)</f>
        <v>7113</v>
      </c>
      <c r="I114" s="13">
        <f>일위대가목록!G79</f>
        <v>284</v>
      </c>
      <c r="J114" s="14">
        <f>TRUNC(I114*D114,1)</f>
        <v>284</v>
      </c>
      <c r="K114" s="13">
        <f t="shared" si="14"/>
        <v>7397</v>
      </c>
      <c r="L114" s="14">
        <f t="shared" si="14"/>
        <v>7397</v>
      </c>
      <c r="M114" s="9" t="s">
        <v>1579</v>
      </c>
      <c r="N114" s="3" t="s">
        <v>870</v>
      </c>
      <c r="O114" s="3" t="s">
        <v>570</v>
      </c>
      <c r="P114" s="3" t="s">
        <v>11</v>
      </c>
      <c r="Q114" s="3" t="s">
        <v>30</v>
      </c>
      <c r="R114" s="3" t="s">
        <v>30</v>
      </c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3" t="s">
        <v>14</v>
      </c>
      <c r="AW114" s="3" t="s">
        <v>528</v>
      </c>
      <c r="AX114" s="3" t="s">
        <v>14</v>
      </c>
      <c r="AY114" s="3" t="s">
        <v>14</v>
      </c>
    </row>
    <row r="115" spans="1:51" ht="30" customHeight="1">
      <c r="A115" s="9" t="s">
        <v>813</v>
      </c>
      <c r="B115" s="9" t="s">
        <v>14</v>
      </c>
      <c r="C115" s="9" t="s">
        <v>14</v>
      </c>
      <c r="D115" s="10"/>
      <c r="E115" s="13"/>
      <c r="F115" s="14">
        <f>TRUNC(SUMIF(N112:N114,N111,F112:F114),0)</f>
        <v>2182</v>
      </c>
      <c r="G115" s="13"/>
      <c r="H115" s="14">
        <f>TRUNC(SUMIF(N112:N114,N111,H112:H114),0)</f>
        <v>7113</v>
      </c>
      <c r="I115" s="13"/>
      <c r="J115" s="14">
        <f>TRUNC(SUMIF(N112:N114,N111,J112:J114),0)</f>
        <v>284</v>
      </c>
      <c r="K115" s="13"/>
      <c r="L115" s="14">
        <f>F115+H115+J115</f>
        <v>9579</v>
      </c>
      <c r="M115" s="9" t="s">
        <v>14</v>
      </c>
      <c r="N115" s="3" t="s">
        <v>1433</v>
      </c>
      <c r="O115" s="3" t="s">
        <v>1433</v>
      </c>
      <c r="P115" s="3" t="s">
        <v>14</v>
      </c>
      <c r="Q115" s="3" t="s">
        <v>14</v>
      </c>
      <c r="R115" s="3" t="s">
        <v>14</v>
      </c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3" t="s">
        <v>14</v>
      </c>
      <c r="AW115" s="3" t="s">
        <v>14</v>
      </c>
      <c r="AX115" s="3" t="s">
        <v>14</v>
      </c>
      <c r="AY115" s="3" t="s">
        <v>14</v>
      </c>
    </row>
    <row r="116" spans="1:51" ht="30" customHeight="1">
      <c r="A116" s="10"/>
      <c r="B116" s="10"/>
      <c r="C116" s="10"/>
      <c r="D116" s="10"/>
      <c r="E116" s="13"/>
      <c r="F116" s="14"/>
      <c r="G116" s="13"/>
      <c r="H116" s="14"/>
      <c r="I116" s="13"/>
      <c r="J116" s="14"/>
      <c r="K116" s="13"/>
      <c r="L116" s="14"/>
      <c r="M116" s="10"/>
    </row>
    <row r="117" spans="1:51" ht="30" customHeight="1">
      <c r="A117" s="256" t="s">
        <v>233</v>
      </c>
      <c r="B117" s="256"/>
      <c r="C117" s="256"/>
      <c r="D117" s="256"/>
      <c r="E117" s="257"/>
      <c r="F117" s="258"/>
      <c r="G117" s="257"/>
      <c r="H117" s="258"/>
      <c r="I117" s="257"/>
      <c r="J117" s="258"/>
      <c r="K117" s="257"/>
      <c r="L117" s="258"/>
      <c r="M117" s="256"/>
      <c r="N117" s="2" t="s">
        <v>871</v>
      </c>
    </row>
    <row r="118" spans="1:51" ht="30" customHeight="1">
      <c r="A118" s="9" t="s">
        <v>1567</v>
      </c>
      <c r="B118" s="9" t="s">
        <v>1861</v>
      </c>
      <c r="C118" s="9" t="s">
        <v>37</v>
      </c>
      <c r="D118" s="10">
        <v>0.23699999999999999</v>
      </c>
      <c r="E118" s="13">
        <f>단가대비표!O24</f>
        <v>4070</v>
      </c>
      <c r="F118" s="14">
        <f>TRUNC(E118*D118,1)</f>
        <v>964.5</v>
      </c>
      <c r="G118" s="13">
        <f>단가대비표!P24</f>
        <v>0</v>
      </c>
      <c r="H118" s="14">
        <f>TRUNC(G118*D118,1)</f>
        <v>0</v>
      </c>
      <c r="I118" s="13">
        <f>단가대비표!V24</f>
        <v>0</v>
      </c>
      <c r="J118" s="14">
        <f>TRUNC(I118*D118,1)</f>
        <v>0</v>
      </c>
      <c r="K118" s="13">
        <f>TRUNC(E118+G118+I118,1)</f>
        <v>4070</v>
      </c>
      <c r="L118" s="14">
        <f>TRUNC(F118+H118+J118,1)</f>
        <v>964.5</v>
      </c>
      <c r="M118" s="9" t="s">
        <v>14</v>
      </c>
      <c r="N118" s="3" t="s">
        <v>871</v>
      </c>
      <c r="O118" s="3" t="s">
        <v>1691</v>
      </c>
      <c r="P118" s="3" t="s">
        <v>30</v>
      </c>
      <c r="Q118" s="3" t="s">
        <v>30</v>
      </c>
      <c r="R118" s="3" t="s">
        <v>11</v>
      </c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3" t="s">
        <v>14</v>
      </c>
      <c r="AW118" s="3" t="s">
        <v>424</v>
      </c>
      <c r="AX118" s="3" t="s">
        <v>14</v>
      </c>
      <c r="AY118" s="3" t="s">
        <v>14</v>
      </c>
    </row>
    <row r="119" spans="1:51" ht="30" customHeight="1">
      <c r="A119" s="9" t="s">
        <v>271</v>
      </c>
      <c r="B119" s="9" t="s">
        <v>1588</v>
      </c>
      <c r="C119" s="9" t="s">
        <v>37</v>
      </c>
      <c r="D119" s="10">
        <v>0.216</v>
      </c>
      <c r="E119" s="13">
        <f>일위대가목록!E80</f>
        <v>1054</v>
      </c>
      <c r="F119" s="14">
        <f>TRUNC(E119*D119,1)</f>
        <v>227.6</v>
      </c>
      <c r="G119" s="13">
        <f>일위대가목록!F80</f>
        <v>5867</v>
      </c>
      <c r="H119" s="14">
        <f>TRUNC(G119*D119,1)</f>
        <v>1267.2</v>
      </c>
      <c r="I119" s="13">
        <f>일위대가목록!G80</f>
        <v>189</v>
      </c>
      <c r="J119" s="14">
        <f>TRUNC(I119*D119,1)</f>
        <v>40.799999999999997</v>
      </c>
      <c r="K119" s="13">
        <f>TRUNC(E119+G119+I119,1)</f>
        <v>7110</v>
      </c>
      <c r="L119" s="14">
        <f>TRUNC(F119+H119+J119,1)</f>
        <v>1535.6</v>
      </c>
      <c r="M119" s="9" t="s">
        <v>1565</v>
      </c>
      <c r="N119" s="3" t="s">
        <v>871</v>
      </c>
      <c r="O119" s="3" t="s">
        <v>572</v>
      </c>
      <c r="P119" s="3" t="s">
        <v>11</v>
      </c>
      <c r="Q119" s="3" t="s">
        <v>30</v>
      </c>
      <c r="R119" s="3" t="s">
        <v>30</v>
      </c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3" t="s">
        <v>14</v>
      </c>
      <c r="AW119" s="3" t="s">
        <v>542</v>
      </c>
      <c r="AX119" s="3" t="s">
        <v>14</v>
      </c>
      <c r="AY119" s="3" t="s">
        <v>14</v>
      </c>
    </row>
    <row r="120" spans="1:51" ht="30" customHeight="1">
      <c r="A120" s="9" t="s">
        <v>813</v>
      </c>
      <c r="B120" s="9" t="s">
        <v>14</v>
      </c>
      <c r="C120" s="9" t="s">
        <v>14</v>
      </c>
      <c r="D120" s="10"/>
      <c r="E120" s="13"/>
      <c r="F120" s="14">
        <f>TRUNC(SUMIF(N118:N119,N117,F118:F119),0)</f>
        <v>1192</v>
      </c>
      <c r="G120" s="13"/>
      <c r="H120" s="14">
        <f>TRUNC(SUMIF(N118:N119,N117,H118:H119),0)</f>
        <v>1267</v>
      </c>
      <c r="I120" s="13"/>
      <c r="J120" s="14">
        <f>TRUNC(SUMIF(N118:N119,N117,J118:J119),0)</f>
        <v>40</v>
      </c>
      <c r="K120" s="13"/>
      <c r="L120" s="14">
        <f>F120+H120+J120</f>
        <v>2499</v>
      </c>
      <c r="M120" s="9" t="s">
        <v>14</v>
      </c>
      <c r="N120" s="3" t="s">
        <v>1433</v>
      </c>
      <c r="O120" s="3" t="s">
        <v>1433</v>
      </c>
      <c r="P120" s="3" t="s">
        <v>14</v>
      </c>
      <c r="Q120" s="3" t="s">
        <v>14</v>
      </c>
      <c r="R120" s="3" t="s">
        <v>14</v>
      </c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3" t="s">
        <v>14</v>
      </c>
      <c r="AW120" s="3" t="s">
        <v>14</v>
      </c>
      <c r="AX120" s="3" t="s">
        <v>14</v>
      </c>
      <c r="AY120" s="3" t="s">
        <v>14</v>
      </c>
    </row>
    <row r="121" spans="1:51" ht="30" customHeight="1">
      <c r="A121" s="10"/>
      <c r="B121" s="10"/>
      <c r="C121" s="10"/>
      <c r="D121" s="10"/>
      <c r="E121" s="13"/>
      <c r="F121" s="14"/>
      <c r="G121" s="13"/>
      <c r="H121" s="14"/>
      <c r="I121" s="13"/>
      <c r="J121" s="14"/>
      <c r="K121" s="13"/>
      <c r="L121" s="14"/>
      <c r="M121" s="10"/>
    </row>
    <row r="122" spans="1:51" ht="30" customHeight="1">
      <c r="A122" s="256" t="s">
        <v>1</v>
      </c>
      <c r="B122" s="256"/>
      <c r="C122" s="256"/>
      <c r="D122" s="256"/>
      <c r="E122" s="257"/>
      <c r="F122" s="258"/>
      <c r="G122" s="257"/>
      <c r="H122" s="258"/>
      <c r="I122" s="257"/>
      <c r="J122" s="258"/>
      <c r="K122" s="257"/>
      <c r="L122" s="258"/>
      <c r="M122" s="256"/>
      <c r="N122" s="2" t="s">
        <v>872</v>
      </c>
    </row>
    <row r="123" spans="1:51" ht="30" customHeight="1">
      <c r="A123" s="9" t="s">
        <v>514</v>
      </c>
      <c r="B123" s="9" t="s">
        <v>946</v>
      </c>
      <c r="C123" s="9" t="s">
        <v>37</v>
      </c>
      <c r="D123" s="10">
        <v>5.5263999999999998</v>
      </c>
      <c r="E123" s="13">
        <f>단가대비표!O29</f>
        <v>1332</v>
      </c>
      <c r="F123" s="14">
        <f>TRUNC(E123*D123,1)</f>
        <v>7361.1</v>
      </c>
      <c r="G123" s="13">
        <f>단가대비표!P29</f>
        <v>0</v>
      </c>
      <c r="H123" s="14">
        <f>TRUNC(G123*D123,1)</f>
        <v>0</v>
      </c>
      <c r="I123" s="13">
        <f>단가대비표!V29</f>
        <v>0</v>
      </c>
      <c r="J123" s="14">
        <f>TRUNC(I123*D123,1)</f>
        <v>0</v>
      </c>
      <c r="K123" s="13">
        <f t="shared" ref="K123:L125" si="15">TRUNC(E123+G123+I123,1)</f>
        <v>1332</v>
      </c>
      <c r="L123" s="14">
        <f t="shared" si="15"/>
        <v>7361.1</v>
      </c>
      <c r="M123" s="9" t="s">
        <v>14</v>
      </c>
      <c r="N123" s="3" t="s">
        <v>872</v>
      </c>
      <c r="O123" s="3" t="s">
        <v>1680</v>
      </c>
      <c r="P123" s="3" t="s">
        <v>30</v>
      </c>
      <c r="Q123" s="3" t="s">
        <v>30</v>
      </c>
      <c r="R123" s="3" t="s">
        <v>11</v>
      </c>
      <c r="S123" s="4"/>
      <c r="T123" s="4"/>
      <c r="U123" s="4"/>
      <c r="V123" s="4">
        <v>1</v>
      </c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3" t="s">
        <v>14</v>
      </c>
      <c r="AW123" s="3" t="s">
        <v>425</v>
      </c>
      <c r="AX123" s="3" t="s">
        <v>14</v>
      </c>
      <c r="AY123" s="3" t="s">
        <v>14</v>
      </c>
    </row>
    <row r="124" spans="1:51" ht="30" customHeight="1">
      <c r="A124" s="9" t="s">
        <v>271</v>
      </c>
      <c r="B124" s="9" t="s">
        <v>1568</v>
      </c>
      <c r="C124" s="9" t="s">
        <v>37</v>
      </c>
      <c r="D124" s="10">
        <v>5.024</v>
      </c>
      <c r="E124" s="13">
        <f>일위대가목록!E82</f>
        <v>89</v>
      </c>
      <c r="F124" s="14">
        <f>TRUNC(E124*D124,1)</f>
        <v>447.1</v>
      </c>
      <c r="G124" s="13">
        <f>일위대가목록!F82</f>
        <v>6128</v>
      </c>
      <c r="H124" s="14">
        <f>TRUNC(G124*D124,1)</f>
        <v>30787</v>
      </c>
      <c r="I124" s="13">
        <f>일위대가목록!G82</f>
        <v>197</v>
      </c>
      <c r="J124" s="14">
        <f>TRUNC(I124*D124,1)</f>
        <v>989.7</v>
      </c>
      <c r="K124" s="13">
        <f t="shared" si="15"/>
        <v>6414</v>
      </c>
      <c r="L124" s="14">
        <f t="shared" si="15"/>
        <v>32223.8</v>
      </c>
      <c r="M124" s="9" t="s">
        <v>1577</v>
      </c>
      <c r="N124" s="3" t="s">
        <v>872</v>
      </c>
      <c r="O124" s="3" t="s">
        <v>573</v>
      </c>
      <c r="P124" s="3" t="s">
        <v>11</v>
      </c>
      <c r="Q124" s="3" t="s">
        <v>30</v>
      </c>
      <c r="R124" s="3" t="s">
        <v>30</v>
      </c>
      <c r="S124" s="4"/>
      <c r="T124" s="4"/>
      <c r="U124" s="4"/>
      <c r="V124" s="4">
        <v>1</v>
      </c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3" t="s">
        <v>14</v>
      </c>
      <c r="AW124" s="3" t="s">
        <v>543</v>
      </c>
      <c r="AX124" s="3" t="s">
        <v>14</v>
      </c>
      <c r="AY124" s="3" t="s">
        <v>14</v>
      </c>
    </row>
    <row r="125" spans="1:51" ht="30" customHeight="1">
      <c r="A125" s="9" t="s">
        <v>56</v>
      </c>
      <c r="B125" s="9" t="s">
        <v>754</v>
      </c>
      <c r="C125" s="9" t="s">
        <v>39</v>
      </c>
      <c r="D125" s="10">
        <v>1</v>
      </c>
      <c r="E125" s="13">
        <f>TRUNC(SUMIF(V123:V125,RIGHTB(O125,1),F123:F125)*U125,2)</f>
        <v>390.41</v>
      </c>
      <c r="F125" s="14">
        <f>TRUNC(E125*D125,1)</f>
        <v>390.4</v>
      </c>
      <c r="G125" s="13">
        <v>0</v>
      </c>
      <c r="H125" s="14">
        <f>TRUNC(G125*D125,1)</f>
        <v>0</v>
      </c>
      <c r="I125" s="13">
        <v>0</v>
      </c>
      <c r="J125" s="14">
        <f>TRUNC(I125*D125,1)</f>
        <v>0</v>
      </c>
      <c r="K125" s="13">
        <f t="shared" si="15"/>
        <v>390.4</v>
      </c>
      <c r="L125" s="14">
        <f t="shared" si="15"/>
        <v>390.4</v>
      </c>
      <c r="M125" s="9" t="s">
        <v>14</v>
      </c>
      <c r="N125" s="3" t="s">
        <v>872</v>
      </c>
      <c r="O125" s="3" t="s">
        <v>564</v>
      </c>
      <c r="P125" s="3" t="s">
        <v>30</v>
      </c>
      <c r="Q125" s="3" t="s">
        <v>30</v>
      </c>
      <c r="R125" s="3" t="s">
        <v>30</v>
      </c>
      <c r="S125" s="4">
        <v>0</v>
      </c>
      <c r="T125" s="4">
        <v>0</v>
      </c>
      <c r="U125" s="4">
        <v>0.05</v>
      </c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3" t="s">
        <v>14</v>
      </c>
      <c r="AW125" s="3" t="s">
        <v>546</v>
      </c>
      <c r="AX125" s="3" t="s">
        <v>14</v>
      </c>
      <c r="AY125" s="3" t="s">
        <v>14</v>
      </c>
    </row>
    <row r="126" spans="1:51" ht="30" customHeight="1">
      <c r="A126" s="9" t="s">
        <v>813</v>
      </c>
      <c r="B126" s="9" t="s">
        <v>14</v>
      </c>
      <c r="C126" s="9" t="s">
        <v>14</v>
      </c>
      <c r="D126" s="10"/>
      <c r="E126" s="13"/>
      <c r="F126" s="14">
        <f>TRUNC(SUMIF(N123:N125,N122,F123:F125),0)</f>
        <v>8198</v>
      </c>
      <c r="G126" s="13"/>
      <c r="H126" s="14">
        <f>TRUNC(SUMIF(N123:N125,N122,H123:H125),0)</f>
        <v>30787</v>
      </c>
      <c r="I126" s="13"/>
      <c r="J126" s="14">
        <f>TRUNC(SUMIF(N123:N125,N122,J123:J125),0)</f>
        <v>989</v>
      </c>
      <c r="K126" s="13"/>
      <c r="L126" s="14">
        <f>F126+H126+J126</f>
        <v>39974</v>
      </c>
      <c r="M126" s="9" t="s">
        <v>14</v>
      </c>
      <c r="N126" s="3" t="s">
        <v>1433</v>
      </c>
      <c r="O126" s="3" t="s">
        <v>1433</v>
      </c>
      <c r="P126" s="3" t="s">
        <v>14</v>
      </c>
      <c r="Q126" s="3" t="s">
        <v>14</v>
      </c>
      <c r="R126" s="3" t="s">
        <v>14</v>
      </c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3" t="s">
        <v>14</v>
      </c>
      <c r="AW126" s="3" t="s">
        <v>14</v>
      </c>
      <c r="AX126" s="3" t="s">
        <v>14</v>
      </c>
      <c r="AY126" s="3" t="s">
        <v>14</v>
      </c>
    </row>
    <row r="127" spans="1:51" ht="30" customHeight="1">
      <c r="A127" s="10"/>
      <c r="B127" s="10"/>
      <c r="C127" s="10"/>
      <c r="D127" s="10"/>
      <c r="E127" s="13"/>
      <c r="F127" s="14"/>
      <c r="G127" s="13"/>
      <c r="H127" s="14"/>
      <c r="I127" s="13"/>
      <c r="J127" s="14"/>
      <c r="K127" s="13"/>
      <c r="L127" s="14"/>
      <c r="M127" s="10"/>
    </row>
    <row r="128" spans="1:51" ht="30" customHeight="1">
      <c r="A128" s="256" t="s">
        <v>426</v>
      </c>
      <c r="B128" s="256"/>
      <c r="C128" s="256"/>
      <c r="D128" s="256"/>
      <c r="E128" s="257"/>
      <c r="F128" s="258"/>
      <c r="G128" s="257"/>
      <c r="H128" s="258"/>
      <c r="I128" s="257"/>
      <c r="J128" s="258"/>
      <c r="K128" s="257"/>
      <c r="L128" s="258"/>
      <c r="M128" s="256"/>
      <c r="N128" s="2" t="s">
        <v>869</v>
      </c>
    </row>
    <row r="129" spans="1:51" ht="30" customHeight="1">
      <c r="A129" s="9" t="s">
        <v>511</v>
      </c>
      <c r="B129" s="9" t="s">
        <v>267</v>
      </c>
      <c r="C129" s="9" t="s">
        <v>35</v>
      </c>
      <c r="D129" s="10">
        <v>7.0459999999999995E-2</v>
      </c>
      <c r="E129" s="13">
        <f>단가대비표!O26</f>
        <v>699000</v>
      </c>
      <c r="F129" s="14">
        <f>TRUNC(E129*D129,1)</f>
        <v>49251.5</v>
      </c>
      <c r="G129" s="13">
        <f>단가대비표!P26</f>
        <v>0</v>
      </c>
      <c r="H129" s="14">
        <f>TRUNC(G129*D129,1)</f>
        <v>0</v>
      </c>
      <c r="I129" s="13">
        <f>단가대비표!V26</f>
        <v>0</v>
      </c>
      <c r="J129" s="14">
        <f>TRUNC(I129*D129,1)</f>
        <v>0</v>
      </c>
      <c r="K129" s="13">
        <f t="shared" ref="K129:L132" si="16">TRUNC(E129+G129+I129,1)</f>
        <v>699000</v>
      </c>
      <c r="L129" s="14">
        <f t="shared" si="16"/>
        <v>49251.5</v>
      </c>
      <c r="M129" s="9" t="s">
        <v>14</v>
      </c>
      <c r="N129" s="3" t="s">
        <v>869</v>
      </c>
      <c r="O129" s="3" t="s">
        <v>1677</v>
      </c>
      <c r="P129" s="3" t="s">
        <v>30</v>
      </c>
      <c r="Q129" s="3" t="s">
        <v>30</v>
      </c>
      <c r="R129" s="3" t="s">
        <v>11</v>
      </c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3" t="s">
        <v>14</v>
      </c>
      <c r="AW129" s="3" t="s">
        <v>427</v>
      </c>
      <c r="AX129" s="3" t="s">
        <v>14</v>
      </c>
      <c r="AY129" s="3" t="s">
        <v>14</v>
      </c>
    </row>
    <row r="130" spans="1:51" ht="30" customHeight="1">
      <c r="A130" s="9" t="s">
        <v>271</v>
      </c>
      <c r="B130" s="9" t="s">
        <v>767</v>
      </c>
      <c r="C130" s="9" t="s">
        <v>37</v>
      </c>
      <c r="D130" s="10">
        <v>64.055999999999997</v>
      </c>
      <c r="E130" s="13">
        <f>일위대가목록!E85</f>
        <v>89</v>
      </c>
      <c r="F130" s="14">
        <f>TRUNC(E130*D130,1)</f>
        <v>5700.9</v>
      </c>
      <c r="G130" s="13">
        <f>일위대가목록!F85</f>
        <v>5867</v>
      </c>
      <c r="H130" s="14">
        <f>TRUNC(G130*D130,1)</f>
        <v>375816.5</v>
      </c>
      <c r="I130" s="13">
        <f>일위대가목록!G85</f>
        <v>188</v>
      </c>
      <c r="J130" s="14">
        <f>TRUNC(I130*D130,1)</f>
        <v>12042.5</v>
      </c>
      <c r="K130" s="13">
        <f t="shared" si="16"/>
        <v>6144</v>
      </c>
      <c r="L130" s="14">
        <f t="shared" si="16"/>
        <v>393559.9</v>
      </c>
      <c r="M130" s="9" t="s">
        <v>1590</v>
      </c>
      <c r="N130" s="3" t="s">
        <v>869</v>
      </c>
      <c r="O130" s="3" t="s">
        <v>571</v>
      </c>
      <c r="P130" s="3" t="s">
        <v>11</v>
      </c>
      <c r="Q130" s="3" t="s">
        <v>30</v>
      </c>
      <c r="R130" s="3" t="s">
        <v>30</v>
      </c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3" t="s">
        <v>14</v>
      </c>
      <c r="AW130" s="3" t="s">
        <v>529</v>
      </c>
      <c r="AX130" s="3" t="s">
        <v>14</v>
      </c>
      <c r="AY130" s="3" t="s">
        <v>14</v>
      </c>
    </row>
    <row r="131" spans="1:51" ht="30" customHeight="1">
      <c r="A131" s="9" t="s">
        <v>509</v>
      </c>
      <c r="B131" s="9" t="s">
        <v>512</v>
      </c>
      <c r="C131" s="9" t="s">
        <v>29</v>
      </c>
      <c r="D131" s="10">
        <v>16.32</v>
      </c>
      <c r="E131" s="13">
        <f>일위대가목록!E86</f>
        <v>900</v>
      </c>
      <c r="F131" s="14">
        <f>TRUNC(E131*D131,1)</f>
        <v>14688</v>
      </c>
      <c r="G131" s="13">
        <f>일위대가목록!F86</f>
        <v>9050</v>
      </c>
      <c r="H131" s="14">
        <f>TRUNC(G131*D131,1)</f>
        <v>147696</v>
      </c>
      <c r="I131" s="13">
        <f>일위대가목록!G86</f>
        <v>0</v>
      </c>
      <c r="J131" s="14">
        <f>TRUNC(I131*D131,1)</f>
        <v>0</v>
      </c>
      <c r="K131" s="13">
        <f t="shared" si="16"/>
        <v>9950</v>
      </c>
      <c r="L131" s="14">
        <f t="shared" si="16"/>
        <v>162384</v>
      </c>
      <c r="M131" s="9" t="s">
        <v>1575</v>
      </c>
      <c r="N131" s="3" t="s">
        <v>869</v>
      </c>
      <c r="O131" s="3" t="s">
        <v>576</v>
      </c>
      <c r="P131" s="3" t="s">
        <v>11</v>
      </c>
      <c r="Q131" s="3" t="s">
        <v>30</v>
      </c>
      <c r="R131" s="3" t="s">
        <v>30</v>
      </c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3" t="s">
        <v>14</v>
      </c>
      <c r="AW131" s="3" t="s">
        <v>530</v>
      </c>
      <c r="AX131" s="3" t="s">
        <v>14</v>
      </c>
      <c r="AY131" s="3" t="s">
        <v>14</v>
      </c>
    </row>
    <row r="132" spans="1:51" ht="30" customHeight="1">
      <c r="A132" s="9" t="s">
        <v>508</v>
      </c>
      <c r="B132" s="9" t="s">
        <v>507</v>
      </c>
      <c r="C132" s="9" t="s">
        <v>29</v>
      </c>
      <c r="D132" s="10">
        <v>16.32</v>
      </c>
      <c r="E132" s="13">
        <f>일위대가목록!E87</f>
        <v>795</v>
      </c>
      <c r="F132" s="14">
        <f>TRUNC(E132*D132,1)</f>
        <v>12974.4</v>
      </c>
      <c r="G132" s="13">
        <f>일위대가목록!F87</f>
        <v>3393</v>
      </c>
      <c r="H132" s="14">
        <f>TRUNC(G132*D132,1)</f>
        <v>55373.7</v>
      </c>
      <c r="I132" s="13">
        <f>일위대가목록!G87</f>
        <v>0</v>
      </c>
      <c r="J132" s="14">
        <f>TRUNC(I132*D132,1)</f>
        <v>0</v>
      </c>
      <c r="K132" s="13">
        <f t="shared" si="16"/>
        <v>4188</v>
      </c>
      <c r="L132" s="14">
        <f t="shared" si="16"/>
        <v>68348.100000000006</v>
      </c>
      <c r="M132" s="9" t="s">
        <v>1580</v>
      </c>
      <c r="N132" s="3" t="s">
        <v>869</v>
      </c>
      <c r="O132" s="3" t="s">
        <v>574</v>
      </c>
      <c r="P132" s="3" t="s">
        <v>11</v>
      </c>
      <c r="Q132" s="3" t="s">
        <v>30</v>
      </c>
      <c r="R132" s="3" t="s">
        <v>30</v>
      </c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3" t="s">
        <v>14</v>
      </c>
      <c r="AW132" s="3" t="s">
        <v>547</v>
      </c>
      <c r="AX132" s="3" t="s">
        <v>14</v>
      </c>
      <c r="AY132" s="3" t="s">
        <v>14</v>
      </c>
    </row>
    <row r="133" spans="1:51" ht="30" customHeight="1">
      <c r="A133" s="9" t="s">
        <v>813</v>
      </c>
      <c r="B133" s="9" t="s">
        <v>14</v>
      </c>
      <c r="C133" s="9" t="s">
        <v>14</v>
      </c>
      <c r="D133" s="10"/>
      <c r="E133" s="13"/>
      <c r="F133" s="14">
        <f>TRUNC(SUMIF(N129:N132,N128,F129:F132),0)</f>
        <v>82614</v>
      </c>
      <c r="G133" s="13"/>
      <c r="H133" s="14">
        <f>TRUNC(SUMIF(N129:N132,N128,H129:H132),0)</f>
        <v>578886</v>
      </c>
      <c r="I133" s="13"/>
      <c r="J133" s="14">
        <f>TRUNC(SUMIF(N129:N132,N128,J129:J132),0)</f>
        <v>12042</v>
      </c>
      <c r="K133" s="13"/>
      <c r="L133" s="14">
        <f>F133+H133+J133</f>
        <v>673542</v>
      </c>
      <c r="M133" s="9" t="s">
        <v>14</v>
      </c>
      <c r="N133" s="3" t="s">
        <v>1433</v>
      </c>
      <c r="O133" s="3" t="s">
        <v>1433</v>
      </c>
      <c r="P133" s="3" t="s">
        <v>14</v>
      </c>
      <c r="Q133" s="3" t="s">
        <v>14</v>
      </c>
      <c r="R133" s="3" t="s">
        <v>14</v>
      </c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3" t="s">
        <v>14</v>
      </c>
      <c r="AW133" s="3" t="s">
        <v>14</v>
      </c>
      <c r="AX133" s="3" t="s">
        <v>14</v>
      </c>
      <c r="AY133" s="3" t="s">
        <v>14</v>
      </c>
    </row>
    <row r="134" spans="1:51" ht="30" customHeight="1">
      <c r="A134" s="10"/>
      <c r="B134" s="10"/>
      <c r="C134" s="10"/>
      <c r="D134" s="10"/>
      <c r="E134" s="13"/>
      <c r="F134" s="14"/>
      <c r="G134" s="13"/>
      <c r="H134" s="14"/>
      <c r="I134" s="13"/>
      <c r="J134" s="14"/>
      <c r="K134" s="13"/>
      <c r="L134" s="14"/>
      <c r="M134" s="10"/>
    </row>
    <row r="135" spans="1:51" ht="30" customHeight="1">
      <c r="A135" s="256" t="s">
        <v>428</v>
      </c>
      <c r="B135" s="256"/>
      <c r="C135" s="256"/>
      <c r="D135" s="256"/>
      <c r="E135" s="257"/>
      <c r="F135" s="258"/>
      <c r="G135" s="257"/>
      <c r="H135" s="258"/>
      <c r="I135" s="257"/>
      <c r="J135" s="258"/>
      <c r="K135" s="257"/>
      <c r="L135" s="258"/>
      <c r="M135" s="256"/>
      <c r="N135" s="2" t="s">
        <v>875</v>
      </c>
    </row>
    <row r="136" spans="1:51" ht="30" customHeight="1">
      <c r="A136" s="9" t="s">
        <v>760</v>
      </c>
      <c r="B136" s="9" t="s">
        <v>510</v>
      </c>
      <c r="C136" s="9" t="s">
        <v>29</v>
      </c>
      <c r="D136" s="10">
        <v>1</v>
      </c>
      <c r="E136" s="13">
        <f>일위대가목록!E94</f>
        <v>29629</v>
      </c>
      <c r="F136" s="14">
        <f>TRUNC(E136*D136,1)</f>
        <v>29629</v>
      </c>
      <c r="G136" s="13">
        <f>일위대가목록!F94</f>
        <v>36462</v>
      </c>
      <c r="H136" s="14">
        <f>TRUNC(G136*D136,1)</f>
        <v>36462</v>
      </c>
      <c r="I136" s="13">
        <f>일위대가목록!G94</f>
        <v>1140</v>
      </c>
      <c r="J136" s="14">
        <f>TRUNC(I136*D136,1)</f>
        <v>1140</v>
      </c>
      <c r="K136" s="13">
        <f t="shared" ref="K136:L139" si="17">TRUNC(E136+G136+I136,1)</f>
        <v>67231</v>
      </c>
      <c r="L136" s="14">
        <f t="shared" si="17"/>
        <v>67231</v>
      </c>
      <c r="M136" s="9" t="s">
        <v>1578</v>
      </c>
      <c r="N136" s="3" t="s">
        <v>875</v>
      </c>
      <c r="O136" s="3" t="s">
        <v>575</v>
      </c>
      <c r="P136" s="3" t="s">
        <v>11</v>
      </c>
      <c r="Q136" s="3" t="s">
        <v>30</v>
      </c>
      <c r="R136" s="3" t="s">
        <v>30</v>
      </c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3" t="s">
        <v>14</v>
      </c>
      <c r="AW136" s="3" t="s">
        <v>548</v>
      </c>
      <c r="AX136" s="3" t="s">
        <v>14</v>
      </c>
      <c r="AY136" s="3" t="s">
        <v>14</v>
      </c>
    </row>
    <row r="137" spans="1:51" ht="30" customHeight="1">
      <c r="A137" s="9" t="s">
        <v>1539</v>
      </c>
      <c r="B137" s="9" t="s">
        <v>945</v>
      </c>
      <c r="C137" s="9" t="s">
        <v>29</v>
      </c>
      <c r="D137" s="10">
        <v>1.1000000000000001</v>
      </c>
      <c r="E137" s="13">
        <f>단가대비표!O10</f>
        <v>7709.62</v>
      </c>
      <c r="F137" s="14">
        <f>TRUNC(E137*D137,1)</f>
        <v>8480.5</v>
      </c>
      <c r="G137" s="13">
        <f>단가대비표!P10</f>
        <v>0</v>
      </c>
      <c r="H137" s="14">
        <f>TRUNC(G137*D137,1)</f>
        <v>0</v>
      </c>
      <c r="I137" s="13">
        <f>단가대비표!V10</f>
        <v>0</v>
      </c>
      <c r="J137" s="14">
        <f>TRUNC(I137*D137,1)</f>
        <v>0</v>
      </c>
      <c r="K137" s="13">
        <f t="shared" si="17"/>
        <v>7709.6</v>
      </c>
      <c r="L137" s="14">
        <f t="shared" si="17"/>
        <v>8480.5</v>
      </c>
      <c r="M137" s="9" t="s">
        <v>14</v>
      </c>
      <c r="N137" s="3" t="s">
        <v>875</v>
      </c>
      <c r="O137" s="3" t="s">
        <v>1702</v>
      </c>
      <c r="P137" s="3" t="s">
        <v>30</v>
      </c>
      <c r="Q137" s="3" t="s">
        <v>30</v>
      </c>
      <c r="R137" s="3" t="s">
        <v>11</v>
      </c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3" t="s">
        <v>14</v>
      </c>
      <c r="AW137" s="3" t="s">
        <v>402</v>
      </c>
      <c r="AX137" s="3" t="s">
        <v>14</v>
      </c>
      <c r="AY137" s="3" t="s">
        <v>14</v>
      </c>
    </row>
    <row r="138" spans="1:51" ht="30" customHeight="1">
      <c r="A138" s="9" t="s">
        <v>1561</v>
      </c>
      <c r="B138" s="9" t="s">
        <v>1570</v>
      </c>
      <c r="C138" s="9" t="s">
        <v>29</v>
      </c>
      <c r="D138" s="10">
        <v>1.1000000000000001</v>
      </c>
      <c r="E138" s="13">
        <f>단가대비표!O13</f>
        <v>24858</v>
      </c>
      <c r="F138" s="14">
        <f>TRUNC(E138*D138,1)</f>
        <v>27343.8</v>
      </c>
      <c r="G138" s="13">
        <f>단가대비표!P13</f>
        <v>0</v>
      </c>
      <c r="H138" s="14">
        <f>TRUNC(G138*D138,1)</f>
        <v>0</v>
      </c>
      <c r="I138" s="13">
        <f>단가대비표!V13</f>
        <v>0</v>
      </c>
      <c r="J138" s="14">
        <f>TRUNC(I138*D138,1)</f>
        <v>0</v>
      </c>
      <c r="K138" s="13">
        <f t="shared" si="17"/>
        <v>24858</v>
      </c>
      <c r="L138" s="14">
        <f t="shared" si="17"/>
        <v>27343.8</v>
      </c>
      <c r="M138" s="9" t="s">
        <v>14</v>
      </c>
      <c r="N138" s="3" t="s">
        <v>875</v>
      </c>
      <c r="O138" s="3" t="s">
        <v>1681</v>
      </c>
      <c r="P138" s="3" t="s">
        <v>30</v>
      </c>
      <c r="Q138" s="3" t="s">
        <v>30</v>
      </c>
      <c r="R138" s="3" t="s">
        <v>11</v>
      </c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3" t="s">
        <v>14</v>
      </c>
      <c r="AW138" s="3" t="s">
        <v>406</v>
      </c>
      <c r="AX138" s="3" t="s">
        <v>14</v>
      </c>
      <c r="AY138" s="3" t="s">
        <v>14</v>
      </c>
    </row>
    <row r="139" spans="1:51" ht="30" customHeight="1">
      <c r="A139" s="9" t="s">
        <v>1574</v>
      </c>
      <c r="B139" s="9" t="s">
        <v>513</v>
      </c>
      <c r="C139" s="9" t="s">
        <v>29</v>
      </c>
      <c r="D139" s="10">
        <v>1</v>
      </c>
      <c r="E139" s="13">
        <f>일위대가목록!E95</f>
        <v>0</v>
      </c>
      <c r="F139" s="14">
        <f>TRUNC(E139*D139,1)</f>
        <v>0</v>
      </c>
      <c r="G139" s="13">
        <f>일위대가목록!F95</f>
        <v>6288</v>
      </c>
      <c r="H139" s="14">
        <f>TRUNC(G139*D139,1)</f>
        <v>6288</v>
      </c>
      <c r="I139" s="13">
        <f>일위대가목록!G95</f>
        <v>251</v>
      </c>
      <c r="J139" s="14">
        <f>TRUNC(I139*D139,1)</f>
        <v>251</v>
      </c>
      <c r="K139" s="13">
        <f t="shared" si="17"/>
        <v>6539</v>
      </c>
      <c r="L139" s="14">
        <f t="shared" si="17"/>
        <v>6539</v>
      </c>
      <c r="M139" s="9" t="s">
        <v>1583</v>
      </c>
      <c r="N139" s="3" t="s">
        <v>875</v>
      </c>
      <c r="O139" s="3" t="s">
        <v>577</v>
      </c>
      <c r="P139" s="3" t="s">
        <v>11</v>
      </c>
      <c r="Q139" s="3" t="s">
        <v>30</v>
      </c>
      <c r="R139" s="3" t="s">
        <v>30</v>
      </c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3" t="s">
        <v>14</v>
      </c>
      <c r="AW139" s="3" t="s">
        <v>549</v>
      </c>
      <c r="AX139" s="3" t="s">
        <v>14</v>
      </c>
      <c r="AY139" s="3" t="s">
        <v>14</v>
      </c>
    </row>
    <row r="140" spans="1:51" ht="30" customHeight="1">
      <c r="A140" s="9" t="s">
        <v>813</v>
      </c>
      <c r="B140" s="9" t="s">
        <v>14</v>
      </c>
      <c r="C140" s="9" t="s">
        <v>14</v>
      </c>
      <c r="D140" s="10"/>
      <c r="E140" s="13"/>
      <c r="F140" s="14">
        <f>TRUNC(SUMIF(N136:N139,N135,F136:F139),0)</f>
        <v>65453</v>
      </c>
      <c r="G140" s="13"/>
      <c r="H140" s="14">
        <f>TRUNC(SUMIF(N136:N139,N135,H136:H139),0)</f>
        <v>42750</v>
      </c>
      <c r="I140" s="13"/>
      <c r="J140" s="14">
        <f>TRUNC(SUMIF(N136:N139,N135,J136:J139),0)</f>
        <v>1391</v>
      </c>
      <c r="K140" s="13"/>
      <c r="L140" s="14">
        <f>F140+H140+J140</f>
        <v>109594</v>
      </c>
      <c r="M140" s="9" t="s">
        <v>14</v>
      </c>
      <c r="N140" s="3" t="s">
        <v>1433</v>
      </c>
      <c r="O140" s="3" t="s">
        <v>1433</v>
      </c>
      <c r="P140" s="3" t="s">
        <v>14</v>
      </c>
      <c r="Q140" s="3" t="s">
        <v>14</v>
      </c>
      <c r="R140" s="3" t="s">
        <v>14</v>
      </c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3" t="s">
        <v>14</v>
      </c>
      <c r="AW140" s="3" t="s">
        <v>14</v>
      </c>
      <c r="AX140" s="3" t="s">
        <v>14</v>
      </c>
      <c r="AY140" s="3" t="s">
        <v>14</v>
      </c>
    </row>
    <row r="141" spans="1:51" ht="30" customHeight="1">
      <c r="A141" s="10"/>
      <c r="B141" s="10"/>
      <c r="C141" s="10"/>
      <c r="D141" s="10"/>
      <c r="E141" s="13"/>
      <c r="F141" s="14"/>
      <c r="G141" s="13"/>
      <c r="H141" s="14"/>
      <c r="I141" s="13"/>
      <c r="J141" s="14"/>
      <c r="K141" s="13"/>
      <c r="L141" s="14"/>
      <c r="M141" s="10"/>
    </row>
    <row r="142" spans="1:51" ht="30" customHeight="1">
      <c r="A142" s="256" t="s">
        <v>515</v>
      </c>
      <c r="B142" s="256"/>
      <c r="C142" s="256"/>
      <c r="D142" s="256"/>
      <c r="E142" s="257"/>
      <c r="F142" s="258"/>
      <c r="G142" s="257"/>
      <c r="H142" s="258"/>
      <c r="I142" s="257"/>
      <c r="J142" s="258"/>
      <c r="K142" s="257"/>
      <c r="L142" s="258"/>
      <c r="M142" s="256"/>
      <c r="N142" s="2" t="s">
        <v>874</v>
      </c>
    </row>
    <row r="143" spans="1:51" ht="30" customHeight="1">
      <c r="A143" s="9" t="s">
        <v>760</v>
      </c>
      <c r="B143" s="9" t="s">
        <v>510</v>
      </c>
      <c r="C143" s="9" t="s">
        <v>29</v>
      </c>
      <c r="D143" s="10">
        <v>16</v>
      </c>
      <c r="E143" s="13">
        <f>일위대가목록!E94</f>
        <v>29629</v>
      </c>
      <c r="F143" s="14">
        <f>TRUNC(E143*D143,1)</f>
        <v>474064</v>
      </c>
      <c r="G143" s="13">
        <f>일위대가목록!F94</f>
        <v>36462</v>
      </c>
      <c r="H143" s="14">
        <f>TRUNC(G143*D143,1)</f>
        <v>583392</v>
      </c>
      <c r="I143" s="13">
        <f>일위대가목록!G94</f>
        <v>1140</v>
      </c>
      <c r="J143" s="14">
        <f>TRUNC(I143*D143,1)</f>
        <v>18240</v>
      </c>
      <c r="K143" s="13">
        <f t="shared" ref="K143:L146" si="18">TRUNC(E143+G143+I143,1)</f>
        <v>67231</v>
      </c>
      <c r="L143" s="14">
        <f t="shared" si="18"/>
        <v>1075696</v>
      </c>
      <c r="M143" s="9" t="s">
        <v>1578</v>
      </c>
      <c r="N143" s="3" t="s">
        <v>874</v>
      </c>
      <c r="O143" s="3" t="s">
        <v>575</v>
      </c>
      <c r="P143" s="3" t="s">
        <v>11</v>
      </c>
      <c r="Q143" s="3" t="s">
        <v>30</v>
      </c>
      <c r="R143" s="3" t="s">
        <v>30</v>
      </c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3" t="s">
        <v>14</v>
      </c>
      <c r="AW143" s="3" t="s">
        <v>550</v>
      </c>
      <c r="AX143" s="3" t="s">
        <v>14</v>
      </c>
      <c r="AY143" s="3" t="s">
        <v>14</v>
      </c>
    </row>
    <row r="144" spans="1:51" ht="30" customHeight="1">
      <c r="A144" s="9" t="s">
        <v>1539</v>
      </c>
      <c r="B144" s="9" t="s">
        <v>945</v>
      </c>
      <c r="C144" s="9" t="s">
        <v>29</v>
      </c>
      <c r="D144" s="10">
        <v>20.6</v>
      </c>
      <c r="E144" s="13">
        <f>단가대비표!O10</f>
        <v>7709.62</v>
      </c>
      <c r="F144" s="14">
        <f>TRUNC(E144*D144,1)</f>
        <v>158818.1</v>
      </c>
      <c r="G144" s="13">
        <f>단가대비표!P10</f>
        <v>0</v>
      </c>
      <c r="H144" s="14">
        <f>TRUNC(G144*D144,1)</f>
        <v>0</v>
      </c>
      <c r="I144" s="13">
        <f>단가대비표!V10</f>
        <v>0</v>
      </c>
      <c r="J144" s="14">
        <f>TRUNC(I144*D144,1)</f>
        <v>0</v>
      </c>
      <c r="K144" s="13">
        <f t="shared" si="18"/>
        <v>7709.6</v>
      </c>
      <c r="L144" s="14">
        <f t="shared" si="18"/>
        <v>158818.1</v>
      </c>
      <c r="M144" s="9" t="s">
        <v>14</v>
      </c>
      <c r="N144" s="3" t="s">
        <v>874</v>
      </c>
      <c r="O144" s="3" t="s">
        <v>1702</v>
      </c>
      <c r="P144" s="3" t="s">
        <v>30</v>
      </c>
      <c r="Q144" s="3" t="s">
        <v>30</v>
      </c>
      <c r="R144" s="3" t="s">
        <v>11</v>
      </c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3" t="s">
        <v>14</v>
      </c>
      <c r="AW144" s="3" t="s">
        <v>429</v>
      </c>
      <c r="AX144" s="3" t="s">
        <v>14</v>
      </c>
      <c r="AY144" s="3" t="s">
        <v>14</v>
      </c>
    </row>
    <row r="145" spans="1:51" ht="30" customHeight="1">
      <c r="A145" s="9" t="s">
        <v>1561</v>
      </c>
      <c r="B145" s="9" t="s">
        <v>1570</v>
      </c>
      <c r="C145" s="9" t="s">
        <v>29</v>
      </c>
      <c r="D145" s="10">
        <v>20.6</v>
      </c>
      <c r="E145" s="13">
        <f>단가대비표!O13</f>
        <v>24858</v>
      </c>
      <c r="F145" s="14">
        <f>TRUNC(E145*D145,1)</f>
        <v>512074.8</v>
      </c>
      <c r="G145" s="13">
        <f>단가대비표!P13</f>
        <v>0</v>
      </c>
      <c r="H145" s="14">
        <f>TRUNC(G145*D145,1)</f>
        <v>0</v>
      </c>
      <c r="I145" s="13">
        <f>단가대비표!V13</f>
        <v>0</v>
      </c>
      <c r="J145" s="14">
        <f>TRUNC(I145*D145,1)</f>
        <v>0</v>
      </c>
      <c r="K145" s="13">
        <f t="shared" si="18"/>
        <v>24858</v>
      </c>
      <c r="L145" s="14">
        <f t="shared" si="18"/>
        <v>512074.8</v>
      </c>
      <c r="M145" s="9" t="s">
        <v>14</v>
      </c>
      <c r="N145" s="3" t="s">
        <v>874</v>
      </c>
      <c r="O145" s="3" t="s">
        <v>1681</v>
      </c>
      <c r="P145" s="3" t="s">
        <v>30</v>
      </c>
      <c r="Q145" s="3" t="s">
        <v>30</v>
      </c>
      <c r="R145" s="3" t="s">
        <v>11</v>
      </c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3" t="s">
        <v>14</v>
      </c>
      <c r="AW145" s="3" t="s">
        <v>430</v>
      </c>
      <c r="AX145" s="3" t="s">
        <v>14</v>
      </c>
      <c r="AY145" s="3" t="s">
        <v>14</v>
      </c>
    </row>
    <row r="146" spans="1:51" ht="30" customHeight="1">
      <c r="A146" s="9" t="s">
        <v>1574</v>
      </c>
      <c r="B146" s="9" t="s">
        <v>513</v>
      </c>
      <c r="C146" s="9" t="s">
        <v>29</v>
      </c>
      <c r="D146" s="10">
        <v>80.599999999999994</v>
      </c>
      <c r="E146" s="13">
        <f>일위대가목록!E95</f>
        <v>0</v>
      </c>
      <c r="F146" s="14">
        <f>TRUNC(E146*D146,1)</f>
        <v>0</v>
      </c>
      <c r="G146" s="13">
        <f>일위대가목록!F95</f>
        <v>6288</v>
      </c>
      <c r="H146" s="14">
        <f>TRUNC(G146*D146,1)</f>
        <v>506812.8</v>
      </c>
      <c r="I146" s="13">
        <f>일위대가목록!G95</f>
        <v>251</v>
      </c>
      <c r="J146" s="14">
        <f>TRUNC(I146*D146,1)</f>
        <v>20230.599999999999</v>
      </c>
      <c r="K146" s="13">
        <f t="shared" si="18"/>
        <v>6539</v>
      </c>
      <c r="L146" s="14">
        <f t="shared" si="18"/>
        <v>527043.4</v>
      </c>
      <c r="M146" s="9" t="s">
        <v>1583</v>
      </c>
      <c r="N146" s="3" t="s">
        <v>874</v>
      </c>
      <c r="O146" s="3" t="s">
        <v>577</v>
      </c>
      <c r="P146" s="3" t="s">
        <v>11</v>
      </c>
      <c r="Q146" s="3" t="s">
        <v>30</v>
      </c>
      <c r="R146" s="3" t="s">
        <v>30</v>
      </c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3" t="s">
        <v>14</v>
      </c>
      <c r="AW146" s="3" t="s">
        <v>524</v>
      </c>
      <c r="AX146" s="3" t="s">
        <v>14</v>
      </c>
      <c r="AY146" s="3" t="s">
        <v>14</v>
      </c>
    </row>
    <row r="147" spans="1:51" ht="30" customHeight="1">
      <c r="A147" s="9" t="s">
        <v>813</v>
      </c>
      <c r="B147" s="9" t="s">
        <v>14</v>
      </c>
      <c r="C147" s="9" t="s">
        <v>14</v>
      </c>
      <c r="D147" s="10"/>
      <c r="E147" s="13"/>
      <c r="F147" s="14">
        <f>TRUNC(SUMIF(N143:N146,N142,F143:F146),0)</f>
        <v>1144956</v>
      </c>
      <c r="G147" s="13"/>
      <c r="H147" s="14">
        <f>TRUNC(SUMIF(N143:N146,N142,H143:H146),0)</f>
        <v>1090204</v>
      </c>
      <c r="I147" s="13"/>
      <c r="J147" s="14">
        <f>TRUNC(SUMIF(N143:N146,N142,J143:J146),0)</f>
        <v>38470</v>
      </c>
      <c r="K147" s="13"/>
      <c r="L147" s="14">
        <f>F147+H147+J147</f>
        <v>2273630</v>
      </c>
      <c r="M147" s="9" t="s">
        <v>14</v>
      </c>
      <c r="N147" s="3" t="s">
        <v>1433</v>
      </c>
      <c r="O147" s="3" t="s">
        <v>1433</v>
      </c>
      <c r="P147" s="3" t="s">
        <v>14</v>
      </c>
      <c r="Q147" s="3" t="s">
        <v>14</v>
      </c>
      <c r="R147" s="3" t="s">
        <v>14</v>
      </c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3" t="s">
        <v>14</v>
      </c>
      <c r="AW147" s="3" t="s">
        <v>14</v>
      </c>
      <c r="AX147" s="3" t="s">
        <v>14</v>
      </c>
      <c r="AY147" s="3" t="s">
        <v>14</v>
      </c>
    </row>
    <row r="148" spans="1:51" ht="30" customHeight="1">
      <c r="A148" s="10"/>
      <c r="B148" s="10"/>
      <c r="C148" s="10"/>
      <c r="D148" s="10"/>
      <c r="E148" s="13"/>
      <c r="F148" s="14"/>
      <c r="G148" s="13"/>
      <c r="H148" s="14"/>
      <c r="I148" s="13"/>
      <c r="J148" s="14"/>
      <c r="K148" s="13"/>
      <c r="L148" s="14"/>
      <c r="M148" s="10"/>
    </row>
    <row r="149" spans="1:51" ht="30" customHeight="1">
      <c r="A149" s="256" t="s">
        <v>2</v>
      </c>
      <c r="B149" s="256"/>
      <c r="C149" s="256"/>
      <c r="D149" s="256"/>
      <c r="E149" s="257"/>
      <c r="F149" s="258"/>
      <c r="G149" s="257"/>
      <c r="H149" s="258"/>
      <c r="I149" s="257"/>
      <c r="J149" s="258"/>
      <c r="K149" s="257"/>
      <c r="L149" s="258"/>
      <c r="M149" s="256"/>
      <c r="N149" s="2" t="s">
        <v>877</v>
      </c>
    </row>
    <row r="150" spans="1:51" ht="30" customHeight="1">
      <c r="A150" s="9" t="s">
        <v>1468</v>
      </c>
      <c r="B150" s="9" t="s">
        <v>578</v>
      </c>
      <c r="C150" s="9" t="s">
        <v>17</v>
      </c>
      <c r="D150" s="10">
        <v>0.21</v>
      </c>
      <c r="E150" s="13">
        <f>일위대가목록!E96</f>
        <v>47974</v>
      </c>
      <c r="F150" s="14">
        <f>TRUNC(E150*D150,1)</f>
        <v>10074.5</v>
      </c>
      <c r="G150" s="13">
        <f>일위대가목록!F96</f>
        <v>292171</v>
      </c>
      <c r="H150" s="14">
        <f>TRUNC(G150*D150,1)</f>
        <v>61355.9</v>
      </c>
      <c r="I150" s="13">
        <f>일위대가목록!G96</f>
        <v>8854</v>
      </c>
      <c r="J150" s="14">
        <f>TRUNC(I150*D150,1)</f>
        <v>1859.3</v>
      </c>
      <c r="K150" s="13">
        <f>TRUNC(E150+G150+I150,1)</f>
        <v>348999</v>
      </c>
      <c r="L150" s="14">
        <f>TRUNC(F150+H150+J150,1)</f>
        <v>73289.7</v>
      </c>
      <c r="M150" s="9" t="s">
        <v>1595</v>
      </c>
      <c r="N150" s="3" t="s">
        <v>877</v>
      </c>
      <c r="O150" s="3" t="s">
        <v>580</v>
      </c>
      <c r="P150" s="3" t="s">
        <v>11</v>
      </c>
      <c r="Q150" s="3" t="s">
        <v>30</v>
      </c>
      <c r="R150" s="3" t="s">
        <v>30</v>
      </c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3" t="s">
        <v>14</v>
      </c>
      <c r="AW150" s="3" t="s">
        <v>531</v>
      </c>
      <c r="AX150" s="3" t="s">
        <v>14</v>
      </c>
      <c r="AY150" s="3" t="s">
        <v>14</v>
      </c>
    </row>
    <row r="151" spans="1:51" ht="30" customHeight="1">
      <c r="A151" s="9" t="s">
        <v>813</v>
      </c>
      <c r="B151" s="9" t="s">
        <v>14</v>
      </c>
      <c r="C151" s="9" t="s">
        <v>14</v>
      </c>
      <c r="D151" s="10"/>
      <c r="E151" s="13"/>
      <c r="F151" s="14">
        <f>TRUNC(SUMIF(N150:N150,N149,F150:F150),0)</f>
        <v>10074</v>
      </c>
      <c r="G151" s="13"/>
      <c r="H151" s="14">
        <f>TRUNC(SUMIF(N150:N150,N149,H150:H150),0)</f>
        <v>61355</v>
      </c>
      <c r="I151" s="13"/>
      <c r="J151" s="14">
        <f>TRUNC(SUMIF(N150:N150,N149,J150:J150),0)</f>
        <v>1859</v>
      </c>
      <c r="K151" s="13"/>
      <c r="L151" s="14">
        <f>F151+H151+J151</f>
        <v>73288</v>
      </c>
      <c r="M151" s="9" t="s">
        <v>14</v>
      </c>
      <c r="N151" s="3" t="s">
        <v>1433</v>
      </c>
      <c r="O151" s="3" t="s">
        <v>1433</v>
      </c>
      <c r="P151" s="3" t="s">
        <v>14</v>
      </c>
      <c r="Q151" s="3" t="s">
        <v>14</v>
      </c>
      <c r="R151" s="3" t="s">
        <v>14</v>
      </c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3" t="s">
        <v>14</v>
      </c>
      <c r="AW151" s="3" t="s">
        <v>14</v>
      </c>
      <c r="AX151" s="3" t="s">
        <v>14</v>
      </c>
      <c r="AY151" s="3" t="s">
        <v>14</v>
      </c>
    </row>
    <row r="152" spans="1:51" ht="30" customHeight="1">
      <c r="A152" s="10"/>
      <c r="B152" s="10"/>
      <c r="C152" s="10"/>
      <c r="D152" s="10"/>
      <c r="E152" s="13"/>
      <c r="F152" s="14"/>
      <c r="G152" s="13"/>
      <c r="H152" s="14"/>
      <c r="I152" s="13"/>
      <c r="J152" s="14"/>
      <c r="K152" s="13"/>
      <c r="L152" s="14"/>
      <c r="M152" s="10"/>
    </row>
    <row r="153" spans="1:51" ht="30" customHeight="1">
      <c r="A153" s="256" t="s">
        <v>314</v>
      </c>
      <c r="B153" s="256"/>
      <c r="C153" s="256"/>
      <c r="D153" s="256"/>
      <c r="E153" s="257"/>
      <c r="F153" s="258"/>
      <c r="G153" s="257"/>
      <c r="H153" s="258"/>
      <c r="I153" s="257"/>
      <c r="J153" s="258"/>
      <c r="K153" s="257"/>
      <c r="L153" s="258"/>
      <c r="M153" s="256"/>
      <c r="N153" s="2" t="s">
        <v>878</v>
      </c>
    </row>
    <row r="154" spans="1:51" ht="30" customHeight="1">
      <c r="A154" s="9" t="s">
        <v>1468</v>
      </c>
      <c r="B154" s="9" t="s">
        <v>578</v>
      </c>
      <c r="C154" s="9" t="s">
        <v>17</v>
      </c>
      <c r="D154" s="10">
        <v>0.38</v>
      </c>
      <c r="E154" s="13">
        <f>일위대가목록!E96</f>
        <v>47974</v>
      </c>
      <c r="F154" s="14">
        <f>TRUNC(E154*D154,1)</f>
        <v>18230.099999999999</v>
      </c>
      <c r="G154" s="13">
        <f>일위대가목록!F96</f>
        <v>292171</v>
      </c>
      <c r="H154" s="14">
        <f>TRUNC(G154*D154,1)</f>
        <v>111024.9</v>
      </c>
      <c r="I154" s="13">
        <f>일위대가목록!G96</f>
        <v>8854</v>
      </c>
      <c r="J154" s="14">
        <f>TRUNC(I154*D154,1)</f>
        <v>3364.5</v>
      </c>
      <c r="K154" s="13">
        <f>TRUNC(E154+G154+I154,1)</f>
        <v>348999</v>
      </c>
      <c r="L154" s="14">
        <f>TRUNC(F154+H154+J154,1)</f>
        <v>132619.5</v>
      </c>
      <c r="M154" s="9" t="s">
        <v>1595</v>
      </c>
      <c r="N154" s="3" t="s">
        <v>878</v>
      </c>
      <c r="O154" s="3" t="s">
        <v>580</v>
      </c>
      <c r="P154" s="3" t="s">
        <v>11</v>
      </c>
      <c r="Q154" s="3" t="s">
        <v>30</v>
      </c>
      <c r="R154" s="3" t="s">
        <v>30</v>
      </c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3" t="s">
        <v>14</v>
      </c>
      <c r="AW154" s="3" t="s">
        <v>206</v>
      </c>
      <c r="AX154" s="3" t="s">
        <v>14</v>
      </c>
      <c r="AY154" s="3" t="s">
        <v>14</v>
      </c>
    </row>
    <row r="155" spans="1:51" ht="30" customHeight="1">
      <c r="A155" s="9" t="s">
        <v>813</v>
      </c>
      <c r="B155" s="9" t="s">
        <v>14</v>
      </c>
      <c r="C155" s="9" t="s">
        <v>14</v>
      </c>
      <c r="D155" s="10"/>
      <c r="E155" s="13"/>
      <c r="F155" s="14">
        <f>TRUNC(SUMIF(N154:N154,N153,F154:F154),0)</f>
        <v>18230</v>
      </c>
      <c r="G155" s="13"/>
      <c r="H155" s="14">
        <f>TRUNC(SUMIF(N154:N154,N153,H154:H154),0)</f>
        <v>111024</v>
      </c>
      <c r="I155" s="13"/>
      <c r="J155" s="14">
        <f>TRUNC(SUMIF(N154:N154,N153,J154:J154),0)</f>
        <v>3364</v>
      </c>
      <c r="K155" s="13"/>
      <c r="L155" s="14">
        <f>F155+H155+J155</f>
        <v>132618</v>
      </c>
      <c r="M155" s="9" t="s">
        <v>14</v>
      </c>
      <c r="N155" s="3" t="s">
        <v>1433</v>
      </c>
      <c r="O155" s="3" t="s">
        <v>1433</v>
      </c>
      <c r="P155" s="3" t="s">
        <v>14</v>
      </c>
      <c r="Q155" s="3" t="s">
        <v>14</v>
      </c>
      <c r="R155" s="3" t="s">
        <v>14</v>
      </c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3" t="s">
        <v>14</v>
      </c>
      <c r="AW155" s="3" t="s">
        <v>14</v>
      </c>
      <c r="AX155" s="3" t="s">
        <v>14</v>
      </c>
      <c r="AY155" s="3" t="s">
        <v>14</v>
      </c>
    </row>
    <row r="156" spans="1:51" ht="30" customHeight="1">
      <c r="A156" s="10"/>
      <c r="B156" s="10"/>
      <c r="C156" s="10"/>
      <c r="D156" s="10"/>
      <c r="E156" s="13"/>
      <c r="F156" s="14"/>
      <c r="G156" s="13"/>
      <c r="H156" s="14"/>
      <c r="I156" s="13"/>
      <c r="J156" s="14"/>
      <c r="K156" s="13"/>
      <c r="L156" s="14"/>
      <c r="M156" s="10"/>
    </row>
    <row r="157" spans="1:51" ht="30" customHeight="1">
      <c r="A157" s="256" t="s">
        <v>236</v>
      </c>
      <c r="B157" s="256"/>
      <c r="C157" s="256"/>
      <c r="D157" s="256"/>
      <c r="E157" s="257"/>
      <c r="F157" s="258"/>
      <c r="G157" s="257"/>
      <c r="H157" s="258"/>
      <c r="I157" s="257"/>
      <c r="J157" s="258"/>
      <c r="K157" s="257"/>
      <c r="L157" s="258"/>
      <c r="M157" s="256"/>
      <c r="N157" s="2" t="s">
        <v>879</v>
      </c>
    </row>
    <row r="158" spans="1:51" ht="30" customHeight="1">
      <c r="A158" s="9" t="s">
        <v>1591</v>
      </c>
      <c r="B158" s="9" t="s">
        <v>1862</v>
      </c>
      <c r="C158" s="9" t="s">
        <v>37</v>
      </c>
      <c r="D158" s="10">
        <v>1.1121000000000001</v>
      </c>
      <c r="E158" s="13">
        <f>단가대비표!O30</f>
        <v>2640</v>
      </c>
      <c r="F158" s="14">
        <f t="shared" ref="F158:F164" si="19">TRUNC(E158*D158,1)</f>
        <v>2935.9</v>
      </c>
      <c r="G158" s="13">
        <f>단가대비표!P30</f>
        <v>0</v>
      </c>
      <c r="H158" s="14">
        <f t="shared" ref="H158:H164" si="20">TRUNC(G158*D158,1)</f>
        <v>0</v>
      </c>
      <c r="I158" s="13">
        <f>단가대비표!V30</f>
        <v>0</v>
      </c>
      <c r="J158" s="14">
        <f t="shared" ref="J158:J164" si="21">TRUNC(I158*D158,1)</f>
        <v>0</v>
      </c>
      <c r="K158" s="13">
        <f t="shared" ref="K158:L164" si="22">TRUNC(E158+G158+I158,1)</f>
        <v>2640</v>
      </c>
      <c r="L158" s="14">
        <f t="shared" si="22"/>
        <v>2935.9</v>
      </c>
      <c r="M158" s="9" t="s">
        <v>14</v>
      </c>
      <c r="N158" s="3" t="s">
        <v>879</v>
      </c>
      <c r="O158" s="3" t="s">
        <v>1703</v>
      </c>
      <c r="P158" s="3" t="s">
        <v>30</v>
      </c>
      <c r="Q158" s="3" t="s">
        <v>30</v>
      </c>
      <c r="R158" s="3" t="s">
        <v>11</v>
      </c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3" t="s">
        <v>14</v>
      </c>
      <c r="AW158" s="3" t="s">
        <v>412</v>
      </c>
      <c r="AX158" s="3" t="s">
        <v>14</v>
      </c>
      <c r="AY158" s="3" t="s">
        <v>14</v>
      </c>
    </row>
    <row r="159" spans="1:51" ht="30" customHeight="1">
      <c r="A159" s="9" t="s">
        <v>511</v>
      </c>
      <c r="B159" s="9" t="s">
        <v>772</v>
      </c>
      <c r="C159" s="9" t="s">
        <v>37</v>
      </c>
      <c r="D159" s="10">
        <v>2.5817999999999999</v>
      </c>
      <c r="E159" s="13">
        <f>단가대비표!O28</f>
        <v>734</v>
      </c>
      <c r="F159" s="14">
        <f t="shared" si="19"/>
        <v>1895</v>
      </c>
      <c r="G159" s="13">
        <f>단가대비표!P28</f>
        <v>0</v>
      </c>
      <c r="H159" s="14">
        <f t="shared" si="20"/>
        <v>0</v>
      </c>
      <c r="I159" s="13">
        <f>단가대비표!V28</f>
        <v>0</v>
      </c>
      <c r="J159" s="14">
        <f t="shared" si="21"/>
        <v>0</v>
      </c>
      <c r="K159" s="13">
        <f t="shared" si="22"/>
        <v>734</v>
      </c>
      <c r="L159" s="14">
        <f t="shared" si="22"/>
        <v>1895</v>
      </c>
      <c r="M159" s="9" t="s">
        <v>14</v>
      </c>
      <c r="N159" s="3" t="s">
        <v>879</v>
      </c>
      <c r="O159" s="3" t="s">
        <v>1701</v>
      </c>
      <c r="P159" s="3" t="s">
        <v>30</v>
      </c>
      <c r="Q159" s="3" t="s">
        <v>30</v>
      </c>
      <c r="R159" s="3" t="s">
        <v>11</v>
      </c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3" t="s">
        <v>14</v>
      </c>
      <c r="AW159" s="3" t="s">
        <v>413</v>
      </c>
      <c r="AX159" s="3" t="s">
        <v>14</v>
      </c>
      <c r="AY159" s="3" t="s">
        <v>14</v>
      </c>
    </row>
    <row r="160" spans="1:51" ht="30" customHeight="1">
      <c r="A160" s="9" t="s">
        <v>511</v>
      </c>
      <c r="B160" s="9" t="s">
        <v>756</v>
      </c>
      <c r="C160" s="9" t="s">
        <v>37</v>
      </c>
      <c r="D160" s="10">
        <v>5.11E-2</v>
      </c>
      <c r="E160" s="13">
        <f>단가대비표!O27</f>
        <v>711</v>
      </c>
      <c r="F160" s="14">
        <f t="shared" si="19"/>
        <v>36.299999999999997</v>
      </c>
      <c r="G160" s="13">
        <f>단가대비표!P27</f>
        <v>0</v>
      </c>
      <c r="H160" s="14">
        <f t="shared" si="20"/>
        <v>0</v>
      </c>
      <c r="I160" s="13">
        <f>단가대비표!V27</f>
        <v>0</v>
      </c>
      <c r="J160" s="14">
        <f t="shared" si="21"/>
        <v>0</v>
      </c>
      <c r="K160" s="13">
        <f t="shared" si="22"/>
        <v>711</v>
      </c>
      <c r="L160" s="14">
        <f t="shared" si="22"/>
        <v>36.299999999999997</v>
      </c>
      <c r="M160" s="9" t="s">
        <v>14</v>
      </c>
      <c r="N160" s="3" t="s">
        <v>879</v>
      </c>
      <c r="O160" s="3" t="s">
        <v>1678</v>
      </c>
      <c r="P160" s="3" t="s">
        <v>30</v>
      </c>
      <c r="Q160" s="3" t="s">
        <v>30</v>
      </c>
      <c r="R160" s="3" t="s">
        <v>11</v>
      </c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3" t="s">
        <v>14</v>
      </c>
      <c r="AW160" s="3" t="s">
        <v>439</v>
      </c>
      <c r="AX160" s="3" t="s">
        <v>14</v>
      </c>
      <c r="AY160" s="3" t="s">
        <v>14</v>
      </c>
    </row>
    <row r="161" spans="1:51" ht="30" customHeight="1">
      <c r="A161" s="9" t="s">
        <v>271</v>
      </c>
      <c r="B161" s="9" t="s">
        <v>757</v>
      </c>
      <c r="C161" s="9" t="s">
        <v>37</v>
      </c>
      <c r="D161" s="10">
        <v>1.0109999999999999</v>
      </c>
      <c r="E161" s="13">
        <f>일위대가목록!E97</f>
        <v>255</v>
      </c>
      <c r="F161" s="14">
        <f t="shared" si="19"/>
        <v>257.8</v>
      </c>
      <c r="G161" s="13">
        <f>일위대가목록!F97</f>
        <v>5867</v>
      </c>
      <c r="H161" s="14">
        <f t="shared" si="20"/>
        <v>5931.5</v>
      </c>
      <c r="I161" s="13">
        <f>일위대가목록!G97</f>
        <v>188</v>
      </c>
      <c r="J161" s="14">
        <f t="shared" si="21"/>
        <v>190</v>
      </c>
      <c r="K161" s="13">
        <f t="shared" si="22"/>
        <v>6310</v>
      </c>
      <c r="L161" s="14">
        <f t="shared" si="22"/>
        <v>6379.3</v>
      </c>
      <c r="M161" s="9" t="s">
        <v>1569</v>
      </c>
      <c r="N161" s="3" t="s">
        <v>879</v>
      </c>
      <c r="O161" s="3" t="s">
        <v>579</v>
      </c>
      <c r="P161" s="3" t="s">
        <v>11</v>
      </c>
      <c r="Q161" s="3" t="s">
        <v>30</v>
      </c>
      <c r="R161" s="3" t="s">
        <v>30</v>
      </c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3" t="s">
        <v>14</v>
      </c>
      <c r="AW161" s="3" t="s">
        <v>207</v>
      </c>
      <c r="AX161" s="3" t="s">
        <v>14</v>
      </c>
      <c r="AY161" s="3" t="s">
        <v>14</v>
      </c>
    </row>
    <row r="162" spans="1:51" ht="30" customHeight="1">
      <c r="A162" s="9" t="s">
        <v>271</v>
      </c>
      <c r="B162" s="9" t="s">
        <v>767</v>
      </c>
      <c r="C162" s="9" t="s">
        <v>37</v>
      </c>
      <c r="D162" s="10">
        <v>2.3935</v>
      </c>
      <c r="E162" s="13">
        <f>일위대가목록!E85</f>
        <v>89</v>
      </c>
      <c r="F162" s="14">
        <f t="shared" si="19"/>
        <v>213</v>
      </c>
      <c r="G162" s="13">
        <f>일위대가목록!F85</f>
        <v>5867</v>
      </c>
      <c r="H162" s="14">
        <f t="shared" si="20"/>
        <v>14042.6</v>
      </c>
      <c r="I162" s="13">
        <f>일위대가목록!G85</f>
        <v>188</v>
      </c>
      <c r="J162" s="14">
        <f t="shared" si="21"/>
        <v>449.9</v>
      </c>
      <c r="K162" s="13">
        <f t="shared" si="22"/>
        <v>6144</v>
      </c>
      <c r="L162" s="14">
        <f t="shared" si="22"/>
        <v>14705.5</v>
      </c>
      <c r="M162" s="9" t="s">
        <v>1590</v>
      </c>
      <c r="N162" s="3" t="s">
        <v>879</v>
      </c>
      <c r="O162" s="3" t="s">
        <v>571</v>
      </c>
      <c r="P162" s="3" t="s">
        <v>11</v>
      </c>
      <c r="Q162" s="3" t="s">
        <v>30</v>
      </c>
      <c r="R162" s="3" t="s">
        <v>30</v>
      </c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3" t="s">
        <v>14</v>
      </c>
      <c r="AW162" s="3" t="s">
        <v>484</v>
      </c>
      <c r="AX162" s="3" t="s">
        <v>14</v>
      </c>
      <c r="AY162" s="3" t="s">
        <v>14</v>
      </c>
    </row>
    <row r="163" spans="1:51" ht="30" customHeight="1">
      <c r="A163" s="9" t="s">
        <v>58</v>
      </c>
      <c r="B163" s="9" t="s">
        <v>765</v>
      </c>
      <c r="C163" s="9" t="s">
        <v>37</v>
      </c>
      <c r="D163" s="10">
        <v>-9.0899999999999995E-2</v>
      </c>
      <c r="E163" s="13">
        <f>단가대비표!O15</f>
        <v>1150</v>
      </c>
      <c r="F163" s="14">
        <f t="shared" si="19"/>
        <v>-104.5</v>
      </c>
      <c r="G163" s="13">
        <f>단가대비표!P15</f>
        <v>0</v>
      </c>
      <c r="H163" s="14">
        <f t="shared" si="20"/>
        <v>0</v>
      </c>
      <c r="I163" s="13">
        <f>단가대비표!V15</f>
        <v>0</v>
      </c>
      <c r="J163" s="14">
        <f t="shared" si="21"/>
        <v>0</v>
      </c>
      <c r="K163" s="13">
        <f t="shared" si="22"/>
        <v>1150</v>
      </c>
      <c r="L163" s="14">
        <f t="shared" si="22"/>
        <v>-104.5</v>
      </c>
      <c r="M163" s="9" t="s">
        <v>1584</v>
      </c>
      <c r="N163" s="3" t="s">
        <v>879</v>
      </c>
      <c r="O163" s="3" t="s">
        <v>1686</v>
      </c>
      <c r="P163" s="3" t="s">
        <v>30</v>
      </c>
      <c r="Q163" s="3" t="s">
        <v>30</v>
      </c>
      <c r="R163" s="3" t="s">
        <v>11</v>
      </c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3" t="s">
        <v>14</v>
      </c>
      <c r="AW163" s="3" t="s">
        <v>449</v>
      </c>
      <c r="AX163" s="3" t="s">
        <v>14</v>
      </c>
      <c r="AY163" s="3" t="s">
        <v>14</v>
      </c>
    </row>
    <row r="164" spans="1:51" ht="30" customHeight="1">
      <c r="A164" s="9" t="s">
        <v>58</v>
      </c>
      <c r="B164" s="9" t="s">
        <v>292</v>
      </c>
      <c r="C164" s="9" t="s">
        <v>37</v>
      </c>
      <c r="D164" s="10">
        <v>-0.21540000000000001</v>
      </c>
      <c r="E164" s="13">
        <f>단가대비표!O14</f>
        <v>202</v>
      </c>
      <c r="F164" s="14">
        <f t="shared" si="19"/>
        <v>-43.5</v>
      </c>
      <c r="G164" s="13">
        <f>단가대비표!P14</f>
        <v>0</v>
      </c>
      <c r="H164" s="14">
        <f t="shared" si="20"/>
        <v>0</v>
      </c>
      <c r="I164" s="13">
        <f>단가대비표!V14</f>
        <v>0</v>
      </c>
      <c r="J164" s="14">
        <f t="shared" si="21"/>
        <v>0</v>
      </c>
      <c r="K164" s="13">
        <f t="shared" si="22"/>
        <v>202</v>
      </c>
      <c r="L164" s="14">
        <f t="shared" si="22"/>
        <v>-43.5</v>
      </c>
      <c r="M164" s="9" t="s">
        <v>1584</v>
      </c>
      <c r="N164" s="3" t="s">
        <v>879</v>
      </c>
      <c r="O164" s="3" t="s">
        <v>1687</v>
      </c>
      <c r="P164" s="3" t="s">
        <v>30</v>
      </c>
      <c r="Q164" s="3" t="s">
        <v>30</v>
      </c>
      <c r="R164" s="3" t="s">
        <v>11</v>
      </c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3" t="s">
        <v>14</v>
      </c>
      <c r="AW164" s="3" t="s">
        <v>448</v>
      </c>
      <c r="AX164" s="3" t="s">
        <v>14</v>
      </c>
      <c r="AY164" s="3" t="s">
        <v>14</v>
      </c>
    </row>
    <row r="165" spans="1:51" ht="30" customHeight="1">
      <c r="A165" s="9" t="s">
        <v>813</v>
      </c>
      <c r="B165" s="9" t="s">
        <v>14</v>
      </c>
      <c r="C165" s="9" t="s">
        <v>14</v>
      </c>
      <c r="D165" s="10"/>
      <c r="E165" s="13"/>
      <c r="F165" s="14">
        <f>TRUNC(SUMIF(N158:N164,N157,F158:F164),0)</f>
        <v>5190</v>
      </c>
      <c r="G165" s="13"/>
      <c r="H165" s="14">
        <f>TRUNC(SUMIF(N158:N164,N157,H158:H164),0)</f>
        <v>19974</v>
      </c>
      <c r="I165" s="13"/>
      <c r="J165" s="14">
        <f>TRUNC(SUMIF(N158:N164,N157,J158:J164),0)</f>
        <v>639</v>
      </c>
      <c r="K165" s="13"/>
      <c r="L165" s="14">
        <f>F165+H165+J165</f>
        <v>25803</v>
      </c>
      <c r="M165" s="9" t="s">
        <v>14</v>
      </c>
      <c r="N165" s="3" t="s">
        <v>1433</v>
      </c>
      <c r="O165" s="3" t="s">
        <v>1433</v>
      </c>
      <c r="P165" s="3" t="s">
        <v>14</v>
      </c>
      <c r="Q165" s="3" t="s">
        <v>14</v>
      </c>
      <c r="R165" s="3" t="s">
        <v>14</v>
      </c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3" t="s">
        <v>14</v>
      </c>
      <c r="AW165" s="3" t="s">
        <v>14</v>
      </c>
      <c r="AX165" s="3" t="s">
        <v>14</v>
      </c>
      <c r="AY165" s="3" t="s">
        <v>14</v>
      </c>
    </row>
    <row r="166" spans="1:51" ht="30" customHeight="1">
      <c r="A166" s="10"/>
      <c r="B166" s="10"/>
      <c r="C166" s="10"/>
      <c r="D166" s="10"/>
      <c r="E166" s="13"/>
      <c r="F166" s="14"/>
      <c r="G166" s="13"/>
      <c r="H166" s="14"/>
      <c r="I166" s="13"/>
      <c r="J166" s="14"/>
      <c r="K166" s="13"/>
      <c r="L166" s="14"/>
      <c r="M166" s="10"/>
    </row>
    <row r="167" spans="1:51" ht="30" customHeight="1">
      <c r="A167" s="256" t="s">
        <v>901</v>
      </c>
      <c r="B167" s="256"/>
      <c r="C167" s="256"/>
      <c r="D167" s="256"/>
      <c r="E167" s="257"/>
      <c r="F167" s="258"/>
      <c r="G167" s="257"/>
      <c r="H167" s="258"/>
      <c r="I167" s="257"/>
      <c r="J167" s="258"/>
      <c r="K167" s="257"/>
      <c r="L167" s="258"/>
      <c r="M167" s="256"/>
      <c r="N167" s="2" t="s">
        <v>881</v>
      </c>
    </row>
    <row r="168" spans="1:51" ht="30" customHeight="1">
      <c r="A168" s="9" t="s">
        <v>293</v>
      </c>
      <c r="B168" s="9" t="s">
        <v>1853</v>
      </c>
      <c r="C168" s="9" t="s">
        <v>49</v>
      </c>
      <c r="D168" s="10">
        <v>5.7000000000000009E-2</v>
      </c>
      <c r="E168" s="13">
        <f>일위대가목록!E100</f>
        <v>0</v>
      </c>
      <c r="F168" s="14">
        <f>TRUNC(E168*D168,1)</f>
        <v>0</v>
      </c>
      <c r="G168" s="13">
        <f>일위대가목록!F100</f>
        <v>91271</v>
      </c>
      <c r="H168" s="14">
        <f>TRUNC(G168*D168,1)</f>
        <v>5202.3999999999996</v>
      </c>
      <c r="I168" s="13">
        <f>일위대가목록!G100</f>
        <v>0</v>
      </c>
      <c r="J168" s="14">
        <f>TRUNC(I168*D168,1)</f>
        <v>0</v>
      </c>
      <c r="K168" s="13">
        <f>TRUNC(E168+G168+I168,1)</f>
        <v>91271</v>
      </c>
      <c r="L168" s="14">
        <f>TRUNC(F168+H168+J168,1)</f>
        <v>5202.3999999999996</v>
      </c>
      <c r="M168" s="9" t="s">
        <v>1582</v>
      </c>
      <c r="N168" s="3" t="s">
        <v>881</v>
      </c>
      <c r="O168" s="3" t="s">
        <v>581</v>
      </c>
      <c r="P168" s="3" t="s">
        <v>11</v>
      </c>
      <c r="Q168" s="3" t="s">
        <v>30</v>
      </c>
      <c r="R168" s="3" t="s">
        <v>30</v>
      </c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3" t="s">
        <v>14</v>
      </c>
      <c r="AW168" s="3" t="s">
        <v>499</v>
      </c>
      <c r="AX168" s="3" t="s">
        <v>14</v>
      </c>
      <c r="AY168" s="3" t="s">
        <v>14</v>
      </c>
    </row>
    <row r="169" spans="1:51" ht="30" customHeight="1">
      <c r="A169" s="9" t="s">
        <v>1571</v>
      </c>
      <c r="B169" s="9" t="s">
        <v>264</v>
      </c>
      <c r="C169" s="9" t="s">
        <v>29</v>
      </c>
      <c r="D169" s="10">
        <v>1</v>
      </c>
      <c r="E169" s="13">
        <f>일위대가목록!E101</f>
        <v>0</v>
      </c>
      <c r="F169" s="14">
        <f>TRUNC(E169*D169,1)</f>
        <v>0</v>
      </c>
      <c r="G169" s="13">
        <f>일위대가목록!F101</f>
        <v>9237</v>
      </c>
      <c r="H169" s="14">
        <f>TRUNC(G169*D169,1)</f>
        <v>9237</v>
      </c>
      <c r="I169" s="13">
        <f>일위대가목록!G101</f>
        <v>184</v>
      </c>
      <c r="J169" s="14">
        <f>TRUNC(I169*D169,1)</f>
        <v>184</v>
      </c>
      <c r="K169" s="13">
        <f>TRUNC(E169+G169+I169,1)</f>
        <v>9421</v>
      </c>
      <c r="L169" s="14">
        <f>TRUNC(F169+H169+J169,1)</f>
        <v>9421</v>
      </c>
      <c r="M169" s="9" t="s">
        <v>1576</v>
      </c>
      <c r="N169" s="3" t="s">
        <v>881</v>
      </c>
      <c r="O169" s="3" t="s">
        <v>583</v>
      </c>
      <c r="P169" s="3" t="s">
        <v>11</v>
      </c>
      <c r="Q169" s="3" t="s">
        <v>30</v>
      </c>
      <c r="R169" s="3" t="s">
        <v>30</v>
      </c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3" t="s">
        <v>14</v>
      </c>
      <c r="AW169" s="3" t="s">
        <v>500</v>
      </c>
      <c r="AX169" s="3" t="s">
        <v>14</v>
      </c>
      <c r="AY169" s="3" t="s">
        <v>14</v>
      </c>
    </row>
    <row r="170" spans="1:51" ht="30" customHeight="1">
      <c r="A170" s="9" t="s">
        <v>813</v>
      </c>
      <c r="B170" s="9" t="s">
        <v>14</v>
      </c>
      <c r="C170" s="9" t="s">
        <v>14</v>
      </c>
      <c r="D170" s="10"/>
      <c r="E170" s="13"/>
      <c r="F170" s="14">
        <f>TRUNC(SUMIF(N168:N169,N167,F168:F169),0)</f>
        <v>0</v>
      </c>
      <c r="G170" s="13"/>
      <c r="H170" s="14">
        <f>TRUNC(SUMIF(N168:N169,N167,H168:H169),0)</f>
        <v>14439</v>
      </c>
      <c r="I170" s="13"/>
      <c r="J170" s="14">
        <f>TRUNC(SUMIF(N168:N169,N167,J168:J169),0)</f>
        <v>184</v>
      </c>
      <c r="K170" s="13"/>
      <c r="L170" s="14">
        <f>F170+H170+J170</f>
        <v>14623</v>
      </c>
      <c r="M170" s="9" t="s">
        <v>14</v>
      </c>
      <c r="N170" s="3" t="s">
        <v>1433</v>
      </c>
      <c r="O170" s="3" t="s">
        <v>1433</v>
      </c>
      <c r="P170" s="3" t="s">
        <v>14</v>
      </c>
      <c r="Q170" s="3" t="s">
        <v>14</v>
      </c>
      <c r="R170" s="3" t="s">
        <v>14</v>
      </c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3" t="s">
        <v>14</v>
      </c>
      <c r="AW170" s="3" t="s">
        <v>14</v>
      </c>
      <c r="AX170" s="3" t="s">
        <v>14</v>
      </c>
      <c r="AY170" s="3" t="s">
        <v>14</v>
      </c>
    </row>
    <row r="171" spans="1:51" ht="30" customHeight="1">
      <c r="A171" s="10"/>
      <c r="B171" s="10"/>
      <c r="C171" s="10"/>
      <c r="D171" s="10"/>
      <c r="E171" s="13"/>
      <c r="F171" s="14"/>
      <c r="G171" s="13"/>
      <c r="H171" s="14"/>
      <c r="I171" s="13"/>
      <c r="J171" s="14"/>
      <c r="K171" s="13"/>
      <c r="L171" s="14"/>
      <c r="M171" s="10"/>
    </row>
    <row r="172" spans="1:51" ht="30" customHeight="1">
      <c r="A172" s="256" t="s">
        <v>912</v>
      </c>
      <c r="B172" s="256"/>
      <c r="C172" s="256"/>
      <c r="D172" s="256"/>
      <c r="E172" s="257"/>
      <c r="F172" s="258"/>
      <c r="G172" s="257"/>
      <c r="H172" s="258"/>
      <c r="I172" s="257"/>
      <c r="J172" s="258"/>
      <c r="K172" s="257"/>
      <c r="L172" s="258"/>
      <c r="M172" s="256"/>
      <c r="N172" s="2" t="s">
        <v>883</v>
      </c>
    </row>
    <row r="173" spans="1:51" ht="30" customHeight="1">
      <c r="A173" s="9" t="s">
        <v>31</v>
      </c>
      <c r="B173" s="9" t="s">
        <v>1534</v>
      </c>
      <c r="C173" s="9" t="s">
        <v>38</v>
      </c>
      <c r="D173" s="10">
        <v>1.0999999999999999E-2</v>
      </c>
      <c r="E173" s="13">
        <f>단가대비표!O117</f>
        <v>0</v>
      </c>
      <c r="F173" s="14">
        <f>TRUNC(E173*D173,1)</f>
        <v>0</v>
      </c>
      <c r="G173" s="13">
        <f>단가대비표!P117</f>
        <v>199140</v>
      </c>
      <c r="H173" s="14">
        <f>TRUNC(G173*D173,1)</f>
        <v>2190.5</v>
      </c>
      <c r="I173" s="13">
        <f>단가대비표!V117</f>
        <v>0</v>
      </c>
      <c r="J173" s="14">
        <f>TRUNC(I173*D173,1)</f>
        <v>0</v>
      </c>
      <c r="K173" s="13">
        <f>TRUNC(E173+G173+I173,1)</f>
        <v>199140</v>
      </c>
      <c r="L173" s="14">
        <f>TRUNC(F173+H173+J173,1)</f>
        <v>2190.5</v>
      </c>
      <c r="M173" s="9" t="s">
        <v>14</v>
      </c>
      <c r="N173" s="3" t="s">
        <v>883</v>
      </c>
      <c r="O173" s="3" t="s">
        <v>1693</v>
      </c>
      <c r="P173" s="3" t="s">
        <v>30</v>
      </c>
      <c r="Q173" s="3" t="s">
        <v>30</v>
      </c>
      <c r="R173" s="3" t="s">
        <v>11</v>
      </c>
      <c r="S173" s="4"/>
      <c r="T173" s="4"/>
      <c r="U173" s="4"/>
      <c r="V173" s="4">
        <v>1</v>
      </c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3" t="s">
        <v>14</v>
      </c>
      <c r="AW173" s="3" t="s">
        <v>440</v>
      </c>
      <c r="AX173" s="3" t="s">
        <v>14</v>
      </c>
      <c r="AY173" s="3" t="s">
        <v>14</v>
      </c>
    </row>
    <row r="174" spans="1:51" ht="30" customHeight="1">
      <c r="A174" s="9" t="s">
        <v>1572</v>
      </c>
      <c r="B174" s="9" t="s">
        <v>1593</v>
      </c>
      <c r="C174" s="9" t="s">
        <v>39</v>
      </c>
      <c r="D174" s="10">
        <v>1</v>
      </c>
      <c r="E174" s="13">
        <v>0</v>
      </c>
      <c r="F174" s="14">
        <f>TRUNC(E174*D174,1)</f>
        <v>0</v>
      </c>
      <c r="G174" s="13">
        <v>0</v>
      </c>
      <c r="H174" s="14">
        <f>TRUNC(G174*D174,1)</f>
        <v>0</v>
      </c>
      <c r="I174" s="13">
        <f>TRUNC(SUMIF(V173:V174,RIGHTB(O174,1),H173:H174)*U174,2)</f>
        <v>65.709999999999994</v>
      </c>
      <c r="J174" s="14">
        <f>TRUNC(I174*D174,1)</f>
        <v>65.7</v>
      </c>
      <c r="K174" s="13">
        <f>TRUNC(E174+G174+I174,1)</f>
        <v>65.7</v>
      </c>
      <c r="L174" s="14">
        <f>TRUNC(F174+H174+J174,1)</f>
        <v>65.7</v>
      </c>
      <c r="M174" s="9" t="s">
        <v>14</v>
      </c>
      <c r="N174" s="3" t="s">
        <v>883</v>
      </c>
      <c r="O174" s="3" t="s">
        <v>564</v>
      </c>
      <c r="P174" s="3" t="s">
        <v>30</v>
      </c>
      <c r="Q174" s="3" t="s">
        <v>30</v>
      </c>
      <c r="R174" s="3" t="s">
        <v>30</v>
      </c>
      <c r="S174" s="4">
        <v>1</v>
      </c>
      <c r="T174" s="4">
        <v>2</v>
      </c>
      <c r="U174" s="4">
        <v>0.03</v>
      </c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3" t="s">
        <v>14</v>
      </c>
      <c r="AW174" s="3" t="s">
        <v>503</v>
      </c>
      <c r="AX174" s="3" t="s">
        <v>14</v>
      </c>
      <c r="AY174" s="3" t="s">
        <v>14</v>
      </c>
    </row>
    <row r="175" spans="1:51" ht="30" customHeight="1">
      <c r="A175" s="9" t="s">
        <v>813</v>
      </c>
      <c r="B175" s="9" t="s">
        <v>14</v>
      </c>
      <c r="C175" s="9" t="s">
        <v>14</v>
      </c>
      <c r="D175" s="10"/>
      <c r="E175" s="13"/>
      <c r="F175" s="14">
        <f>TRUNC(SUMIF(N173:N174,N172,F173:F174),0)</f>
        <v>0</v>
      </c>
      <c r="G175" s="13"/>
      <c r="H175" s="14">
        <f>TRUNC(SUMIF(N173:N174,N172,H173:H174),0)</f>
        <v>2190</v>
      </c>
      <c r="I175" s="13"/>
      <c r="J175" s="14">
        <f>TRUNC(SUMIF(N173:N174,N172,J173:J174),0)</f>
        <v>65</v>
      </c>
      <c r="K175" s="13"/>
      <c r="L175" s="14">
        <f>F175+H175+J175</f>
        <v>2255</v>
      </c>
      <c r="M175" s="9" t="s">
        <v>14</v>
      </c>
      <c r="N175" s="3" t="s">
        <v>1433</v>
      </c>
      <c r="O175" s="3" t="s">
        <v>1433</v>
      </c>
      <c r="P175" s="3" t="s">
        <v>14</v>
      </c>
      <c r="Q175" s="3" t="s">
        <v>14</v>
      </c>
      <c r="R175" s="3" t="s">
        <v>14</v>
      </c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3" t="s">
        <v>14</v>
      </c>
      <c r="AW175" s="3" t="s">
        <v>14</v>
      </c>
      <c r="AX175" s="3" t="s">
        <v>14</v>
      </c>
      <c r="AY175" s="3" t="s">
        <v>14</v>
      </c>
    </row>
    <row r="176" spans="1:51" ht="30" customHeight="1">
      <c r="A176" s="10"/>
      <c r="B176" s="10"/>
      <c r="C176" s="10"/>
      <c r="D176" s="10"/>
      <c r="E176" s="13"/>
      <c r="F176" s="14"/>
      <c r="G176" s="13"/>
      <c r="H176" s="14"/>
      <c r="I176" s="13"/>
      <c r="J176" s="14"/>
      <c r="K176" s="13"/>
      <c r="L176" s="14"/>
      <c r="M176" s="10"/>
    </row>
    <row r="177" spans="1:51" ht="30" customHeight="1">
      <c r="A177" s="256" t="s">
        <v>1674</v>
      </c>
      <c r="B177" s="256"/>
      <c r="C177" s="256"/>
      <c r="D177" s="256"/>
      <c r="E177" s="257"/>
      <c r="F177" s="258"/>
      <c r="G177" s="257"/>
      <c r="H177" s="258"/>
      <c r="I177" s="257"/>
      <c r="J177" s="258"/>
      <c r="K177" s="257"/>
      <c r="L177" s="258"/>
      <c r="M177" s="256"/>
      <c r="N177" s="2" t="s">
        <v>884</v>
      </c>
    </row>
    <row r="178" spans="1:51" ht="30" customHeight="1">
      <c r="A178" s="9" t="s">
        <v>31</v>
      </c>
      <c r="B178" s="9" t="s">
        <v>1534</v>
      </c>
      <c r="C178" s="9" t="s">
        <v>38</v>
      </c>
      <c r="D178" s="10">
        <v>1.0999999999999999E-2</v>
      </c>
      <c r="E178" s="13">
        <f>단가대비표!O117</f>
        <v>0</v>
      </c>
      <c r="F178" s="14">
        <f>TRUNC(E178*D178,1)</f>
        <v>0</v>
      </c>
      <c r="G178" s="13">
        <f>단가대비표!P117</f>
        <v>199140</v>
      </c>
      <c r="H178" s="14">
        <f>TRUNC(G178*D178,1)</f>
        <v>2190.5</v>
      </c>
      <c r="I178" s="13">
        <f>단가대비표!V117</f>
        <v>0</v>
      </c>
      <c r="J178" s="14">
        <f>TRUNC(I178*D178,1)</f>
        <v>0</v>
      </c>
      <c r="K178" s="13">
        <f t="shared" ref="K178:L180" si="23">TRUNC(E178+G178+I178,1)</f>
        <v>199140</v>
      </c>
      <c r="L178" s="14">
        <f t="shared" si="23"/>
        <v>2190.5</v>
      </c>
      <c r="M178" s="9" t="s">
        <v>14</v>
      </c>
      <c r="N178" s="3" t="s">
        <v>884</v>
      </c>
      <c r="O178" s="3" t="s">
        <v>1693</v>
      </c>
      <c r="P178" s="3" t="s">
        <v>30</v>
      </c>
      <c r="Q178" s="3" t="s">
        <v>30</v>
      </c>
      <c r="R178" s="3" t="s">
        <v>11</v>
      </c>
      <c r="S178" s="4"/>
      <c r="T178" s="4"/>
      <c r="U178" s="4"/>
      <c r="V178" s="4">
        <v>1</v>
      </c>
      <c r="W178" s="4">
        <v>2</v>
      </c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3" t="s">
        <v>14</v>
      </c>
      <c r="AW178" s="3" t="s">
        <v>434</v>
      </c>
      <c r="AX178" s="3" t="s">
        <v>14</v>
      </c>
      <c r="AY178" s="3" t="s">
        <v>14</v>
      </c>
    </row>
    <row r="179" spans="1:51" ht="30" customHeight="1">
      <c r="A179" s="9" t="s">
        <v>1585</v>
      </c>
      <c r="B179" s="9" t="s">
        <v>974</v>
      </c>
      <c r="C179" s="9" t="s">
        <v>39</v>
      </c>
      <c r="D179" s="10">
        <v>1</v>
      </c>
      <c r="E179" s="13">
        <v>0</v>
      </c>
      <c r="F179" s="14">
        <f>TRUNC(E179*D179,1)</f>
        <v>0</v>
      </c>
      <c r="G179" s="13">
        <f>TRUNC(SUMIF(V178:V180,RIGHTB(O179,1),H178:H180)*U179,2)</f>
        <v>438.1</v>
      </c>
      <c r="H179" s="14">
        <f>TRUNC(G179*D179,1)</f>
        <v>438.1</v>
      </c>
      <c r="I179" s="13">
        <v>0</v>
      </c>
      <c r="J179" s="14">
        <f>TRUNC(I179*D179,1)</f>
        <v>0</v>
      </c>
      <c r="K179" s="13">
        <f t="shared" si="23"/>
        <v>438.1</v>
      </c>
      <c r="L179" s="14">
        <f t="shared" si="23"/>
        <v>438.1</v>
      </c>
      <c r="M179" s="9" t="s">
        <v>14</v>
      </c>
      <c r="N179" s="3" t="s">
        <v>884</v>
      </c>
      <c r="O179" s="3" t="s">
        <v>564</v>
      </c>
      <c r="P179" s="3" t="s">
        <v>30</v>
      </c>
      <c r="Q179" s="3" t="s">
        <v>30</v>
      </c>
      <c r="R179" s="3" t="s">
        <v>30</v>
      </c>
      <c r="S179" s="4">
        <v>1</v>
      </c>
      <c r="T179" s="4">
        <v>1</v>
      </c>
      <c r="U179" s="4">
        <v>0.2</v>
      </c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3" t="s">
        <v>14</v>
      </c>
      <c r="AW179" s="3" t="s">
        <v>501</v>
      </c>
      <c r="AX179" s="3" t="s">
        <v>14</v>
      </c>
      <c r="AY179" s="3" t="s">
        <v>14</v>
      </c>
    </row>
    <row r="180" spans="1:51" ht="30" customHeight="1">
      <c r="A180" s="9" t="s">
        <v>1572</v>
      </c>
      <c r="B180" s="9" t="s">
        <v>1593</v>
      </c>
      <c r="C180" s="9" t="s">
        <v>39</v>
      </c>
      <c r="D180" s="10">
        <v>1</v>
      </c>
      <c r="E180" s="13">
        <v>0</v>
      </c>
      <c r="F180" s="14">
        <f>TRUNC(E180*D180,1)</f>
        <v>0</v>
      </c>
      <c r="G180" s="13">
        <v>0</v>
      </c>
      <c r="H180" s="14">
        <f>TRUNC(G180*D180,1)</f>
        <v>0</v>
      </c>
      <c r="I180" s="13">
        <f>TRUNC(SUMIF(W178:W180,RIGHTB(O180,1),H178:H180)*U180,2)</f>
        <v>65.709999999999994</v>
      </c>
      <c r="J180" s="14">
        <f>TRUNC(I180*D180,1)</f>
        <v>65.7</v>
      </c>
      <c r="K180" s="13">
        <f t="shared" si="23"/>
        <v>65.7</v>
      </c>
      <c r="L180" s="14">
        <f t="shared" si="23"/>
        <v>65.7</v>
      </c>
      <c r="M180" s="9" t="s">
        <v>14</v>
      </c>
      <c r="N180" s="3" t="s">
        <v>884</v>
      </c>
      <c r="O180" s="3" t="s">
        <v>582</v>
      </c>
      <c r="P180" s="3" t="s">
        <v>30</v>
      </c>
      <c r="Q180" s="3" t="s">
        <v>30</v>
      </c>
      <c r="R180" s="3" t="s">
        <v>30</v>
      </c>
      <c r="S180" s="4">
        <v>1</v>
      </c>
      <c r="T180" s="4">
        <v>2</v>
      </c>
      <c r="U180" s="4">
        <v>0.03</v>
      </c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3" t="s">
        <v>14</v>
      </c>
      <c r="AW180" s="3" t="s">
        <v>487</v>
      </c>
      <c r="AX180" s="3" t="s">
        <v>14</v>
      </c>
      <c r="AY180" s="3" t="s">
        <v>14</v>
      </c>
    </row>
    <row r="181" spans="1:51" ht="30" customHeight="1">
      <c r="A181" s="9" t="s">
        <v>813</v>
      </c>
      <c r="B181" s="9" t="s">
        <v>14</v>
      </c>
      <c r="C181" s="9" t="s">
        <v>14</v>
      </c>
      <c r="D181" s="10"/>
      <c r="E181" s="13"/>
      <c r="F181" s="14">
        <f>TRUNC(SUMIF(N178:N180,N177,F178:F180),0)</f>
        <v>0</v>
      </c>
      <c r="G181" s="13"/>
      <c r="H181" s="14">
        <f>TRUNC(SUMIF(N178:N180,N177,H178:H180),0)</f>
        <v>2628</v>
      </c>
      <c r="I181" s="13"/>
      <c r="J181" s="14">
        <f>TRUNC(SUMIF(N178:N180,N177,J178:J180),0)</f>
        <v>65</v>
      </c>
      <c r="K181" s="13"/>
      <c r="L181" s="14">
        <f>F181+H181+J181</f>
        <v>2693</v>
      </c>
      <c r="M181" s="9" t="s">
        <v>14</v>
      </c>
      <c r="N181" s="3" t="s">
        <v>1433</v>
      </c>
      <c r="O181" s="3" t="s">
        <v>1433</v>
      </c>
      <c r="P181" s="3" t="s">
        <v>14</v>
      </c>
      <c r="Q181" s="3" t="s">
        <v>14</v>
      </c>
      <c r="R181" s="3" t="s">
        <v>14</v>
      </c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3" t="s">
        <v>14</v>
      </c>
      <c r="AW181" s="3" t="s">
        <v>14</v>
      </c>
      <c r="AX181" s="3" t="s">
        <v>14</v>
      </c>
      <c r="AY181" s="3" t="s">
        <v>14</v>
      </c>
    </row>
    <row r="182" spans="1:51" ht="30" customHeight="1">
      <c r="A182" s="10"/>
      <c r="B182" s="10"/>
      <c r="C182" s="10"/>
      <c r="D182" s="10"/>
      <c r="E182" s="13"/>
      <c r="F182" s="14"/>
      <c r="G182" s="13"/>
      <c r="H182" s="14"/>
      <c r="I182" s="13"/>
      <c r="J182" s="14"/>
      <c r="K182" s="13"/>
      <c r="L182" s="14"/>
      <c r="M182" s="10"/>
    </row>
    <row r="183" spans="1:51" ht="30" customHeight="1">
      <c r="A183" s="256" t="s">
        <v>940</v>
      </c>
      <c r="B183" s="256"/>
      <c r="C183" s="256"/>
      <c r="D183" s="256"/>
      <c r="E183" s="257"/>
      <c r="F183" s="258"/>
      <c r="G183" s="257"/>
      <c r="H183" s="258"/>
      <c r="I183" s="257"/>
      <c r="J183" s="258"/>
      <c r="K183" s="257"/>
      <c r="L183" s="258"/>
      <c r="M183" s="256"/>
      <c r="N183" s="2" t="s">
        <v>882</v>
      </c>
    </row>
    <row r="184" spans="1:51" ht="30" customHeight="1">
      <c r="A184" s="9" t="s">
        <v>33</v>
      </c>
      <c r="B184" s="9" t="s">
        <v>1534</v>
      </c>
      <c r="C184" s="9" t="s">
        <v>38</v>
      </c>
      <c r="D184" s="10">
        <v>0.01</v>
      </c>
      <c r="E184" s="13">
        <f>단가대비표!O121</f>
        <v>0</v>
      </c>
      <c r="F184" s="14">
        <f>TRUNC(E184*D184,1)</f>
        <v>0</v>
      </c>
      <c r="G184" s="13">
        <f>단가대비표!P121</f>
        <v>216528</v>
      </c>
      <c r="H184" s="14">
        <f>TRUNC(G184*D184,1)</f>
        <v>2165.1999999999998</v>
      </c>
      <c r="I184" s="13">
        <f>단가대비표!V121</f>
        <v>0</v>
      </c>
      <c r="J184" s="14">
        <f>TRUNC(I184*D184,1)</f>
        <v>0</v>
      </c>
      <c r="K184" s="13">
        <f t="shared" ref="K184:L186" si="24">TRUNC(E184+G184+I184,1)</f>
        <v>216528</v>
      </c>
      <c r="L184" s="14">
        <f t="shared" si="24"/>
        <v>2165.1999999999998</v>
      </c>
      <c r="M184" s="9" t="s">
        <v>14</v>
      </c>
      <c r="N184" s="3" t="s">
        <v>882</v>
      </c>
      <c r="O184" s="3" t="s">
        <v>1673</v>
      </c>
      <c r="P184" s="3" t="s">
        <v>30</v>
      </c>
      <c r="Q184" s="3" t="s">
        <v>30</v>
      </c>
      <c r="R184" s="3" t="s">
        <v>11</v>
      </c>
      <c r="S184" s="4"/>
      <c r="T184" s="4"/>
      <c r="U184" s="4"/>
      <c r="V184" s="4">
        <v>1</v>
      </c>
      <c r="W184" s="4">
        <v>2</v>
      </c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3" t="s">
        <v>14</v>
      </c>
      <c r="AW184" s="3" t="s">
        <v>446</v>
      </c>
      <c r="AX184" s="3" t="s">
        <v>14</v>
      </c>
      <c r="AY184" s="3" t="s">
        <v>14</v>
      </c>
    </row>
    <row r="185" spans="1:51" ht="30" customHeight="1">
      <c r="A185" s="9" t="s">
        <v>1572</v>
      </c>
      <c r="B185" s="9" t="s">
        <v>1589</v>
      </c>
      <c r="C185" s="9" t="s">
        <v>39</v>
      </c>
      <c r="D185" s="10">
        <v>1</v>
      </c>
      <c r="E185" s="13">
        <v>0</v>
      </c>
      <c r="F185" s="14">
        <f>TRUNC(E185*D185,1)</f>
        <v>0</v>
      </c>
      <c r="G185" s="13">
        <v>0</v>
      </c>
      <c r="H185" s="14">
        <f>TRUNC(G185*D185,1)</f>
        <v>0</v>
      </c>
      <c r="I185" s="13">
        <f>TRUNC(SUMIF(V184:V186,RIGHTB(O185,1),H184:H186)*U185,2)</f>
        <v>194.86</v>
      </c>
      <c r="J185" s="14">
        <f>TRUNC(I185*D185,1)</f>
        <v>194.8</v>
      </c>
      <c r="K185" s="13">
        <f t="shared" si="24"/>
        <v>194.8</v>
      </c>
      <c r="L185" s="14">
        <f t="shared" si="24"/>
        <v>194.8</v>
      </c>
      <c r="M185" s="9" t="s">
        <v>14</v>
      </c>
      <c r="N185" s="3" t="s">
        <v>882</v>
      </c>
      <c r="O185" s="3" t="s">
        <v>564</v>
      </c>
      <c r="P185" s="3" t="s">
        <v>30</v>
      </c>
      <c r="Q185" s="3" t="s">
        <v>30</v>
      </c>
      <c r="R185" s="3" t="s">
        <v>30</v>
      </c>
      <c r="S185" s="4">
        <v>1</v>
      </c>
      <c r="T185" s="4">
        <v>2</v>
      </c>
      <c r="U185" s="4">
        <v>0.09</v>
      </c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3" t="s">
        <v>14</v>
      </c>
      <c r="AW185" s="3" t="s">
        <v>493</v>
      </c>
      <c r="AX185" s="3" t="s">
        <v>14</v>
      </c>
      <c r="AY185" s="3" t="s">
        <v>14</v>
      </c>
    </row>
    <row r="186" spans="1:51" ht="30" customHeight="1">
      <c r="A186" s="9" t="s">
        <v>1585</v>
      </c>
      <c r="B186" s="9" t="s">
        <v>973</v>
      </c>
      <c r="C186" s="9" t="s">
        <v>39</v>
      </c>
      <c r="D186" s="10">
        <v>1</v>
      </c>
      <c r="E186" s="13">
        <v>0</v>
      </c>
      <c r="F186" s="14">
        <f>TRUNC(E186*D186,1)</f>
        <v>0</v>
      </c>
      <c r="G186" s="13">
        <f>TRUNC(SUMIF(W184:W186,RIGHTB(O186,1),H184:H186)*U186,2)</f>
        <v>1623.9</v>
      </c>
      <c r="H186" s="14">
        <f>TRUNC(G186*D186,1)</f>
        <v>1623.9</v>
      </c>
      <c r="I186" s="13">
        <v>0</v>
      </c>
      <c r="J186" s="14">
        <f>TRUNC(I186*D186,1)</f>
        <v>0</v>
      </c>
      <c r="K186" s="13">
        <f t="shared" si="24"/>
        <v>1623.9</v>
      </c>
      <c r="L186" s="14">
        <f t="shared" si="24"/>
        <v>1623.9</v>
      </c>
      <c r="M186" s="9" t="s">
        <v>14</v>
      </c>
      <c r="N186" s="3" t="s">
        <v>882</v>
      </c>
      <c r="O186" s="3" t="s">
        <v>582</v>
      </c>
      <c r="P186" s="3" t="s">
        <v>30</v>
      </c>
      <c r="Q186" s="3" t="s">
        <v>30</v>
      </c>
      <c r="R186" s="3" t="s">
        <v>30</v>
      </c>
      <c r="S186" s="4">
        <v>1</v>
      </c>
      <c r="T186" s="4">
        <v>1</v>
      </c>
      <c r="U186" s="4">
        <v>0.75</v>
      </c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3" t="s">
        <v>14</v>
      </c>
      <c r="AW186" s="3" t="s">
        <v>502</v>
      </c>
      <c r="AX186" s="3" t="s">
        <v>14</v>
      </c>
      <c r="AY186" s="3" t="s">
        <v>14</v>
      </c>
    </row>
    <row r="187" spans="1:51" ht="30" customHeight="1">
      <c r="A187" s="9" t="s">
        <v>813</v>
      </c>
      <c r="B187" s="9" t="s">
        <v>14</v>
      </c>
      <c r="C187" s="9" t="s">
        <v>14</v>
      </c>
      <c r="D187" s="10"/>
      <c r="E187" s="13"/>
      <c r="F187" s="14">
        <f>TRUNC(SUMIF(N184:N186,N183,F184:F186),0)</f>
        <v>0</v>
      </c>
      <c r="G187" s="13"/>
      <c r="H187" s="14">
        <f>TRUNC(SUMIF(N184:N186,N183,H184:H186),0)</f>
        <v>3789</v>
      </c>
      <c r="I187" s="13"/>
      <c r="J187" s="14">
        <f>TRUNC(SUMIF(N184:N186,N183,J184:J186),0)</f>
        <v>194</v>
      </c>
      <c r="K187" s="13"/>
      <c r="L187" s="14">
        <f>F187+H187+J187</f>
        <v>3983</v>
      </c>
      <c r="M187" s="9" t="s">
        <v>14</v>
      </c>
      <c r="N187" s="3" t="s">
        <v>1433</v>
      </c>
      <c r="O187" s="3" t="s">
        <v>1433</v>
      </c>
      <c r="P187" s="3" t="s">
        <v>14</v>
      </c>
      <c r="Q187" s="3" t="s">
        <v>14</v>
      </c>
      <c r="R187" s="3" t="s">
        <v>14</v>
      </c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3" t="s">
        <v>14</v>
      </c>
      <c r="AW187" s="3" t="s">
        <v>14</v>
      </c>
      <c r="AX187" s="3" t="s">
        <v>14</v>
      </c>
      <c r="AY187" s="3" t="s">
        <v>14</v>
      </c>
    </row>
    <row r="188" spans="1:51" ht="30" customHeight="1">
      <c r="A188" s="10"/>
      <c r="B188" s="10"/>
      <c r="C188" s="10"/>
      <c r="D188" s="10"/>
      <c r="E188" s="13"/>
      <c r="F188" s="14"/>
      <c r="G188" s="13"/>
      <c r="H188" s="14"/>
      <c r="I188" s="13"/>
      <c r="J188" s="14"/>
      <c r="K188" s="13"/>
      <c r="L188" s="14"/>
      <c r="M188" s="10"/>
    </row>
    <row r="189" spans="1:51" ht="30" customHeight="1">
      <c r="A189" s="256" t="s">
        <v>584</v>
      </c>
      <c r="B189" s="256"/>
      <c r="C189" s="256"/>
      <c r="D189" s="256"/>
      <c r="E189" s="257"/>
      <c r="F189" s="258"/>
      <c r="G189" s="257"/>
      <c r="H189" s="258"/>
      <c r="I189" s="257"/>
      <c r="J189" s="258"/>
      <c r="K189" s="257"/>
      <c r="L189" s="258"/>
      <c r="M189" s="256"/>
      <c r="N189" s="2" t="s">
        <v>880</v>
      </c>
    </row>
    <row r="190" spans="1:51" ht="30" customHeight="1">
      <c r="A190" s="9" t="s">
        <v>33</v>
      </c>
      <c r="B190" s="9" t="s">
        <v>1534</v>
      </c>
      <c r="C190" s="9" t="s">
        <v>38</v>
      </c>
      <c r="D190" s="10">
        <v>2.2000000000000001E-3</v>
      </c>
      <c r="E190" s="13">
        <f>단가대비표!O121</f>
        <v>0</v>
      </c>
      <c r="F190" s="14">
        <f>TRUNC(E190*D190,1)</f>
        <v>0</v>
      </c>
      <c r="G190" s="13">
        <f>단가대비표!P121</f>
        <v>216528</v>
      </c>
      <c r="H190" s="14">
        <f>TRUNC(G190*D190,1)</f>
        <v>476.3</v>
      </c>
      <c r="I190" s="13">
        <f>단가대비표!V121</f>
        <v>0</v>
      </c>
      <c r="J190" s="14">
        <f>TRUNC(I190*D190,1)</f>
        <v>0</v>
      </c>
      <c r="K190" s="13">
        <f>TRUNC(E190+G190+I190,1)</f>
        <v>216528</v>
      </c>
      <c r="L190" s="14">
        <f>TRUNC(F190+H190+J190,1)</f>
        <v>476.3</v>
      </c>
      <c r="M190" s="9" t="s">
        <v>14</v>
      </c>
      <c r="N190" s="3" t="s">
        <v>880</v>
      </c>
      <c r="O190" s="3" t="s">
        <v>1673</v>
      </c>
      <c r="P190" s="3" t="s">
        <v>30</v>
      </c>
      <c r="Q190" s="3" t="s">
        <v>30</v>
      </c>
      <c r="R190" s="3" t="s">
        <v>11</v>
      </c>
      <c r="S190" s="4"/>
      <c r="T190" s="4"/>
      <c r="U190" s="4"/>
      <c r="V190" s="4">
        <v>1</v>
      </c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3" t="s">
        <v>14</v>
      </c>
      <c r="AW190" s="3" t="s">
        <v>455</v>
      </c>
      <c r="AX190" s="3" t="s">
        <v>14</v>
      </c>
      <c r="AY190" s="3" t="s">
        <v>14</v>
      </c>
    </row>
    <row r="191" spans="1:51" ht="30" customHeight="1">
      <c r="A191" s="9" t="s">
        <v>1572</v>
      </c>
      <c r="B191" s="9" t="s">
        <v>1589</v>
      </c>
      <c r="C191" s="9" t="s">
        <v>39</v>
      </c>
      <c r="D191" s="10">
        <v>1</v>
      </c>
      <c r="E191" s="13">
        <v>0</v>
      </c>
      <c r="F191" s="14">
        <f>TRUNC(E191*D191,1)</f>
        <v>0</v>
      </c>
      <c r="G191" s="13">
        <v>0</v>
      </c>
      <c r="H191" s="14">
        <f>TRUNC(G191*D191,1)</f>
        <v>0</v>
      </c>
      <c r="I191" s="13">
        <f>TRUNC(SUMIF(V190:V191,RIGHTB(O191,1),H190:H191)*U191,2)</f>
        <v>42.86</v>
      </c>
      <c r="J191" s="14">
        <f>TRUNC(I191*D191,1)</f>
        <v>42.8</v>
      </c>
      <c r="K191" s="13">
        <f>TRUNC(E191+G191+I191,1)</f>
        <v>42.8</v>
      </c>
      <c r="L191" s="14">
        <f>TRUNC(F191+H191+J191,1)</f>
        <v>42.8</v>
      </c>
      <c r="M191" s="9" t="s">
        <v>14</v>
      </c>
      <c r="N191" s="3" t="s">
        <v>880</v>
      </c>
      <c r="O191" s="3" t="s">
        <v>564</v>
      </c>
      <c r="P191" s="3" t="s">
        <v>30</v>
      </c>
      <c r="Q191" s="3" t="s">
        <v>30</v>
      </c>
      <c r="R191" s="3" t="s">
        <v>30</v>
      </c>
      <c r="S191" s="4">
        <v>1</v>
      </c>
      <c r="T191" s="4">
        <v>2</v>
      </c>
      <c r="U191" s="4">
        <v>0.09</v>
      </c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3" t="s">
        <v>14</v>
      </c>
      <c r="AW191" s="3" t="s">
        <v>488</v>
      </c>
      <c r="AX191" s="3" t="s">
        <v>14</v>
      </c>
      <c r="AY191" s="3" t="s">
        <v>14</v>
      </c>
    </row>
    <row r="192" spans="1:51" ht="30" customHeight="1">
      <c r="A192" s="9" t="s">
        <v>813</v>
      </c>
      <c r="B192" s="9" t="s">
        <v>14</v>
      </c>
      <c r="C192" s="9" t="s">
        <v>14</v>
      </c>
      <c r="D192" s="10"/>
      <c r="E192" s="13"/>
      <c r="F192" s="14">
        <f>TRUNC(SUMIF(N190:N191,N189,F190:F191),0)</f>
        <v>0</v>
      </c>
      <c r="G192" s="13"/>
      <c r="H192" s="14">
        <f>TRUNC(SUMIF(N190:N191,N189,H190:H191),0)</f>
        <v>476</v>
      </c>
      <c r="I192" s="13"/>
      <c r="J192" s="14">
        <f>TRUNC(SUMIF(N190:N191,N189,J190:J191),0)</f>
        <v>42</v>
      </c>
      <c r="K192" s="13"/>
      <c r="L192" s="14">
        <f>F192+H192+J192</f>
        <v>518</v>
      </c>
      <c r="M192" s="9" t="s">
        <v>14</v>
      </c>
      <c r="N192" s="3" t="s">
        <v>1433</v>
      </c>
      <c r="O192" s="3" t="s">
        <v>1433</v>
      </c>
      <c r="P192" s="3" t="s">
        <v>14</v>
      </c>
      <c r="Q192" s="3" t="s">
        <v>14</v>
      </c>
      <c r="R192" s="3" t="s">
        <v>14</v>
      </c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3" t="s">
        <v>14</v>
      </c>
      <c r="AW192" s="3" t="s">
        <v>14</v>
      </c>
      <c r="AX192" s="3" t="s">
        <v>14</v>
      </c>
      <c r="AY192" s="3" t="s">
        <v>14</v>
      </c>
    </row>
    <row r="193" spans="1:51" ht="30" customHeight="1">
      <c r="A193" s="10"/>
      <c r="B193" s="10"/>
      <c r="C193" s="10"/>
      <c r="D193" s="10"/>
      <c r="E193" s="13"/>
      <c r="F193" s="14"/>
      <c r="G193" s="13"/>
      <c r="H193" s="14"/>
      <c r="I193" s="13"/>
      <c r="J193" s="14"/>
      <c r="K193" s="13"/>
      <c r="L193" s="14"/>
      <c r="M193" s="10"/>
    </row>
    <row r="194" spans="1:51" ht="30" customHeight="1">
      <c r="A194" s="256" t="s">
        <v>585</v>
      </c>
      <c r="B194" s="256"/>
      <c r="C194" s="256"/>
      <c r="D194" s="256"/>
      <c r="E194" s="257"/>
      <c r="F194" s="258"/>
      <c r="G194" s="257"/>
      <c r="H194" s="258"/>
      <c r="I194" s="257"/>
      <c r="J194" s="258"/>
      <c r="K194" s="257"/>
      <c r="L194" s="258"/>
      <c r="M194" s="256"/>
      <c r="N194" s="2" t="s">
        <v>885</v>
      </c>
    </row>
    <row r="195" spans="1:51" ht="30" customHeight="1">
      <c r="A195" s="9" t="s">
        <v>33</v>
      </c>
      <c r="B195" s="9" t="s">
        <v>1534</v>
      </c>
      <c r="C195" s="9" t="s">
        <v>38</v>
      </c>
      <c r="D195" s="10">
        <v>1.4E-2</v>
      </c>
      <c r="E195" s="13">
        <f>단가대비표!O121</f>
        <v>0</v>
      </c>
      <c r="F195" s="14">
        <f>TRUNC(E195*D195,1)</f>
        <v>0</v>
      </c>
      <c r="G195" s="13">
        <f>단가대비표!P121</f>
        <v>216528</v>
      </c>
      <c r="H195" s="14">
        <f>TRUNC(G195*D195,1)</f>
        <v>3031.3</v>
      </c>
      <c r="I195" s="13">
        <f>단가대비표!V121</f>
        <v>0</v>
      </c>
      <c r="J195" s="14">
        <f>TRUNC(I195*D195,1)</f>
        <v>0</v>
      </c>
      <c r="K195" s="13">
        <f t="shared" ref="K195:L199" si="25">TRUNC(E195+G195+I195,1)</f>
        <v>216528</v>
      </c>
      <c r="L195" s="14">
        <f t="shared" si="25"/>
        <v>3031.3</v>
      </c>
      <c r="M195" s="9" t="s">
        <v>14</v>
      </c>
      <c r="N195" s="3" t="s">
        <v>885</v>
      </c>
      <c r="O195" s="3" t="s">
        <v>1673</v>
      </c>
      <c r="P195" s="3" t="s">
        <v>30</v>
      </c>
      <c r="Q195" s="3" t="s">
        <v>30</v>
      </c>
      <c r="R195" s="3" t="s">
        <v>11</v>
      </c>
      <c r="S195" s="4"/>
      <c r="T195" s="4"/>
      <c r="U195" s="4"/>
      <c r="V195" s="4">
        <v>1</v>
      </c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3" t="s">
        <v>14</v>
      </c>
      <c r="AW195" s="3" t="s">
        <v>456</v>
      </c>
      <c r="AX195" s="3" t="s">
        <v>14</v>
      </c>
      <c r="AY195" s="3" t="s">
        <v>14</v>
      </c>
    </row>
    <row r="196" spans="1:51" ht="30" customHeight="1">
      <c r="A196" s="9" t="s">
        <v>1558</v>
      </c>
      <c r="B196" s="9" t="s">
        <v>1534</v>
      </c>
      <c r="C196" s="9" t="s">
        <v>38</v>
      </c>
      <c r="D196" s="10">
        <v>4.0000000000000001E-3</v>
      </c>
      <c r="E196" s="13">
        <f>단가대비표!O110</f>
        <v>0</v>
      </c>
      <c r="F196" s="14">
        <f>TRUNC(E196*D196,1)</f>
        <v>0</v>
      </c>
      <c r="G196" s="13">
        <f>단가대비표!P110</f>
        <v>138290</v>
      </c>
      <c r="H196" s="14">
        <f>TRUNC(G196*D196,1)</f>
        <v>553.1</v>
      </c>
      <c r="I196" s="13">
        <f>단가대비표!V110</f>
        <v>0</v>
      </c>
      <c r="J196" s="14">
        <f>TRUNC(I196*D196,1)</f>
        <v>0</v>
      </c>
      <c r="K196" s="13">
        <f t="shared" si="25"/>
        <v>138290</v>
      </c>
      <c r="L196" s="14">
        <f t="shared" si="25"/>
        <v>553.1</v>
      </c>
      <c r="M196" s="9" t="s">
        <v>14</v>
      </c>
      <c r="N196" s="3" t="s">
        <v>885</v>
      </c>
      <c r="O196" s="3" t="s">
        <v>1652</v>
      </c>
      <c r="P196" s="3" t="s">
        <v>30</v>
      </c>
      <c r="Q196" s="3" t="s">
        <v>30</v>
      </c>
      <c r="R196" s="3" t="s">
        <v>11</v>
      </c>
      <c r="S196" s="4"/>
      <c r="T196" s="4"/>
      <c r="U196" s="4"/>
      <c r="V196" s="4">
        <v>1</v>
      </c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3" t="s">
        <v>14</v>
      </c>
      <c r="AW196" s="3" t="s">
        <v>458</v>
      </c>
      <c r="AX196" s="3" t="s">
        <v>14</v>
      </c>
      <c r="AY196" s="3" t="s">
        <v>14</v>
      </c>
    </row>
    <row r="197" spans="1:51" ht="30" customHeight="1">
      <c r="A197" s="9" t="s">
        <v>1572</v>
      </c>
      <c r="B197" s="9" t="s">
        <v>1587</v>
      </c>
      <c r="C197" s="9" t="s">
        <v>39</v>
      </c>
      <c r="D197" s="10">
        <v>1</v>
      </c>
      <c r="E197" s="13">
        <v>0</v>
      </c>
      <c r="F197" s="14">
        <f>TRUNC(E197*D197,1)</f>
        <v>0</v>
      </c>
      <c r="G197" s="13">
        <v>0</v>
      </c>
      <c r="H197" s="14">
        <f>TRUNC(G197*D197,1)</f>
        <v>0</v>
      </c>
      <c r="I197" s="13">
        <f>TRUNC(SUMIF(V195:V199,RIGHTB(O197,1),H195:H199)*U197,2)</f>
        <v>71.680000000000007</v>
      </c>
      <c r="J197" s="14">
        <f>TRUNC(I197*D197,1)</f>
        <v>71.599999999999994</v>
      </c>
      <c r="K197" s="13">
        <f t="shared" si="25"/>
        <v>71.599999999999994</v>
      </c>
      <c r="L197" s="14">
        <f t="shared" si="25"/>
        <v>71.599999999999994</v>
      </c>
      <c r="M197" s="9" t="s">
        <v>14</v>
      </c>
      <c r="N197" s="3" t="s">
        <v>885</v>
      </c>
      <c r="O197" s="3" t="s">
        <v>564</v>
      </c>
      <c r="P197" s="3" t="s">
        <v>30</v>
      </c>
      <c r="Q197" s="3" t="s">
        <v>30</v>
      </c>
      <c r="R197" s="3" t="s">
        <v>30</v>
      </c>
      <c r="S197" s="4">
        <v>1</v>
      </c>
      <c r="T197" s="4">
        <v>2</v>
      </c>
      <c r="U197" s="4">
        <v>0.02</v>
      </c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3" t="s">
        <v>14</v>
      </c>
      <c r="AW197" s="3" t="s">
        <v>492</v>
      </c>
      <c r="AX197" s="3" t="s">
        <v>14</v>
      </c>
      <c r="AY197" s="3" t="s">
        <v>14</v>
      </c>
    </row>
    <row r="198" spans="1:51" ht="30" customHeight="1">
      <c r="A198" s="9" t="s">
        <v>47</v>
      </c>
      <c r="B198" s="9" t="s">
        <v>1573</v>
      </c>
      <c r="C198" s="9" t="s">
        <v>37</v>
      </c>
      <c r="D198" s="10">
        <v>2.73</v>
      </c>
      <c r="E198" s="13">
        <f>단가대비표!O34</f>
        <v>0</v>
      </c>
      <c r="F198" s="14">
        <f>TRUNC(E198*D198,1)</f>
        <v>0</v>
      </c>
      <c r="G198" s="13">
        <f>단가대비표!P34</f>
        <v>0</v>
      </c>
      <c r="H198" s="14">
        <f>TRUNC(G198*D198,1)</f>
        <v>0</v>
      </c>
      <c r="I198" s="13">
        <f>단가대비표!V34</f>
        <v>0</v>
      </c>
      <c r="J198" s="14">
        <f>TRUNC(I198*D198,1)</f>
        <v>0</v>
      </c>
      <c r="K198" s="13">
        <f t="shared" si="25"/>
        <v>0</v>
      </c>
      <c r="L198" s="14">
        <f t="shared" si="25"/>
        <v>0</v>
      </c>
      <c r="M198" s="9" t="s">
        <v>45</v>
      </c>
      <c r="N198" s="3" t="s">
        <v>885</v>
      </c>
      <c r="O198" s="3" t="s">
        <v>1675</v>
      </c>
      <c r="P198" s="3" t="s">
        <v>30</v>
      </c>
      <c r="Q198" s="3" t="s">
        <v>30</v>
      </c>
      <c r="R198" s="3" t="s">
        <v>11</v>
      </c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3" t="s">
        <v>14</v>
      </c>
      <c r="AW198" s="3" t="s">
        <v>459</v>
      </c>
      <c r="AX198" s="3" t="s">
        <v>14</v>
      </c>
      <c r="AY198" s="3" t="s">
        <v>14</v>
      </c>
    </row>
    <row r="199" spans="1:51" ht="30" customHeight="1">
      <c r="A199" s="9" t="s">
        <v>50</v>
      </c>
      <c r="B199" s="9" t="s">
        <v>1566</v>
      </c>
      <c r="C199" s="9" t="s">
        <v>49</v>
      </c>
      <c r="D199" s="10">
        <v>6.0000000000000001E-3</v>
      </c>
      <c r="E199" s="13">
        <f>단가대비표!O7</f>
        <v>0</v>
      </c>
      <c r="F199" s="14">
        <f>TRUNC(E199*D199,1)</f>
        <v>0</v>
      </c>
      <c r="G199" s="13">
        <f>단가대비표!P7</f>
        <v>0</v>
      </c>
      <c r="H199" s="14">
        <f>TRUNC(G199*D199,1)</f>
        <v>0</v>
      </c>
      <c r="I199" s="13">
        <f>단가대비표!V7</f>
        <v>0</v>
      </c>
      <c r="J199" s="14">
        <f>TRUNC(I199*D199,1)</f>
        <v>0</v>
      </c>
      <c r="K199" s="13">
        <f t="shared" si="25"/>
        <v>0</v>
      </c>
      <c r="L199" s="14">
        <f t="shared" si="25"/>
        <v>0</v>
      </c>
      <c r="M199" s="9" t="s">
        <v>45</v>
      </c>
      <c r="N199" s="3" t="s">
        <v>885</v>
      </c>
      <c r="O199" s="3" t="s">
        <v>1679</v>
      </c>
      <c r="P199" s="3" t="s">
        <v>30</v>
      </c>
      <c r="Q199" s="3" t="s">
        <v>30</v>
      </c>
      <c r="R199" s="3" t="s">
        <v>11</v>
      </c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3" t="s">
        <v>14</v>
      </c>
      <c r="AW199" s="3" t="s">
        <v>447</v>
      </c>
      <c r="AX199" s="3" t="s">
        <v>14</v>
      </c>
      <c r="AY199" s="3" t="s">
        <v>14</v>
      </c>
    </row>
    <row r="200" spans="1:51" ht="30" customHeight="1">
      <c r="A200" s="9" t="s">
        <v>813</v>
      </c>
      <c r="B200" s="9" t="s">
        <v>14</v>
      </c>
      <c r="C200" s="9" t="s">
        <v>14</v>
      </c>
      <c r="D200" s="10"/>
      <c r="E200" s="13"/>
      <c r="F200" s="14">
        <f>TRUNC(SUMIF(N195:N199,N194,F195:F199),0)</f>
        <v>0</v>
      </c>
      <c r="G200" s="13"/>
      <c r="H200" s="14">
        <f>TRUNC(SUMIF(N195:N199,N194,H195:H199),0)</f>
        <v>3584</v>
      </c>
      <c r="I200" s="13"/>
      <c r="J200" s="14">
        <f>TRUNC(SUMIF(N195:N199,N194,J195:J199),0)</f>
        <v>71</v>
      </c>
      <c r="K200" s="13"/>
      <c r="L200" s="14">
        <f>F200+H200+J200</f>
        <v>3655</v>
      </c>
      <c r="M200" s="9" t="s">
        <v>14</v>
      </c>
      <c r="N200" s="3" t="s">
        <v>1433</v>
      </c>
      <c r="O200" s="3" t="s">
        <v>1433</v>
      </c>
      <c r="P200" s="3" t="s">
        <v>14</v>
      </c>
      <c r="Q200" s="3" t="s">
        <v>14</v>
      </c>
      <c r="R200" s="3" t="s">
        <v>14</v>
      </c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3" t="s">
        <v>14</v>
      </c>
      <c r="AW200" s="3" t="s">
        <v>14</v>
      </c>
      <c r="AX200" s="3" t="s">
        <v>14</v>
      </c>
      <c r="AY200" s="3" t="s">
        <v>14</v>
      </c>
    </row>
    <row r="201" spans="1:51" ht="30" customHeight="1">
      <c r="A201" s="10"/>
      <c r="B201" s="10"/>
      <c r="C201" s="10"/>
      <c r="D201" s="10"/>
      <c r="E201" s="13"/>
      <c r="F201" s="14"/>
      <c r="G201" s="13"/>
      <c r="H201" s="14"/>
      <c r="I201" s="13"/>
      <c r="J201" s="14"/>
      <c r="K201" s="13"/>
      <c r="L201" s="14"/>
      <c r="M201" s="10"/>
    </row>
    <row r="202" spans="1:51" ht="30" customHeight="1">
      <c r="A202" s="256" t="s">
        <v>313</v>
      </c>
      <c r="B202" s="256"/>
      <c r="C202" s="256"/>
      <c r="D202" s="256"/>
      <c r="E202" s="257"/>
      <c r="F202" s="258"/>
      <c r="G202" s="257"/>
      <c r="H202" s="258"/>
      <c r="I202" s="257"/>
      <c r="J202" s="258"/>
      <c r="K202" s="257"/>
      <c r="L202" s="258"/>
      <c r="M202" s="256"/>
      <c r="N202" s="2" t="s">
        <v>853</v>
      </c>
    </row>
    <row r="203" spans="1:51" ht="30" customHeight="1">
      <c r="A203" s="9" t="s">
        <v>976</v>
      </c>
      <c r="B203" s="9" t="s">
        <v>977</v>
      </c>
      <c r="C203" s="9" t="s">
        <v>29</v>
      </c>
      <c r="D203" s="10">
        <v>22.041</v>
      </c>
      <c r="E203" s="13">
        <f>단가대비표!O56</f>
        <v>213000</v>
      </c>
      <c r="F203" s="14">
        <f>TRUNC(E203*D203,1)</f>
        <v>4694733</v>
      </c>
      <c r="G203" s="13">
        <f>단가대비표!P56</f>
        <v>0</v>
      </c>
      <c r="H203" s="14">
        <f>TRUNC(G203*D203,1)</f>
        <v>0</v>
      </c>
      <c r="I203" s="13">
        <f>단가대비표!V56</f>
        <v>0</v>
      </c>
      <c r="J203" s="14">
        <f>TRUNC(I203*D203,1)</f>
        <v>0</v>
      </c>
      <c r="K203" s="13">
        <f>TRUNC(E203+G203+I203,1)</f>
        <v>213000</v>
      </c>
      <c r="L203" s="14">
        <f>TRUNC(F203+H203+J203,1)</f>
        <v>4694733</v>
      </c>
      <c r="M203" s="9" t="s">
        <v>14</v>
      </c>
      <c r="N203" s="3" t="s">
        <v>853</v>
      </c>
      <c r="O203" s="3" t="s">
        <v>1684</v>
      </c>
      <c r="P203" s="3" t="s">
        <v>30</v>
      </c>
      <c r="Q203" s="3" t="s">
        <v>30</v>
      </c>
      <c r="R203" s="3" t="s">
        <v>11</v>
      </c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3" t="s">
        <v>14</v>
      </c>
      <c r="AW203" s="3" t="s">
        <v>432</v>
      </c>
      <c r="AX203" s="3" t="s">
        <v>14</v>
      </c>
      <c r="AY203" s="3" t="s">
        <v>14</v>
      </c>
    </row>
    <row r="204" spans="1:51" ht="30" customHeight="1">
      <c r="A204" s="9" t="s">
        <v>813</v>
      </c>
      <c r="B204" s="9" t="s">
        <v>14</v>
      </c>
      <c r="C204" s="9" t="s">
        <v>14</v>
      </c>
      <c r="D204" s="10"/>
      <c r="E204" s="13"/>
      <c r="F204" s="14">
        <f>TRUNC(SUMIF(N203:N203,N202,F203:F203),0)</f>
        <v>4694733</v>
      </c>
      <c r="G204" s="13"/>
      <c r="H204" s="14">
        <f>TRUNC(SUMIF(N203:N203,N202,H203:H203),0)</f>
        <v>0</v>
      </c>
      <c r="I204" s="13"/>
      <c r="J204" s="14">
        <f>TRUNC(SUMIF(N203:N203,N202,J203:J203),0)</f>
        <v>0</v>
      </c>
      <c r="K204" s="13"/>
      <c r="L204" s="14">
        <f>F204+H204+J204</f>
        <v>4694733</v>
      </c>
      <c r="M204" s="9" t="s">
        <v>14</v>
      </c>
      <c r="N204" s="3" t="s">
        <v>1433</v>
      </c>
      <c r="O204" s="3" t="s">
        <v>1433</v>
      </c>
      <c r="P204" s="3" t="s">
        <v>14</v>
      </c>
      <c r="Q204" s="3" t="s">
        <v>14</v>
      </c>
      <c r="R204" s="3" t="s">
        <v>14</v>
      </c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3" t="s">
        <v>14</v>
      </c>
      <c r="AW204" s="3" t="s">
        <v>14</v>
      </c>
      <c r="AX204" s="3" t="s">
        <v>14</v>
      </c>
      <c r="AY204" s="3" t="s">
        <v>14</v>
      </c>
    </row>
    <row r="205" spans="1:51" ht="30" customHeight="1">
      <c r="A205" s="10"/>
      <c r="B205" s="10"/>
      <c r="C205" s="10"/>
      <c r="D205" s="10"/>
      <c r="E205" s="13"/>
      <c r="F205" s="14"/>
      <c r="G205" s="13"/>
      <c r="H205" s="14"/>
      <c r="I205" s="13"/>
      <c r="J205" s="14"/>
      <c r="K205" s="13"/>
      <c r="L205" s="14"/>
      <c r="M205" s="10"/>
    </row>
    <row r="206" spans="1:51" ht="30" customHeight="1">
      <c r="A206" s="256" t="s">
        <v>316</v>
      </c>
      <c r="B206" s="256"/>
      <c r="C206" s="256"/>
      <c r="D206" s="256"/>
      <c r="E206" s="257"/>
      <c r="F206" s="258"/>
      <c r="G206" s="257"/>
      <c r="H206" s="258"/>
      <c r="I206" s="257"/>
      <c r="J206" s="258"/>
      <c r="K206" s="257"/>
      <c r="L206" s="258"/>
      <c r="M206" s="256"/>
      <c r="N206" s="2" t="s">
        <v>852</v>
      </c>
    </row>
    <row r="207" spans="1:51" ht="30" customHeight="1">
      <c r="A207" s="9" t="s">
        <v>1592</v>
      </c>
      <c r="B207" s="9" t="s">
        <v>975</v>
      </c>
      <c r="C207" s="9" t="s">
        <v>42</v>
      </c>
      <c r="D207" s="10">
        <v>1</v>
      </c>
      <c r="E207" s="13">
        <f>단가대비표!O57</f>
        <v>3500000</v>
      </c>
      <c r="F207" s="14">
        <f>TRUNC(E207*D207,1)</f>
        <v>3500000</v>
      </c>
      <c r="G207" s="13">
        <f>단가대비표!P57</f>
        <v>900000</v>
      </c>
      <c r="H207" s="14">
        <f>TRUNC(G207*D207,1)</f>
        <v>900000</v>
      </c>
      <c r="I207" s="13">
        <f>단가대비표!V57</f>
        <v>0</v>
      </c>
      <c r="J207" s="14">
        <f>TRUNC(I207*D207,1)</f>
        <v>0</v>
      </c>
      <c r="K207" s="13">
        <f>TRUNC(E207+G207+I207,1)</f>
        <v>4400000</v>
      </c>
      <c r="L207" s="14">
        <f>TRUNC(F207+H207+J207,1)</f>
        <v>4400000</v>
      </c>
      <c r="M207" s="9" t="s">
        <v>14</v>
      </c>
      <c r="N207" s="3" t="s">
        <v>852</v>
      </c>
      <c r="O207" s="3" t="s">
        <v>1698</v>
      </c>
      <c r="P207" s="3" t="s">
        <v>30</v>
      </c>
      <c r="Q207" s="3" t="s">
        <v>30</v>
      </c>
      <c r="R207" s="3" t="s">
        <v>11</v>
      </c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3" t="s">
        <v>14</v>
      </c>
      <c r="AW207" s="3" t="s">
        <v>441</v>
      </c>
      <c r="AX207" s="3" t="s">
        <v>14</v>
      </c>
      <c r="AY207" s="3" t="s">
        <v>14</v>
      </c>
    </row>
    <row r="208" spans="1:51" ht="30" customHeight="1">
      <c r="A208" s="9" t="s">
        <v>813</v>
      </c>
      <c r="B208" s="9" t="s">
        <v>14</v>
      </c>
      <c r="C208" s="9" t="s">
        <v>14</v>
      </c>
      <c r="D208" s="10"/>
      <c r="E208" s="13"/>
      <c r="F208" s="14">
        <f>TRUNC(SUMIF(N207:N207,N206,F207:F207),0)</f>
        <v>3500000</v>
      </c>
      <c r="G208" s="13"/>
      <c r="H208" s="14">
        <f>TRUNC(SUMIF(N207:N207,N206,H207:H207),0)</f>
        <v>900000</v>
      </c>
      <c r="I208" s="13"/>
      <c r="J208" s="14">
        <f>TRUNC(SUMIF(N207:N207,N206,J207:J207),0)</f>
        <v>0</v>
      </c>
      <c r="K208" s="13"/>
      <c r="L208" s="14">
        <f>F208+H208+J208</f>
        <v>4400000</v>
      </c>
      <c r="M208" s="9" t="s">
        <v>14</v>
      </c>
      <c r="N208" s="3" t="s">
        <v>1433</v>
      </c>
      <c r="O208" s="3" t="s">
        <v>1433</v>
      </c>
      <c r="P208" s="3" t="s">
        <v>14</v>
      </c>
      <c r="Q208" s="3" t="s">
        <v>14</v>
      </c>
      <c r="R208" s="3" t="s">
        <v>14</v>
      </c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3" t="s">
        <v>14</v>
      </c>
      <c r="AW208" s="3" t="s">
        <v>14</v>
      </c>
      <c r="AX208" s="3" t="s">
        <v>14</v>
      </c>
      <c r="AY208" s="3" t="s">
        <v>14</v>
      </c>
    </row>
    <row r="209" spans="1:51" ht="30" customHeight="1">
      <c r="A209" s="10"/>
      <c r="B209" s="10"/>
      <c r="C209" s="10"/>
      <c r="D209" s="10"/>
      <c r="E209" s="13"/>
      <c r="F209" s="14"/>
      <c r="G209" s="13"/>
      <c r="H209" s="14"/>
      <c r="I209" s="13"/>
      <c r="J209" s="14"/>
      <c r="K209" s="13"/>
      <c r="L209" s="14"/>
      <c r="M209" s="10"/>
    </row>
    <row r="210" spans="1:51" ht="30" customHeight="1">
      <c r="A210" s="256" t="s">
        <v>320</v>
      </c>
      <c r="B210" s="256"/>
      <c r="C210" s="256"/>
      <c r="D210" s="256"/>
      <c r="E210" s="257"/>
      <c r="F210" s="258"/>
      <c r="G210" s="257"/>
      <c r="H210" s="258"/>
      <c r="I210" s="257"/>
      <c r="J210" s="258"/>
      <c r="K210" s="257"/>
      <c r="L210" s="258"/>
      <c r="M210" s="256"/>
      <c r="N210" s="2" t="s">
        <v>854</v>
      </c>
    </row>
    <row r="211" spans="1:51" ht="30" customHeight="1">
      <c r="A211" s="9" t="s">
        <v>34</v>
      </c>
      <c r="B211" s="9" t="s">
        <v>1594</v>
      </c>
      <c r="C211" s="9" t="s">
        <v>29</v>
      </c>
      <c r="D211" s="10">
        <v>1.89</v>
      </c>
      <c r="E211" s="13">
        <f>단가대비표!O59</f>
        <v>215000</v>
      </c>
      <c r="F211" s="14">
        <f>TRUNC(E211*D211,1)</f>
        <v>406350</v>
      </c>
      <c r="G211" s="13">
        <f>단가대비표!P59</f>
        <v>0</v>
      </c>
      <c r="H211" s="14">
        <f>TRUNC(G211*D211,1)</f>
        <v>0</v>
      </c>
      <c r="I211" s="13">
        <f>단가대비표!V59</f>
        <v>0</v>
      </c>
      <c r="J211" s="14">
        <f>TRUNC(I211*D211,1)</f>
        <v>0</v>
      </c>
      <c r="K211" s="13">
        <f>TRUNC(E211+G211+I211,1)</f>
        <v>215000</v>
      </c>
      <c r="L211" s="14">
        <f>TRUNC(F211+H211+J211,1)</f>
        <v>406350</v>
      </c>
      <c r="M211" s="9" t="s">
        <v>78</v>
      </c>
      <c r="N211" s="3" t="s">
        <v>854</v>
      </c>
      <c r="O211" s="3" t="s">
        <v>1682</v>
      </c>
      <c r="P211" s="3" t="s">
        <v>30</v>
      </c>
      <c r="Q211" s="3" t="s">
        <v>30</v>
      </c>
      <c r="R211" s="3" t="s">
        <v>11</v>
      </c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3" t="s">
        <v>14</v>
      </c>
      <c r="AW211" s="3" t="s">
        <v>442</v>
      </c>
      <c r="AX211" s="3" t="s">
        <v>14</v>
      </c>
      <c r="AY211" s="3" t="s">
        <v>14</v>
      </c>
    </row>
    <row r="212" spans="1:51" ht="30" customHeight="1">
      <c r="A212" s="9" t="s">
        <v>270</v>
      </c>
      <c r="B212" s="9" t="s">
        <v>1851</v>
      </c>
      <c r="C212" s="9" t="s">
        <v>36</v>
      </c>
      <c r="D212" s="10">
        <v>1</v>
      </c>
      <c r="E212" s="13">
        <f>일위대가목록!E102</f>
        <v>0</v>
      </c>
      <c r="F212" s="14">
        <f>TRUNC(E212*D212,1)</f>
        <v>0</v>
      </c>
      <c r="G212" s="13">
        <f>일위대가목록!F102</f>
        <v>71195</v>
      </c>
      <c r="H212" s="14">
        <f>TRUNC(G212*D212,1)</f>
        <v>71195</v>
      </c>
      <c r="I212" s="13">
        <f>일위대가목록!G102</f>
        <v>2135</v>
      </c>
      <c r="J212" s="14">
        <f>TRUNC(I212*D212,1)</f>
        <v>2135</v>
      </c>
      <c r="K212" s="13">
        <f>TRUNC(E212+G212+I212,1)</f>
        <v>73330</v>
      </c>
      <c r="L212" s="14">
        <f>TRUNC(F212+H212+J212,1)</f>
        <v>73330</v>
      </c>
      <c r="M212" s="9" t="s">
        <v>1596</v>
      </c>
      <c r="N212" s="3" t="s">
        <v>854</v>
      </c>
      <c r="O212" s="3" t="s">
        <v>587</v>
      </c>
      <c r="P212" s="3" t="s">
        <v>11</v>
      </c>
      <c r="Q212" s="3" t="s">
        <v>30</v>
      </c>
      <c r="R212" s="3" t="s">
        <v>30</v>
      </c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3" t="s">
        <v>14</v>
      </c>
      <c r="AW212" s="3" t="s">
        <v>495</v>
      </c>
      <c r="AX212" s="3" t="s">
        <v>14</v>
      </c>
      <c r="AY212" s="3" t="s">
        <v>14</v>
      </c>
    </row>
    <row r="213" spans="1:51" ht="30" customHeight="1">
      <c r="A213" s="9" t="s">
        <v>813</v>
      </c>
      <c r="B213" s="9" t="s">
        <v>14</v>
      </c>
      <c r="C213" s="9" t="s">
        <v>14</v>
      </c>
      <c r="D213" s="10"/>
      <c r="E213" s="13"/>
      <c r="F213" s="14">
        <f>TRUNC(SUMIF(N211:N212,N210,F211:F212),0)</f>
        <v>406350</v>
      </c>
      <c r="G213" s="13"/>
      <c r="H213" s="14">
        <f>TRUNC(SUMIF(N211:N212,N210,H211:H212),0)</f>
        <v>71195</v>
      </c>
      <c r="I213" s="13"/>
      <c r="J213" s="14">
        <f>TRUNC(SUMIF(N211:N212,N210,J211:J212),0)</f>
        <v>2135</v>
      </c>
      <c r="K213" s="13"/>
      <c r="L213" s="14">
        <f>F213+H213+J213</f>
        <v>479680</v>
      </c>
      <c r="M213" s="9" t="s">
        <v>14</v>
      </c>
      <c r="N213" s="3" t="s">
        <v>1433</v>
      </c>
      <c r="O213" s="3" t="s">
        <v>1433</v>
      </c>
      <c r="P213" s="3" t="s">
        <v>14</v>
      </c>
      <c r="Q213" s="3" t="s">
        <v>14</v>
      </c>
      <c r="R213" s="3" t="s">
        <v>14</v>
      </c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3" t="s">
        <v>14</v>
      </c>
      <c r="AW213" s="3" t="s">
        <v>14</v>
      </c>
      <c r="AX213" s="3" t="s">
        <v>14</v>
      </c>
      <c r="AY213" s="3" t="s">
        <v>14</v>
      </c>
    </row>
    <row r="214" spans="1:51" ht="30" customHeight="1">
      <c r="A214" s="10"/>
      <c r="B214" s="10"/>
      <c r="C214" s="10"/>
      <c r="D214" s="10"/>
      <c r="E214" s="13"/>
      <c r="F214" s="14"/>
      <c r="G214" s="13"/>
      <c r="H214" s="14"/>
      <c r="I214" s="13"/>
      <c r="J214" s="14"/>
      <c r="K214" s="13"/>
      <c r="L214" s="14"/>
      <c r="M214" s="10"/>
    </row>
    <row r="215" spans="1:51" ht="30" customHeight="1">
      <c r="A215" s="256" t="s">
        <v>323</v>
      </c>
      <c r="B215" s="256"/>
      <c r="C215" s="256"/>
      <c r="D215" s="256"/>
      <c r="E215" s="257"/>
      <c r="F215" s="258"/>
      <c r="G215" s="257"/>
      <c r="H215" s="258"/>
      <c r="I215" s="257"/>
      <c r="J215" s="258"/>
      <c r="K215" s="257"/>
      <c r="L215" s="258"/>
      <c r="M215" s="256"/>
      <c r="N215" s="2" t="s">
        <v>850</v>
      </c>
    </row>
    <row r="216" spans="1:51" ht="30" customHeight="1">
      <c r="A216" s="9" t="s">
        <v>1606</v>
      </c>
      <c r="B216" s="9" t="s">
        <v>272</v>
      </c>
      <c r="C216" s="9" t="s">
        <v>17</v>
      </c>
      <c r="D216" s="10">
        <v>15.071</v>
      </c>
      <c r="E216" s="13">
        <f>일위대가목록!E103</f>
        <v>3123</v>
      </c>
      <c r="F216" s="14">
        <f>TRUNC(E216*D216,1)</f>
        <v>47066.7</v>
      </c>
      <c r="G216" s="13">
        <f>일위대가목록!F103</f>
        <v>12317</v>
      </c>
      <c r="H216" s="14">
        <f>TRUNC(G216*D216,1)</f>
        <v>185629.5</v>
      </c>
      <c r="I216" s="13">
        <f>일위대가목록!G103</f>
        <v>395</v>
      </c>
      <c r="J216" s="14">
        <f>TRUNC(I216*D216,1)</f>
        <v>5953</v>
      </c>
      <c r="K216" s="13">
        <f>TRUNC(E216+G216+I216,1)</f>
        <v>15835</v>
      </c>
      <c r="L216" s="14">
        <f>TRUNC(F216+H216+J216,1)</f>
        <v>238649.2</v>
      </c>
      <c r="M216" s="9" t="s">
        <v>1609</v>
      </c>
      <c r="N216" s="3" t="s">
        <v>850</v>
      </c>
      <c r="O216" s="3" t="s">
        <v>586</v>
      </c>
      <c r="P216" s="3" t="s">
        <v>11</v>
      </c>
      <c r="Q216" s="3" t="s">
        <v>30</v>
      </c>
      <c r="R216" s="3" t="s">
        <v>30</v>
      </c>
      <c r="S216" s="4"/>
      <c r="T216" s="4"/>
      <c r="U216" s="4"/>
      <c r="V216" s="4">
        <v>1</v>
      </c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3" t="s">
        <v>14</v>
      </c>
      <c r="AW216" s="3" t="s">
        <v>486</v>
      </c>
      <c r="AX216" s="3" t="s">
        <v>14</v>
      </c>
      <c r="AY216" s="3" t="s">
        <v>14</v>
      </c>
    </row>
    <row r="217" spans="1:51" ht="30" customHeight="1">
      <c r="A217" s="9" t="s">
        <v>56</v>
      </c>
      <c r="B217" s="9" t="s">
        <v>754</v>
      </c>
      <c r="C217" s="9" t="s">
        <v>39</v>
      </c>
      <c r="D217" s="10">
        <v>1</v>
      </c>
      <c r="E217" s="13">
        <f>TRUNC(SUMIF(V216:V217,RIGHTB(O217,1),F216:F217)*U217,2)</f>
        <v>2353.33</v>
      </c>
      <c r="F217" s="14">
        <f>TRUNC(E217*D217,1)</f>
        <v>2353.3000000000002</v>
      </c>
      <c r="G217" s="13">
        <v>0</v>
      </c>
      <c r="H217" s="14">
        <f>TRUNC(G217*D217,1)</f>
        <v>0</v>
      </c>
      <c r="I217" s="13">
        <v>0</v>
      </c>
      <c r="J217" s="14">
        <f>TRUNC(I217*D217,1)</f>
        <v>0</v>
      </c>
      <c r="K217" s="13">
        <f>TRUNC(E217+G217+I217,1)</f>
        <v>2353.3000000000002</v>
      </c>
      <c r="L217" s="14">
        <f>TRUNC(F217+H217+J217,1)</f>
        <v>2353.3000000000002</v>
      </c>
      <c r="M217" s="9" t="s">
        <v>14</v>
      </c>
      <c r="N217" s="3" t="s">
        <v>850</v>
      </c>
      <c r="O217" s="3" t="s">
        <v>564</v>
      </c>
      <c r="P217" s="3" t="s">
        <v>30</v>
      </c>
      <c r="Q217" s="3" t="s">
        <v>30</v>
      </c>
      <c r="R217" s="3" t="s">
        <v>30</v>
      </c>
      <c r="S217" s="4">
        <v>0</v>
      </c>
      <c r="T217" s="4">
        <v>0</v>
      </c>
      <c r="U217" s="4">
        <v>0.05</v>
      </c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3" t="s">
        <v>14</v>
      </c>
      <c r="AW217" s="3" t="s">
        <v>496</v>
      </c>
      <c r="AX217" s="3" t="s">
        <v>14</v>
      </c>
      <c r="AY217" s="3" t="s">
        <v>14</v>
      </c>
    </row>
    <row r="218" spans="1:51" ht="30" customHeight="1">
      <c r="A218" s="9" t="s">
        <v>813</v>
      </c>
      <c r="B218" s="9" t="s">
        <v>14</v>
      </c>
      <c r="C218" s="9" t="s">
        <v>14</v>
      </c>
      <c r="D218" s="10"/>
      <c r="E218" s="13"/>
      <c r="F218" s="14">
        <f>TRUNC(SUMIF(N216:N217,N215,F216:F217),0)</f>
        <v>49420</v>
      </c>
      <c r="G218" s="13"/>
      <c r="H218" s="14">
        <f>TRUNC(SUMIF(N216:N217,N215,H216:H217),0)</f>
        <v>185629</v>
      </c>
      <c r="I218" s="13"/>
      <c r="J218" s="14">
        <f>TRUNC(SUMIF(N216:N217,N215,J216:J217),0)</f>
        <v>5953</v>
      </c>
      <c r="K218" s="13"/>
      <c r="L218" s="14">
        <f>F218+H218+J218</f>
        <v>241002</v>
      </c>
      <c r="M218" s="9" t="s">
        <v>14</v>
      </c>
      <c r="N218" s="3" t="s">
        <v>1433</v>
      </c>
      <c r="O218" s="3" t="s">
        <v>1433</v>
      </c>
      <c r="P218" s="3" t="s">
        <v>14</v>
      </c>
      <c r="Q218" s="3" t="s">
        <v>14</v>
      </c>
      <c r="R218" s="3" t="s">
        <v>14</v>
      </c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3" t="s">
        <v>14</v>
      </c>
      <c r="AW218" s="3" t="s">
        <v>14</v>
      </c>
      <c r="AX218" s="3" t="s">
        <v>14</v>
      </c>
      <c r="AY218" s="3" t="s">
        <v>14</v>
      </c>
    </row>
    <row r="219" spans="1:51" ht="30" customHeight="1">
      <c r="A219" s="10"/>
      <c r="B219" s="10"/>
      <c r="C219" s="10"/>
      <c r="D219" s="10"/>
      <c r="E219" s="13"/>
      <c r="F219" s="14"/>
      <c r="G219" s="13"/>
      <c r="H219" s="14"/>
      <c r="I219" s="13"/>
      <c r="J219" s="14"/>
      <c r="K219" s="13"/>
      <c r="L219" s="14"/>
      <c r="M219" s="10"/>
    </row>
    <row r="220" spans="1:51" ht="30" customHeight="1">
      <c r="A220" s="256" t="s">
        <v>246</v>
      </c>
      <c r="B220" s="256"/>
      <c r="C220" s="256"/>
      <c r="D220" s="256"/>
      <c r="E220" s="257"/>
      <c r="F220" s="258"/>
      <c r="G220" s="257"/>
      <c r="H220" s="258"/>
      <c r="I220" s="257"/>
      <c r="J220" s="258"/>
      <c r="K220" s="257"/>
      <c r="L220" s="258"/>
      <c r="M220" s="256"/>
      <c r="N220" s="2" t="s">
        <v>856</v>
      </c>
    </row>
    <row r="221" spans="1:51" ht="30" customHeight="1">
      <c r="A221" s="9" t="s">
        <v>85</v>
      </c>
      <c r="B221" s="9" t="s">
        <v>1534</v>
      </c>
      <c r="C221" s="9" t="s">
        <v>38</v>
      </c>
      <c r="D221" s="10">
        <v>0.124</v>
      </c>
      <c r="E221" s="13">
        <f>단가대비표!O120</f>
        <v>0</v>
      </c>
      <c r="F221" s="14">
        <f>TRUNC(E221*D221,1)</f>
        <v>0</v>
      </c>
      <c r="G221" s="13">
        <f>단가대비표!P120</f>
        <v>193212</v>
      </c>
      <c r="H221" s="14">
        <f>TRUNC(G221*D221,1)</f>
        <v>23958.2</v>
      </c>
      <c r="I221" s="13">
        <f>단가대비표!V120</f>
        <v>0</v>
      </c>
      <c r="J221" s="14">
        <f>TRUNC(I221*D221,1)</f>
        <v>0</v>
      </c>
      <c r="K221" s="13">
        <f>TRUNC(E221+G221+I221,1)</f>
        <v>193212</v>
      </c>
      <c r="L221" s="14">
        <f>TRUNC(F221+H221+J221,1)</f>
        <v>23958.2</v>
      </c>
      <c r="M221" s="9" t="s">
        <v>14</v>
      </c>
      <c r="N221" s="3" t="s">
        <v>856</v>
      </c>
      <c r="O221" s="3" t="s">
        <v>1685</v>
      </c>
      <c r="P221" s="3" t="s">
        <v>30</v>
      </c>
      <c r="Q221" s="3" t="s">
        <v>30</v>
      </c>
      <c r="R221" s="3" t="s">
        <v>11</v>
      </c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3" t="s">
        <v>14</v>
      </c>
      <c r="AW221" s="3" t="s">
        <v>450</v>
      </c>
      <c r="AX221" s="3" t="s">
        <v>14</v>
      </c>
      <c r="AY221" s="3" t="s">
        <v>14</v>
      </c>
    </row>
    <row r="222" spans="1:51" ht="30" customHeight="1">
      <c r="A222" s="9" t="s">
        <v>1558</v>
      </c>
      <c r="B222" s="9" t="s">
        <v>1534</v>
      </c>
      <c r="C222" s="9" t="s">
        <v>38</v>
      </c>
      <c r="D222" s="10">
        <v>1.7000000000000001E-2</v>
      </c>
      <c r="E222" s="13">
        <f>단가대비표!O110</f>
        <v>0</v>
      </c>
      <c r="F222" s="14">
        <f>TRUNC(E222*D222,1)</f>
        <v>0</v>
      </c>
      <c r="G222" s="13">
        <f>단가대비표!P110</f>
        <v>138290</v>
      </c>
      <c r="H222" s="14">
        <f>TRUNC(G222*D222,1)</f>
        <v>2350.9</v>
      </c>
      <c r="I222" s="13">
        <f>단가대비표!V110</f>
        <v>0</v>
      </c>
      <c r="J222" s="14">
        <f>TRUNC(I222*D222,1)</f>
        <v>0</v>
      </c>
      <c r="K222" s="13">
        <f>TRUNC(E222+G222+I222,1)</f>
        <v>138290</v>
      </c>
      <c r="L222" s="14">
        <f>TRUNC(F222+H222+J222,1)</f>
        <v>2350.9</v>
      </c>
      <c r="M222" s="9" t="s">
        <v>14</v>
      </c>
      <c r="N222" s="3" t="s">
        <v>856</v>
      </c>
      <c r="O222" s="3" t="s">
        <v>1652</v>
      </c>
      <c r="P222" s="3" t="s">
        <v>30</v>
      </c>
      <c r="Q222" s="3" t="s">
        <v>30</v>
      </c>
      <c r="R222" s="3" t="s">
        <v>11</v>
      </c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3" t="s">
        <v>14</v>
      </c>
      <c r="AW222" s="3" t="s">
        <v>451</v>
      </c>
      <c r="AX222" s="3" t="s">
        <v>14</v>
      </c>
      <c r="AY222" s="3" t="s">
        <v>14</v>
      </c>
    </row>
    <row r="223" spans="1:51" ht="30" customHeight="1">
      <c r="A223" s="9" t="s">
        <v>813</v>
      </c>
      <c r="B223" s="9" t="s">
        <v>14</v>
      </c>
      <c r="C223" s="9" t="s">
        <v>14</v>
      </c>
      <c r="D223" s="10"/>
      <c r="E223" s="13"/>
      <c r="F223" s="14">
        <f>TRUNC(SUMIF(N221:N222,N220,F221:F222),0)</f>
        <v>0</v>
      </c>
      <c r="G223" s="13"/>
      <c r="H223" s="14">
        <f>TRUNC(SUMIF(N221:N222,N220,H221:H222),0)</f>
        <v>26309</v>
      </c>
      <c r="I223" s="13"/>
      <c r="J223" s="14">
        <f>TRUNC(SUMIF(N221:N222,N220,J221:J222),0)</f>
        <v>0</v>
      </c>
      <c r="K223" s="13"/>
      <c r="L223" s="14">
        <f>F223+H223+J223</f>
        <v>26309</v>
      </c>
      <c r="M223" s="9" t="s">
        <v>14</v>
      </c>
      <c r="N223" s="3" t="s">
        <v>1433</v>
      </c>
      <c r="O223" s="3" t="s">
        <v>1433</v>
      </c>
      <c r="P223" s="3" t="s">
        <v>14</v>
      </c>
      <c r="Q223" s="3" t="s">
        <v>14</v>
      </c>
      <c r="R223" s="3" t="s">
        <v>14</v>
      </c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3" t="s">
        <v>14</v>
      </c>
      <c r="AW223" s="3" t="s">
        <v>14</v>
      </c>
      <c r="AX223" s="3" t="s">
        <v>14</v>
      </c>
      <c r="AY223" s="3" t="s">
        <v>14</v>
      </c>
    </row>
    <row r="224" spans="1:51" ht="30" customHeight="1">
      <c r="A224" s="10"/>
      <c r="B224" s="10"/>
      <c r="C224" s="10"/>
      <c r="D224" s="10"/>
      <c r="E224" s="13"/>
      <c r="F224" s="14"/>
      <c r="G224" s="13"/>
      <c r="H224" s="14"/>
      <c r="I224" s="13"/>
      <c r="J224" s="14"/>
      <c r="K224" s="13"/>
      <c r="L224" s="14"/>
      <c r="M224" s="10"/>
    </row>
    <row r="225" spans="1:51" ht="30" customHeight="1">
      <c r="A225" s="256" t="s">
        <v>247</v>
      </c>
      <c r="B225" s="256"/>
      <c r="C225" s="256"/>
      <c r="D225" s="256"/>
      <c r="E225" s="257"/>
      <c r="F225" s="258"/>
      <c r="G225" s="257"/>
      <c r="H225" s="258"/>
      <c r="I225" s="257"/>
      <c r="J225" s="258"/>
      <c r="K225" s="257"/>
      <c r="L225" s="258"/>
      <c r="M225" s="256"/>
      <c r="N225" s="2" t="s">
        <v>855</v>
      </c>
    </row>
    <row r="226" spans="1:51" ht="30" customHeight="1">
      <c r="A226" s="9" t="s">
        <v>85</v>
      </c>
      <c r="B226" s="9" t="s">
        <v>1534</v>
      </c>
      <c r="C226" s="9" t="s">
        <v>38</v>
      </c>
      <c r="D226" s="10">
        <v>0.124</v>
      </c>
      <c r="E226" s="13">
        <f>단가대비표!O120</f>
        <v>0</v>
      </c>
      <c r="F226" s="14">
        <f>TRUNC(E226*D226,1)</f>
        <v>0</v>
      </c>
      <c r="G226" s="13">
        <f>단가대비표!P120</f>
        <v>193212</v>
      </c>
      <c r="H226" s="14">
        <f>TRUNC(G226*D226,1)</f>
        <v>23958.2</v>
      </c>
      <c r="I226" s="13">
        <f>단가대비표!V120</f>
        <v>0</v>
      </c>
      <c r="J226" s="14">
        <f>TRUNC(I226*D226,1)</f>
        <v>0</v>
      </c>
      <c r="K226" s="13">
        <f>TRUNC(E226+G226+I226,1)</f>
        <v>193212</v>
      </c>
      <c r="L226" s="14">
        <f>TRUNC(F226+H226+J226,1)</f>
        <v>23958.2</v>
      </c>
      <c r="M226" s="9" t="s">
        <v>14</v>
      </c>
      <c r="N226" s="3" t="s">
        <v>855</v>
      </c>
      <c r="O226" s="3" t="s">
        <v>1685</v>
      </c>
      <c r="P226" s="3" t="s">
        <v>30</v>
      </c>
      <c r="Q226" s="3" t="s">
        <v>30</v>
      </c>
      <c r="R226" s="3" t="s">
        <v>11</v>
      </c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3" t="s">
        <v>14</v>
      </c>
      <c r="AW226" s="3" t="s">
        <v>452</v>
      </c>
      <c r="AX226" s="3" t="s">
        <v>14</v>
      </c>
      <c r="AY226" s="3" t="s">
        <v>14</v>
      </c>
    </row>
    <row r="227" spans="1:51" ht="30" customHeight="1">
      <c r="A227" s="9" t="s">
        <v>1558</v>
      </c>
      <c r="B227" s="9" t="s">
        <v>1534</v>
      </c>
      <c r="C227" s="9" t="s">
        <v>38</v>
      </c>
      <c r="D227" s="10">
        <v>0.02</v>
      </c>
      <c r="E227" s="13">
        <f>단가대비표!O110</f>
        <v>0</v>
      </c>
      <c r="F227" s="14">
        <f>TRUNC(E227*D227,1)</f>
        <v>0</v>
      </c>
      <c r="G227" s="13">
        <f>단가대비표!P110</f>
        <v>138290</v>
      </c>
      <c r="H227" s="14">
        <f>TRUNC(G227*D227,1)</f>
        <v>2765.8</v>
      </c>
      <c r="I227" s="13">
        <f>단가대비표!V110</f>
        <v>0</v>
      </c>
      <c r="J227" s="14">
        <f>TRUNC(I227*D227,1)</f>
        <v>0</v>
      </c>
      <c r="K227" s="13">
        <f>TRUNC(E227+G227+I227,1)</f>
        <v>138290</v>
      </c>
      <c r="L227" s="14">
        <f>TRUNC(F227+H227+J227,1)</f>
        <v>2765.8</v>
      </c>
      <c r="M227" s="9" t="s">
        <v>14</v>
      </c>
      <c r="N227" s="3" t="s">
        <v>855</v>
      </c>
      <c r="O227" s="3" t="s">
        <v>1652</v>
      </c>
      <c r="P227" s="3" t="s">
        <v>30</v>
      </c>
      <c r="Q227" s="3" t="s">
        <v>30</v>
      </c>
      <c r="R227" s="3" t="s">
        <v>11</v>
      </c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3" t="s">
        <v>14</v>
      </c>
      <c r="AW227" s="3" t="s">
        <v>445</v>
      </c>
      <c r="AX227" s="3" t="s">
        <v>14</v>
      </c>
      <c r="AY227" s="3" t="s">
        <v>14</v>
      </c>
    </row>
    <row r="228" spans="1:51" ht="30" customHeight="1">
      <c r="A228" s="9" t="s">
        <v>813</v>
      </c>
      <c r="B228" s="9" t="s">
        <v>14</v>
      </c>
      <c r="C228" s="9" t="s">
        <v>14</v>
      </c>
      <c r="D228" s="10"/>
      <c r="E228" s="13"/>
      <c r="F228" s="14">
        <f>TRUNC(SUMIF(N226:N227,N225,F226:F227),0)</f>
        <v>0</v>
      </c>
      <c r="G228" s="13"/>
      <c r="H228" s="14">
        <f>TRUNC(SUMIF(N226:N227,N225,H226:H227),0)</f>
        <v>26724</v>
      </c>
      <c r="I228" s="13"/>
      <c r="J228" s="14">
        <f>TRUNC(SUMIF(N226:N227,N225,J226:J227),0)</f>
        <v>0</v>
      </c>
      <c r="K228" s="13"/>
      <c r="L228" s="14">
        <f>F228+H228+J228</f>
        <v>26724</v>
      </c>
      <c r="M228" s="9" t="s">
        <v>14</v>
      </c>
      <c r="N228" s="3" t="s">
        <v>1433</v>
      </c>
      <c r="O228" s="3" t="s">
        <v>1433</v>
      </c>
      <c r="P228" s="3" t="s">
        <v>14</v>
      </c>
      <c r="Q228" s="3" t="s">
        <v>14</v>
      </c>
      <c r="R228" s="3" t="s">
        <v>14</v>
      </c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3" t="s">
        <v>14</v>
      </c>
      <c r="AW228" s="3" t="s">
        <v>14</v>
      </c>
      <c r="AX228" s="3" t="s">
        <v>14</v>
      </c>
      <c r="AY228" s="3" t="s">
        <v>14</v>
      </c>
    </row>
    <row r="229" spans="1:51" ht="30" customHeight="1">
      <c r="A229" s="10"/>
      <c r="B229" s="10"/>
      <c r="C229" s="10"/>
      <c r="D229" s="10"/>
      <c r="E229" s="13"/>
      <c r="F229" s="14"/>
      <c r="G229" s="13"/>
      <c r="H229" s="14"/>
      <c r="I229" s="13"/>
      <c r="J229" s="14"/>
      <c r="K229" s="13"/>
      <c r="L229" s="14"/>
      <c r="M229" s="10"/>
    </row>
    <row r="230" spans="1:51" ht="30" customHeight="1">
      <c r="A230" s="256" t="s">
        <v>907</v>
      </c>
      <c r="B230" s="256"/>
      <c r="C230" s="256"/>
      <c r="D230" s="256"/>
      <c r="E230" s="257"/>
      <c r="F230" s="258"/>
      <c r="G230" s="257"/>
      <c r="H230" s="258"/>
      <c r="I230" s="257"/>
      <c r="J230" s="258"/>
      <c r="K230" s="257"/>
      <c r="L230" s="258"/>
      <c r="M230" s="256"/>
      <c r="N230" s="2" t="s">
        <v>857</v>
      </c>
    </row>
    <row r="231" spans="1:51" ht="30" customHeight="1">
      <c r="A231" s="9" t="s">
        <v>82</v>
      </c>
      <c r="B231" s="9" t="s">
        <v>1534</v>
      </c>
      <c r="C231" s="9" t="s">
        <v>38</v>
      </c>
      <c r="D231" s="10">
        <v>9.6000000000000002E-2</v>
      </c>
      <c r="E231" s="13">
        <f>단가대비표!O119</f>
        <v>0</v>
      </c>
      <c r="F231" s="14">
        <f>TRUNC(E231*D231,1)</f>
        <v>0</v>
      </c>
      <c r="G231" s="13">
        <f>단가대비표!P119</f>
        <v>199185</v>
      </c>
      <c r="H231" s="14">
        <f>TRUNC(G231*D231,1)</f>
        <v>19121.7</v>
      </c>
      <c r="I231" s="13">
        <f>단가대비표!V119</f>
        <v>0</v>
      </c>
      <c r="J231" s="14">
        <f>TRUNC(I231*D231,1)</f>
        <v>0</v>
      </c>
      <c r="K231" s="13">
        <f t="shared" ref="K231:L233" si="26">TRUNC(E231+G231+I231,1)</f>
        <v>199185</v>
      </c>
      <c r="L231" s="14">
        <f t="shared" si="26"/>
        <v>19121.7</v>
      </c>
      <c r="M231" s="9" t="s">
        <v>14</v>
      </c>
      <c r="N231" s="3" t="s">
        <v>857</v>
      </c>
      <c r="O231" s="3" t="s">
        <v>1694</v>
      </c>
      <c r="P231" s="3" t="s">
        <v>30</v>
      </c>
      <c r="Q231" s="3" t="s">
        <v>30</v>
      </c>
      <c r="R231" s="3" t="s">
        <v>11</v>
      </c>
      <c r="S231" s="4"/>
      <c r="T231" s="4"/>
      <c r="U231" s="4"/>
      <c r="V231" s="4">
        <v>1</v>
      </c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3" t="s">
        <v>14</v>
      </c>
      <c r="AW231" s="3" t="s">
        <v>453</v>
      </c>
      <c r="AX231" s="3" t="s">
        <v>14</v>
      </c>
      <c r="AY231" s="3" t="s">
        <v>14</v>
      </c>
    </row>
    <row r="232" spans="1:51" ht="30" customHeight="1">
      <c r="A232" s="9" t="s">
        <v>1558</v>
      </c>
      <c r="B232" s="9" t="s">
        <v>1534</v>
      </c>
      <c r="C232" s="9" t="s">
        <v>38</v>
      </c>
      <c r="D232" s="10">
        <v>4.8000000000000001E-2</v>
      </c>
      <c r="E232" s="13">
        <f>단가대비표!O110</f>
        <v>0</v>
      </c>
      <c r="F232" s="14">
        <f>TRUNC(E232*D232,1)</f>
        <v>0</v>
      </c>
      <c r="G232" s="13">
        <f>단가대비표!P110</f>
        <v>138290</v>
      </c>
      <c r="H232" s="14">
        <f>TRUNC(G232*D232,1)</f>
        <v>6637.9</v>
      </c>
      <c r="I232" s="13">
        <f>단가대비표!V110</f>
        <v>0</v>
      </c>
      <c r="J232" s="14">
        <f>TRUNC(I232*D232,1)</f>
        <v>0</v>
      </c>
      <c r="K232" s="13">
        <f t="shared" si="26"/>
        <v>138290</v>
      </c>
      <c r="L232" s="14">
        <f t="shared" si="26"/>
        <v>6637.9</v>
      </c>
      <c r="M232" s="9" t="s">
        <v>14</v>
      </c>
      <c r="N232" s="3" t="s">
        <v>857</v>
      </c>
      <c r="O232" s="3" t="s">
        <v>1652</v>
      </c>
      <c r="P232" s="3" t="s">
        <v>30</v>
      </c>
      <c r="Q232" s="3" t="s">
        <v>30</v>
      </c>
      <c r="R232" s="3" t="s">
        <v>11</v>
      </c>
      <c r="S232" s="4"/>
      <c r="T232" s="4"/>
      <c r="U232" s="4"/>
      <c r="V232" s="4">
        <v>1</v>
      </c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3" t="s">
        <v>14</v>
      </c>
      <c r="AW232" s="3" t="s">
        <v>454</v>
      </c>
      <c r="AX232" s="3" t="s">
        <v>14</v>
      </c>
      <c r="AY232" s="3" t="s">
        <v>14</v>
      </c>
    </row>
    <row r="233" spans="1:51" ht="30" customHeight="1">
      <c r="A233" s="9" t="s">
        <v>1572</v>
      </c>
      <c r="B233" s="9" t="s">
        <v>1587</v>
      </c>
      <c r="C233" s="9" t="s">
        <v>39</v>
      </c>
      <c r="D233" s="10">
        <v>1</v>
      </c>
      <c r="E233" s="13">
        <v>0</v>
      </c>
      <c r="F233" s="14">
        <f>TRUNC(E233*D233,1)</f>
        <v>0</v>
      </c>
      <c r="G233" s="13">
        <v>0</v>
      </c>
      <c r="H233" s="14">
        <f>TRUNC(G233*D233,1)</f>
        <v>0</v>
      </c>
      <c r="I233" s="13">
        <f>TRUNC(SUMIF(V231:V233,RIGHTB(O233,1),H231:H233)*U233,2)</f>
        <v>515.19000000000005</v>
      </c>
      <c r="J233" s="14">
        <f>TRUNC(I233*D233,1)</f>
        <v>515.1</v>
      </c>
      <c r="K233" s="13">
        <f t="shared" si="26"/>
        <v>515.1</v>
      </c>
      <c r="L233" s="14">
        <f t="shared" si="26"/>
        <v>515.1</v>
      </c>
      <c r="M233" s="9" t="s">
        <v>14</v>
      </c>
      <c r="N233" s="3" t="s">
        <v>857</v>
      </c>
      <c r="O233" s="3" t="s">
        <v>564</v>
      </c>
      <c r="P233" s="3" t="s">
        <v>30</v>
      </c>
      <c r="Q233" s="3" t="s">
        <v>30</v>
      </c>
      <c r="R233" s="3" t="s">
        <v>30</v>
      </c>
      <c r="S233" s="4">
        <v>1</v>
      </c>
      <c r="T233" s="4">
        <v>2</v>
      </c>
      <c r="U233" s="4">
        <v>0.02</v>
      </c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3" t="s">
        <v>14</v>
      </c>
      <c r="AW233" s="3" t="s">
        <v>505</v>
      </c>
      <c r="AX233" s="3" t="s">
        <v>14</v>
      </c>
      <c r="AY233" s="3" t="s">
        <v>14</v>
      </c>
    </row>
    <row r="234" spans="1:51" ht="30" customHeight="1">
      <c r="A234" s="9" t="s">
        <v>813</v>
      </c>
      <c r="B234" s="9" t="s">
        <v>14</v>
      </c>
      <c r="C234" s="9" t="s">
        <v>14</v>
      </c>
      <c r="D234" s="10"/>
      <c r="E234" s="13"/>
      <c r="F234" s="14">
        <f>TRUNC(SUMIF(N231:N233,N230,F231:F233),0)</f>
        <v>0</v>
      </c>
      <c r="G234" s="13"/>
      <c r="H234" s="14">
        <f>TRUNC(SUMIF(N231:N233,N230,H231:H233),0)</f>
        <v>25759</v>
      </c>
      <c r="I234" s="13"/>
      <c r="J234" s="14">
        <f>TRUNC(SUMIF(N231:N233,N230,J231:J233),0)</f>
        <v>515</v>
      </c>
      <c r="K234" s="13"/>
      <c r="L234" s="14">
        <f>F234+H234+J234</f>
        <v>26274</v>
      </c>
      <c r="M234" s="9" t="s">
        <v>14</v>
      </c>
      <c r="N234" s="3" t="s">
        <v>1433</v>
      </c>
      <c r="O234" s="3" t="s">
        <v>1433</v>
      </c>
      <c r="P234" s="3" t="s">
        <v>14</v>
      </c>
      <c r="Q234" s="3" t="s">
        <v>14</v>
      </c>
      <c r="R234" s="3" t="s">
        <v>14</v>
      </c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3" t="s">
        <v>14</v>
      </c>
      <c r="AW234" s="3" t="s">
        <v>14</v>
      </c>
      <c r="AX234" s="3" t="s">
        <v>14</v>
      </c>
      <c r="AY234" s="3" t="s">
        <v>14</v>
      </c>
    </row>
    <row r="235" spans="1:51" ht="30" customHeight="1">
      <c r="A235" s="10"/>
      <c r="B235" s="10"/>
      <c r="C235" s="10"/>
      <c r="D235" s="10"/>
      <c r="E235" s="13"/>
      <c r="F235" s="14"/>
      <c r="G235" s="13"/>
      <c r="H235" s="14"/>
      <c r="I235" s="13"/>
      <c r="J235" s="14"/>
      <c r="K235" s="13"/>
      <c r="L235" s="14"/>
      <c r="M235" s="10"/>
    </row>
    <row r="236" spans="1:51" ht="30" customHeight="1">
      <c r="A236" s="256" t="s">
        <v>237</v>
      </c>
      <c r="B236" s="256"/>
      <c r="C236" s="256"/>
      <c r="D236" s="256"/>
      <c r="E236" s="257"/>
      <c r="F236" s="258"/>
      <c r="G236" s="257"/>
      <c r="H236" s="258"/>
      <c r="I236" s="257"/>
      <c r="J236" s="258"/>
      <c r="K236" s="257"/>
      <c r="L236" s="258"/>
      <c r="M236" s="256"/>
      <c r="N236" s="2" t="s">
        <v>862</v>
      </c>
    </row>
    <row r="237" spans="1:51" ht="30" customHeight="1">
      <c r="A237" s="9" t="s">
        <v>82</v>
      </c>
      <c r="B237" s="9" t="s">
        <v>1534</v>
      </c>
      <c r="C237" s="9" t="s">
        <v>38</v>
      </c>
      <c r="D237" s="10">
        <v>3.1E-2</v>
      </c>
      <c r="E237" s="13">
        <f>단가대비표!O119</f>
        <v>0</v>
      </c>
      <c r="F237" s="14">
        <f>TRUNC(E237*D237,1)</f>
        <v>0</v>
      </c>
      <c r="G237" s="13">
        <f>단가대비표!P119</f>
        <v>199185</v>
      </c>
      <c r="H237" s="14">
        <f>TRUNC(G237*D237,1)</f>
        <v>6174.7</v>
      </c>
      <c r="I237" s="13">
        <f>단가대비표!V119</f>
        <v>0</v>
      </c>
      <c r="J237" s="14">
        <f>TRUNC(I237*D237,1)</f>
        <v>0</v>
      </c>
      <c r="K237" s="13">
        <f>TRUNC(E237+G237+I237,1)</f>
        <v>199185</v>
      </c>
      <c r="L237" s="14">
        <f>TRUNC(F237+H237+J237,1)</f>
        <v>6174.7</v>
      </c>
      <c r="M237" s="9" t="s">
        <v>14</v>
      </c>
      <c r="N237" s="3" t="s">
        <v>862</v>
      </c>
      <c r="O237" s="3" t="s">
        <v>1694</v>
      </c>
      <c r="P237" s="3" t="s">
        <v>30</v>
      </c>
      <c r="Q237" s="3" t="s">
        <v>30</v>
      </c>
      <c r="R237" s="3" t="s">
        <v>11</v>
      </c>
      <c r="S237" s="4"/>
      <c r="T237" s="4"/>
      <c r="U237" s="4"/>
      <c r="V237" s="4">
        <v>1</v>
      </c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3" t="s">
        <v>14</v>
      </c>
      <c r="AW237" s="3" t="s">
        <v>433</v>
      </c>
      <c r="AX237" s="3" t="s">
        <v>14</v>
      </c>
      <c r="AY237" s="3" t="s">
        <v>14</v>
      </c>
    </row>
    <row r="238" spans="1:51" ht="30" customHeight="1">
      <c r="A238" s="9" t="s">
        <v>1572</v>
      </c>
      <c r="B238" s="9" t="s">
        <v>1608</v>
      </c>
      <c r="C238" s="9" t="s">
        <v>39</v>
      </c>
      <c r="D238" s="10">
        <v>1</v>
      </c>
      <c r="E238" s="13">
        <v>0</v>
      </c>
      <c r="F238" s="14">
        <f>TRUNC(E238*D238,1)</f>
        <v>0</v>
      </c>
      <c r="G238" s="13">
        <v>0</v>
      </c>
      <c r="H238" s="14">
        <f>TRUNC(G238*D238,1)</f>
        <v>0</v>
      </c>
      <c r="I238" s="13">
        <f>TRUNC(SUMIF(V237:V238,RIGHTB(O238,1),H237:H238)*U238,2)</f>
        <v>246.98</v>
      </c>
      <c r="J238" s="14">
        <f>TRUNC(I238*D238,1)</f>
        <v>246.9</v>
      </c>
      <c r="K238" s="13">
        <f>TRUNC(E238+G238+I238,1)</f>
        <v>246.9</v>
      </c>
      <c r="L238" s="14">
        <f>TRUNC(F238+H238+J238,1)</f>
        <v>246.9</v>
      </c>
      <c r="M238" s="9" t="s">
        <v>14</v>
      </c>
      <c r="N238" s="3" t="s">
        <v>862</v>
      </c>
      <c r="O238" s="3" t="s">
        <v>564</v>
      </c>
      <c r="P238" s="3" t="s">
        <v>30</v>
      </c>
      <c r="Q238" s="3" t="s">
        <v>30</v>
      </c>
      <c r="R238" s="3" t="s">
        <v>30</v>
      </c>
      <c r="S238" s="4">
        <v>1</v>
      </c>
      <c r="T238" s="4">
        <v>2</v>
      </c>
      <c r="U238" s="4">
        <v>0.04</v>
      </c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3" t="s">
        <v>14</v>
      </c>
      <c r="AW238" s="3" t="s">
        <v>494</v>
      </c>
      <c r="AX238" s="3" t="s">
        <v>14</v>
      </c>
      <c r="AY238" s="3" t="s">
        <v>14</v>
      </c>
    </row>
    <row r="239" spans="1:51" ht="30" customHeight="1">
      <c r="A239" s="9" t="s">
        <v>813</v>
      </c>
      <c r="B239" s="9" t="s">
        <v>14</v>
      </c>
      <c r="C239" s="9" t="s">
        <v>14</v>
      </c>
      <c r="D239" s="10"/>
      <c r="E239" s="13"/>
      <c r="F239" s="14">
        <f>TRUNC(SUMIF(N237:N238,N236,F237:F238),0)</f>
        <v>0</v>
      </c>
      <c r="G239" s="13"/>
      <c r="H239" s="14">
        <f>TRUNC(SUMIF(N237:N238,N236,H237:H238),0)</f>
        <v>6174</v>
      </c>
      <c r="I239" s="13"/>
      <c r="J239" s="14">
        <f>TRUNC(SUMIF(N237:N238,N236,J237:J238),0)</f>
        <v>246</v>
      </c>
      <c r="K239" s="13"/>
      <c r="L239" s="14">
        <f>F239+H239+J239</f>
        <v>6420</v>
      </c>
      <c r="M239" s="9" t="s">
        <v>14</v>
      </c>
      <c r="N239" s="3" t="s">
        <v>1433</v>
      </c>
      <c r="O239" s="3" t="s">
        <v>1433</v>
      </c>
      <c r="P239" s="3" t="s">
        <v>14</v>
      </c>
      <c r="Q239" s="3" t="s">
        <v>14</v>
      </c>
      <c r="R239" s="3" t="s">
        <v>14</v>
      </c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3" t="s">
        <v>14</v>
      </c>
      <c r="AW239" s="3" t="s">
        <v>14</v>
      </c>
      <c r="AX239" s="3" t="s">
        <v>14</v>
      </c>
      <c r="AY239" s="3" t="s">
        <v>14</v>
      </c>
    </row>
    <row r="240" spans="1:51" ht="30" customHeight="1">
      <c r="A240" s="10"/>
      <c r="B240" s="10"/>
      <c r="C240" s="10"/>
      <c r="D240" s="10"/>
      <c r="E240" s="13"/>
      <c r="F240" s="14"/>
      <c r="G240" s="13"/>
      <c r="H240" s="14"/>
      <c r="I240" s="13"/>
      <c r="J240" s="14"/>
      <c r="K240" s="13"/>
      <c r="L240" s="14"/>
      <c r="M240" s="10"/>
    </row>
    <row r="241" spans="1:51" ht="30" customHeight="1">
      <c r="A241" s="256" t="s">
        <v>892</v>
      </c>
      <c r="B241" s="256"/>
      <c r="C241" s="256"/>
      <c r="D241" s="256"/>
      <c r="E241" s="257"/>
      <c r="F241" s="258"/>
      <c r="G241" s="257"/>
      <c r="H241" s="258"/>
      <c r="I241" s="257"/>
      <c r="J241" s="258"/>
      <c r="K241" s="257"/>
      <c r="L241" s="258"/>
      <c r="M241" s="256"/>
      <c r="N241" s="2" t="s">
        <v>861</v>
      </c>
    </row>
    <row r="242" spans="1:51" ht="30" customHeight="1">
      <c r="A242" s="9" t="s">
        <v>87</v>
      </c>
      <c r="B242" s="9" t="s">
        <v>939</v>
      </c>
      <c r="C242" s="9" t="s">
        <v>57</v>
      </c>
      <c r="D242" s="10">
        <v>0.03</v>
      </c>
      <c r="E242" s="13">
        <f>단가대비표!O99</f>
        <v>9433</v>
      </c>
      <c r="F242" s="14">
        <f>TRUNC(E242*D242,1)</f>
        <v>282.89999999999998</v>
      </c>
      <c r="G242" s="13">
        <f>단가대비표!P99</f>
        <v>0</v>
      </c>
      <c r="H242" s="14">
        <f>TRUNC(G242*D242,1)</f>
        <v>0</v>
      </c>
      <c r="I242" s="13">
        <f>단가대비표!V99</f>
        <v>0</v>
      </c>
      <c r="J242" s="14">
        <f>TRUNC(I242*D242,1)</f>
        <v>0</v>
      </c>
      <c r="K242" s="13">
        <f>TRUNC(E242+G242+I242,1)</f>
        <v>9433</v>
      </c>
      <c r="L242" s="14">
        <f>TRUNC(F242+H242+J242,1)</f>
        <v>282.89999999999998</v>
      </c>
      <c r="M242" s="9" t="s">
        <v>14</v>
      </c>
      <c r="N242" s="3" t="s">
        <v>861</v>
      </c>
      <c r="O242" s="3" t="s">
        <v>1695</v>
      </c>
      <c r="P242" s="3" t="s">
        <v>30</v>
      </c>
      <c r="Q242" s="3" t="s">
        <v>30</v>
      </c>
      <c r="R242" s="3" t="s">
        <v>11</v>
      </c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3" t="s">
        <v>14</v>
      </c>
      <c r="AW242" s="3" t="s">
        <v>457</v>
      </c>
      <c r="AX242" s="3" t="s">
        <v>14</v>
      </c>
      <c r="AY242" s="3" t="s">
        <v>14</v>
      </c>
    </row>
    <row r="243" spans="1:51" ht="30" customHeight="1">
      <c r="A243" s="9" t="s">
        <v>813</v>
      </c>
      <c r="B243" s="9" t="s">
        <v>14</v>
      </c>
      <c r="C243" s="9" t="s">
        <v>14</v>
      </c>
      <c r="D243" s="10"/>
      <c r="E243" s="13"/>
      <c r="F243" s="14">
        <f>TRUNC(SUMIF(N242:N242,N241,F242:F242),0)</f>
        <v>282</v>
      </c>
      <c r="G243" s="13"/>
      <c r="H243" s="14">
        <f>TRUNC(SUMIF(N242:N242,N241,H242:H242),0)</f>
        <v>0</v>
      </c>
      <c r="I243" s="13"/>
      <c r="J243" s="14">
        <f>TRUNC(SUMIF(N242:N242,N241,J242:J242),0)</f>
        <v>0</v>
      </c>
      <c r="K243" s="13"/>
      <c r="L243" s="14">
        <f>F243+H243+J243</f>
        <v>282</v>
      </c>
      <c r="M243" s="9" t="s">
        <v>14</v>
      </c>
      <c r="N243" s="3" t="s">
        <v>1433</v>
      </c>
      <c r="O243" s="3" t="s">
        <v>1433</v>
      </c>
      <c r="P243" s="3" t="s">
        <v>14</v>
      </c>
      <c r="Q243" s="3" t="s">
        <v>14</v>
      </c>
      <c r="R243" s="3" t="s">
        <v>14</v>
      </c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3" t="s">
        <v>14</v>
      </c>
      <c r="AW243" s="3" t="s">
        <v>14</v>
      </c>
      <c r="AX243" s="3" t="s">
        <v>14</v>
      </c>
      <c r="AY243" s="3" t="s">
        <v>14</v>
      </c>
    </row>
    <row r="244" spans="1:51" ht="30" customHeight="1">
      <c r="A244" s="10"/>
      <c r="B244" s="10"/>
      <c r="C244" s="10"/>
      <c r="D244" s="10"/>
      <c r="E244" s="13"/>
      <c r="F244" s="14"/>
      <c r="G244" s="13"/>
      <c r="H244" s="14"/>
      <c r="I244" s="13"/>
      <c r="J244" s="14"/>
      <c r="K244" s="13"/>
      <c r="L244" s="14"/>
      <c r="M244" s="10"/>
    </row>
    <row r="245" spans="1:51" ht="30" customHeight="1">
      <c r="A245" s="256" t="s">
        <v>904</v>
      </c>
      <c r="B245" s="256"/>
      <c r="C245" s="256"/>
      <c r="D245" s="256"/>
      <c r="E245" s="257"/>
      <c r="F245" s="258"/>
      <c r="G245" s="257"/>
      <c r="H245" s="258"/>
      <c r="I245" s="257"/>
      <c r="J245" s="258"/>
      <c r="K245" s="257"/>
      <c r="L245" s="258"/>
      <c r="M245" s="256"/>
      <c r="N245" s="2" t="s">
        <v>858</v>
      </c>
    </row>
    <row r="246" spans="1:51" ht="30" customHeight="1">
      <c r="A246" s="9" t="s">
        <v>87</v>
      </c>
      <c r="B246" s="9" t="s">
        <v>768</v>
      </c>
      <c r="C246" s="9" t="s">
        <v>57</v>
      </c>
      <c r="D246" s="10">
        <v>9.6000000000000002E-2</v>
      </c>
      <c r="E246" s="13">
        <f>단가대비표!O100</f>
        <v>17630</v>
      </c>
      <c r="F246" s="14">
        <f>TRUNC(E246*D246,1)</f>
        <v>1692.4</v>
      </c>
      <c r="G246" s="13">
        <f>단가대비표!P100</f>
        <v>0</v>
      </c>
      <c r="H246" s="14">
        <f>TRUNC(G246*D246,1)</f>
        <v>0</v>
      </c>
      <c r="I246" s="13">
        <f>단가대비표!V100</f>
        <v>0</v>
      </c>
      <c r="J246" s="14">
        <f>TRUNC(I246*D246,1)</f>
        <v>0</v>
      </c>
      <c r="K246" s="13">
        <f>TRUNC(E246+G246+I246,1)</f>
        <v>17630</v>
      </c>
      <c r="L246" s="14">
        <f>TRUNC(F246+H246+J246,1)</f>
        <v>1692.4</v>
      </c>
      <c r="M246" s="9" t="s">
        <v>14</v>
      </c>
      <c r="N246" s="3" t="s">
        <v>858</v>
      </c>
      <c r="O246" s="3" t="s">
        <v>1699</v>
      </c>
      <c r="P246" s="3" t="s">
        <v>30</v>
      </c>
      <c r="Q246" s="3" t="s">
        <v>30</v>
      </c>
      <c r="R246" s="3" t="s">
        <v>11</v>
      </c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3" t="s">
        <v>14</v>
      </c>
      <c r="AW246" s="3" t="s">
        <v>460</v>
      </c>
      <c r="AX246" s="3" t="s">
        <v>14</v>
      </c>
      <c r="AY246" s="3" t="s">
        <v>14</v>
      </c>
    </row>
    <row r="247" spans="1:51" ht="30" customHeight="1">
      <c r="A247" s="9" t="s">
        <v>813</v>
      </c>
      <c r="B247" s="9" t="s">
        <v>14</v>
      </c>
      <c r="C247" s="9" t="s">
        <v>14</v>
      </c>
      <c r="D247" s="10"/>
      <c r="E247" s="13"/>
      <c r="F247" s="14">
        <f>TRUNC(SUMIF(N246:N246,N245,F246:F246),0)</f>
        <v>1692</v>
      </c>
      <c r="G247" s="13"/>
      <c r="H247" s="14">
        <f>TRUNC(SUMIF(N246:N246,N245,H246:H246),0)</f>
        <v>0</v>
      </c>
      <c r="I247" s="13"/>
      <c r="J247" s="14">
        <f>TRUNC(SUMIF(N246:N246,N245,J246:J246),0)</f>
        <v>0</v>
      </c>
      <c r="K247" s="13"/>
      <c r="L247" s="14">
        <f>F247+H247+J247</f>
        <v>1692</v>
      </c>
      <c r="M247" s="9" t="s">
        <v>14</v>
      </c>
      <c r="N247" s="3" t="s">
        <v>1433</v>
      </c>
      <c r="O247" s="3" t="s">
        <v>1433</v>
      </c>
      <c r="P247" s="3" t="s">
        <v>14</v>
      </c>
      <c r="Q247" s="3" t="s">
        <v>14</v>
      </c>
      <c r="R247" s="3" t="s">
        <v>14</v>
      </c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3" t="s">
        <v>14</v>
      </c>
      <c r="AW247" s="3" t="s">
        <v>14</v>
      </c>
      <c r="AX247" s="3" t="s">
        <v>14</v>
      </c>
      <c r="AY247" s="3" t="s">
        <v>14</v>
      </c>
    </row>
    <row r="248" spans="1:51" ht="30" customHeight="1">
      <c r="A248" s="10"/>
      <c r="B248" s="10"/>
      <c r="C248" s="10"/>
      <c r="D248" s="10"/>
      <c r="E248" s="13"/>
      <c r="F248" s="14"/>
      <c r="G248" s="13"/>
      <c r="H248" s="14"/>
      <c r="I248" s="13"/>
      <c r="J248" s="14"/>
      <c r="K248" s="13"/>
      <c r="L248" s="14"/>
      <c r="M248" s="10"/>
    </row>
    <row r="249" spans="1:51" ht="30" customHeight="1">
      <c r="A249" s="256" t="s">
        <v>175</v>
      </c>
      <c r="B249" s="256"/>
      <c r="C249" s="256"/>
      <c r="D249" s="256"/>
      <c r="E249" s="257"/>
      <c r="F249" s="258"/>
      <c r="G249" s="257"/>
      <c r="H249" s="258"/>
      <c r="I249" s="257"/>
      <c r="J249" s="258"/>
      <c r="K249" s="257"/>
      <c r="L249" s="258"/>
      <c r="M249" s="256"/>
      <c r="N249" s="2" t="s">
        <v>859</v>
      </c>
    </row>
    <row r="250" spans="1:51" ht="30" customHeight="1">
      <c r="A250" s="9" t="s">
        <v>87</v>
      </c>
      <c r="B250" s="9" t="s">
        <v>939</v>
      </c>
      <c r="C250" s="9" t="s">
        <v>57</v>
      </c>
      <c r="D250" s="10">
        <v>0.06</v>
      </c>
      <c r="E250" s="13">
        <f>단가대비표!O99</f>
        <v>9433</v>
      </c>
      <c r="F250" s="14">
        <f>TRUNC(E250*D250,1)</f>
        <v>565.9</v>
      </c>
      <c r="G250" s="13">
        <f>단가대비표!P99</f>
        <v>0</v>
      </c>
      <c r="H250" s="14">
        <f>TRUNC(G250*D250,1)</f>
        <v>0</v>
      </c>
      <c r="I250" s="13">
        <f>단가대비표!V99</f>
        <v>0</v>
      </c>
      <c r="J250" s="14">
        <f>TRUNC(I250*D250,1)</f>
        <v>0</v>
      </c>
      <c r="K250" s="13">
        <f>TRUNC(E250+G250+I250,1)</f>
        <v>9433</v>
      </c>
      <c r="L250" s="14">
        <f>TRUNC(F250+H250+J250,1)</f>
        <v>565.9</v>
      </c>
      <c r="M250" s="9" t="s">
        <v>14</v>
      </c>
      <c r="N250" s="3" t="s">
        <v>859</v>
      </c>
      <c r="O250" s="3" t="s">
        <v>1695</v>
      </c>
      <c r="P250" s="3" t="s">
        <v>30</v>
      </c>
      <c r="Q250" s="3" t="s">
        <v>30</v>
      </c>
      <c r="R250" s="3" t="s">
        <v>11</v>
      </c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3" t="s">
        <v>14</v>
      </c>
      <c r="AW250" s="3" t="s">
        <v>437</v>
      </c>
      <c r="AX250" s="3" t="s">
        <v>14</v>
      </c>
      <c r="AY250" s="3" t="s">
        <v>14</v>
      </c>
    </row>
    <row r="251" spans="1:51" ht="30" customHeight="1">
      <c r="A251" s="9" t="s">
        <v>1607</v>
      </c>
      <c r="B251" s="9" t="s">
        <v>1493</v>
      </c>
      <c r="C251" s="9" t="s">
        <v>17</v>
      </c>
      <c r="D251" s="10">
        <v>1</v>
      </c>
      <c r="E251" s="13">
        <f>일위대가목록!E104</f>
        <v>0</v>
      </c>
      <c r="F251" s="14">
        <f>TRUNC(E251*D251,1)</f>
        <v>0</v>
      </c>
      <c r="G251" s="13">
        <f>일위대가목록!F104</f>
        <v>4483</v>
      </c>
      <c r="H251" s="14">
        <f>TRUNC(G251*D251,1)</f>
        <v>4483</v>
      </c>
      <c r="I251" s="13">
        <f>일위대가목록!G104</f>
        <v>0</v>
      </c>
      <c r="J251" s="14">
        <f>TRUNC(I251*D251,1)</f>
        <v>0</v>
      </c>
      <c r="K251" s="13">
        <f>TRUNC(E251+G251+I251,1)</f>
        <v>4483</v>
      </c>
      <c r="L251" s="14">
        <f>TRUNC(F251+H251+J251,1)</f>
        <v>4483</v>
      </c>
      <c r="M251" s="9" t="s">
        <v>1615</v>
      </c>
      <c r="N251" s="3" t="s">
        <v>859</v>
      </c>
      <c r="O251" s="3" t="s">
        <v>589</v>
      </c>
      <c r="P251" s="3" t="s">
        <v>11</v>
      </c>
      <c r="Q251" s="3" t="s">
        <v>30</v>
      </c>
      <c r="R251" s="3" t="s">
        <v>30</v>
      </c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3" t="s">
        <v>14</v>
      </c>
      <c r="AW251" s="3" t="s">
        <v>479</v>
      </c>
      <c r="AX251" s="3" t="s">
        <v>14</v>
      </c>
      <c r="AY251" s="3" t="s">
        <v>14</v>
      </c>
    </row>
    <row r="252" spans="1:51" ht="30" customHeight="1">
      <c r="A252" s="9" t="s">
        <v>813</v>
      </c>
      <c r="B252" s="9" t="s">
        <v>14</v>
      </c>
      <c r="C252" s="9" t="s">
        <v>14</v>
      </c>
      <c r="D252" s="10"/>
      <c r="E252" s="13"/>
      <c r="F252" s="14">
        <f>TRUNC(SUMIF(N250:N251,N249,F250:F251),0)</f>
        <v>565</v>
      </c>
      <c r="G252" s="13"/>
      <c r="H252" s="14">
        <f>TRUNC(SUMIF(N250:N251,N249,H250:H251),0)</f>
        <v>4483</v>
      </c>
      <c r="I252" s="13"/>
      <c r="J252" s="14">
        <f>TRUNC(SUMIF(N250:N251,N249,J250:J251),0)</f>
        <v>0</v>
      </c>
      <c r="K252" s="13"/>
      <c r="L252" s="14">
        <f>F252+H252+J252</f>
        <v>5048</v>
      </c>
      <c r="M252" s="9" t="s">
        <v>14</v>
      </c>
      <c r="N252" s="3" t="s">
        <v>1433</v>
      </c>
      <c r="O252" s="3" t="s">
        <v>1433</v>
      </c>
      <c r="P252" s="3" t="s">
        <v>14</v>
      </c>
      <c r="Q252" s="3" t="s">
        <v>14</v>
      </c>
      <c r="R252" s="3" t="s">
        <v>14</v>
      </c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3" t="s">
        <v>14</v>
      </c>
      <c r="AW252" s="3" t="s">
        <v>14</v>
      </c>
      <c r="AX252" s="3" t="s">
        <v>14</v>
      </c>
      <c r="AY252" s="3" t="s">
        <v>14</v>
      </c>
    </row>
    <row r="253" spans="1:51" ht="30" customHeight="1">
      <c r="A253" s="10"/>
      <c r="B253" s="10"/>
      <c r="C253" s="10"/>
      <c r="D253" s="10"/>
      <c r="E253" s="13"/>
      <c r="F253" s="14"/>
      <c r="G253" s="13"/>
      <c r="H253" s="14"/>
      <c r="I253" s="13"/>
      <c r="J253" s="14"/>
      <c r="K253" s="13"/>
      <c r="L253" s="14"/>
      <c r="M253" s="10"/>
    </row>
    <row r="254" spans="1:51" ht="30" customHeight="1">
      <c r="A254" s="256" t="s">
        <v>1683</v>
      </c>
      <c r="B254" s="256"/>
      <c r="C254" s="256"/>
      <c r="D254" s="256"/>
      <c r="E254" s="257"/>
      <c r="F254" s="258"/>
      <c r="G254" s="257"/>
      <c r="H254" s="258"/>
      <c r="I254" s="257"/>
      <c r="J254" s="258"/>
      <c r="K254" s="257"/>
      <c r="L254" s="258"/>
      <c r="M254" s="256"/>
      <c r="N254" s="2" t="s">
        <v>836</v>
      </c>
    </row>
    <row r="255" spans="1:51" ht="30" customHeight="1">
      <c r="A255" s="9" t="s">
        <v>87</v>
      </c>
      <c r="B255" s="9" t="s">
        <v>939</v>
      </c>
      <c r="C255" s="9" t="s">
        <v>57</v>
      </c>
      <c r="D255" s="10">
        <v>0.03</v>
      </c>
      <c r="E255" s="13">
        <f>단가대비표!O99</f>
        <v>9433</v>
      </c>
      <c r="F255" s="14">
        <f>TRUNC(E255*D255,1)</f>
        <v>282.89999999999998</v>
      </c>
      <c r="G255" s="13">
        <f>단가대비표!P99</f>
        <v>0</v>
      </c>
      <c r="H255" s="14">
        <f>TRUNC(G255*D255,1)</f>
        <v>0</v>
      </c>
      <c r="I255" s="13">
        <f>단가대비표!V99</f>
        <v>0</v>
      </c>
      <c r="J255" s="14">
        <f>TRUNC(I255*D255,1)</f>
        <v>0</v>
      </c>
      <c r="K255" s="13">
        <f>TRUNC(E255+G255+I255,1)</f>
        <v>9433</v>
      </c>
      <c r="L255" s="14">
        <f>TRUNC(F255+H255+J255,1)</f>
        <v>282.89999999999998</v>
      </c>
      <c r="M255" s="9" t="s">
        <v>14</v>
      </c>
      <c r="N255" s="3" t="s">
        <v>836</v>
      </c>
      <c r="O255" s="3" t="s">
        <v>1695</v>
      </c>
      <c r="P255" s="3" t="s">
        <v>30</v>
      </c>
      <c r="Q255" s="3" t="s">
        <v>30</v>
      </c>
      <c r="R255" s="3" t="s">
        <v>11</v>
      </c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3" t="s">
        <v>14</v>
      </c>
      <c r="AW255" s="3" t="s">
        <v>461</v>
      </c>
      <c r="AX255" s="3" t="s">
        <v>14</v>
      </c>
      <c r="AY255" s="3" t="s">
        <v>14</v>
      </c>
    </row>
    <row r="256" spans="1:51" ht="30" customHeight="1">
      <c r="A256" s="9" t="s">
        <v>813</v>
      </c>
      <c r="B256" s="9" t="s">
        <v>14</v>
      </c>
      <c r="C256" s="9" t="s">
        <v>14</v>
      </c>
      <c r="D256" s="10"/>
      <c r="E256" s="13"/>
      <c r="F256" s="14">
        <f>TRUNC(SUMIF(N255:N255,N254,F255:F255),0)</f>
        <v>282</v>
      </c>
      <c r="G256" s="13"/>
      <c r="H256" s="14">
        <f>TRUNC(SUMIF(N255:N255,N254,H255:H255),0)</f>
        <v>0</v>
      </c>
      <c r="I256" s="13"/>
      <c r="J256" s="14">
        <f>TRUNC(SUMIF(N255:N255,N254,J255:J255),0)</f>
        <v>0</v>
      </c>
      <c r="K256" s="13"/>
      <c r="L256" s="14">
        <f>F256+H256+J256</f>
        <v>282</v>
      </c>
      <c r="M256" s="9" t="s">
        <v>14</v>
      </c>
      <c r="N256" s="3" t="s">
        <v>1433</v>
      </c>
      <c r="O256" s="3" t="s">
        <v>1433</v>
      </c>
      <c r="P256" s="3" t="s">
        <v>14</v>
      </c>
      <c r="Q256" s="3" t="s">
        <v>14</v>
      </c>
      <c r="R256" s="3" t="s">
        <v>14</v>
      </c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3" t="s">
        <v>14</v>
      </c>
      <c r="AW256" s="3" t="s">
        <v>14</v>
      </c>
      <c r="AX256" s="3" t="s">
        <v>14</v>
      </c>
      <c r="AY256" s="3" t="s">
        <v>14</v>
      </c>
    </row>
    <row r="257" spans="1:51" ht="30" customHeight="1">
      <c r="A257" s="10"/>
      <c r="B257" s="10"/>
      <c r="C257" s="10"/>
      <c r="D257" s="10"/>
      <c r="E257" s="13"/>
      <c r="F257" s="14"/>
      <c r="G257" s="13"/>
      <c r="H257" s="14"/>
      <c r="I257" s="13"/>
      <c r="J257" s="14"/>
      <c r="K257" s="13"/>
      <c r="L257" s="14"/>
      <c r="M257" s="10"/>
    </row>
    <row r="258" spans="1:51" ht="30" customHeight="1">
      <c r="A258" s="256" t="s">
        <v>551</v>
      </c>
      <c r="B258" s="256"/>
      <c r="C258" s="256"/>
      <c r="D258" s="256"/>
      <c r="E258" s="257"/>
      <c r="F258" s="258"/>
      <c r="G258" s="257"/>
      <c r="H258" s="258"/>
      <c r="I258" s="257"/>
      <c r="J258" s="258"/>
      <c r="K258" s="257"/>
      <c r="L258" s="258"/>
      <c r="M258" s="256"/>
      <c r="N258" s="2" t="s">
        <v>832</v>
      </c>
    </row>
    <row r="259" spans="1:51" ht="30" customHeight="1">
      <c r="A259" s="9" t="s">
        <v>978</v>
      </c>
      <c r="B259" s="9" t="s">
        <v>273</v>
      </c>
      <c r="C259" s="9" t="s">
        <v>29</v>
      </c>
      <c r="D259" s="10">
        <v>2.94</v>
      </c>
      <c r="E259" s="13">
        <f>일위대가목록!E105</f>
        <v>59290</v>
      </c>
      <c r="F259" s="14">
        <f>TRUNC(E259*D259,1)</f>
        <v>174312.6</v>
      </c>
      <c r="G259" s="13">
        <f>일위대가목록!F105</f>
        <v>30843</v>
      </c>
      <c r="H259" s="14">
        <f>TRUNC(G259*D259,1)</f>
        <v>90678.399999999994</v>
      </c>
      <c r="I259" s="13">
        <f>일위대가목록!G105</f>
        <v>925</v>
      </c>
      <c r="J259" s="14">
        <f>TRUNC(I259*D259,1)</f>
        <v>2719.5</v>
      </c>
      <c r="K259" s="13">
        <f>TRUNC(E259+G259+I259,1)</f>
        <v>91058</v>
      </c>
      <c r="L259" s="14">
        <f>TRUNC(F259+H259+J259,1)</f>
        <v>267710.5</v>
      </c>
      <c r="M259" s="9" t="s">
        <v>1610</v>
      </c>
      <c r="N259" s="3" t="s">
        <v>832</v>
      </c>
      <c r="O259" s="3" t="s">
        <v>588</v>
      </c>
      <c r="P259" s="3" t="s">
        <v>11</v>
      </c>
      <c r="Q259" s="3" t="s">
        <v>30</v>
      </c>
      <c r="R259" s="3" t="s">
        <v>30</v>
      </c>
      <c r="S259" s="4"/>
      <c r="T259" s="4"/>
      <c r="U259" s="4"/>
      <c r="V259" s="4">
        <v>1</v>
      </c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3" t="s">
        <v>14</v>
      </c>
      <c r="AW259" s="3" t="s">
        <v>498</v>
      </c>
      <c r="AX259" s="3" t="s">
        <v>14</v>
      </c>
      <c r="AY259" s="3" t="s">
        <v>14</v>
      </c>
    </row>
    <row r="260" spans="1:51" ht="30" customHeight="1">
      <c r="A260" s="9" t="s">
        <v>56</v>
      </c>
      <c r="B260" s="9" t="s">
        <v>1611</v>
      </c>
      <c r="C260" s="9" t="s">
        <v>39</v>
      </c>
      <c r="D260" s="10">
        <v>1</v>
      </c>
      <c r="E260" s="13">
        <f>TRUNC(SUMIF(V259:V260,RIGHTB(O260,1),L259:L260)*U260,2)</f>
        <v>13385.52</v>
      </c>
      <c r="F260" s="14">
        <f>TRUNC(E260*D260,1)</f>
        <v>13385.5</v>
      </c>
      <c r="G260" s="13">
        <v>0</v>
      </c>
      <c r="H260" s="14">
        <f>TRUNC(G260*D260,1)</f>
        <v>0</v>
      </c>
      <c r="I260" s="13">
        <v>0</v>
      </c>
      <c r="J260" s="14">
        <f>TRUNC(I260*D260,1)</f>
        <v>0</v>
      </c>
      <c r="K260" s="13">
        <f>TRUNC(E260+G260+I260,1)</f>
        <v>13385.5</v>
      </c>
      <c r="L260" s="14">
        <f>TRUNC(F260+H260+J260,1)</f>
        <v>13385.5</v>
      </c>
      <c r="M260" s="9" t="s">
        <v>14</v>
      </c>
      <c r="N260" s="3" t="s">
        <v>832</v>
      </c>
      <c r="O260" s="3" t="s">
        <v>564</v>
      </c>
      <c r="P260" s="3" t="s">
        <v>30</v>
      </c>
      <c r="Q260" s="3" t="s">
        <v>30</v>
      </c>
      <c r="R260" s="3" t="s">
        <v>30</v>
      </c>
      <c r="S260" s="4">
        <v>3</v>
      </c>
      <c r="T260" s="4">
        <v>0</v>
      </c>
      <c r="U260" s="4">
        <v>0.05</v>
      </c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3" t="s">
        <v>14</v>
      </c>
      <c r="AW260" s="3" t="s">
        <v>490</v>
      </c>
      <c r="AX260" s="3" t="s">
        <v>14</v>
      </c>
      <c r="AY260" s="3" t="s">
        <v>14</v>
      </c>
    </row>
    <row r="261" spans="1:51" ht="30" customHeight="1">
      <c r="A261" s="9" t="s">
        <v>813</v>
      </c>
      <c r="B261" s="9" t="s">
        <v>14</v>
      </c>
      <c r="C261" s="9" t="s">
        <v>14</v>
      </c>
      <c r="D261" s="10"/>
      <c r="E261" s="13"/>
      <c r="F261" s="14">
        <f>TRUNC(SUMIF(N259:N260,N258,F259:F260),0)</f>
        <v>187698</v>
      </c>
      <c r="G261" s="13"/>
      <c r="H261" s="14">
        <f>TRUNC(SUMIF(N259:N260,N258,H259:H260),0)</f>
        <v>90678</v>
      </c>
      <c r="I261" s="13"/>
      <c r="J261" s="14">
        <f>TRUNC(SUMIF(N259:N260,N258,J259:J260),0)</f>
        <v>2719</v>
      </c>
      <c r="K261" s="13"/>
      <c r="L261" s="14">
        <f>F261+H261+J261</f>
        <v>281095</v>
      </c>
      <c r="M261" s="9" t="s">
        <v>14</v>
      </c>
      <c r="N261" s="3" t="s">
        <v>1433</v>
      </c>
      <c r="O261" s="3" t="s">
        <v>1433</v>
      </c>
      <c r="P261" s="3" t="s">
        <v>14</v>
      </c>
      <c r="Q261" s="3" t="s">
        <v>14</v>
      </c>
      <c r="R261" s="3" t="s">
        <v>14</v>
      </c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3" t="s">
        <v>14</v>
      </c>
      <c r="AW261" s="3" t="s">
        <v>14</v>
      </c>
      <c r="AX261" s="3" t="s">
        <v>14</v>
      </c>
      <c r="AY261" s="3" t="s">
        <v>14</v>
      </c>
    </row>
    <row r="262" spans="1:51" ht="30" customHeight="1">
      <c r="A262" s="10"/>
      <c r="B262" s="10"/>
      <c r="C262" s="10"/>
      <c r="D262" s="10"/>
      <c r="E262" s="13"/>
      <c r="F262" s="14"/>
      <c r="G262" s="13"/>
      <c r="H262" s="14"/>
      <c r="I262" s="13"/>
      <c r="J262" s="14"/>
      <c r="K262" s="13"/>
      <c r="L262" s="14"/>
      <c r="M262" s="10"/>
    </row>
    <row r="263" spans="1:51" ht="30" customHeight="1">
      <c r="A263" s="256" t="s">
        <v>552</v>
      </c>
      <c r="B263" s="256"/>
      <c r="C263" s="256"/>
      <c r="D263" s="256"/>
      <c r="E263" s="257"/>
      <c r="F263" s="258"/>
      <c r="G263" s="257"/>
      <c r="H263" s="258"/>
      <c r="I263" s="257"/>
      <c r="J263" s="258"/>
      <c r="K263" s="257"/>
      <c r="L263" s="258"/>
      <c r="M263" s="256"/>
      <c r="N263" s="2" t="s">
        <v>833</v>
      </c>
    </row>
    <row r="264" spans="1:51" ht="30" customHeight="1">
      <c r="A264" s="9" t="s">
        <v>978</v>
      </c>
      <c r="B264" s="9" t="s">
        <v>273</v>
      </c>
      <c r="C264" s="9" t="s">
        <v>29</v>
      </c>
      <c r="D264" s="10">
        <v>2.3323999999999998</v>
      </c>
      <c r="E264" s="13">
        <f>일위대가목록!E105</f>
        <v>59290</v>
      </c>
      <c r="F264" s="14">
        <f>TRUNC(E264*D264,1)</f>
        <v>138287.9</v>
      </c>
      <c r="G264" s="13">
        <f>일위대가목록!F105</f>
        <v>30843</v>
      </c>
      <c r="H264" s="14">
        <f>TRUNC(G264*D264,1)</f>
        <v>71938.2</v>
      </c>
      <c r="I264" s="13">
        <f>일위대가목록!G105</f>
        <v>925</v>
      </c>
      <c r="J264" s="14">
        <f>TRUNC(I264*D264,1)</f>
        <v>2157.4</v>
      </c>
      <c r="K264" s="13">
        <f>TRUNC(E264+G264+I264,1)</f>
        <v>91058</v>
      </c>
      <c r="L264" s="14">
        <f>TRUNC(F264+H264+J264,1)</f>
        <v>212383.5</v>
      </c>
      <c r="M264" s="9" t="s">
        <v>1610</v>
      </c>
      <c r="N264" s="3" t="s">
        <v>833</v>
      </c>
      <c r="O264" s="3" t="s">
        <v>588</v>
      </c>
      <c r="P264" s="3" t="s">
        <v>11</v>
      </c>
      <c r="Q264" s="3" t="s">
        <v>30</v>
      </c>
      <c r="R264" s="3" t="s">
        <v>30</v>
      </c>
      <c r="S264" s="4"/>
      <c r="T264" s="4"/>
      <c r="U264" s="4"/>
      <c r="V264" s="4">
        <v>1</v>
      </c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3" t="s">
        <v>14</v>
      </c>
      <c r="AW264" s="3" t="s">
        <v>497</v>
      </c>
      <c r="AX264" s="3" t="s">
        <v>14</v>
      </c>
      <c r="AY264" s="3" t="s">
        <v>14</v>
      </c>
    </row>
    <row r="265" spans="1:51" ht="30" customHeight="1">
      <c r="A265" s="9" t="s">
        <v>56</v>
      </c>
      <c r="B265" s="9" t="s">
        <v>1611</v>
      </c>
      <c r="C265" s="9" t="s">
        <v>39</v>
      </c>
      <c r="D265" s="10">
        <v>1</v>
      </c>
      <c r="E265" s="13">
        <f>TRUNC(SUMIF(V264:V265,RIGHTB(O265,1),L264:L265)*U265,2)</f>
        <v>10619.17</v>
      </c>
      <c r="F265" s="14">
        <f>TRUNC(E265*D265,1)</f>
        <v>10619.1</v>
      </c>
      <c r="G265" s="13">
        <v>0</v>
      </c>
      <c r="H265" s="14">
        <f>TRUNC(G265*D265,1)</f>
        <v>0</v>
      </c>
      <c r="I265" s="13">
        <v>0</v>
      </c>
      <c r="J265" s="14">
        <f>TRUNC(I265*D265,1)</f>
        <v>0</v>
      </c>
      <c r="K265" s="13">
        <f>TRUNC(E265+G265+I265,1)</f>
        <v>10619.1</v>
      </c>
      <c r="L265" s="14">
        <f>TRUNC(F265+H265+J265,1)</f>
        <v>10619.1</v>
      </c>
      <c r="M265" s="9" t="s">
        <v>14</v>
      </c>
      <c r="N265" s="3" t="s">
        <v>833</v>
      </c>
      <c r="O265" s="3" t="s">
        <v>564</v>
      </c>
      <c r="P265" s="3" t="s">
        <v>30</v>
      </c>
      <c r="Q265" s="3" t="s">
        <v>30</v>
      </c>
      <c r="R265" s="3" t="s">
        <v>30</v>
      </c>
      <c r="S265" s="4">
        <v>3</v>
      </c>
      <c r="T265" s="4">
        <v>0</v>
      </c>
      <c r="U265" s="4">
        <v>0.05</v>
      </c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3" t="s">
        <v>14</v>
      </c>
      <c r="AW265" s="3" t="s">
        <v>485</v>
      </c>
      <c r="AX265" s="3" t="s">
        <v>14</v>
      </c>
      <c r="AY265" s="3" t="s">
        <v>14</v>
      </c>
    </row>
    <row r="266" spans="1:51" ht="30" customHeight="1">
      <c r="A266" s="9" t="s">
        <v>813</v>
      </c>
      <c r="B266" s="9" t="s">
        <v>14</v>
      </c>
      <c r="C266" s="9" t="s">
        <v>14</v>
      </c>
      <c r="D266" s="10"/>
      <c r="E266" s="13"/>
      <c r="F266" s="14">
        <f>TRUNC(SUMIF(N264:N265,N263,F264:F265),0)</f>
        <v>148907</v>
      </c>
      <c r="G266" s="13"/>
      <c r="H266" s="14">
        <f>TRUNC(SUMIF(N264:N265,N263,H264:H265),0)</f>
        <v>71938</v>
      </c>
      <c r="I266" s="13"/>
      <c r="J266" s="14">
        <f>TRUNC(SUMIF(N264:N265,N263,J264:J265),0)</f>
        <v>2157</v>
      </c>
      <c r="K266" s="13"/>
      <c r="L266" s="14">
        <f>F266+H266+J266</f>
        <v>223002</v>
      </c>
      <c r="M266" s="9" t="s">
        <v>14</v>
      </c>
      <c r="N266" s="3" t="s">
        <v>1433</v>
      </c>
      <c r="O266" s="3" t="s">
        <v>1433</v>
      </c>
      <c r="P266" s="3" t="s">
        <v>14</v>
      </c>
      <c r="Q266" s="3" t="s">
        <v>14</v>
      </c>
      <c r="R266" s="3" t="s">
        <v>14</v>
      </c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3" t="s">
        <v>14</v>
      </c>
      <c r="AW266" s="3" t="s">
        <v>14</v>
      </c>
      <c r="AX266" s="3" t="s">
        <v>14</v>
      </c>
      <c r="AY266" s="3" t="s">
        <v>14</v>
      </c>
    </row>
    <row r="267" spans="1:51" ht="30" customHeight="1">
      <c r="A267" s="10"/>
      <c r="B267" s="10"/>
      <c r="C267" s="10"/>
      <c r="D267" s="10"/>
      <c r="E267" s="13"/>
      <c r="F267" s="14"/>
      <c r="G267" s="13"/>
      <c r="H267" s="14"/>
      <c r="I267" s="13"/>
      <c r="J267" s="14"/>
      <c r="K267" s="13"/>
      <c r="L267" s="14"/>
      <c r="M267" s="10"/>
    </row>
    <row r="268" spans="1:51" ht="30" customHeight="1">
      <c r="A268" s="256" t="s">
        <v>315</v>
      </c>
      <c r="B268" s="256"/>
      <c r="C268" s="256"/>
      <c r="D268" s="256"/>
      <c r="E268" s="257"/>
      <c r="F268" s="258"/>
      <c r="G268" s="257"/>
      <c r="H268" s="258"/>
      <c r="I268" s="257"/>
      <c r="J268" s="258"/>
      <c r="K268" s="257"/>
      <c r="L268" s="258"/>
      <c r="M268" s="256"/>
      <c r="N268" s="2" t="s">
        <v>839</v>
      </c>
    </row>
    <row r="269" spans="1:51" ht="30" customHeight="1">
      <c r="A269" s="9" t="s">
        <v>761</v>
      </c>
      <c r="B269" s="9" t="s">
        <v>14</v>
      </c>
      <c r="C269" s="9" t="s">
        <v>29</v>
      </c>
      <c r="D269" s="10">
        <v>1</v>
      </c>
      <c r="E269" s="13">
        <f>일위대가목록!E107</f>
        <v>126</v>
      </c>
      <c r="F269" s="14">
        <f>TRUNC(E269*D269,1)</f>
        <v>126</v>
      </c>
      <c r="G269" s="13">
        <f>일위대가목록!F107</f>
        <v>2124</v>
      </c>
      <c r="H269" s="14">
        <f>TRUNC(G269*D269,1)</f>
        <v>2124</v>
      </c>
      <c r="I269" s="13">
        <f>일위대가목록!G107</f>
        <v>0</v>
      </c>
      <c r="J269" s="14">
        <f>TRUNC(I269*D269,1)</f>
        <v>0</v>
      </c>
      <c r="K269" s="13">
        <f t="shared" ref="K269:L271" si="27">TRUNC(E269+G269+I269,1)</f>
        <v>2250</v>
      </c>
      <c r="L269" s="14">
        <f t="shared" si="27"/>
        <v>2250</v>
      </c>
      <c r="M269" s="9" t="s">
        <v>1612</v>
      </c>
      <c r="N269" s="3" t="s">
        <v>839</v>
      </c>
      <c r="O269" s="3" t="s">
        <v>590</v>
      </c>
      <c r="P269" s="3" t="s">
        <v>11</v>
      </c>
      <c r="Q269" s="3" t="s">
        <v>30</v>
      </c>
      <c r="R269" s="3" t="s">
        <v>30</v>
      </c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3" t="s">
        <v>14</v>
      </c>
      <c r="AW269" s="3" t="s">
        <v>481</v>
      </c>
      <c r="AX269" s="3" t="s">
        <v>14</v>
      </c>
      <c r="AY269" s="3" t="s">
        <v>14</v>
      </c>
    </row>
    <row r="270" spans="1:51" ht="30" customHeight="1">
      <c r="A270" s="9" t="s">
        <v>980</v>
      </c>
      <c r="B270" s="9" t="s">
        <v>979</v>
      </c>
      <c r="C270" s="9" t="s">
        <v>29</v>
      </c>
      <c r="D270" s="10">
        <v>1</v>
      </c>
      <c r="E270" s="13">
        <f>일위대가목록!E108</f>
        <v>1500</v>
      </c>
      <c r="F270" s="14">
        <f>TRUNC(E270*D270,1)</f>
        <v>1500</v>
      </c>
      <c r="G270" s="13">
        <f>일위대가목록!F108</f>
        <v>0</v>
      </c>
      <c r="H270" s="14">
        <f>TRUNC(G270*D270,1)</f>
        <v>0</v>
      </c>
      <c r="I270" s="13">
        <f>일위대가목록!G108</f>
        <v>0</v>
      </c>
      <c r="J270" s="14">
        <f>TRUNC(I270*D270,1)</f>
        <v>0</v>
      </c>
      <c r="K270" s="13">
        <f t="shared" si="27"/>
        <v>1500</v>
      </c>
      <c r="L270" s="14">
        <f t="shared" si="27"/>
        <v>1500</v>
      </c>
      <c r="M270" s="9" t="s">
        <v>1597</v>
      </c>
      <c r="N270" s="3" t="s">
        <v>839</v>
      </c>
      <c r="O270" s="3" t="s">
        <v>593</v>
      </c>
      <c r="P270" s="3" t="s">
        <v>11</v>
      </c>
      <c r="Q270" s="3" t="s">
        <v>30</v>
      </c>
      <c r="R270" s="3" t="s">
        <v>30</v>
      </c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3" t="s">
        <v>14</v>
      </c>
      <c r="AW270" s="3" t="s">
        <v>504</v>
      </c>
      <c r="AX270" s="3" t="s">
        <v>14</v>
      </c>
      <c r="AY270" s="3" t="s">
        <v>14</v>
      </c>
    </row>
    <row r="271" spans="1:51" ht="30" customHeight="1">
      <c r="A271" s="9" t="s">
        <v>980</v>
      </c>
      <c r="B271" s="9" t="s">
        <v>981</v>
      </c>
      <c r="C271" s="9" t="s">
        <v>29</v>
      </c>
      <c r="D271" s="10">
        <v>1</v>
      </c>
      <c r="E271" s="13">
        <f>일위대가목록!E109</f>
        <v>0</v>
      </c>
      <c r="F271" s="14">
        <f>TRUNC(E271*D271,1)</f>
        <v>0</v>
      </c>
      <c r="G271" s="13">
        <f>일위대가목록!F109</f>
        <v>14828</v>
      </c>
      <c r="H271" s="14">
        <f>TRUNC(G271*D271,1)</f>
        <v>14828</v>
      </c>
      <c r="I271" s="13">
        <f>일위대가목록!G109</f>
        <v>0</v>
      </c>
      <c r="J271" s="14">
        <f>TRUNC(I271*D271,1)</f>
        <v>0</v>
      </c>
      <c r="K271" s="13">
        <f t="shared" si="27"/>
        <v>14828</v>
      </c>
      <c r="L271" s="14">
        <f t="shared" si="27"/>
        <v>14828</v>
      </c>
      <c r="M271" s="9" t="s">
        <v>1601</v>
      </c>
      <c r="N271" s="3" t="s">
        <v>839</v>
      </c>
      <c r="O271" s="3" t="s">
        <v>591</v>
      </c>
      <c r="P271" s="3" t="s">
        <v>11</v>
      </c>
      <c r="Q271" s="3" t="s">
        <v>30</v>
      </c>
      <c r="R271" s="3" t="s">
        <v>30</v>
      </c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3" t="s">
        <v>14</v>
      </c>
      <c r="AW271" s="3" t="s">
        <v>480</v>
      </c>
      <c r="AX271" s="3" t="s">
        <v>14</v>
      </c>
      <c r="AY271" s="3" t="s">
        <v>14</v>
      </c>
    </row>
    <row r="272" spans="1:51" ht="30" customHeight="1">
      <c r="A272" s="9" t="s">
        <v>813</v>
      </c>
      <c r="B272" s="9" t="s">
        <v>14</v>
      </c>
      <c r="C272" s="9" t="s">
        <v>14</v>
      </c>
      <c r="D272" s="10"/>
      <c r="E272" s="13"/>
      <c r="F272" s="14">
        <f>TRUNC(SUMIF(N269:N271,N268,F269:F271),0)</f>
        <v>1626</v>
      </c>
      <c r="G272" s="13"/>
      <c r="H272" s="14">
        <f>TRUNC(SUMIF(N269:N271,N268,H269:H271),0)</f>
        <v>16952</v>
      </c>
      <c r="I272" s="13"/>
      <c r="J272" s="14">
        <f>TRUNC(SUMIF(N269:N271,N268,J269:J271),0)</f>
        <v>0</v>
      </c>
      <c r="K272" s="13"/>
      <c r="L272" s="14">
        <f>F272+H272+J272</f>
        <v>18578</v>
      </c>
      <c r="M272" s="9" t="s">
        <v>14</v>
      </c>
      <c r="N272" s="3" t="s">
        <v>1433</v>
      </c>
      <c r="O272" s="3" t="s">
        <v>1433</v>
      </c>
      <c r="P272" s="3" t="s">
        <v>14</v>
      </c>
      <c r="Q272" s="3" t="s">
        <v>14</v>
      </c>
      <c r="R272" s="3" t="s">
        <v>14</v>
      </c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3" t="s">
        <v>14</v>
      </c>
      <c r="AW272" s="3" t="s">
        <v>14</v>
      </c>
      <c r="AX272" s="3" t="s">
        <v>14</v>
      </c>
      <c r="AY272" s="3" t="s">
        <v>14</v>
      </c>
    </row>
    <row r="273" spans="1:51" ht="30" customHeight="1">
      <c r="A273" s="10"/>
      <c r="B273" s="10"/>
      <c r="C273" s="10"/>
      <c r="D273" s="10"/>
      <c r="E273" s="13"/>
      <c r="F273" s="14"/>
      <c r="G273" s="13"/>
      <c r="H273" s="14"/>
      <c r="I273" s="13"/>
      <c r="J273" s="14"/>
      <c r="K273" s="13"/>
      <c r="L273" s="14"/>
      <c r="M273" s="10"/>
    </row>
    <row r="274" spans="1:51" ht="30" customHeight="1">
      <c r="A274" s="256" t="s">
        <v>317</v>
      </c>
      <c r="B274" s="256"/>
      <c r="C274" s="256"/>
      <c r="D274" s="256"/>
      <c r="E274" s="257"/>
      <c r="F274" s="258"/>
      <c r="G274" s="257"/>
      <c r="H274" s="258"/>
      <c r="I274" s="257"/>
      <c r="J274" s="258"/>
      <c r="K274" s="257"/>
      <c r="L274" s="258"/>
      <c r="M274" s="256"/>
      <c r="N274" s="2" t="s">
        <v>841</v>
      </c>
    </row>
    <row r="275" spans="1:51" ht="30" customHeight="1">
      <c r="A275" s="9" t="s">
        <v>983</v>
      </c>
      <c r="B275" s="9" t="s">
        <v>83</v>
      </c>
      <c r="C275" s="9" t="s">
        <v>29</v>
      </c>
      <c r="D275" s="10">
        <v>1</v>
      </c>
      <c r="E275" s="13">
        <f>일위대가목록!E110</f>
        <v>1478</v>
      </c>
      <c r="F275" s="14">
        <f>TRUNC(E275*D275,1)</f>
        <v>1478</v>
      </c>
      <c r="G275" s="13">
        <f>일위대가목록!F110</f>
        <v>8334</v>
      </c>
      <c r="H275" s="14">
        <f>TRUNC(G275*D275,1)</f>
        <v>8334</v>
      </c>
      <c r="I275" s="13">
        <f>일위대가목록!G110</f>
        <v>166</v>
      </c>
      <c r="J275" s="14">
        <f>TRUNC(I275*D275,1)</f>
        <v>166</v>
      </c>
      <c r="K275" s="13">
        <f t="shared" ref="K275:L277" si="28">TRUNC(E275+G275+I275,1)</f>
        <v>9978</v>
      </c>
      <c r="L275" s="14">
        <f t="shared" si="28"/>
        <v>9978</v>
      </c>
      <c r="M275" s="9" t="s">
        <v>1613</v>
      </c>
      <c r="N275" s="3" t="s">
        <v>841</v>
      </c>
      <c r="O275" s="3" t="s">
        <v>592</v>
      </c>
      <c r="P275" s="3" t="s">
        <v>11</v>
      </c>
      <c r="Q275" s="3" t="s">
        <v>30</v>
      </c>
      <c r="R275" s="3" t="s">
        <v>30</v>
      </c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3" t="s">
        <v>14</v>
      </c>
      <c r="AW275" s="3" t="s">
        <v>506</v>
      </c>
      <c r="AX275" s="3" t="s">
        <v>14</v>
      </c>
      <c r="AY275" s="3" t="s">
        <v>14</v>
      </c>
    </row>
    <row r="276" spans="1:51" ht="30" customHeight="1">
      <c r="A276" s="9" t="s">
        <v>980</v>
      </c>
      <c r="B276" s="9" t="s">
        <v>979</v>
      </c>
      <c r="C276" s="9" t="s">
        <v>29</v>
      </c>
      <c r="D276" s="10">
        <v>1</v>
      </c>
      <c r="E276" s="13">
        <f>일위대가목록!E108</f>
        <v>1500</v>
      </c>
      <c r="F276" s="14">
        <f>TRUNC(E276*D276,1)</f>
        <v>1500</v>
      </c>
      <c r="G276" s="13">
        <f>일위대가목록!F108</f>
        <v>0</v>
      </c>
      <c r="H276" s="14">
        <f>TRUNC(G276*D276,1)</f>
        <v>0</v>
      </c>
      <c r="I276" s="13">
        <f>일위대가목록!G108</f>
        <v>0</v>
      </c>
      <c r="J276" s="14">
        <f>TRUNC(I276*D276,1)</f>
        <v>0</v>
      </c>
      <c r="K276" s="13">
        <f t="shared" si="28"/>
        <v>1500</v>
      </c>
      <c r="L276" s="14">
        <f t="shared" si="28"/>
        <v>1500</v>
      </c>
      <c r="M276" s="9" t="s">
        <v>1597</v>
      </c>
      <c r="N276" s="3" t="s">
        <v>841</v>
      </c>
      <c r="O276" s="3" t="s">
        <v>593</v>
      </c>
      <c r="P276" s="3" t="s">
        <v>11</v>
      </c>
      <c r="Q276" s="3" t="s">
        <v>30</v>
      </c>
      <c r="R276" s="3" t="s">
        <v>30</v>
      </c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3" t="s">
        <v>14</v>
      </c>
      <c r="AW276" s="3" t="s">
        <v>478</v>
      </c>
      <c r="AX276" s="3" t="s">
        <v>14</v>
      </c>
      <c r="AY276" s="3" t="s">
        <v>14</v>
      </c>
    </row>
    <row r="277" spans="1:51" ht="30" customHeight="1">
      <c r="A277" s="9" t="s">
        <v>980</v>
      </c>
      <c r="B277" s="9" t="s">
        <v>981</v>
      </c>
      <c r="C277" s="9" t="s">
        <v>29</v>
      </c>
      <c r="D277" s="10">
        <v>1</v>
      </c>
      <c r="E277" s="13">
        <f>일위대가목록!E109</f>
        <v>0</v>
      </c>
      <c r="F277" s="14">
        <f>TRUNC(E277*D277,1)</f>
        <v>0</v>
      </c>
      <c r="G277" s="13">
        <f>일위대가목록!F109</f>
        <v>14828</v>
      </c>
      <c r="H277" s="14">
        <f>TRUNC(G277*D277,1)</f>
        <v>14828</v>
      </c>
      <c r="I277" s="13">
        <f>일위대가목록!G109</f>
        <v>0</v>
      </c>
      <c r="J277" s="14">
        <f>TRUNC(I277*D277,1)</f>
        <v>0</v>
      </c>
      <c r="K277" s="13">
        <f t="shared" si="28"/>
        <v>14828</v>
      </c>
      <c r="L277" s="14">
        <f t="shared" si="28"/>
        <v>14828</v>
      </c>
      <c r="M277" s="9" t="s">
        <v>1601</v>
      </c>
      <c r="N277" s="3" t="s">
        <v>841</v>
      </c>
      <c r="O277" s="3" t="s">
        <v>591</v>
      </c>
      <c r="P277" s="3" t="s">
        <v>11</v>
      </c>
      <c r="Q277" s="3" t="s">
        <v>30</v>
      </c>
      <c r="R277" s="3" t="s">
        <v>30</v>
      </c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3" t="s">
        <v>14</v>
      </c>
      <c r="AW277" s="3" t="s">
        <v>489</v>
      </c>
      <c r="AX277" s="3" t="s">
        <v>14</v>
      </c>
      <c r="AY277" s="3" t="s">
        <v>14</v>
      </c>
    </row>
    <row r="278" spans="1:51" ht="30" customHeight="1">
      <c r="A278" s="9" t="s">
        <v>813</v>
      </c>
      <c r="B278" s="9" t="s">
        <v>14</v>
      </c>
      <c r="C278" s="9" t="s">
        <v>14</v>
      </c>
      <c r="D278" s="10"/>
      <c r="E278" s="13"/>
      <c r="F278" s="14">
        <f>TRUNC(SUMIF(N275:N277,N274,F275:F277),0)</f>
        <v>2978</v>
      </c>
      <c r="G278" s="13"/>
      <c r="H278" s="14">
        <f>TRUNC(SUMIF(N275:N277,N274,H275:H277),0)</f>
        <v>23162</v>
      </c>
      <c r="I278" s="13"/>
      <c r="J278" s="14">
        <f>TRUNC(SUMIF(N275:N277,N274,J275:J277),0)</f>
        <v>166</v>
      </c>
      <c r="K278" s="13"/>
      <c r="L278" s="14">
        <f>F278+H278+J278</f>
        <v>26306</v>
      </c>
      <c r="M278" s="9" t="s">
        <v>14</v>
      </c>
      <c r="N278" s="3" t="s">
        <v>1433</v>
      </c>
      <c r="O278" s="3" t="s">
        <v>1433</v>
      </c>
      <c r="P278" s="3" t="s">
        <v>14</v>
      </c>
      <c r="Q278" s="3" t="s">
        <v>14</v>
      </c>
      <c r="R278" s="3" t="s">
        <v>14</v>
      </c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3" t="s">
        <v>14</v>
      </c>
      <c r="AW278" s="3" t="s">
        <v>14</v>
      </c>
      <c r="AX278" s="3" t="s">
        <v>14</v>
      </c>
      <c r="AY278" s="3" t="s">
        <v>14</v>
      </c>
    </row>
    <row r="279" spans="1:51" ht="30" customHeight="1">
      <c r="A279" s="10"/>
      <c r="B279" s="10"/>
      <c r="C279" s="10"/>
      <c r="D279" s="10"/>
      <c r="E279" s="13"/>
      <c r="F279" s="14"/>
      <c r="G279" s="13"/>
      <c r="H279" s="14"/>
      <c r="I279" s="13"/>
      <c r="J279" s="14"/>
      <c r="K279" s="13"/>
      <c r="L279" s="14"/>
      <c r="M279" s="10"/>
    </row>
    <row r="280" spans="1:51" ht="30" customHeight="1">
      <c r="A280" s="256" t="s">
        <v>482</v>
      </c>
      <c r="B280" s="256"/>
      <c r="C280" s="256"/>
      <c r="D280" s="256"/>
      <c r="E280" s="257"/>
      <c r="F280" s="258"/>
      <c r="G280" s="257"/>
      <c r="H280" s="258"/>
      <c r="I280" s="257"/>
      <c r="J280" s="258"/>
      <c r="K280" s="257"/>
      <c r="L280" s="258"/>
      <c r="M280" s="256"/>
      <c r="N280" s="2" t="s">
        <v>837</v>
      </c>
    </row>
    <row r="281" spans="1:51" ht="30" customHeight="1">
      <c r="A281" s="9" t="s">
        <v>761</v>
      </c>
      <c r="B281" s="9" t="s">
        <v>14</v>
      </c>
      <c r="C281" s="9" t="s">
        <v>29</v>
      </c>
      <c r="D281" s="10">
        <v>1</v>
      </c>
      <c r="E281" s="13">
        <f>일위대가목록!E107</f>
        <v>126</v>
      </c>
      <c r="F281" s="14">
        <f>TRUNC(E281*D281,1)</f>
        <v>126</v>
      </c>
      <c r="G281" s="13">
        <f>일위대가목록!F107</f>
        <v>2124</v>
      </c>
      <c r="H281" s="14">
        <f>TRUNC(G281*D281,1)</f>
        <v>2124</v>
      </c>
      <c r="I281" s="13">
        <f>일위대가목록!G107</f>
        <v>0</v>
      </c>
      <c r="J281" s="14">
        <f>TRUNC(I281*D281,1)</f>
        <v>0</v>
      </c>
      <c r="K281" s="13">
        <f t="shared" ref="K281:L283" si="29">TRUNC(E281+G281+I281,1)</f>
        <v>2250</v>
      </c>
      <c r="L281" s="14">
        <f t="shared" si="29"/>
        <v>2250</v>
      </c>
      <c r="M281" s="9" t="s">
        <v>1612</v>
      </c>
      <c r="N281" s="3" t="s">
        <v>837</v>
      </c>
      <c r="O281" s="3" t="s">
        <v>590</v>
      </c>
      <c r="P281" s="3" t="s">
        <v>11</v>
      </c>
      <c r="Q281" s="3" t="s">
        <v>30</v>
      </c>
      <c r="R281" s="3" t="s">
        <v>30</v>
      </c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3" t="s">
        <v>14</v>
      </c>
      <c r="AW281" s="3" t="s">
        <v>483</v>
      </c>
      <c r="AX281" s="3" t="s">
        <v>14</v>
      </c>
      <c r="AY281" s="3" t="s">
        <v>14</v>
      </c>
    </row>
    <row r="282" spans="1:51" ht="30" customHeight="1">
      <c r="A282" s="9" t="s">
        <v>984</v>
      </c>
      <c r="B282" s="9" t="s">
        <v>1850</v>
      </c>
      <c r="C282" s="9" t="s">
        <v>29</v>
      </c>
      <c r="D282" s="10">
        <v>1</v>
      </c>
      <c r="E282" s="13">
        <f>일위대가목록!E111</f>
        <v>774</v>
      </c>
      <c r="F282" s="14">
        <f>TRUNC(E282*D282,1)</f>
        <v>774</v>
      </c>
      <c r="G282" s="13">
        <f>일위대가목록!F111</f>
        <v>0</v>
      </c>
      <c r="H282" s="14">
        <f>TRUNC(G282*D282,1)</f>
        <v>0</v>
      </c>
      <c r="I282" s="13">
        <f>일위대가목록!G111</f>
        <v>0</v>
      </c>
      <c r="J282" s="14">
        <f>TRUNC(I282*D282,1)</f>
        <v>0</v>
      </c>
      <c r="K282" s="13">
        <f t="shared" si="29"/>
        <v>774</v>
      </c>
      <c r="L282" s="14">
        <f t="shared" si="29"/>
        <v>774</v>
      </c>
      <c r="M282" s="9" t="s">
        <v>1602</v>
      </c>
      <c r="N282" s="3" t="s">
        <v>837</v>
      </c>
      <c r="O282" s="3" t="s">
        <v>598</v>
      </c>
      <c r="P282" s="3" t="s">
        <v>11</v>
      </c>
      <c r="Q282" s="3" t="s">
        <v>30</v>
      </c>
      <c r="R282" s="3" t="s">
        <v>30</v>
      </c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3" t="s">
        <v>14</v>
      </c>
      <c r="AW282" s="3" t="s">
        <v>491</v>
      </c>
      <c r="AX282" s="3" t="s">
        <v>14</v>
      </c>
      <c r="AY282" s="3" t="s">
        <v>14</v>
      </c>
    </row>
    <row r="283" spans="1:51" ht="30" customHeight="1">
      <c r="A283" s="9" t="s">
        <v>984</v>
      </c>
      <c r="B283" s="9" t="s">
        <v>69</v>
      </c>
      <c r="C283" s="9" t="s">
        <v>29</v>
      </c>
      <c r="D283" s="10">
        <v>1</v>
      </c>
      <c r="E283" s="13">
        <f>일위대가목록!E112</f>
        <v>0</v>
      </c>
      <c r="F283" s="14">
        <f>TRUNC(E283*D283,1)</f>
        <v>0</v>
      </c>
      <c r="G283" s="13">
        <f>일위대가목록!F112</f>
        <v>7979</v>
      </c>
      <c r="H283" s="14">
        <f>TRUNC(G283*D283,1)</f>
        <v>7979</v>
      </c>
      <c r="I283" s="13">
        <f>일위대가목록!G112</f>
        <v>0</v>
      </c>
      <c r="J283" s="14">
        <f>TRUNC(I283*D283,1)</f>
        <v>0</v>
      </c>
      <c r="K283" s="13">
        <f t="shared" si="29"/>
        <v>7979</v>
      </c>
      <c r="L283" s="14">
        <f t="shared" si="29"/>
        <v>7979</v>
      </c>
      <c r="M283" s="9" t="s">
        <v>1604</v>
      </c>
      <c r="N283" s="3" t="s">
        <v>837</v>
      </c>
      <c r="O283" s="3" t="s">
        <v>597</v>
      </c>
      <c r="P283" s="3" t="s">
        <v>11</v>
      </c>
      <c r="Q283" s="3" t="s">
        <v>30</v>
      </c>
      <c r="R283" s="3" t="s">
        <v>30</v>
      </c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3" t="s">
        <v>14</v>
      </c>
      <c r="AW283" s="3" t="s">
        <v>1831</v>
      </c>
      <c r="AX283" s="3" t="s">
        <v>14</v>
      </c>
      <c r="AY283" s="3" t="s">
        <v>14</v>
      </c>
    </row>
    <row r="284" spans="1:51" ht="30" customHeight="1">
      <c r="A284" s="9" t="s">
        <v>813</v>
      </c>
      <c r="B284" s="9" t="s">
        <v>14</v>
      </c>
      <c r="C284" s="9" t="s">
        <v>14</v>
      </c>
      <c r="D284" s="10"/>
      <c r="E284" s="13"/>
      <c r="F284" s="14">
        <f>TRUNC(SUMIF(N281:N283,N280,F281:F283),0)</f>
        <v>900</v>
      </c>
      <c r="G284" s="13"/>
      <c r="H284" s="14">
        <f>TRUNC(SUMIF(N281:N283,N280,H281:H283),0)</f>
        <v>10103</v>
      </c>
      <c r="I284" s="13"/>
      <c r="J284" s="14">
        <f>TRUNC(SUMIF(N281:N283,N280,J281:J283),0)</f>
        <v>0</v>
      </c>
      <c r="K284" s="13"/>
      <c r="L284" s="14">
        <f>F284+H284+J284</f>
        <v>11003</v>
      </c>
      <c r="M284" s="9" t="s">
        <v>14</v>
      </c>
      <c r="N284" s="3" t="s">
        <v>1433</v>
      </c>
      <c r="O284" s="3" t="s">
        <v>1433</v>
      </c>
      <c r="P284" s="3" t="s">
        <v>14</v>
      </c>
      <c r="Q284" s="3" t="s">
        <v>14</v>
      </c>
      <c r="R284" s="3" t="s">
        <v>14</v>
      </c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3" t="s">
        <v>14</v>
      </c>
      <c r="AW284" s="3" t="s">
        <v>14</v>
      </c>
      <c r="AX284" s="3" t="s">
        <v>14</v>
      </c>
      <c r="AY284" s="3" t="s">
        <v>14</v>
      </c>
    </row>
    <row r="285" spans="1:51" ht="30" customHeight="1">
      <c r="A285" s="10"/>
      <c r="B285" s="10"/>
      <c r="C285" s="10"/>
      <c r="D285" s="10"/>
      <c r="E285" s="13"/>
      <c r="F285" s="14"/>
      <c r="G285" s="13"/>
      <c r="H285" s="14"/>
      <c r="I285" s="13"/>
      <c r="J285" s="14"/>
      <c r="K285" s="13"/>
      <c r="L285" s="14"/>
      <c r="M285" s="10"/>
    </row>
    <row r="286" spans="1:51" ht="30" customHeight="1">
      <c r="A286" s="256" t="s">
        <v>0</v>
      </c>
      <c r="B286" s="256"/>
      <c r="C286" s="256"/>
      <c r="D286" s="256"/>
      <c r="E286" s="257"/>
      <c r="F286" s="258"/>
      <c r="G286" s="257"/>
      <c r="H286" s="258"/>
      <c r="I286" s="257"/>
      <c r="J286" s="258"/>
      <c r="K286" s="257"/>
      <c r="L286" s="258"/>
      <c r="M286" s="256"/>
      <c r="N286" s="2" t="s">
        <v>838</v>
      </c>
    </row>
    <row r="287" spans="1:51" ht="30" customHeight="1">
      <c r="A287" s="9" t="s">
        <v>983</v>
      </c>
      <c r="B287" s="9" t="s">
        <v>1614</v>
      </c>
      <c r="C287" s="9" t="s">
        <v>29</v>
      </c>
      <c r="D287" s="10">
        <v>1</v>
      </c>
      <c r="E287" s="13">
        <f>일위대가목록!E113</f>
        <v>1478</v>
      </c>
      <c r="F287" s="14">
        <f>TRUNC(E287*D287,1)</f>
        <v>1478</v>
      </c>
      <c r="G287" s="13">
        <f>일위대가목록!F113</f>
        <v>10001</v>
      </c>
      <c r="H287" s="14">
        <f>TRUNC(G287*D287,1)</f>
        <v>10001</v>
      </c>
      <c r="I287" s="13">
        <f>일위대가목록!G113</f>
        <v>166</v>
      </c>
      <c r="J287" s="14">
        <f>TRUNC(I287*D287,1)</f>
        <v>166</v>
      </c>
      <c r="K287" s="13">
        <f t="shared" ref="K287:L289" si="30">TRUNC(E287+G287+I287,1)</f>
        <v>11645</v>
      </c>
      <c r="L287" s="14">
        <f t="shared" si="30"/>
        <v>11645</v>
      </c>
      <c r="M287" s="9" t="s">
        <v>1616</v>
      </c>
      <c r="N287" s="3" t="s">
        <v>838</v>
      </c>
      <c r="O287" s="3" t="s">
        <v>595</v>
      </c>
      <c r="P287" s="3" t="s">
        <v>11</v>
      </c>
      <c r="Q287" s="3" t="s">
        <v>30</v>
      </c>
      <c r="R287" s="3" t="s">
        <v>30</v>
      </c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3" t="s">
        <v>14</v>
      </c>
      <c r="AW287" s="3" t="s">
        <v>1827</v>
      </c>
      <c r="AX287" s="3" t="s">
        <v>14</v>
      </c>
      <c r="AY287" s="3" t="s">
        <v>14</v>
      </c>
    </row>
    <row r="288" spans="1:51" ht="30" customHeight="1">
      <c r="A288" s="9" t="s">
        <v>984</v>
      </c>
      <c r="B288" s="9" t="s">
        <v>1850</v>
      </c>
      <c r="C288" s="9" t="s">
        <v>29</v>
      </c>
      <c r="D288" s="10">
        <v>1</v>
      </c>
      <c r="E288" s="13">
        <f>일위대가목록!E111</f>
        <v>774</v>
      </c>
      <c r="F288" s="14">
        <f>TRUNC(E288*D288,1)</f>
        <v>774</v>
      </c>
      <c r="G288" s="13">
        <f>일위대가목록!F111</f>
        <v>0</v>
      </c>
      <c r="H288" s="14">
        <f>TRUNC(G288*D288,1)</f>
        <v>0</v>
      </c>
      <c r="I288" s="13">
        <f>일위대가목록!G111</f>
        <v>0</v>
      </c>
      <c r="J288" s="14">
        <f>TRUNC(I288*D288,1)</f>
        <v>0</v>
      </c>
      <c r="K288" s="13">
        <f t="shared" si="30"/>
        <v>774</v>
      </c>
      <c r="L288" s="14">
        <f t="shared" si="30"/>
        <v>774</v>
      </c>
      <c r="M288" s="9" t="s">
        <v>1602</v>
      </c>
      <c r="N288" s="3" t="s">
        <v>838</v>
      </c>
      <c r="O288" s="3" t="s">
        <v>598</v>
      </c>
      <c r="P288" s="3" t="s">
        <v>11</v>
      </c>
      <c r="Q288" s="3" t="s">
        <v>30</v>
      </c>
      <c r="R288" s="3" t="s">
        <v>30</v>
      </c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3" t="s">
        <v>14</v>
      </c>
      <c r="AW288" s="3" t="s">
        <v>1816</v>
      </c>
      <c r="AX288" s="3" t="s">
        <v>14</v>
      </c>
      <c r="AY288" s="3" t="s">
        <v>14</v>
      </c>
    </row>
    <row r="289" spans="1:51" ht="30" customHeight="1">
      <c r="A289" s="9" t="s">
        <v>984</v>
      </c>
      <c r="B289" s="9" t="s">
        <v>1598</v>
      </c>
      <c r="C289" s="9" t="s">
        <v>29</v>
      </c>
      <c r="D289" s="10">
        <v>1</v>
      </c>
      <c r="E289" s="13">
        <f>일위대가목록!E114</f>
        <v>0</v>
      </c>
      <c r="F289" s="14">
        <f>TRUNC(E289*D289,1)</f>
        <v>0</v>
      </c>
      <c r="G289" s="13">
        <f>일위대가목록!F114</f>
        <v>9575</v>
      </c>
      <c r="H289" s="14">
        <f>TRUNC(G289*D289,1)</f>
        <v>9575</v>
      </c>
      <c r="I289" s="13">
        <f>일위대가목록!G114</f>
        <v>0</v>
      </c>
      <c r="J289" s="14">
        <f>TRUNC(I289*D289,1)</f>
        <v>0</v>
      </c>
      <c r="K289" s="13">
        <f t="shared" si="30"/>
        <v>9575</v>
      </c>
      <c r="L289" s="14">
        <f t="shared" si="30"/>
        <v>9575</v>
      </c>
      <c r="M289" s="9" t="s">
        <v>1599</v>
      </c>
      <c r="N289" s="3" t="s">
        <v>838</v>
      </c>
      <c r="O289" s="3" t="s">
        <v>594</v>
      </c>
      <c r="P289" s="3" t="s">
        <v>11</v>
      </c>
      <c r="Q289" s="3" t="s">
        <v>30</v>
      </c>
      <c r="R289" s="3" t="s">
        <v>30</v>
      </c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3" t="s">
        <v>14</v>
      </c>
      <c r="AW289" s="3" t="s">
        <v>1832</v>
      </c>
      <c r="AX289" s="3" t="s">
        <v>14</v>
      </c>
      <c r="AY289" s="3" t="s">
        <v>14</v>
      </c>
    </row>
    <row r="290" spans="1:51" ht="30" customHeight="1">
      <c r="A290" s="9" t="s">
        <v>813</v>
      </c>
      <c r="B290" s="9" t="s">
        <v>14</v>
      </c>
      <c r="C290" s="9" t="s">
        <v>14</v>
      </c>
      <c r="D290" s="10"/>
      <c r="E290" s="13"/>
      <c r="F290" s="14">
        <f>TRUNC(SUMIF(N287:N289,N286,F287:F289),0)</f>
        <v>2252</v>
      </c>
      <c r="G290" s="13"/>
      <c r="H290" s="14">
        <f>TRUNC(SUMIF(N287:N289,N286,H287:H289),0)</f>
        <v>19576</v>
      </c>
      <c r="I290" s="13"/>
      <c r="J290" s="14">
        <f>TRUNC(SUMIF(N287:N289,N286,J287:J289),0)</f>
        <v>166</v>
      </c>
      <c r="K290" s="13"/>
      <c r="L290" s="14">
        <f>F290+H290+J290</f>
        <v>21994</v>
      </c>
      <c r="M290" s="9" t="s">
        <v>14</v>
      </c>
      <c r="N290" s="3" t="s">
        <v>1433</v>
      </c>
      <c r="O290" s="3" t="s">
        <v>1433</v>
      </c>
      <c r="P290" s="3" t="s">
        <v>14</v>
      </c>
      <c r="Q290" s="3" t="s">
        <v>14</v>
      </c>
      <c r="R290" s="3" t="s">
        <v>14</v>
      </c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3" t="s">
        <v>14</v>
      </c>
      <c r="AW290" s="3" t="s">
        <v>14</v>
      </c>
      <c r="AX290" s="3" t="s">
        <v>14</v>
      </c>
      <c r="AY290" s="3" t="s">
        <v>14</v>
      </c>
    </row>
    <row r="291" spans="1:51" ht="30" customHeight="1">
      <c r="A291" s="10"/>
      <c r="B291" s="10"/>
      <c r="C291" s="10"/>
      <c r="D291" s="10"/>
      <c r="E291" s="13"/>
      <c r="F291" s="14"/>
      <c r="G291" s="13"/>
      <c r="H291" s="14"/>
      <c r="I291" s="13"/>
      <c r="J291" s="14"/>
      <c r="K291" s="13"/>
      <c r="L291" s="14"/>
      <c r="M291" s="10"/>
    </row>
    <row r="292" spans="1:51" ht="30" customHeight="1">
      <c r="A292" s="256" t="s">
        <v>1820</v>
      </c>
      <c r="B292" s="256"/>
      <c r="C292" s="256"/>
      <c r="D292" s="256"/>
      <c r="E292" s="257"/>
      <c r="F292" s="258"/>
      <c r="G292" s="257"/>
      <c r="H292" s="258"/>
      <c r="I292" s="257"/>
      <c r="J292" s="258"/>
      <c r="K292" s="257"/>
      <c r="L292" s="258"/>
      <c r="M292" s="256"/>
      <c r="N292" s="2" t="s">
        <v>840</v>
      </c>
    </row>
    <row r="293" spans="1:51" ht="30" customHeight="1">
      <c r="A293" s="9" t="s">
        <v>983</v>
      </c>
      <c r="B293" s="9" t="s">
        <v>982</v>
      </c>
      <c r="C293" s="9" t="s">
        <v>29</v>
      </c>
      <c r="D293" s="10">
        <v>1</v>
      </c>
      <c r="E293" s="13">
        <f>일위대가목록!E115</f>
        <v>849</v>
      </c>
      <c r="F293" s="14">
        <f>TRUNC(E293*D293,1)</f>
        <v>849</v>
      </c>
      <c r="G293" s="13">
        <f>일위대가목록!F115</f>
        <v>8334</v>
      </c>
      <c r="H293" s="14">
        <f>TRUNC(G293*D293,1)</f>
        <v>8334</v>
      </c>
      <c r="I293" s="13">
        <f>일위대가목록!G115</f>
        <v>166</v>
      </c>
      <c r="J293" s="14">
        <f>TRUNC(I293*D293,1)</f>
        <v>166</v>
      </c>
      <c r="K293" s="13">
        <f t="shared" ref="K293:L295" si="31">TRUNC(E293+G293+I293,1)</f>
        <v>9349</v>
      </c>
      <c r="L293" s="14">
        <f t="shared" si="31"/>
        <v>9349</v>
      </c>
      <c r="M293" s="9" t="s">
        <v>1600</v>
      </c>
      <c r="N293" s="3" t="s">
        <v>840</v>
      </c>
      <c r="O293" s="3" t="s">
        <v>596</v>
      </c>
      <c r="P293" s="3" t="s">
        <v>11</v>
      </c>
      <c r="Q293" s="3" t="s">
        <v>30</v>
      </c>
      <c r="R293" s="3" t="s">
        <v>30</v>
      </c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3" t="s">
        <v>14</v>
      </c>
      <c r="AW293" s="3" t="s">
        <v>1833</v>
      </c>
      <c r="AX293" s="3" t="s">
        <v>14</v>
      </c>
      <c r="AY293" s="3" t="s">
        <v>14</v>
      </c>
    </row>
    <row r="294" spans="1:51" ht="30" customHeight="1">
      <c r="A294" s="9" t="s">
        <v>984</v>
      </c>
      <c r="B294" s="9" t="s">
        <v>758</v>
      </c>
      <c r="C294" s="9" t="s">
        <v>29</v>
      </c>
      <c r="D294" s="10">
        <v>1</v>
      </c>
      <c r="E294" s="13">
        <f>일위대가목록!E116</f>
        <v>1751</v>
      </c>
      <c r="F294" s="14">
        <f>TRUNC(E294*D294,1)</f>
        <v>1751</v>
      </c>
      <c r="G294" s="13">
        <f>일위대가목록!F116</f>
        <v>0</v>
      </c>
      <c r="H294" s="14">
        <f>TRUNC(G294*D294,1)</f>
        <v>0</v>
      </c>
      <c r="I294" s="13">
        <f>일위대가목록!G116</f>
        <v>0</v>
      </c>
      <c r="J294" s="14">
        <f>TRUNC(I294*D294,1)</f>
        <v>0</v>
      </c>
      <c r="K294" s="13">
        <f t="shared" si="31"/>
        <v>1751</v>
      </c>
      <c r="L294" s="14">
        <f t="shared" si="31"/>
        <v>1751</v>
      </c>
      <c r="M294" s="9" t="s">
        <v>1603</v>
      </c>
      <c r="N294" s="3" t="s">
        <v>840</v>
      </c>
      <c r="O294" s="3" t="s">
        <v>599</v>
      </c>
      <c r="P294" s="3" t="s">
        <v>11</v>
      </c>
      <c r="Q294" s="3" t="s">
        <v>30</v>
      </c>
      <c r="R294" s="3" t="s">
        <v>30</v>
      </c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3" t="s">
        <v>14</v>
      </c>
      <c r="AW294" s="3" t="s">
        <v>1823</v>
      </c>
      <c r="AX294" s="3" t="s">
        <v>14</v>
      </c>
      <c r="AY294" s="3" t="s">
        <v>14</v>
      </c>
    </row>
    <row r="295" spans="1:51" ht="30" customHeight="1">
      <c r="A295" s="9" t="s">
        <v>984</v>
      </c>
      <c r="B295" s="9" t="s">
        <v>69</v>
      </c>
      <c r="C295" s="9" t="s">
        <v>29</v>
      </c>
      <c r="D295" s="10">
        <v>1</v>
      </c>
      <c r="E295" s="13">
        <f>일위대가목록!E112</f>
        <v>0</v>
      </c>
      <c r="F295" s="14">
        <f>TRUNC(E295*D295,1)</f>
        <v>0</v>
      </c>
      <c r="G295" s="13">
        <f>일위대가목록!F112</f>
        <v>7979</v>
      </c>
      <c r="H295" s="14">
        <f>TRUNC(G295*D295,1)</f>
        <v>7979</v>
      </c>
      <c r="I295" s="13">
        <f>일위대가목록!G112</f>
        <v>0</v>
      </c>
      <c r="J295" s="14">
        <f>TRUNC(I295*D295,1)</f>
        <v>0</v>
      </c>
      <c r="K295" s="13">
        <f t="shared" si="31"/>
        <v>7979</v>
      </c>
      <c r="L295" s="14">
        <f t="shared" si="31"/>
        <v>7979</v>
      </c>
      <c r="M295" s="9" t="s">
        <v>1604</v>
      </c>
      <c r="N295" s="3" t="s">
        <v>840</v>
      </c>
      <c r="O295" s="3" t="s">
        <v>597</v>
      </c>
      <c r="P295" s="3" t="s">
        <v>11</v>
      </c>
      <c r="Q295" s="3" t="s">
        <v>30</v>
      </c>
      <c r="R295" s="3" t="s">
        <v>30</v>
      </c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3" t="s">
        <v>14</v>
      </c>
      <c r="AW295" s="3" t="s">
        <v>1836</v>
      </c>
      <c r="AX295" s="3" t="s">
        <v>14</v>
      </c>
      <c r="AY295" s="3" t="s">
        <v>14</v>
      </c>
    </row>
    <row r="296" spans="1:51" ht="30" customHeight="1">
      <c r="A296" s="9" t="s">
        <v>813</v>
      </c>
      <c r="B296" s="9" t="s">
        <v>14</v>
      </c>
      <c r="C296" s="9" t="s">
        <v>14</v>
      </c>
      <c r="D296" s="10"/>
      <c r="E296" s="13"/>
      <c r="F296" s="14">
        <f>TRUNC(SUMIF(N293:N295,N292,F293:F295),0)</f>
        <v>2600</v>
      </c>
      <c r="G296" s="13"/>
      <c r="H296" s="14">
        <f>TRUNC(SUMIF(N293:N295,N292,H293:H295),0)</f>
        <v>16313</v>
      </c>
      <c r="I296" s="13"/>
      <c r="J296" s="14">
        <f>TRUNC(SUMIF(N293:N295,N292,J293:J295),0)</f>
        <v>166</v>
      </c>
      <c r="K296" s="13"/>
      <c r="L296" s="14">
        <f>F296+H296+J296</f>
        <v>19079</v>
      </c>
      <c r="M296" s="9" t="s">
        <v>14</v>
      </c>
      <c r="N296" s="3" t="s">
        <v>1433</v>
      </c>
      <c r="O296" s="3" t="s">
        <v>1433</v>
      </c>
      <c r="P296" s="3" t="s">
        <v>14</v>
      </c>
      <c r="Q296" s="3" t="s">
        <v>14</v>
      </c>
      <c r="R296" s="3" t="s">
        <v>14</v>
      </c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3" t="s">
        <v>14</v>
      </c>
      <c r="AW296" s="3" t="s">
        <v>14</v>
      </c>
      <c r="AX296" s="3" t="s">
        <v>14</v>
      </c>
      <c r="AY296" s="3" t="s">
        <v>14</v>
      </c>
    </row>
    <row r="297" spans="1:51" ht="30" customHeight="1">
      <c r="A297" s="10"/>
      <c r="B297" s="10"/>
      <c r="C297" s="10"/>
      <c r="D297" s="10"/>
      <c r="E297" s="13"/>
      <c r="F297" s="14"/>
      <c r="G297" s="13"/>
      <c r="H297" s="14"/>
      <c r="I297" s="13"/>
      <c r="J297" s="14"/>
      <c r="K297" s="13"/>
      <c r="L297" s="14"/>
      <c r="M297" s="10"/>
    </row>
    <row r="298" spans="1:51" ht="30" customHeight="1">
      <c r="A298" s="256" t="s">
        <v>438</v>
      </c>
      <c r="B298" s="256"/>
      <c r="C298" s="256"/>
      <c r="D298" s="256"/>
      <c r="E298" s="257"/>
      <c r="F298" s="258"/>
      <c r="G298" s="257"/>
      <c r="H298" s="258"/>
      <c r="I298" s="257"/>
      <c r="J298" s="258"/>
      <c r="K298" s="257"/>
      <c r="L298" s="258"/>
      <c r="M298" s="256"/>
      <c r="N298" s="2" t="s">
        <v>842</v>
      </c>
    </row>
    <row r="299" spans="1:51" ht="30" customHeight="1">
      <c r="A299" s="9" t="s">
        <v>760</v>
      </c>
      <c r="B299" s="9" t="s">
        <v>510</v>
      </c>
      <c r="C299" s="9" t="s">
        <v>29</v>
      </c>
      <c r="D299" s="10">
        <v>6</v>
      </c>
      <c r="E299" s="13">
        <f>일위대가목록!E94</f>
        <v>29629</v>
      </c>
      <c r="F299" s="14">
        <f>TRUNC(E299*D299,1)</f>
        <v>177774</v>
      </c>
      <c r="G299" s="13">
        <f>일위대가목록!F94</f>
        <v>36462</v>
      </c>
      <c r="H299" s="14">
        <f>TRUNC(G299*D299,1)</f>
        <v>218772</v>
      </c>
      <c r="I299" s="13">
        <f>일위대가목록!G94</f>
        <v>1140</v>
      </c>
      <c r="J299" s="14">
        <f>TRUNC(I299*D299,1)</f>
        <v>6840</v>
      </c>
      <c r="K299" s="13">
        <f t="shared" ref="K299:L303" si="32">TRUNC(E299+G299+I299,1)</f>
        <v>67231</v>
      </c>
      <c r="L299" s="14">
        <f t="shared" si="32"/>
        <v>403386</v>
      </c>
      <c r="M299" s="9" t="s">
        <v>1578</v>
      </c>
      <c r="N299" s="3" t="s">
        <v>842</v>
      </c>
      <c r="O299" s="3" t="s">
        <v>575</v>
      </c>
      <c r="P299" s="3" t="s">
        <v>11</v>
      </c>
      <c r="Q299" s="3" t="s">
        <v>30</v>
      </c>
      <c r="R299" s="3" t="s">
        <v>30</v>
      </c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3" t="s">
        <v>14</v>
      </c>
      <c r="AW299" s="3" t="s">
        <v>1828</v>
      </c>
      <c r="AX299" s="3" t="s">
        <v>14</v>
      </c>
      <c r="AY299" s="3" t="s">
        <v>14</v>
      </c>
    </row>
    <row r="300" spans="1:51" ht="30" customHeight="1">
      <c r="A300" s="9" t="s">
        <v>1539</v>
      </c>
      <c r="B300" s="9" t="s">
        <v>935</v>
      </c>
      <c r="C300" s="9" t="s">
        <v>29</v>
      </c>
      <c r="D300" s="10">
        <v>2.2000000000000002</v>
      </c>
      <c r="E300" s="13">
        <f>단가대비표!O9</f>
        <v>3997.58</v>
      </c>
      <c r="F300" s="14">
        <f>TRUNC(E300*D300,1)</f>
        <v>8794.6</v>
      </c>
      <c r="G300" s="13">
        <f>단가대비표!P9</f>
        <v>0</v>
      </c>
      <c r="H300" s="14">
        <f>TRUNC(G300*D300,1)</f>
        <v>0</v>
      </c>
      <c r="I300" s="13">
        <f>단가대비표!V9</f>
        <v>0</v>
      </c>
      <c r="J300" s="14">
        <f>TRUNC(I300*D300,1)</f>
        <v>0</v>
      </c>
      <c r="K300" s="13">
        <f t="shared" si="32"/>
        <v>3997.5</v>
      </c>
      <c r="L300" s="14">
        <f t="shared" si="32"/>
        <v>8794.6</v>
      </c>
      <c r="M300" s="9" t="s">
        <v>14</v>
      </c>
      <c r="N300" s="3" t="s">
        <v>842</v>
      </c>
      <c r="O300" s="3" t="s">
        <v>1669</v>
      </c>
      <c r="P300" s="3" t="s">
        <v>30</v>
      </c>
      <c r="Q300" s="3" t="s">
        <v>30</v>
      </c>
      <c r="R300" s="3" t="s">
        <v>11</v>
      </c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3" t="s">
        <v>14</v>
      </c>
      <c r="AW300" s="3" t="s">
        <v>436</v>
      </c>
      <c r="AX300" s="3" t="s">
        <v>14</v>
      </c>
      <c r="AY300" s="3" t="s">
        <v>14</v>
      </c>
    </row>
    <row r="301" spans="1:51" ht="30" customHeight="1">
      <c r="A301" s="9" t="s">
        <v>1561</v>
      </c>
      <c r="B301" s="9" t="s">
        <v>1570</v>
      </c>
      <c r="C301" s="9" t="s">
        <v>29</v>
      </c>
      <c r="D301" s="10">
        <v>2.2000000000000002</v>
      </c>
      <c r="E301" s="13">
        <f>단가대비표!O13</f>
        <v>24858</v>
      </c>
      <c r="F301" s="14">
        <f>TRUNC(E301*D301,1)</f>
        <v>54687.6</v>
      </c>
      <c r="G301" s="13">
        <f>단가대비표!P13</f>
        <v>0</v>
      </c>
      <c r="H301" s="14">
        <f>TRUNC(G301*D301,1)</f>
        <v>0</v>
      </c>
      <c r="I301" s="13">
        <f>단가대비표!V13</f>
        <v>0</v>
      </c>
      <c r="J301" s="14">
        <f>TRUNC(I301*D301,1)</f>
        <v>0</v>
      </c>
      <c r="K301" s="13">
        <f t="shared" si="32"/>
        <v>24858</v>
      </c>
      <c r="L301" s="14">
        <f t="shared" si="32"/>
        <v>54687.6</v>
      </c>
      <c r="M301" s="9" t="s">
        <v>14</v>
      </c>
      <c r="N301" s="3" t="s">
        <v>842</v>
      </c>
      <c r="O301" s="3" t="s">
        <v>1681</v>
      </c>
      <c r="P301" s="3" t="s">
        <v>30</v>
      </c>
      <c r="Q301" s="3" t="s">
        <v>30</v>
      </c>
      <c r="R301" s="3" t="s">
        <v>11</v>
      </c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3" t="s">
        <v>14</v>
      </c>
      <c r="AW301" s="3" t="s">
        <v>462</v>
      </c>
      <c r="AX301" s="3" t="s">
        <v>14</v>
      </c>
      <c r="AY301" s="3" t="s">
        <v>14</v>
      </c>
    </row>
    <row r="302" spans="1:51" ht="30" customHeight="1">
      <c r="A302" s="9" t="s">
        <v>1605</v>
      </c>
      <c r="B302" s="9" t="s">
        <v>986</v>
      </c>
      <c r="C302" s="9" t="s">
        <v>29</v>
      </c>
      <c r="D302" s="10">
        <v>3</v>
      </c>
      <c r="E302" s="13">
        <f>일위대가목록!E117</f>
        <v>472</v>
      </c>
      <c r="F302" s="14">
        <f>TRUNC(E302*D302,1)</f>
        <v>1416</v>
      </c>
      <c r="G302" s="13">
        <f>일위대가목록!F117</f>
        <v>14629</v>
      </c>
      <c r="H302" s="14">
        <f>TRUNC(G302*D302,1)</f>
        <v>43887</v>
      </c>
      <c r="I302" s="13">
        <f>일위대가목록!G117</f>
        <v>292</v>
      </c>
      <c r="J302" s="14">
        <f>TRUNC(I302*D302,1)</f>
        <v>876</v>
      </c>
      <c r="K302" s="13">
        <f t="shared" si="32"/>
        <v>15393</v>
      </c>
      <c r="L302" s="14">
        <f t="shared" si="32"/>
        <v>46179</v>
      </c>
      <c r="M302" s="9" t="s">
        <v>1174</v>
      </c>
      <c r="N302" s="3" t="s">
        <v>842</v>
      </c>
      <c r="O302" s="3" t="s">
        <v>1010</v>
      </c>
      <c r="P302" s="3" t="s">
        <v>11</v>
      </c>
      <c r="Q302" s="3" t="s">
        <v>30</v>
      </c>
      <c r="R302" s="3" t="s">
        <v>30</v>
      </c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3" t="s">
        <v>14</v>
      </c>
      <c r="AW302" s="3" t="s">
        <v>1829</v>
      </c>
      <c r="AX302" s="3" t="s">
        <v>14</v>
      </c>
      <c r="AY302" s="3" t="s">
        <v>14</v>
      </c>
    </row>
    <row r="303" spans="1:51" ht="30" customHeight="1">
      <c r="A303" s="9" t="s">
        <v>751</v>
      </c>
      <c r="B303" s="9" t="s">
        <v>276</v>
      </c>
      <c r="C303" s="9" t="s">
        <v>29</v>
      </c>
      <c r="D303" s="10">
        <v>1.5</v>
      </c>
      <c r="E303" s="13">
        <f>일위대가목록!E64</f>
        <v>1178</v>
      </c>
      <c r="F303" s="14">
        <f>TRUNC(E303*D303,1)</f>
        <v>1767</v>
      </c>
      <c r="G303" s="13">
        <f>일위대가목록!F64</f>
        <v>14511</v>
      </c>
      <c r="H303" s="14">
        <f>TRUNC(G303*D303,1)</f>
        <v>21766.5</v>
      </c>
      <c r="I303" s="13">
        <f>일위대가목록!G64</f>
        <v>0</v>
      </c>
      <c r="J303" s="14">
        <f>TRUNC(I303*D303,1)</f>
        <v>0</v>
      </c>
      <c r="K303" s="13">
        <f t="shared" si="32"/>
        <v>15689</v>
      </c>
      <c r="L303" s="14">
        <f t="shared" si="32"/>
        <v>23533.5</v>
      </c>
      <c r="M303" s="9" t="s">
        <v>1555</v>
      </c>
      <c r="N303" s="3" t="s">
        <v>842</v>
      </c>
      <c r="O303" s="3" t="s">
        <v>559</v>
      </c>
      <c r="P303" s="3" t="s">
        <v>11</v>
      </c>
      <c r="Q303" s="3" t="s">
        <v>30</v>
      </c>
      <c r="R303" s="3" t="s">
        <v>30</v>
      </c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3" t="s">
        <v>14</v>
      </c>
      <c r="AW303" s="3" t="s">
        <v>1824</v>
      </c>
      <c r="AX303" s="3" t="s">
        <v>14</v>
      </c>
      <c r="AY303" s="3" t="s">
        <v>14</v>
      </c>
    </row>
    <row r="304" spans="1:51" ht="30" customHeight="1">
      <c r="A304" s="9" t="s">
        <v>813</v>
      </c>
      <c r="B304" s="9" t="s">
        <v>14</v>
      </c>
      <c r="C304" s="9" t="s">
        <v>14</v>
      </c>
      <c r="D304" s="10"/>
      <c r="E304" s="13"/>
      <c r="F304" s="14">
        <f>TRUNC(SUMIF(N299:N303,N298,F299:F303),0)</f>
        <v>244439</v>
      </c>
      <c r="G304" s="13"/>
      <c r="H304" s="14">
        <f>TRUNC(SUMIF(N299:N303,N298,H299:H303),0)</f>
        <v>284425</v>
      </c>
      <c r="I304" s="13"/>
      <c r="J304" s="14">
        <f>TRUNC(SUMIF(N299:N303,N298,J299:J303),0)</f>
        <v>7716</v>
      </c>
      <c r="K304" s="13"/>
      <c r="L304" s="14">
        <f>F304+H304+J304</f>
        <v>536580</v>
      </c>
      <c r="M304" s="9" t="s">
        <v>14</v>
      </c>
      <c r="N304" s="3" t="s">
        <v>1433</v>
      </c>
      <c r="O304" s="3" t="s">
        <v>1433</v>
      </c>
      <c r="P304" s="3" t="s">
        <v>14</v>
      </c>
      <c r="Q304" s="3" t="s">
        <v>14</v>
      </c>
      <c r="R304" s="3" t="s">
        <v>14</v>
      </c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3" t="s">
        <v>14</v>
      </c>
      <c r="AW304" s="3" t="s">
        <v>14</v>
      </c>
      <c r="AX304" s="3" t="s">
        <v>14</v>
      </c>
      <c r="AY304" s="3" t="s">
        <v>14</v>
      </c>
    </row>
    <row r="305" spans="1:51" ht="30" customHeight="1">
      <c r="A305" s="10"/>
      <c r="B305" s="10"/>
      <c r="C305" s="10"/>
      <c r="D305" s="10"/>
      <c r="E305" s="13"/>
      <c r="F305" s="14"/>
      <c r="G305" s="13"/>
      <c r="H305" s="14"/>
      <c r="I305" s="13"/>
      <c r="J305" s="14"/>
      <c r="K305" s="13"/>
      <c r="L305" s="14"/>
      <c r="M305" s="10"/>
    </row>
    <row r="306" spans="1:51" ht="30" customHeight="1">
      <c r="A306" s="256" t="s">
        <v>1814</v>
      </c>
      <c r="B306" s="256"/>
      <c r="C306" s="256"/>
      <c r="D306" s="256"/>
      <c r="E306" s="257"/>
      <c r="F306" s="258"/>
      <c r="G306" s="257"/>
      <c r="H306" s="258"/>
      <c r="I306" s="257"/>
      <c r="J306" s="258"/>
      <c r="K306" s="257"/>
      <c r="L306" s="258"/>
      <c r="M306" s="256"/>
      <c r="N306" s="2" t="s">
        <v>843</v>
      </c>
    </row>
    <row r="307" spans="1:51" ht="30" customHeight="1">
      <c r="A307" s="9" t="s">
        <v>77</v>
      </c>
      <c r="B307" s="9" t="s">
        <v>1161</v>
      </c>
      <c r="C307" s="9" t="s">
        <v>79</v>
      </c>
      <c r="D307" s="10">
        <v>2.1749999999999998</v>
      </c>
      <c r="E307" s="13">
        <f>단가대비표!O33</f>
        <v>1552</v>
      </c>
      <c r="F307" s="14">
        <f t="shared" ref="F307:F317" si="33">TRUNC(E307*D307,1)</f>
        <v>3375.6</v>
      </c>
      <c r="G307" s="13">
        <f>단가대비표!P33</f>
        <v>0</v>
      </c>
      <c r="H307" s="14">
        <f t="shared" ref="H307:H317" si="34">TRUNC(G307*D307,1)</f>
        <v>0</v>
      </c>
      <c r="I307" s="13">
        <f>단가대비표!V33</f>
        <v>0</v>
      </c>
      <c r="J307" s="14">
        <f t="shared" ref="J307:J317" si="35">TRUNC(I307*D307,1)</f>
        <v>0</v>
      </c>
      <c r="K307" s="13">
        <f t="shared" ref="K307:K317" si="36">TRUNC(E307+G307+I307,1)</f>
        <v>1552</v>
      </c>
      <c r="L307" s="14">
        <f t="shared" ref="L307:L317" si="37">TRUNC(F307+H307+J307,1)</f>
        <v>3375.6</v>
      </c>
      <c r="M307" s="9" t="s">
        <v>14</v>
      </c>
      <c r="N307" s="3" t="s">
        <v>843</v>
      </c>
      <c r="O307" s="3" t="s">
        <v>1718</v>
      </c>
      <c r="P307" s="3" t="s">
        <v>30</v>
      </c>
      <c r="Q307" s="3" t="s">
        <v>30</v>
      </c>
      <c r="R307" s="3" t="s">
        <v>11</v>
      </c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3" t="s">
        <v>14</v>
      </c>
      <c r="AW307" s="3" t="s">
        <v>431</v>
      </c>
      <c r="AX307" s="3" t="s">
        <v>14</v>
      </c>
      <c r="AY307" s="3" t="s">
        <v>14</v>
      </c>
    </row>
    <row r="308" spans="1:51" ht="30" customHeight="1">
      <c r="A308" s="9" t="s">
        <v>1539</v>
      </c>
      <c r="B308" s="9" t="s">
        <v>945</v>
      </c>
      <c r="C308" s="9" t="s">
        <v>29</v>
      </c>
      <c r="D308" s="10">
        <v>1.05</v>
      </c>
      <c r="E308" s="13">
        <f>단가대비표!O10</f>
        <v>7709.62</v>
      </c>
      <c r="F308" s="14">
        <f t="shared" si="33"/>
        <v>8095.1</v>
      </c>
      <c r="G308" s="13">
        <f>단가대비표!P10</f>
        <v>0</v>
      </c>
      <c r="H308" s="14">
        <f t="shared" si="34"/>
        <v>0</v>
      </c>
      <c r="I308" s="13">
        <f>단가대비표!V10</f>
        <v>0</v>
      </c>
      <c r="J308" s="14">
        <f t="shared" si="35"/>
        <v>0</v>
      </c>
      <c r="K308" s="13">
        <f t="shared" si="36"/>
        <v>7709.6</v>
      </c>
      <c r="L308" s="14">
        <f t="shared" si="37"/>
        <v>8095.1</v>
      </c>
      <c r="M308" s="9" t="s">
        <v>14</v>
      </c>
      <c r="N308" s="3" t="s">
        <v>843</v>
      </c>
      <c r="O308" s="3" t="s">
        <v>1702</v>
      </c>
      <c r="P308" s="3" t="s">
        <v>30</v>
      </c>
      <c r="Q308" s="3" t="s">
        <v>30</v>
      </c>
      <c r="R308" s="3" t="s">
        <v>11</v>
      </c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3" t="s">
        <v>14</v>
      </c>
      <c r="AW308" s="3" t="s">
        <v>435</v>
      </c>
      <c r="AX308" s="3" t="s">
        <v>14</v>
      </c>
      <c r="AY308" s="3" t="s">
        <v>14</v>
      </c>
    </row>
    <row r="309" spans="1:51" ht="30" customHeight="1">
      <c r="A309" s="9" t="s">
        <v>985</v>
      </c>
      <c r="B309" s="9" t="s">
        <v>277</v>
      </c>
      <c r="C309" s="9" t="s">
        <v>37</v>
      </c>
      <c r="D309" s="10">
        <v>0.27</v>
      </c>
      <c r="E309" s="13">
        <f>단가대비표!O83</f>
        <v>1750</v>
      </c>
      <c r="F309" s="14">
        <f t="shared" si="33"/>
        <v>472.5</v>
      </c>
      <c r="G309" s="13">
        <f>단가대비표!P83</f>
        <v>0</v>
      </c>
      <c r="H309" s="14">
        <f t="shared" si="34"/>
        <v>0</v>
      </c>
      <c r="I309" s="13">
        <f>단가대비표!V83</f>
        <v>0</v>
      </c>
      <c r="J309" s="14">
        <f t="shared" si="35"/>
        <v>0</v>
      </c>
      <c r="K309" s="13">
        <f t="shared" si="36"/>
        <v>1750</v>
      </c>
      <c r="L309" s="14">
        <f t="shared" si="37"/>
        <v>472.5</v>
      </c>
      <c r="M309" s="9" t="s">
        <v>14</v>
      </c>
      <c r="N309" s="3" t="s">
        <v>843</v>
      </c>
      <c r="O309" s="3" t="s">
        <v>1724</v>
      </c>
      <c r="P309" s="3" t="s">
        <v>30</v>
      </c>
      <c r="Q309" s="3" t="s">
        <v>30</v>
      </c>
      <c r="R309" s="3" t="s">
        <v>11</v>
      </c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3" t="s">
        <v>14</v>
      </c>
      <c r="AW309" s="3" t="s">
        <v>443</v>
      </c>
      <c r="AX309" s="3" t="s">
        <v>14</v>
      </c>
      <c r="AY309" s="3" t="s">
        <v>14</v>
      </c>
    </row>
    <row r="310" spans="1:51" ht="30" customHeight="1">
      <c r="A310" s="9" t="s">
        <v>1549</v>
      </c>
      <c r="B310" s="9" t="s">
        <v>1534</v>
      </c>
      <c r="C310" s="9" t="s">
        <v>38</v>
      </c>
      <c r="D310" s="10">
        <v>0.09</v>
      </c>
      <c r="E310" s="13">
        <f>단가대비표!O118</f>
        <v>0</v>
      </c>
      <c r="F310" s="14">
        <f t="shared" si="33"/>
        <v>0</v>
      </c>
      <c r="G310" s="13">
        <f>단가대비표!P118</f>
        <v>210176</v>
      </c>
      <c r="H310" s="14">
        <f t="shared" si="34"/>
        <v>18915.8</v>
      </c>
      <c r="I310" s="13">
        <f>단가대비표!V118</f>
        <v>0</v>
      </c>
      <c r="J310" s="14">
        <f t="shared" si="35"/>
        <v>0</v>
      </c>
      <c r="K310" s="13">
        <f t="shared" si="36"/>
        <v>210176</v>
      </c>
      <c r="L310" s="14">
        <f t="shared" si="37"/>
        <v>18915.8</v>
      </c>
      <c r="M310" s="9" t="s">
        <v>14</v>
      </c>
      <c r="N310" s="3" t="s">
        <v>843</v>
      </c>
      <c r="O310" s="3" t="s">
        <v>1649</v>
      </c>
      <c r="P310" s="3" t="s">
        <v>30</v>
      </c>
      <c r="Q310" s="3" t="s">
        <v>30</v>
      </c>
      <c r="R310" s="3" t="s">
        <v>11</v>
      </c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3" t="s">
        <v>14</v>
      </c>
      <c r="AW310" s="3" t="s">
        <v>444</v>
      </c>
      <c r="AX310" s="3" t="s">
        <v>14</v>
      </c>
      <c r="AY310" s="3" t="s">
        <v>14</v>
      </c>
    </row>
    <row r="311" spans="1:51" ht="30" customHeight="1">
      <c r="A311" s="9" t="s">
        <v>1558</v>
      </c>
      <c r="B311" s="9" t="s">
        <v>1534</v>
      </c>
      <c r="C311" s="9" t="s">
        <v>38</v>
      </c>
      <c r="D311" s="10">
        <v>0.01</v>
      </c>
      <c r="E311" s="13">
        <f>단가대비표!O110</f>
        <v>0</v>
      </c>
      <c r="F311" s="14">
        <f t="shared" si="33"/>
        <v>0</v>
      </c>
      <c r="G311" s="13">
        <f>단가대비표!P110</f>
        <v>138290</v>
      </c>
      <c r="H311" s="14">
        <f t="shared" si="34"/>
        <v>1382.9</v>
      </c>
      <c r="I311" s="13">
        <f>단가대비표!V110</f>
        <v>0</v>
      </c>
      <c r="J311" s="14">
        <f t="shared" si="35"/>
        <v>0</v>
      </c>
      <c r="K311" s="13">
        <f t="shared" si="36"/>
        <v>138290</v>
      </c>
      <c r="L311" s="14">
        <f t="shared" si="37"/>
        <v>1382.9</v>
      </c>
      <c r="M311" s="9" t="s">
        <v>14</v>
      </c>
      <c r="N311" s="3" t="s">
        <v>843</v>
      </c>
      <c r="O311" s="3" t="s">
        <v>1652</v>
      </c>
      <c r="P311" s="3" t="s">
        <v>30</v>
      </c>
      <c r="Q311" s="3" t="s">
        <v>30</v>
      </c>
      <c r="R311" s="3" t="s">
        <v>11</v>
      </c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3" t="s">
        <v>14</v>
      </c>
      <c r="AW311" s="3" t="s">
        <v>202</v>
      </c>
      <c r="AX311" s="3" t="s">
        <v>14</v>
      </c>
      <c r="AY311" s="3" t="s">
        <v>14</v>
      </c>
    </row>
    <row r="312" spans="1:51" ht="30" customHeight="1">
      <c r="A312" s="9" t="s">
        <v>1591</v>
      </c>
      <c r="B312" s="9" t="s">
        <v>1862</v>
      </c>
      <c r="C312" s="9" t="s">
        <v>37</v>
      </c>
      <c r="D312" s="10">
        <v>1.502</v>
      </c>
      <c r="E312" s="13">
        <f>단가대비표!O30</f>
        <v>2640</v>
      </c>
      <c r="F312" s="14">
        <f t="shared" si="33"/>
        <v>3965.2</v>
      </c>
      <c r="G312" s="13">
        <f>단가대비표!P30</f>
        <v>0</v>
      </c>
      <c r="H312" s="14">
        <f t="shared" si="34"/>
        <v>0</v>
      </c>
      <c r="I312" s="13">
        <f>단가대비표!V30</f>
        <v>0</v>
      </c>
      <c r="J312" s="14">
        <f t="shared" si="35"/>
        <v>0</v>
      </c>
      <c r="K312" s="13">
        <f t="shared" si="36"/>
        <v>2640</v>
      </c>
      <c r="L312" s="14">
        <f t="shared" si="37"/>
        <v>3965.2</v>
      </c>
      <c r="M312" s="9" t="s">
        <v>14</v>
      </c>
      <c r="N312" s="3" t="s">
        <v>843</v>
      </c>
      <c r="O312" s="3" t="s">
        <v>1703</v>
      </c>
      <c r="P312" s="3" t="s">
        <v>30</v>
      </c>
      <c r="Q312" s="3" t="s">
        <v>30</v>
      </c>
      <c r="R312" s="3" t="s">
        <v>11</v>
      </c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3" t="s">
        <v>14</v>
      </c>
      <c r="AW312" s="3" t="s">
        <v>203</v>
      </c>
      <c r="AX312" s="3" t="s">
        <v>14</v>
      </c>
      <c r="AY312" s="3" t="s">
        <v>14</v>
      </c>
    </row>
    <row r="313" spans="1:51" ht="30" customHeight="1">
      <c r="A313" s="9" t="s">
        <v>271</v>
      </c>
      <c r="B313" s="9" t="s">
        <v>757</v>
      </c>
      <c r="C313" s="9" t="s">
        <v>37</v>
      </c>
      <c r="D313" s="10">
        <v>1.365</v>
      </c>
      <c r="E313" s="13">
        <f>일위대가목록!E97</f>
        <v>255</v>
      </c>
      <c r="F313" s="14">
        <f t="shared" si="33"/>
        <v>348</v>
      </c>
      <c r="G313" s="13">
        <f>일위대가목록!F97</f>
        <v>5867</v>
      </c>
      <c r="H313" s="14">
        <f t="shared" si="34"/>
        <v>8008.4</v>
      </c>
      <c r="I313" s="13">
        <f>일위대가목록!G97</f>
        <v>188</v>
      </c>
      <c r="J313" s="14">
        <f t="shared" si="35"/>
        <v>256.60000000000002</v>
      </c>
      <c r="K313" s="13">
        <f t="shared" si="36"/>
        <v>6310</v>
      </c>
      <c r="L313" s="14">
        <f t="shared" si="37"/>
        <v>8613</v>
      </c>
      <c r="M313" s="9" t="s">
        <v>1569</v>
      </c>
      <c r="N313" s="3" t="s">
        <v>843</v>
      </c>
      <c r="O313" s="3" t="s">
        <v>579</v>
      </c>
      <c r="P313" s="3" t="s">
        <v>11</v>
      </c>
      <c r="Q313" s="3" t="s">
        <v>30</v>
      </c>
      <c r="R313" s="3" t="s">
        <v>30</v>
      </c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3" t="s">
        <v>14</v>
      </c>
      <c r="AW313" s="3" t="s">
        <v>1830</v>
      </c>
      <c r="AX313" s="3" t="s">
        <v>14</v>
      </c>
      <c r="AY313" s="3" t="s">
        <v>14</v>
      </c>
    </row>
    <row r="314" spans="1:51" ht="30" customHeight="1">
      <c r="A314" s="9" t="s">
        <v>63</v>
      </c>
      <c r="B314" s="9" t="s">
        <v>1170</v>
      </c>
      <c r="C314" s="9" t="s">
        <v>29</v>
      </c>
      <c r="D314" s="10">
        <v>2</v>
      </c>
      <c r="E314" s="13">
        <f>단가대비표!O105</f>
        <v>19280</v>
      </c>
      <c r="F314" s="14">
        <f t="shared" si="33"/>
        <v>38560</v>
      </c>
      <c r="G314" s="13">
        <f>단가대비표!P105</f>
        <v>0</v>
      </c>
      <c r="H314" s="14">
        <f t="shared" si="34"/>
        <v>0</v>
      </c>
      <c r="I314" s="13">
        <f>단가대비표!V105</f>
        <v>0</v>
      </c>
      <c r="J314" s="14">
        <f t="shared" si="35"/>
        <v>0</v>
      </c>
      <c r="K314" s="13">
        <f t="shared" si="36"/>
        <v>19280</v>
      </c>
      <c r="L314" s="14">
        <f t="shared" si="37"/>
        <v>38560</v>
      </c>
      <c r="M314" s="9" t="s">
        <v>14</v>
      </c>
      <c r="N314" s="3" t="s">
        <v>843</v>
      </c>
      <c r="O314" s="3" t="s">
        <v>1714</v>
      </c>
      <c r="P314" s="3" t="s">
        <v>30</v>
      </c>
      <c r="Q314" s="3" t="s">
        <v>30</v>
      </c>
      <c r="R314" s="3" t="s">
        <v>11</v>
      </c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3" t="s">
        <v>14</v>
      </c>
      <c r="AW314" s="3" t="s">
        <v>204</v>
      </c>
      <c r="AX314" s="3" t="s">
        <v>14</v>
      </c>
      <c r="AY314" s="3" t="s">
        <v>14</v>
      </c>
    </row>
    <row r="315" spans="1:51" ht="30" customHeight="1">
      <c r="A315" s="9" t="s">
        <v>85</v>
      </c>
      <c r="B315" s="9" t="s">
        <v>1534</v>
      </c>
      <c r="C315" s="9" t="s">
        <v>38</v>
      </c>
      <c r="D315" s="10">
        <v>0.11</v>
      </c>
      <c r="E315" s="13">
        <f>단가대비표!O120</f>
        <v>0</v>
      </c>
      <c r="F315" s="14">
        <f t="shared" si="33"/>
        <v>0</v>
      </c>
      <c r="G315" s="13">
        <f>단가대비표!P120</f>
        <v>193212</v>
      </c>
      <c r="H315" s="14">
        <f t="shared" si="34"/>
        <v>21253.3</v>
      </c>
      <c r="I315" s="13">
        <f>단가대비표!V120</f>
        <v>0</v>
      </c>
      <c r="J315" s="14">
        <f t="shared" si="35"/>
        <v>0</v>
      </c>
      <c r="K315" s="13">
        <f t="shared" si="36"/>
        <v>193212</v>
      </c>
      <c r="L315" s="14">
        <f t="shared" si="37"/>
        <v>21253.3</v>
      </c>
      <c r="M315" s="9" t="s">
        <v>14</v>
      </c>
      <c r="N315" s="3" t="s">
        <v>843</v>
      </c>
      <c r="O315" s="3" t="s">
        <v>1685</v>
      </c>
      <c r="P315" s="3" t="s">
        <v>30</v>
      </c>
      <c r="Q315" s="3" t="s">
        <v>30</v>
      </c>
      <c r="R315" s="3" t="s">
        <v>11</v>
      </c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3" t="s">
        <v>14</v>
      </c>
      <c r="AW315" s="3" t="s">
        <v>205</v>
      </c>
      <c r="AX315" s="3" t="s">
        <v>14</v>
      </c>
      <c r="AY315" s="3" t="s">
        <v>14</v>
      </c>
    </row>
    <row r="316" spans="1:51" ht="30" customHeight="1">
      <c r="A316" s="9" t="s">
        <v>1561</v>
      </c>
      <c r="B316" s="9" t="s">
        <v>1570</v>
      </c>
      <c r="C316" s="9" t="s">
        <v>29</v>
      </c>
      <c r="D316" s="10">
        <v>0.44</v>
      </c>
      <c r="E316" s="13">
        <f>단가대비표!O13</f>
        <v>24858</v>
      </c>
      <c r="F316" s="14">
        <f t="shared" si="33"/>
        <v>10937.5</v>
      </c>
      <c r="G316" s="13">
        <f>단가대비표!P13</f>
        <v>0</v>
      </c>
      <c r="H316" s="14">
        <f t="shared" si="34"/>
        <v>0</v>
      </c>
      <c r="I316" s="13">
        <f>단가대비표!V13</f>
        <v>0</v>
      </c>
      <c r="J316" s="14">
        <f t="shared" si="35"/>
        <v>0</v>
      </c>
      <c r="K316" s="13">
        <f t="shared" si="36"/>
        <v>24858</v>
      </c>
      <c r="L316" s="14">
        <f t="shared" si="37"/>
        <v>10937.5</v>
      </c>
      <c r="M316" s="9" t="s">
        <v>14</v>
      </c>
      <c r="N316" s="3" t="s">
        <v>843</v>
      </c>
      <c r="O316" s="3" t="s">
        <v>1681</v>
      </c>
      <c r="P316" s="3" t="s">
        <v>30</v>
      </c>
      <c r="Q316" s="3" t="s">
        <v>30</v>
      </c>
      <c r="R316" s="3" t="s">
        <v>11</v>
      </c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3" t="s">
        <v>14</v>
      </c>
      <c r="AW316" s="3" t="s">
        <v>201</v>
      </c>
      <c r="AX316" s="3" t="s">
        <v>14</v>
      </c>
      <c r="AY316" s="3" t="s">
        <v>14</v>
      </c>
    </row>
    <row r="317" spans="1:51" ht="30" customHeight="1">
      <c r="A317" s="9" t="s">
        <v>1550</v>
      </c>
      <c r="B317" s="9" t="s">
        <v>1554</v>
      </c>
      <c r="C317" s="9" t="s">
        <v>29</v>
      </c>
      <c r="D317" s="10">
        <v>0.4</v>
      </c>
      <c r="E317" s="13">
        <f>일위대가목록!E67</f>
        <v>0</v>
      </c>
      <c r="F317" s="14">
        <f t="shared" si="33"/>
        <v>0</v>
      </c>
      <c r="G317" s="13">
        <f>일위대가목록!F67</f>
        <v>13440</v>
      </c>
      <c r="H317" s="14">
        <f t="shared" si="34"/>
        <v>5376</v>
      </c>
      <c r="I317" s="13">
        <f>일위대가목록!G67</f>
        <v>268</v>
      </c>
      <c r="J317" s="14">
        <f t="shared" si="35"/>
        <v>107.2</v>
      </c>
      <c r="K317" s="13">
        <f t="shared" si="36"/>
        <v>13708</v>
      </c>
      <c r="L317" s="14">
        <f t="shared" si="37"/>
        <v>5483.2</v>
      </c>
      <c r="M317" s="9" t="s">
        <v>1562</v>
      </c>
      <c r="N317" s="3" t="s">
        <v>843</v>
      </c>
      <c r="O317" s="3" t="s">
        <v>557</v>
      </c>
      <c r="P317" s="3" t="s">
        <v>11</v>
      </c>
      <c r="Q317" s="3" t="s">
        <v>30</v>
      </c>
      <c r="R317" s="3" t="s">
        <v>30</v>
      </c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3" t="s">
        <v>14</v>
      </c>
      <c r="AW317" s="3" t="s">
        <v>1822</v>
      </c>
      <c r="AX317" s="3" t="s">
        <v>14</v>
      </c>
      <c r="AY317" s="3" t="s">
        <v>14</v>
      </c>
    </row>
    <row r="318" spans="1:51" ht="30" customHeight="1">
      <c r="A318" s="9" t="s">
        <v>813</v>
      </c>
      <c r="B318" s="9" t="s">
        <v>14</v>
      </c>
      <c r="C318" s="9" t="s">
        <v>14</v>
      </c>
      <c r="D318" s="10"/>
      <c r="E318" s="13"/>
      <c r="F318" s="14">
        <f>TRUNC(SUMIF(N307:N317,N306,F307:F317),0)</f>
        <v>65753</v>
      </c>
      <c r="G318" s="13"/>
      <c r="H318" s="14">
        <f>TRUNC(SUMIF(N307:N317,N306,H307:H317),0)</f>
        <v>54936</v>
      </c>
      <c r="I318" s="13"/>
      <c r="J318" s="14">
        <f>TRUNC(SUMIF(N307:N317,N306,J307:J317),0)</f>
        <v>363</v>
      </c>
      <c r="K318" s="13"/>
      <c r="L318" s="14">
        <f>F318+H318+J318</f>
        <v>121052</v>
      </c>
      <c r="M318" s="9" t="s">
        <v>14</v>
      </c>
      <c r="N318" s="3" t="s">
        <v>1433</v>
      </c>
      <c r="O318" s="3" t="s">
        <v>1433</v>
      </c>
      <c r="P318" s="3" t="s">
        <v>14</v>
      </c>
      <c r="Q318" s="3" t="s">
        <v>14</v>
      </c>
      <c r="R318" s="3" t="s">
        <v>14</v>
      </c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3" t="s">
        <v>14</v>
      </c>
      <c r="AW318" s="3" t="s">
        <v>14</v>
      </c>
      <c r="AX318" s="3" t="s">
        <v>14</v>
      </c>
      <c r="AY318" s="3" t="s">
        <v>14</v>
      </c>
    </row>
    <row r="319" spans="1:51" ht="30" customHeight="1">
      <c r="A319" s="10"/>
      <c r="B319" s="10"/>
      <c r="C319" s="10"/>
      <c r="D319" s="10"/>
      <c r="E319" s="13"/>
      <c r="F319" s="14"/>
      <c r="G319" s="13"/>
      <c r="H319" s="14"/>
      <c r="I319" s="13"/>
      <c r="J319" s="14"/>
      <c r="K319" s="13"/>
      <c r="L319" s="14"/>
      <c r="M319" s="10"/>
    </row>
    <row r="320" spans="1:51" ht="30" customHeight="1">
      <c r="A320" s="256" t="s">
        <v>326</v>
      </c>
      <c r="B320" s="256"/>
      <c r="C320" s="256"/>
      <c r="D320" s="256"/>
      <c r="E320" s="257"/>
      <c r="F320" s="258"/>
      <c r="G320" s="257"/>
      <c r="H320" s="258"/>
      <c r="I320" s="257"/>
      <c r="J320" s="258"/>
      <c r="K320" s="257"/>
      <c r="L320" s="258"/>
      <c r="M320" s="256"/>
      <c r="N320" s="2" t="s">
        <v>849</v>
      </c>
    </row>
    <row r="321" spans="1:51" ht="30" customHeight="1">
      <c r="A321" s="9" t="s">
        <v>40</v>
      </c>
      <c r="B321" s="9" t="s">
        <v>1534</v>
      </c>
      <c r="C321" s="9" t="s">
        <v>38</v>
      </c>
      <c r="D321" s="10">
        <v>0.124</v>
      </c>
      <c r="E321" s="13">
        <f>단가대비표!O123</f>
        <v>0</v>
      </c>
      <c r="F321" s="14">
        <f>TRUNC(E321*D321,1)</f>
        <v>0</v>
      </c>
      <c r="G321" s="13">
        <f>단가대비표!P123</f>
        <v>203246</v>
      </c>
      <c r="H321" s="14">
        <f>TRUNC(G321*D321,1)</f>
        <v>25202.5</v>
      </c>
      <c r="I321" s="13">
        <f>단가대비표!V123</f>
        <v>0</v>
      </c>
      <c r="J321" s="14">
        <f>TRUNC(I321*D321,1)</f>
        <v>0</v>
      </c>
      <c r="K321" s="13">
        <f t="shared" ref="K321:L323" si="38">TRUNC(E321+G321+I321,1)</f>
        <v>203246</v>
      </c>
      <c r="L321" s="14">
        <f t="shared" si="38"/>
        <v>25202.5</v>
      </c>
      <c r="M321" s="9" t="s">
        <v>14</v>
      </c>
      <c r="N321" s="3" t="s">
        <v>849</v>
      </c>
      <c r="O321" s="3" t="s">
        <v>1697</v>
      </c>
      <c r="P321" s="3" t="s">
        <v>30</v>
      </c>
      <c r="Q321" s="3" t="s">
        <v>30</v>
      </c>
      <c r="R321" s="3" t="s">
        <v>11</v>
      </c>
      <c r="S321" s="4"/>
      <c r="T321" s="4"/>
      <c r="U321" s="4"/>
      <c r="V321" s="4">
        <v>1</v>
      </c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3" t="s">
        <v>14</v>
      </c>
      <c r="AW321" s="3" t="s">
        <v>675</v>
      </c>
      <c r="AX321" s="3" t="s">
        <v>14</v>
      </c>
      <c r="AY321" s="3" t="s">
        <v>14</v>
      </c>
    </row>
    <row r="322" spans="1:51" ht="30" customHeight="1">
      <c r="A322" s="9" t="s">
        <v>1558</v>
      </c>
      <c r="B322" s="9" t="s">
        <v>1534</v>
      </c>
      <c r="C322" s="9" t="s">
        <v>38</v>
      </c>
      <c r="D322" s="10">
        <v>2.3E-2</v>
      </c>
      <c r="E322" s="13">
        <f>단가대비표!O110</f>
        <v>0</v>
      </c>
      <c r="F322" s="14">
        <f>TRUNC(E322*D322,1)</f>
        <v>0</v>
      </c>
      <c r="G322" s="13">
        <f>단가대비표!P110</f>
        <v>138290</v>
      </c>
      <c r="H322" s="14">
        <f>TRUNC(G322*D322,1)</f>
        <v>3180.6</v>
      </c>
      <c r="I322" s="13">
        <f>단가대비표!V110</f>
        <v>0</v>
      </c>
      <c r="J322" s="14">
        <f>TRUNC(I322*D322,1)</f>
        <v>0</v>
      </c>
      <c r="K322" s="13">
        <f t="shared" si="38"/>
        <v>138290</v>
      </c>
      <c r="L322" s="14">
        <f t="shared" si="38"/>
        <v>3180.6</v>
      </c>
      <c r="M322" s="9" t="s">
        <v>14</v>
      </c>
      <c r="N322" s="3" t="s">
        <v>849</v>
      </c>
      <c r="O322" s="3" t="s">
        <v>1652</v>
      </c>
      <c r="P322" s="3" t="s">
        <v>30</v>
      </c>
      <c r="Q322" s="3" t="s">
        <v>30</v>
      </c>
      <c r="R322" s="3" t="s">
        <v>11</v>
      </c>
      <c r="S322" s="4"/>
      <c r="T322" s="4"/>
      <c r="U322" s="4"/>
      <c r="V322" s="4">
        <v>1</v>
      </c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3" t="s">
        <v>14</v>
      </c>
      <c r="AW322" s="3" t="s">
        <v>686</v>
      </c>
      <c r="AX322" s="3" t="s">
        <v>14</v>
      </c>
      <c r="AY322" s="3" t="s">
        <v>14</v>
      </c>
    </row>
    <row r="323" spans="1:51" ht="30" customHeight="1">
      <c r="A323" s="9" t="s">
        <v>1572</v>
      </c>
      <c r="B323" s="9" t="s">
        <v>1587</v>
      </c>
      <c r="C323" s="9" t="s">
        <v>39</v>
      </c>
      <c r="D323" s="10">
        <v>1</v>
      </c>
      <c r="E323" s="13">
        <v>0</v>
      </c>
      <c r="F323" s="14">
        <f>TRUNC(E323*D323,1)</f>
        <v>0</v>
      </c>
      <c r="G323" s="13">
        <v>0</v>
      </c>
      <c r="H323" s="14">
        <f>TRUNC(G323*D323,1)</f>
        <v>0</v>
      </c>
      <c r="I323" s="13">
        <f>TRUNC(SUMIF(V321:V323,RIGHTB(O323,1),H321:H323)*U323,2)</f>
        <v>567.66</v>
      </c>
      <c r="J323" s="14">
        <f>TRUNC(I323*D323,1)</f>
        <v>567.6</v>
      </c>
      <c r="K323" s="13">
        <f t="shared" si="38"/>
        <v>567.6</v>
      </c>
      <c r="L323" s="14">
        <f t="shared" si="38"/>
        <v>567.6</v>
      </c>
      <c r="M323" s="9" t="s">
        <v>14</v>
      </c>
      <c r="N323" s="3" t="s">
        <v>849</v>
      </c>
      <c r="O323" s="3" t="s">
        <v>564</v>
      </c>
      <c r="P323" s="3" t="s">
        <v>30</v>
      </c>
      <c r="Q323" s="3" t="s">
        <v>30</v>
      </c>
      <c r="R323" s="3" t="s">
        <v>30</v>
      </c>
      <c r="S323" s="4">
        <v>1</v>
      </c>
      <c r="T323" s="4">
        <v>2</v>
      </c>
      <c r="U323" s="4">
        <v>0.02</v>
      </c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3" t="s">
        <v>14</v>
      </c>
      <c r="AW323" s="3" t="s">
        <v>1821</v>
      </c>
      <c r="AX323" s="3" t="s">
        <v>14</v>
      </c>
      <c r="AY323" s="3" t="s">
        <v>14</v>
      </c>
    </row>
    <row r="324" spans="1:51" ht="30" customHeight="1">
      <c r="A324" s="9" t="s">
        <v>813</v>
      </c>
      <c r="B324" s="9" t="s">
        <v>14</v>
      </c>
      <c r="C324" s="9" t="s">
        <v>14</v>
      </c>
      <c r="D324" s="10"/>
      <c r="E324" s="13"/>
      <c r="F324" s="14">
        <f>TRUNC(SUMIF(N321:N323,N320,F321:F323),0)</f>
        <v>0</v>
      </c>
      <c r="G324" s="13"/>
      <c r="H324" s="14">
        <f>TRUNC(SUMIF(N321:N323,N320,H321:H323),0)</f>
        <v>28383</v>
      </c>
      <c r="I324" s="13"/>
      <c r="J324" s="14">
        <f>TRUNC(SUMIF(N321:N323,N320,J321:J323),0)</f>
        <v>567</v>
      </c>
      <c r="K324" s="13"/>
      <c r="L324" s="14">
        <f>F324+H324+J324</f>
        <v>28950</v>
      </c>
      <c r="M324" s="9" t="s">
        <v>14</v>
      </c>
      <c r="N324" s="3" t="s">
        <v>1433</v>
      </c>
      <c r="O324" s="3" t="s">
        <v>1433</v>
      </c>
      <c r="P324" s="3" t="s">
        <v>14</v>
      </c>
      <c r="Q324" s="3" t="s">
        <v>14</v>
      </c>
      <c r="R324" s="3" t="s">
        <v>14</v>
      </c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3" t="s">
        <v>14</v>
      </c>
      <c r="AW324" s="3" t="s">
        <v>14</v>
      </c>
      <c r="AX324" s="3" t="s">
        <v>14</v>
      </c>
      <c r="AY324" s="3" t="s">
        <v>14</v>
      </c>
    </row>
    <row r="325" spans="1:51" ht="30" customHeight="1">
      <c r="A325" s="10"/>
      <c r="B325" s="10"/>
      <c r="C325" s="10"/>
      <c r="D325" s="10"/>
      <c r="E325" s="13"/>
      <c r="F325" s="14"/>
      <c r="G325" s="13"/>
      <c r="H325" s="14"/>
      <c r="I325" s="13"/>
      <c r="J325" s="14"/>
      <c r="K325" s="13"/>
      <c r="L325" s="14"/>
      <c r="M325" s="10"/>
    </row>
    <row r="326" spans="1:51" ht="30" customHeight="1">
      <c r="A326" s="256" t="s">
        <v>319</v>
      </c>
      <c r="B326" s="256"/>
      <c r="C326" s="256"/>
      <c r="D326" s="256"/>
      <c r="E326" s="257"/>
      <c r="F326" s="258"/>
      <c r="G326" s="257"/>
      <c r="H326" s="258"/>
      <c r="I326" s="257"/>
      <c r="J326" s="258"/>
      <c r="K326" s="257"/>
      <c r="L326" s="258"/>
      <c r="M326" s="256"/>
      <c r="N326" s="2" t="s">
        <v>829</v>
      </c>
    </row>
    <row r="327" spans="1:51" ht="30" customHeight="1">
      <c r="A327" s="9" t="s">
        <v>1145</v>
      </c>
      <c r="B327" s="9" t="s">
        <v>759</v>
      </c>
      <c r="C327" s="9" t="s">
        <v>29</v>
      </c>
      <c r="D327" s="10">
        <v>1.1499999999999999</v>
      </c>
      <c r="E327" s="13">
        <f>단가대비표!O17</f>
        <v>162</v>
      </c>
      <c r="F327" s="14">
        <f>TRUNC(E327*D327,1)</f>
        <v>186.3</v>
      </c>
      <c r="G327" s="13">
        <f>단가대비표!P17</f>
        <v>0</v>
      </c>
      <c r="H327" s="14">
        <f>TRUNC(G327*D327,1)</f>
        <v>0</v>
      </c>
      <c r="I327" s="13">
        <f>단가대비표!V17</f>
        <v>0</v>
      </c>
      <c r="J327" s="14">
        <f>TRUNC(I327*D327,1)</f>
        <v>0</v>
      </c>
      <c r="K327" s="13">
        <f>TRUNC(E327+G327+I327,1)</f>
        <v>162</v>
      </c>
      <c r="L327" s="14">
        <f>TRUNC(F327+H327+J327,1)</f>
        <v>186.3</v>
      </c>
      <c r="M327" s="9" t="s">
        <v>14</v>
      </c>
      <c r="N327" s="3" t="s">
        <v>829</v>
      </c>
      <c r="O327" s="3" t="s">
        <v>1705</v>
      </c>
      <c r="P327" s="3" t="s">
        <v>30</v>
      </c>
      <c r="Q327" s="3" t="s">
        <v>30</v>
      </c>
      <c r="R327" s="3" t="s">
        <v>11</v>
      </c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3" t="s">
        <v>14</v>
      </c>
      <c r="AW327" s="3" t="s">
        <v>679</v>
      </c>
      <c r="AX327" s="3" t="s">
        <v>14</v>
      </c>
      <c r="AY327" s="3" t="s">
        <v>14</v>
      </c>
    </row>
    <row r="328" spans="1:51" ht="30" customHeight="1">
      <c r="A328" s="9" t="s">
        <v>1165</v>
      </c>
      <c r="B328" s="9" t="s">
        <v>59</v>
      </c>
      <c r="C328" s="9" t="s">
        <v>29</v>
      </c>
      <c r="D328" s="10">
        <v>1</v>
      </c>
      <c r="E328" s="13">
        <f>일위대가목록!E60</f>
        <v>0</v>
      </c>
      <c r="F328" s="14">
        <f>TRUNC(E328*D328,1)</f>
        <v>0</v>
      </c>
      <c r="G328" s="13">
        <f>일위대가목록!F60</f>
        <v>1560</v>
      </c>
      <c r="H328" s="14">
        <f>TRUNC(G328*D328,1)</f>
        <v>1560</v>
      </c>
      <c r="I328" s="13">
        <f>일위대가목록!G60</f>
        <v>0</v>
      </c>
      <c r="J328" s="14">
        <f>TRUNC(I328*D328,1)</f>
        <v>0</v>
      </c>
      <c r="K328" s="13">
        <f>TRUNC(E328+G328+I328,1)</f>
        <v>1560</v>
      </c>
      <c r="L328" s="14">
        <f>TRUNC(F328+H328+J328,1)</f>
        <v>1560</v>
      </c>
      <c r="M328" s="9" t="s">
        <v>1162</v>
      </c>
      <c r="N328" s="3" t="s">
        <v>829</v>
      </c>
      <c r="O328" s="3" t="s">
        <v>1011</v>
      </c>
      <c r="P328" s="3" t="s">
        <v>11</v>
      </c>
      <c r="Q328" s="3" t="s">
        <v>30</v>
      </c>
      <c r="R328" s="3" t="s">
        <v>30</v>
      </c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3" t="s">
        <v>14</v>
      </c>
      <c r="AW328" s="3" t="s">
        <v>1834</v>
      </c>
      <c r="AX328" s="3" t="s">
        <v>14</v>
      </c>
      <c r="AY328" s="3" t="s">
        <v>14</v>
      </c>
    </row>
    <row r="329" spans="1:51" ht="30" customHeight="1">
      <c r="A329" s="9" t="s">
        <v>813</v>
      </c>
      <c r="B329" s="9" t="s">
        <v>14</v>
      </c>
      <c r="C329" s="9" t="s">
        <v>14</v>
      </c>
      <c r="D329" s="10"/>
      <c r="E329" s="13"/>
      <c r="F329" s="14">
        <f>TRUNC(SUMIF(N327:N328,N326,F327:F328),0)</f>
        <v>186</v>
      </c>
      <c r="G329" s="13"/>
      <c r="H329" s="14">
        <f>TRUNC(SUMIF(N327:N328,N326,H327:H328),0)</f>
        <v>1560</v>
      </c>
      <c r="I329" s="13"/>
      <c r="J329" s="14">
        <f>TRUNC(SUMIF(N327:N328,N326,J327:J328),0)</f>
        <v>0</v>
      </c>
      <c r="K329" s="13"/>
      <c r="L329" s="14">
        <f>F329+H329+J329</f>
        <v>1746</v>
      </c>
      <c r="M329" s="9" t="s">
        <v>14</v>
      </c>
      <c r="N329" s="3" t="s">
        <v>1433</v>
      </c>
      <c r="O329" s="3" t="s">
        <v>1433</v>
      </c>
      <c r="P329" s="3" t="s">
        <v>14</v>
      </c>
      <c r="Q329" s="3" t="s">
        <v>14</v>
      </c>
      <c r="R329" s="3" t="s">
        <v>14</v>
      </c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3" t="s">
        <v>14</v>
      </c>
      <c r="AW329" s="3" t="s">
        <v>14</v>
      </c>
      <c r="AX329" s="3" t="s">
        <v>14</v>
      </c>
      <c r="AY329" s="3" t="s">
        <v>14</v>
      </c>
    </row>
    <row r="330" spans="1:51" ht="30" customHeight="1">
      <c r="A330" s="10"/>
      <c r="B330" s="10"/>
      <c r="C330" s="10"/>
      <c r="D330" s="10"/>
      <c r="E330" s="13"/>
      <c r="F330" s="14"/>
      <c r="G330" s="13"/>
      <c r="H330" s="14"/>
      <c r="I330" s="13"/>
      <c r="J330" s="14"/>
      <c r="K330" s="13"/>
      <c r="L330" s="14"/>
      <c r="M330" s="10"/>
    </row>
    <row r="331" spans="1:51" ht="30" customHeight="1">
      <c r="A331" s="256" t="s">
        <v>3</v>
      </c>
      <c r="B331" s="256"/>
      <c r="C331" s="256"/>
      <c r="D331" s="256"/>
      <c r="E331" s="257"/>
      <c r="F331" s="258"/>
      <c r="G331" s="257"/>
      <c r="H331" s="258"/>
      <c r="I331" s="257"/>
      <c r="J331" s="258"/>
      <c r="K331" s="257"/>
      <c r="L331" s="258"/>
      <c r="M331" s="256"/>
      <c r="N331" s="2" t="s">
        <v>828</v>
      </c>
    </row>
    <row r="332" spans="1:51" ht="30" customHeight="1">
      <c r="A332" s="9" t="s">
        <v>82</v>
      </c>
      <c r="B332" s="9" t="s">
        <v>1534</v>
      </c>
      <c r="C332" s="9" t="s">
        <v>38</v>
      </c>
      <c r="D332" s="10">
        <v>0.21</v>
      </c>
      <c r="E332" s="13">
        <f>단가대비표!O119</f>
        <v>0</v>
      </c>
      <c r="F332" s="14">
        <f>TRUNC(E332*D332,1)</f>
        <v>0</v>
      </c>
      <c r="G332" s="13">
        <f>단가대비표!P119</f>
        <v>199185</v>
      </c>
      <c r="H332" s="14">
        <f>TRUNC(G332*D332,1)</f>
        <v>41828.800000000003</v>
      </c>
      <c r="I332" s="13">
        <f>단가대비표!V119</f>
        <v>0</v>
      </c>
      <c r="J332" s="14">
        <f>TRUNC(I332*D332,1)</f>
        <v>0</v>
      </c>
      <c r="K332" s="13">
        <f t="shared" ref="K332:L334" si="39">TRUNC(E332+G332+I332,1)</f>
        <v>199185</v>
      </c>
      <c r="L332" s="14">
        <f t="shared" si="39"/>
        <v>41828.800000000003</v>
      </c>
      <c r="M332" s="9" t="s">
        <v>14</v>
      </c>
      <c r="N332" s="3" t="s">
        <v>828</v>
      </c>
      <c r="O332" s="3" t="s">
        <v>1694</v>
      </c>
      <c r="P332" s="3" t="s">
        <v>30</v>
      </c>
      <c r="Q332" s="3" t="s">
        <v>30</v>
      </c>
      <c r="R332" s="3" t="s">
        <v>11</v>
      </c>
      <c r="S332" s="4"/>
      <c r="T332" s="4"/>
      <c r="U332" s="4"/>
      <c r="V332" s="4">
        <v>1</v>
      </c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3" t="s">
        <v>14</v>
      </c>
      <c r="AW332" s="3" t="s">
        <v>677</v>
      </c>
      <c r="AX332" s="3" t="s">
        <v>14</v>
      </c>
      <c r="AY332" s="3" t="s">
        <v>14</v>
      </c>
    </row>
    <row r="333" spans="1:51" ht="30" customHeight="1">
      <c r="A333" s="9" t="s">
        <v>1558</v>
      </c>
      <c r="B333" s="9" t="s">
        <v>1534</v>
      </c>
      <c r="C333" s="9" t="s">
        <v>38</v>
      </c>
      <c r="D333" s="10">
        <v>4.5999999999999999E-2</v>
      </c>
      <c r="E333" s="13">
        <f>단가대비표!O110</f>
        <v>0</v>
      </c>
      <c r="F333" s="14">
        <f>TRUNC(E333*D333,1)</f>
        <v>0</v>
      </c>
      <c r="G333" s="13">
        <f>단가대비표!P110</f>
        <v>138290</v>
      </c>
      <c r="H333" s="14">
        <f>TRUNC(G333*D333,1)</f>
        <v>6361.3</v>
      </c>
      <c r="I333" s="13">
        <f>단가대비표!V110</f>
        <v>0</v>
      </c>
      <c r="J333" s="14">
        <f>TRUNC(I333*D333,1)</f>
        <v>0</v>
      </c>
      <c r="K333" s="13">
        <f t="shared" si="39"/>
        <v>138290</v>
      </c>
      <c r="L333" s="14">
        <f t="shared" si="39"/>
        <v>6361.3</v>
      </c>
      <c r="M333" s="9" t="s">
        <v>14</v>
      </c>
      <c r="N333" s="3" t="s">
        <v>828</v>
      </c>
      <c r="O333" s="3" t="s">
        <v>1652</v>
      </c>
      <c r="P333" s="3" t="s">
        <v>30</v>
      </c>
      <c r="Q333" s="3" t="s">
        <v>30</v>
      </c>
      <c r="R333" s="3" t="s">
        <v>11</v>
      </c>
      <c r="S333" s="4"/>
      <c r="T333" s="4"/>
      <c r="U333" s="4"/>
      <c r="V333" s="4">
        <v>1</v>
      </c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3" t="s">
        <v>14</v>
      </c>
      <c r="AW333" s="3" t="s">
        <v>682</v>
      </c>
      <c r="AX333" s="3" t="s">
        <v>14</v>
      </c>
      <c r="AY333" s="3" t="s">
        <v>14</v>
      </c>
    </row>
    <row r="334" spans="1:51" ht="30" customHeight="1">
      <c r="A334" s="9" t="s">
        <v>1572</v>
      </c>
      <c r="B334" s="9" t="s">
        <v>1587</v>
      </c>
      <c r="C334" s="9" t="s">
        <v>39</v>
      </c>
      <c r="D334" s="10">
        <v>1</v>
      </c>
      <c r="E334" s="13">
        <v>0</v>
      </c>
      <c r="F334" s="14">
        <f>TRUNC(E334*D334,1)</f>
        <v>0</v>
      </c>
      <c r="G334" s="13">
        <v>0</v>
      </c>
      <c r="H334" s="14">
        <f>TRUNC(G334*D334,1)</f>
        <v>0</v>
      </c>
      <c r="I334" s="13">
        <f>TRUNC(SUMIF(V332:V334,RIGHTB(O334,1),H332:H334)*U334,2)</f>
        <v>963.8</v>
      </c>
      <c r="J334" s="14">
        <f>TRUNC(I334*D334,1)</f>
        <v>963.8</v>
      </c>
      <c r="K334" s="13">
        <f t="shared" si="39"/>
        <v>963.8</v>
      </c>
      <c r="L334" s="14">
        <f t="shared" si="39"/>
        <v>963.8</v>
      </c>
      <c r="M334" s="9" t="s">
        <v>14</v>
      </c>
      <c r="N334" s="3" t="s">
        <v>828</v>
      </c>
      <c r="O334" s="3" t="s">
        <v>564</v>
      </c>
      <c r="P334" s="3" t="s">
        <v>30</v>
      </c>
      <c r="Q334" s="3" t="s">
        <v>30</v>
      </c>
      <c r="R334" s="3" t="s">
        <v>30</v>
      </c>
      <c r="S334" s="4">
        <v>1</v>
      </c>
      <c r="T334" s="4">
        <v>2</v>
      </c>
      <c r="U334" s="4">
        <v>0.02</v>
      </c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3" t="s">
        <v>14</v>
      </c>
      <c r="AW334" s="3" t="s">
        <v>1835</v>
      </c>
      <c r="AX334" s="3" t="s">
        <v>14</v>
      </c>
      <c r="AY334" s="3" t="s">
        <v>14</v>
      </c>
    </row>
    <row r="335" spans="1:51" ht="30" customHeight="1">
      <c r="A335" s="9" t="s">
        <v>813</v>
      </c>
      <c r="B335" s="9" t="s">
        <v>14</v>
      </c>
      <c r="C335" s="9" t="s">
        <v>14</v>
      </c>
      <c r="D335" s="10"/>
      <c r="E335" s="13"/>
      <c r="F335" s="14">
        <f>TRUNC(SUMIF(N332:N334,N331,F332:F334),0)</f>
        <v>0</v>
      </c>
      <c r="G335" s="13"/>
      <c r="H335" s="14">
        <f>TRUNC(SUMIF(N332:N334,N331,H332:H334),0)</f>
        <v>48190</v>
      </c>
      <c r="I335" s="13"/>
      <c r="J335" s="14">
        <f>TRUNC(SUMIF(N332:N334,N331,J332:J334),0)</f>
        <v>963</v>
      </c>
      <c r="K335" s="13"/>
      <c r="L335" s="14">
        <f>F335+H335+J335</f>
        <v>49153</v>
      </c>
      <c r="M335" s="9" t="s">
        <v>14</v>
      </c>
      <c r="N335" s="3" t="s">
        <v>1433</v>
      </c>
      <c r="O335" s="3" t="s">
        <v>1433</v>
      </c>
      <c r="P335" s="3" t="s">
        <v>14</v>
      </c>
      <c r="Q335" s="3" t="s">
        <v>14</v>
      </c>
      <c r="R335" s="3" t="s">
        <v>14</v>
      </c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3" t="s">
        <v>14</v>
      </c>
      <c r="AW335" s="3" t="s">
        <v>14</v>
      </c>
      <c r="AX335" s="3" t="s">
        <v>14</v>
      </c>
      <c r="AY335" s="3" t="s">
        <v>14</v>
      </c>
    </row>
    <row r="336" spans="1:51" ht="30" customHeight="1">
      <c r="A336" s="10"/>
      <c r="B336" s="10"/>
      <c r="C336" s="10"/>
      <c r="D336" s="10"/>
      <c r="E336" s="13"/>
      <c r="F336" s="14"/>
      <c r="G336" s="13"/>
      <c r="H336" s="14"/>
      <c r="I336" s="13"/>
      <c r="J336" s="14"/>
      <c r="K336" s="13"/>
      <c r="L336" s="14"/>
      <c r="M336" s="10"/>
    </row>
    <row r="337" spans="1:51" ht="30" customHeight="1">
      <c r="A337" s="256" t="s">
        <v>1012</v>
      </c>
      <c r="B337" s="256"/>
      <c r="C337" s="256"/>
      <c r="D337" s="256"/>
      <c r="E337" s="257"/>
      <c r="F337" s="258"/>
      <c r="G337" s="257"/>
      <c r="H337" s="258"/>
      <c r="I337" s="257"/>
      <c r="J337" s="258"/>
      <c r="K337" s="257"/>
      <c r="L337" s="258"/>
      <c r="M337" s="256"/>
      <c r="N337" s="2" t="s">
        <v>1011</v>
      </c>
    </row>
    <row r="338" spans="1:51" ht="30" customHeight="1">
      <c r="A338" s="9" t="s">
        <v>40</v>
      </c>
      <c r="B338" s="9" t="s">
        <v>1534</v>
      </c>
      <c r="C338" s="9" t="s">
        <v>38</v>
      </c>
      <c r="D338" s="10">
        <v>7.000000000000001E-3</v>
      </c>
      <c r="E338" s="13">
        <f>단가대비표!O123</f>
        <v>0</v>
      </c>
      <c r="F338" s="14">
        <f>TRUNC(E338*D338,1)</f>
        <v>0</v>
      </c>
      <c r="G338" s="13">
        <f>단가대비표!P123</f>
        <v>203246</v>
      </c>
      <c r="H338" s="14">
        <f>TRUNC(G338*D338,1)</f>
        <v>1422.7</v>
      </c>
      <c r="I338" s="13">
        <f>단가대비표!V123</f>
        <v>0</v>
      </c>
      <c r="J338" s="14">
        <f>TRUNC(I338*D338,1)</f>
        <v>0</v>
      </c>
      <c r="K338" s="13">
        <f>TRUNC(E338+G338+I338,1)</f>
        <v>203246</v>
      </c>
      <c r="L338" s="14">
        <f>TRUNC(F338+H338+J338,1)</f>
        <v>1422.7</v>
      </c>
      <c r="M338" s="9" t="s">
        <v>14</v>
      </c>
      <c r="N338" s="3" t="s">
        <v>1011</v>
      </c>
      <c r="O338" s="3" t="s">
        <v>1697</v>
      </c>
      <c r="P338" s="3" t="s">
        <v>30</v>
      </c>
      <c r="Q338" s="3" t="s">
        <v>30</v>
      </c>
      <c r="R338" s="3" t="s">
        <v>11</v>
      </c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3" t="s">
        <v>14</v>
      </c>
      <c r="AW338" s="3" t="s">
        <v>689</v>
      </c>
      <c r="AX338" s="3" t="s">
        <v>14</v>
      </c>
      <c r="AY338" s="3" t="s">
        <v>14</v>
      </c>
    </row>
    <row r="339" spans="1:51" ht="30" customHeight="1">
      <c r="A339" s="9" t="s">
        <v>1558</v>
      </c>
      <c r="B339" s="9" t="s">
        <v>1534</v>
      </c>
      <c r="C339" s="9" t="s">
        <v>38</v>
      </c>
      <c r="D339" s="10">
        <v>1E-3</v>
      </c>
      <c r="E339" s="13">
        <f>단가대비표!O110</f>
        <v>0</v>
      </c>
      <c r="F339" s="14">
        <f>TRUNC(E339*D339,1)</f>
        <v>0</v>
      </c>
      <c r="G339" s="13">
        <f>단가대비표!P110</f>
        <v>138290</v>
      </c>
      <c r="H339" s="14">
        <f>TRUNC(G339*D339,1)</f>
        <v>138.19999999999999</v>
      </c>
      <c r="I339" s="13">
        <f>단가대비표!V110</f>
        <v>0</v>
      </c>
      <c r="J339" s="14">
        <f>TRUNC(I339*D339,1)</f>
        <v>0</v>
      </c>
      <c r="K339" s="13">
        <f>TRUNC(E339+G339+I339,1)</f>
        <v>138290</v>
      </c>
      <c r="L339" s="14">
        <f>TRUNC(F339+H339+J339,1)</f>
        <v>138.19999999999999</v>
      </c>
      <c r="M339" s="9" t="s">
        <v>14</v>
      </c>
      <c r="N339" s="3" t="s">
        <v>1011</v>
      </c>
      <c r="O339" s="3" t="s">
        <v>1652</v>
      </c>
      <c r="P339" s="3" t="s">
        <v>30</v>
      </c>
      <c r="Q339" s="3" t="s">
        <v>30</v>
      </c>
      <c r="R339" s="3" t="s">
        <v>11</v>
      </c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3" t="s">
        <v>14</v>
      </c>
      <c r="AW339" s="3" t="s">
        <v>685</v>
      </c>
      <c r="AX339" s="3" t="s">
        <v>14</v>
      </c>
      <c r="AY339" s="3" t="s">
        <v>14</v>
      </c>
    </row>
    <row r="340" spans="1:51" ht="30" customHeight="1">
      <c r="A340" s="9" t="s">
        <v>813</v>
      </c>
      <c r="B340" s="9" t="s">
        <v>14</v>
      </c>
      <c r="C340" s="9" t="s">
        <v>14</v>
      </c>
      <c r="D340" s="10"/>
      <c r="E340" s="13"/>
      <c r="F340" s="14">
        <f>TRUNC(SUMIF(N338:N339,N337,F338:F339),0)</f>
        <v>0</v>
      </c>
      <c r="G340" s="13"/>
      <c r="H340" s="14">
        <f>TRUNC(SUMIF(N338:N339,N337,H338:H339),0)</f>
        <v>1560</v>
      </c>
      <c r="I340" s="13"/>
      <c r="J340" s="14">
        <f>TRUNC(SUMIF(N338:N339,N337,J338:J339),0)</f>
        <v>0</v>
      </c>
      <c r="K340" s="13"/>
      <c r="L340" s="14">
        <f>F340+H340+J340</f>
        <v>1560</v>
      </c>
      <c r="M340" s="9" t="s">
        <v>14</v>
      </c>
      <c r="N340" s="3" t="s">
        <v>1433</v>
      </c>
      <c r="O340" s="3" t="s">
        <v>1433</v>
      </c>
      <c r="P340" s="3" t="s">
        <v>14</v>
      </c>
      <c r="Q340" s="3" t="s">
        <v>14</v>
      </c>
      <c r="R340" s="3" t="s">
        <v>14</v>
      </c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3" t="s">
        <v>14</v>
      </c>
      <c r="AW340" s="3" t="s">
        <v>14</v>
      </c>
      <c r="AX340" s="3" t="s">
        <v>14</v>
      </c>
      <c r="AY340" s="3" t="s">
        <v>14</v>
      </c>
    </row>
    <row r="341" spans="1:51" ht="30" customHeight="1">
      <c r="A341" s="10"/>
      <c r="B341" s="10"/>
      <c r="C341" s="10"/>
      <c r="D341" s="10"/>
      <c r="E341" s="13"/>
      <c r="F341" s="14"/>
      <c r="G341" s="13"/>
      <c r="H341" s="14"/>
      <c r="I341" s="13"/>
      <c r="J341" s="14"/>
      <c r="K341" s="13"/>
      <c r="L341" s="14"/>
      <c r="M341" s="10"/>
    </row>
    <row r="342" spans="1:51" ht="30" customHeight="1">
      <c r="A342" s="256" t="s">
        <v>339</v>
      </c>
      <c r="B342" s="256"/>
      <c r="C342" s="256"/>
      <c r="D342" s="256"/>
      <c r="E342" s="257"/>
      <c r="F342" s="258"/>
      <c r="G342" s="257"/>
      <c r="H342" s="258"/>
      <c r="I342" s="257"/>
      <c r="J342" s="258"/>
      <c r="K342" s="257"/>
      <c r="L342" s="258"/>
      <c r="M342" s="256"/>
      <c r="N342" s="2" t="s">
        <v>831</v>
      </c>
    </row>
    <row r="343" spans="1:51" ht="30" customHeight="1">
      <c r="A343" s="9" t="s">
        <v>65</v>
      </c>
      <c r="B343" s="9" t="s">
        <v>1534</v>
      </c>
      <c r="C343" s="9" t="s">
        <v>38</v>
      </c>
      <c r="D343" s="10">
        <v>0.25</v>
      </c>
      <c r="E343" s="13">
        <f>단가대비표!O112</f>
        <v>0</v>
      </c>
      <c r="F343" s="14">
        <f>TRUNC(E343*D343,1)</f>
        <v>0</v>
      </c>
      <c r="G343" s="13">
        <f>단가대비표!P112</f>
        <v>234297</v>
      </c>
      <c r="H343" s="14">
        <f>TRUNC(G343*D343,1)</f>
        <v>58574.2</v>
      </c>
      <c r="I343" s="13">
        <f>단가대비표!V112</f>
        <v>0</v>
      </c>
      <c r="J343" s="14">
        <f>TRUNC(I343*D343,1)</f>
        <v>0</v>
      </c>
      <c r="K343" s="13">
        <f>TRUNC(E343+G343+I343,1)</f>
        <v>234297</v>
      </c>
      <c r="L343" s="14">
        <f>TRUNC(F343+H343+J343,1)</f>
        <v>58574.2</v>
      </c>
      <c r="M343" s="9" t="s">
        <v>14</v>
      </c>
      <c r="N343" s="3" t="s">
        <v>831</v>
      </c>
      <c r="O343" s="3" t="s">
        <v>1721</v>
      </c>
      <c r="P343" s="3" t="s">
        <v>30</v>
      </c>
      <c r="Q343" s="3" t="s">
        <v>30</v>
      </c>
      <c r="R343" s="3" t="s">
        <v>11</v>
      </c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3" t="s">
        <v>14</v>
      </c>
      <c r="AW343" s="3" t="s">
        <v>693</v>
      </c>
      <c r="AX343" s="3" t="s">
        <v>14</v>
      </c>
      <c r="AY343" s="3" t="s">
        <v>14</v>
      </c>
    </row>
    <row r="344" spans="1:51" ht="30" customHeight="1">
      <c r="A344" s="9" t="s">
        <v>1558</v>
      </c>
      <c r="B344" s="9" t="s">
        <v>1534</v>
      </c>
      <c r="C344" s="9" t="s">
        <v>38</v>
      </c>
      <c r="D344" s="10">
        <v>0.14000000000000001</v>
      </c>
      <c r="E344" s="13">
        <f>단가대비표!O110</f>
        <v>0</v>
      </c>
      <c r="F344" s="14">
        <f>TRUNC(E344*D344,1)</f>
        <v>0</v>
      </c>
      <c r="G344" s="13">
        <f>단가대비표!P110</f>
        <v>138290</v>
      </c>
      <c r="H344" s="14">
        <f>TRUNC(G344*D344,1)</f>
        <v>19360.599999999999</v>
      </c>
      <c r="I344" s="13">
        <f>단가대비표!V110</f>
        <v>0</v>
      </c>
      <c r="J344" s="14">
        <f>TRUNC(I344*D344,1)</f>
        <v>0</v>
      </c>
      <c r="K344" s="13">
        <f>TRUNC(E344+G344+I344,1)</f>
        <v>138290</v>
      </c>
      <c r="L344" s="14">
        <f>TRUNC(F344+H344+J344,1)</f>
        <v>19360.599999999999</v>
      </c>
      <c r="M344" s="9" t="s">
        <v>14</v>
      </c>
      <c r="N344" s="3" t="s">
        <v>831</v>
      </c>
      <c r="O344" s="3" t="s">
        <v>1652</v>
      </c>
      <c r="P344" s="3" t="s">
        <v>30</v>
      </c>
      <c r="Q344" s="3" t="s">
        <v>30</v>
      </c>
      <c r="R344" s="3" t="s">
        <v>11</v>
      </c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3" t="s">
        <v>14</v>
      </c>
      <c r="AW344" s="3" t="s">
        <v>690</v>
      </c>
      <c r="AX344" s="3" t="s">
        <v>14</v>
      </c>
      <c r="AY344" s="3" t="s">
        <v>14</v>
      </c>
    </row>
    <row r="345" spans="1:51" ht="30" customHeight="1">
      <c r="A345" s="9" t="s">
        <v>813</v>
      </c>
      <c r="B345" s="9" t="s">
        <v>14</v>
      </c>
      <c r="C345" s="9" t="s">
        <v>14</v>
      </c>
      <c r="D345" s="10"/>
      <c r="E345" s="13"/>
      <c r="F345" s="14">
        <f>TRUNC(SUMIF(N343:N344,N342,F343:F344),0)</f>
        <v>0</v>
      </c>
      <c r="G345" s="13"/>
      <c r="H345" s="14">
        <f>TRUNC(SUMIF(N343:N344,N342,H343:H344),0)</f>
        <v>77934</v>
      </c>
      <c r="I345" s="13"/>
      <c r="J345" s="14">
        <f>TRUNC(SUMIF(N343:N344,N342,J343:J344),0)</f>
        <v>0</v>
      </c>
      <c r="K345" s="13"/>
      <c r="L345" s="14">
        <f>F345+H345+J345</f>
        <v>77934</v>
      </c>
      <c r="M345" s="9" t="s">
        <v>14</v>
      </c>
      <c r="N345" s="3" t="s">
        <v>1433</v>
      </c>
      <c r="O345" s="3" t="s">
        <v>1433</v>
      </c>
      <c r="P345" s="3" t="s">
        <v>14</v>
      </c>
      <c r="Q345" s="3" t="s">
        <v>14</v>
      </c>
      <c r="R345" s="3" t="s">
        <v>14</v>
      </c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3" t="s">
        <v>14</v>
      </c>
      <c r="AW345" s="3" t="s">
        <v>14</v>
      </c>
      <c r="AX345" s="3" t="s">
        <v>14</v>
      </c>
      <c r="AY345" s="3" t="s">
        <v>14</v>
      </c>
    </row>
    <row r="346" spans="1:51" ht="30" customHeight="1">
      <c r="A346" s="10"/>
      <c r="B346" s="10"/>
      <c r="C346" s="10"/>
      <c r="D346" s="10"/>
      <c r="E346" s="13"/>
      <c r="F346" s="14"/>
      <c r="G346" s="13"/>
      <c r="H346" s="14"/>
      <c r="I346" s="13"/>
      <c r="J346" s="14"/>
      <c r="K346" s="13"/>
      <c r="L346" s="14"/>
      <c r="M346" s="10"/>
    </row>
    <row r="347" spans="1:51" ht="30" customHeight="1">
      <c r="A347" s="256" t="s">
        <v>898</v>
      </c>
      <c r="B347" s="256"/>
      <c r="C347" s="256"/>
      <c r="D347" s="256"/>
      <c r="E347" s="257"/>
      <c r="F347" s="258"/>
      <c r="G347" s="257"/>
      <c r="H347" s="258"/>
      <c r="I347" s="257"/>
      <c r="J347" s="258"/>
      <c r="K347" s="257"/>
      <c r="L347" s="258"/>
      <c r="M347" s="256"/>
      <c r="N347" s="2" t="s">
        <v>553</v>
      </c>
    </row>
    <row r="348" spans="1:51" ht="30" customHeight="1">
      <c r="A348" s="9" t="s">
        <v>80</v>
      </c>
      <c r="B348" s="9" t="s">
        <v>1534</v>
      </c>
      <c r="C348" s="9" t="s">
        <v>38</v>
      </c>
      <c r="D348" s="10">
        <v>2.7000000000000001E-3</v>
      </c>
      <c r="E348" s="13">
        <f>단가대비표!O122</f>
        <v>0</v>
      </c>
      <c r="F348" s="14">
        <f t="shared" ref="F348:F353" si="40">TRUNC(E348*D348,1)</f>
        <v>0</v>
      </c>
      <c r="G348" s="13">
        <f>단가대비표!P122</f>
        <v>198613</v>
      </c>
      <c r="H348" s="14">
        <f t="shared" ref="H348:H353" si="41">TRUNC(G348*D348,1)</f>
        <v>536.20000000000005</v>
      </c>
      <c r="I348" s="13">
        <f>단가대비표!V122</f>
        <v>0</v>
      </c>
      <c r="J348" s="14">
        <f t="shared" ref="J348:J353" si="42">TRUNC(I348*D348,1)</f>
        <v>0</v>
      </c>
      <c r="K348" s="13">
        <f t="shared" ref="K348:L353" si="43">TRUNC(E348+G348+I348,1)</f>
        <v>198613</v>
      </c>
      <c r="L348" s="14">
        <f t="shared" si="43"/>
        <v>536.20000000000005</v>
      </c>
      <c r="M348" s="9" t="s">
        <v>14</v>
      </c>
      <c r="N348" s="3" t="s">
        <v>553</v>
      </c>
      <c r="O348" s="3" t="s">
        <v>1735</v>
      </c>
      <c r="P348" s="3" t="s">
        <v>30</v>
      </c>
      <c r="Q348" s="3" t="s">
        <v>30</v>
      </c>
      <c r="R348" s="3" t="s">
        <v>11</v>
      </c>
      <c r="S348" s="4"/>
      <c r="T348" s="4"/>
      <c r="U348" s="4"/>
      <c r="V348" s="4">
        <v>1</v>
      </c>
      <c r="W348" s="4">
        <v>2</v>
      </c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3" t="s">
        <v>14</v>
      </c>
      <c r="AW348" s="3" t="s">
        <v>683</v>
      </c>
      <c r="AX348" s="3" t="s">
        <v>14</v>
      </c>
      <c r="AY348" s="3" t="s">
        <v>14</v>
      </c>
    </row>
    <row r="349" spans="1:51" ht="30" customHeight="1">
      <c r="A349" s="9" t="s">
        <v>1558</v>
      </c>
      <c r="B349" s="9" t="s">
        <v>1534</v>
      </c>
      <c r="C349" s="9" t="s">
        <v>38</v>
      </c>
      <c r="D349" s="10">
        <v>1.2999999999999999E-3</v>
      </c>
      <c r="E349" s="13">
        <f>단가대비표!O110</f>
        <v>0</v>
      </c>
      <c r="F349" s="14">
        <f t="shared" si="40"/>
        <v>0</v>
      </c>
      <c r="G349" s="13">
        <f>단가대비표!P110</f>
        <v>138290</v>
      </c>
      <c r="H349" s="14">
        <f t="shared" si="41"/>
        <v>179.7</v>
      </c>
      <c r="I349" s="13">
        <f>단가대비표!V110</f>
        <v>0</v>
      </c>
      <c r="J349" s="14">
        <f t="shared" si="42"/>
        <v>0</v>
      </c>
      <c r="K349" s="13">
        <f t="shared" si="43"/>
        <v>138290</v>
      </c>
      <c r="L349" s="14">
        <f t="shared" si="43"/>
        <v>179.7</v>
      </c>
      <c r="M349" s="9" t="s">
        <v>14</v>
      </c>
      <c r="N349" s="3" t="s">
        <v>553</v>
      </c>
      <c r="O349" s="3" t="s">
        <v>1652</v>
      </c>
      <c r="P349" s="3" t="s">
        <v>30</v>
      </c>
      <c r="Q349" s="3" t="s">
        <v>30</v>
      </c>
      <c r="R349" s="3" t="s">
        <v>11</v>
      </c>
      <c r="S349" s="4"/>
      <c r="T349" s="4"/>
      <c r="U349" s="4"/>
      <c r="V349" s="4">
        <v>1</v>
      </c>
      <c r="W349" s="4">
        <v>2</v>
      </c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3" t="s">
        <v>14</v>
      </c>
      <c r="AW349" s="3" t="s">
        <v>684</v>
      </c>
      <c r="AX349" s="3" t="s">
        <v>14</v>
      </c>
      <c r="AY349" s="3" t="s">
        <v>14</v>
      </c>
    </row>
    <row r="350" spans="1:51" ht="30" customHeight="1">
      <c r="A350" s="9" t="s">
        <v>80</v>
      </c>
      <c r="B350" s="9" t="s">
        <v>1534</v>
      </c>
      <c r="C350" s="9" t="s">
        <v>38</v>
      </c>
      <c r="D350" s="10">
        <v>2.7000000000000001E-3</v>
      </c>
      <c r="E350" s="13">
        <f>단가대비표!O122</f>
        <v>0</v>
      </c>
      <c r="F350" s="14">
        <f t="shared" si="40"/>
        <v>0</v>
      </c>
      <c r="G350" s="13">
        <f>단가대비표!P122</f>
        <v>198613</v>
      </c>
      <c r="H350" s="14">
        <f t="shared" si="41"/>
        <v>536.20000000000005</v>
      </c>
      <c r="I350" s="13">
        <f>단가대비표!V122</f>
        <v>0</v>
      </c>
      <c r="J350" s="14">
        <f t="shared" si="42"/>
        <v>0</v>
      </c>
      <c r="K350" s="13">
        <f t="shared" si="43"/>
        <v>198613</v>
      </c>
      <c r="L350" s="14">
        <f t="shared" si="43"/>
        <v>536.20000000000005</v>
      </c>
      <c r="M350" s="9" t="s">
        <v>14</v>
      </c>
      <c r="N350" s="3" t="s">
        <v>553</v>
      </c>
      <c r="O350" s="3" t="s">
        <v>1735</v>
      </c>
      <c r="P350" s="3" t="s">
        <v>30</v>
      </c>
      <c r="Q350" s="3" t="s">
        <v>30</v>
      </c>
      <c r="R350" s="3" t="s">
        <v>11</v>
      </c>
      <c r="S350" s="4"/>
      <c r="T350" s="4"/>
      <c r="U350" s="4"/>
      <c r="V350" s="4">
        <v>1</v>
      </c>
      <c r="W350" s="4">
        <v>2</v>
      </c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3" t="s">
        <v>14</v>
      </c>
      <c r="AW350" s="3" t="s">
        <v>683</v>
      </c>
      <c r="AX350" s="3" t="s">
        <v>14</v>
      </c>
      <c r="AY350" s="3" t="s">
        <v>14</v>
      </c>
    </row>
    <row r="351" spans="1:51" ht="30" customHeight="1">
      <c r="A351" s="9" t="s">
        <v>1558</v>
      </c>
      <c r="B351" s="9" t="s">
        <v>1534</v>
      </c>
      <c r="C351" s="9" t="s">
        <v>38</v>
      </c>
      <c r="D351" s="10">
        <v>1.2999999999999999E-3</v>
      </c>
      <c r="E351" s="13">
        <f>단가대비표!O110</f>
        <v>0</v>
      </c>
      <c r="F351" s="14">
        <f t="shared" si="40"/>
        <v>0</v>
      </c>
      <c r="G351" s="13">
        <f>단가대비표!P110</f>
        <v>138290</v>
      </c>
      <c r="H351" s="14">
        <f t="shared" si="41"/>
        <v>179.7</v>
      </c>
      <c r="I351" s="13">
        <f>단가대비표!V110</f>
        <v>0</v>
      </c>
      <c r="J351" s="14">
        <f t="shared" si="42"/>
        <v>0</v>
      </c>
      <c r="K351" s="13">
        <f t="shared" si="43"/>
        <v>138290</v>
      </c>
      <c r="L351" s="14">
        <f t="shared" si="43"/>
        <v>179.7</v>
      </c>
      <c r="M351" s="9" t="s">
        <v>14</v>
      </c>
      <c r="N351" s="3" t="s">
        <v>553</v>
      </c>
      <c r="O351" s="3" t="s">
        <v>1652</v>
      </c>
      <c r="P351" s="3" t="s">
        <v>30</v>
      </c>
      <c r="Q351" s="3" t="s">
        <v>30</v>
      </c>
      <c r="R351" s="3" t="s">
        <v>11</v>
      </c>
      <c r="S351" s="4"/>
      <c r="T351" s="4"/>
      <c r="U351" s="4"/>
      <c r="V351" s="4">
        <v>1</v>
      </c>
      <c r="W351" s="4">
        <v>2</v>
      </c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3" t="s">
        <v>14</v>
      </c>
      <c r="AW351" s="3" t="s">
        <v>684</v>
      </c>
      <c r="AX351" s="3" t="s">
        <v>14</v>
      </c>
      <c r="AY351" s="3" t="s">
        <v>14</v>
      </c>
    </row>
    <row r="352" spans="1:51" ht="30" customHeight="1">
      <c r="A352" s="9" t="s">
        <v>1585</v>
      </c>
      <c r="B352" s="9" t="s">
        <v>974</v>
      </c>
      <c r="C352" s="9" t="s">
        <v>39</v>
      </c>
      <c r="D352" s="10">
        <v>1</v>
      </c>
      <c r="E352" s="13">
        <v>0</v>
      </c>
      <c r="F352" s="14">
        <f t="shared" si="40"/>
        <v>0</v>
      </c>
      <c r="G352" s="13">
        <f>TRUNC(SUMIF(V348:V353,RIGHTB(O352,1),H348:H353)*U352,2)</f>
        <v>286.36</v>
      </c>
      <c r="H352" s="14">
        <f t="shared" si="41"/>
        <v>286.3</v>
      </c>
      <c r="I352" s="13">
        <v>0</v>
      </c>
      <c r="J352" s="14">
        <f t="shared" si="42"/>
        <v>0</v>
      </c>
      <c r="K352" s="13">
        <f t="shared" si="43"/>
        <v>286.3</v>
      </c>
      <c r="L352" s="14">
        <f t="shared" si="43"/>
        <v>286.3</v>
      </c>
      <c r="M352" s="9" t="s">
        <v>14</v>
      </c>
      <c r="N352" s="3" t="s">
        <v>553</v>
      </c>
      <c r="O352" s="3" t="s">
        <v>564</v>
      </c>
      <c r="P352" s="3" t="s">
        <v>30</v>
      </c>
      <c r="Q352" s="3" t="s">
        <v>30</v>
      </c>
      <c r="R352" s="3" t="s">
        <v>30</v>
      </c>
      <c r="S352" s="4">
        <v>1</v>
      </c>
      <c r="T352" s="4">
        <v>1</v>
      </c>
      <c r="U352" s="4">
        <v>0.2</v>
      </c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3" t="s">
        <v>14</v>
      </c>
      <c r="AW352" s="3" t="s">
        <v>1819</v>
      </c>
      <c r="AX352" s="3" t="s">
        <v>14</v>
      </c>
      <c r="AY352" s="3" t="s">
        <v>14</v>
      </c>
    </row>
    <row r="353" spans="1:51" ht="30" customHeight="1">
      <c r="A353" s="9" t="s">
        <v>1572</v>
      </c>
      <c r="B353" s="9" t="s">
        <v>1589</v>
      </c>
      <c r="C353" s="9" t="s">
        <v>39</v>
      </c>
      <c r="D353" s="10">
        <v>1</v>
      </c>
      <c r="E353" s="13">
        <v>0</v>
      </c>
      <c r="F353" s="14">
        <f t="shared" si="40"/>
        <v>0</v>
      </c>
      <c r="G353" s="13">
        <v>0</v>
      </c>
      <c r="H353" s="14">
        <f t="shared" si="41"/>
        <v>0</v>
      </c>
      <c r="I353" s="13">
        <f>TRUNC(SUMIF(W348:W353,RIGHTB(O353,1),H348:H353)*U353,2)</f>
        <v>128.86000000000001</v>
      </c>
      <c r="J353" s="14">
        <f t="shared" si="42"/>
        <v>128.80000000000001</v>
      </c>
      <c r="K353" s="13">
        <f t="shared" si="43"/>
        <v>128.80000000000001</v>
      </c>
      <c r="L353" s="14">
        <f t="shared" si="43"/>
        <v>128.80000000000001</v>
      </c>
      <c r="M353" s="9" t="s">
        <v>14</v>
      </c>
      <c r="N353" s="3" t="s">
        <v>553</v>
      </c>
      <c r="O353" s="3" t="s">
        <v>582</v>
      </c>
      <c r="P353" s="3" t="s">
        <v>30</v>
      </c>
      <c r="Q353" s="3" t="s">
        <v>30</v>
      </c>
      <c r="R353" s="3" t="s">
        <v>30</v>
      </c>
      <c r="S353" s="4">
        <v>1</v>
      </c>
      <c r="T353" s="4">
        <v>2</v>
      </c>
      <c r="U353" s="4">
        <v>0.09</v>
      </c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3" t="s">
        <v>14</v>
      </c>
      <c r="AW353" s="3" t="s">
        <v>1837</v>
      </c>
      <c r="AX353" s="3" t="s">
        <v>14</v>
      </c>
      <c r="AY353" s="3" t="s">
        <v>14</v>
      </c>
    </row>
    <row r="354" spans="1:51" ht="30" customHeight="1">
      <c r="A354" s="9" t="s">
        <v>813</v>
      </c>
      <c r="B354" s="9" t="s">
        <v>14</v>
      </c>
      <c r="C354" s="9" t="s">
        <v>14</v>
      </c>
      <c r="D354" s="10"/>
      <c r="E354" s="13"/>
      <c r="F354" s="14">
        <f>TRUNC(SUMIF(N348:N353,N347,F348:F353),0)</f>
        <v>0</v>
      </c>
      <c r="G354" s="13"/>
      <c r="H354" s="14">
        <f>TRUNC(SUMIF(N348:N353,N347,H348:H353),0)</f>
        <v>1718</v>
      </c>
      <c r="I354" s="13"/>
      <c r="J354" s="14">
        <f>TRUNC(SUMIF(N348:N353,N347,J348:J353),0)</f>
        <v>128</v>
      </c>
      <c r="K354" s="13"/>
      <c r="L354" s="14">
        <f>F354+H354+J354</f>
        <v>1846</v>
      </c>
      <c r="M354" s="9" t="s">
        <v>14</v>
      </c>
      <c r="N354" s="3" t="s">
        <v>1433</v>
      </c>
      <c r="O354" s="3" t="s">
        <v>1433</v>
      </c>
      <c r="P354" s="3" t="s">
        <v>14</v>
      </c>
      <c r="Q354" s="3" t="s">
        <v>14</v>
      </c>
      <c r="R354" s="3" t="s">
        <v>14</v>
      </c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3" t="s">
        <v>14</v>
      </c>
      <c r="AW354" s="3" t="s">
        <v>14</v>
      </c>
      <c r="AX354" s="3" t="s">
        <v>14</v>
      </c>
      <c r="AY354" s="3" t="s">
        <v>14</v>
      </c>
    </row>
    <row r="355" spans="1:51" ht="30" customHeight="1">
      <c r="A355" s="10"/>
      <c r="B355" s="10"/>
      <c r="C355" s="10"/>
      <c r="D355" s="10"/>
      <c r="E355" s="13"/>
      <c r="F355" s="14"/>
      <c r="G355" s="13"/>
      <c r="H355" s="14"/>
      <c r="I355" s="13"/>
      <c r="J355" s="14"/>
      <c r="K355" s="13"/>
      <c r="L355" s="14"/>
      <c r="M355" s="10"/>
    </row>
    <row r="356" spans="1:51" ht="30" customHeight="1">
      <c r="A356" s="256" t="s">
        <v>249</v>
      </c>
      <c r="B356" s="256"/>
      <c r="C356" s="256"/>
      <c r="D356" s="256"/>
      <c r="E356" s="257"/>
      <c r="F356" s="258"/>
      <c r="G356" s="257"/>
      <c r="H356" s="258"/>
      <c r="I356" s="257"/>
      <c r="J356" s="258"/>
      <c r="K356" s="257"/>
      <c r="L356" s="258"/>
      <c r="M356" s="256"/>
      <c r="N356" s="2" t="s">
        <v>556</v>
      </c>
    </row>
    <row r="357" spans="1:51" ht="30" customHeight="1">
      <c r="A357" s="9" t="s">
        <v>40</v>
      </c>
      <c r="B357" s="9" t="s">
        <v>1534</v>
      </c>
      <c r="C357" s="9" t="s">
        <v>38</v>
      </c>
      <c r="D357" s="10">
        <v>4.5999999999999999E-2</v>
      </c>
      <c r="E357" s="13">
        <f>단가대비표!O123</f>
        <v>0</v>
      </c>
      <c r="F357" s="14">
        <f>TRUNC(E357*D357,1)</f>
        <v>0</v>
      </c>
      <c r="G357" s="13">
        <f>단가대비표!P123</f>
        <v>203246</v>
      </c>
      <c r="H357" s="14">
        <f>TRUNC(G357*D357,1)</f>
        <v>9349.2999999999993</v>
      </c>
      <c r="I357" s="13">
        <f>단가대비표!V123</f>
        <v>0</v>
      </c>
      <c r="J357" s="14">
        <f>TRUNC(I357*D357,1)</f>
        <v>0</v>
      </c>
      <c r="K357" s="13">
        <f t="shared" ref="K357:L360" si="44">TRUNC(E357+G357+I357,1)</f>
        <v>203246</v>
      </c>
      <c r="L357" s="14">
        <f t="shared" si="44"/>
        <v>9349.2999999999993</v>
      </c>
      <c r="M357" s="9" t="s">
        <v>14</v>
      </c>
      <c r="N357" s="3" t="s">
        <v>556</v>
      </c>
      <c r="O357" s="3" t="s">
        <v>1697</v>
      </c>
      <c r="P357" s="3" t="s">
        <v>30</v>
      </c>
      <c r="Q357" s="3" t="s">
        <v>30</v>
      </c>
      <c r="R357" s="3" t="s">
        <v>11</v>
      </c>
      <c r="S357" s="4"/>
      <c r="T357" s="4"/>
      <c r="U357" s="4"/>
      <c r="V357" s="4">
        <v>1</v>
      </c>
      <c r="W357" s="4">
        <v>2</v>
      </c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3" t="s">
        <v>14</v>
      </c>
      <c r="AW357" s="3" t="s">
        <v>678</v>
      </c>
      <c r="AX357" s="3" t="s">
        <v>14</v>
      </c>
      <c r="AY357" s="3" t="s">
        <v>14</v>
      </c>
    </row>
    <row r="358" spans="1:51" ht="30" customHeight="1">
      <c r="A358" s="9" t="s">
        <v>1558</v>
      </c>
      <c r="B358" s="9" t="s">
        <v>1534</v>
      </c>
      <c r="C358" s="9" t="s">
        <v>38</v>
      </c>
      <c r="D358" s="10">
        <v>2.3E-2</v>
      </c>
      <c r="E358" s="13">
        <f>단가대비표!O110</f>
        <v>0</v>
      </c>
      <c r="F358" s="14">
        <f>TRUNC(E358*D358,1)</f>
        <v>0</v>
      </c>
      <c r="G358" s="13">
        <f>단가대비표!P110</f>
        <v>138290</v>
      </c>
      <c r="H358" s="14">
        <f>TRUNC(G358*D358,1)</f>
        <v>3180.6</v>
      </c>
      <c r="I358" s="13">
        <f>단가대비표!V110</f>
        <v>0</v>
      </c>
      <c r="J358" s="14">
        <f>TRUNC(I358*D358,1)</f>
        <v>0</v>
      </c>
      <c r="K358" s="13">
        <f t="shared" si="44"/>
        <v>138290</v>
      </c>
      <c r="L358" s="14">
        <f t="shared" si="44"/>
        <v>3180.6</v>
      </c>
      <c r="M358" s="9" t="s">
        <v>14</v>
      </c>
      <c r="N358" s="3" t="s">
        <v>556</v>
      </c>
      <c r="O358" s="3" t="s">
        <v>1652</v>
      </c>
      <c r="P358" s="3" t="s">
        <v>30</v>
      </c>
      <c r="Q358" s="3" t="s">
        <v>30</v>
      </c>
      <c r="R358" s="3" t="s">
        <v>11</v>
      </c>
      <c r="S358" s="4"/>
      <c r="T358" s="4"/>
      <c r="U358" s="4"/>
      <c r="V358" s="4">
        <v>1</v>
      </c>
      <c r="W358" s="4">
        <v>2</v>
      </c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3" t="s">
        <v>14</v>
      </c>
      <c r="AW358" s="3" t="s">
        <v>680</v>
      </c>
      <c r="AX358" s="3" t="s">
        <v>14</v>
      </c>
      <c r="AY358" s="3" t="s">
        <v>14</v>
      </c>
    </row>
    <row r="359" spans="1:51" ht="30" customHeight="1">
      <c r="A359" s="9" t="s">
        <v>1585</v>
      </c>
      <c r="B359" s="9" t="s">
        <v>987</v>
      </c>
      <c r="C359" s="9" t="s">
        <v>39</v>
      </c>
      <c r="D359" s="10">
        <v>1</v>
      </c>
      <c r="E359" s="13">
        <v>0</v>
      </c>
      <c r="F359" s="14">
        <f>TRUNC(E359*D359,1)</f>
        <v>0</v>
      </c>
      <c r="G359" s="13">
        <f>TRUNC(SUMIF(V357:V360,RIGHTB(O359,1),H357:H360)*U359,2)</f>
        <v>3758.97</v>
      </c>
      <c r="H359" s="14">
        <f>TRUNC(G359*D359,1)</f>
        <v>3758.9</v>
      </c>
      <c r="I359" s="13">
        <v>0</v>
      </c>
      <c r="J359" s="14">
        <f>TRUNC(I359*D359,1)</f>
        <v>0</v>
      </c>
      <c r="K359" s="13">
        <f t="shared" si="44"/>
        <v>3758.9</v>
      </c>
      <c r="L359" s="14">
        <f t="shared" si="44"/>
        <v>3758.9</v>
      </c>
      <c r="M359" s="9" t="s">
        <v>14</v>
      </c>
      <c r="N359" s="3" t="s">
        <v>556</v>
      </c>
      <c r="O359" s="3" t="s">
        <v>564</v>
      </c>
      <c r="P359" s="3" t="s">
        <v>30</v>
      </c>
      <c r="Q359" s="3" t="s">
        <v>30</v>
      </c>
      <c r="R359" s="3" t="s">
        <v>30</v>
      </c>
      <c r="S359" s="4">
        <v>1</v>
      </c>
      <c r="T359" s="4">
        <v>1</v>
      </c>
      <c r="U359" s="4">
        <v>0.3</v>
      </c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3" t="s">
        <v>14</v>
      </c>
      <c r="AW359" s="3" t="s">
        <v>1838</v>
      </c>
      <c r="AX359" s="3" t="s">
        <v>14</v>
      </c>
      <c r="AY359" s="3" t="s">
        <v>14</v>
      </c>
    </row>
    <row r="360" spans="1:51" ht="30" customHeight="1">
      <c r="A360" s="9" t="s">
        <v>1572</v>
      </c>
      <c r="B360" s="9" t="s">
        <v>1176</v>
      </c>
      <c r="C360" s="9" t="s">
        <v>39</v>
      </c>
      <c r="D360" s="10">
        <v>1</v>
      </c>
      <c r="E360" s="13">
        <v>0</v>
      </c>
      <c r="F360" s="14">
        <f>TRUNC(E360*D360,1)</f>
        <v>0</v>
      </c>
      <c r="G360" s="13">
        <v>0</v>
      </c>
      <c r="H360" s="14">
        <f>TRUNC(G360*D360,1)</f>
        <v>0</v>
      </c>
      <c r="I360" s="13">
        <f>TRUNC(SUMIF(W357:W360,RIGHTB(O360,1),H357:H360)*U360,2)</f>
        <v>125.29</v>
      </c>
      <c r="J360" s="14">
        <f>TRUNC(I360*D360,1)</f>
        <v>125.2</v>
      </c>
      <c r="K360" s="13">
        <f t="shared" si="44"/>
        <v>125.2</v>
      </c>
      <c r="L360" s="14">
        <f t="shared" si="44"/>
        <v>125.2</v>
      </c>
      <c r="M360" s="9" t="s">
        <v>14</v>
      </c>
      <c r="N360" s="3" t="s">
        <v>556</v>
      </c>
      <c r="O360" s="3" t="s">
        <v>582</v>
      </c>
      <c r="P360" s="3" t="s">
        <v>30</v>
      </c>
      <c r="Q360" s="3" t="s">
        <v>30</v>
      </c>
      <c r="R360" s="3" t="s">
        <v>30</v>
      </c>
      <c r="S360" s="4">
        <v>1</v>
      </c>
      <c r="T360" s="4">
        <v>2</v>
      </c>
      <c r="U360" s="4">
        <v>0.01</v>
      </c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3" t="s">
        <v>14</v>
      </c>
      <c r="AW360" s="3" t="s">
        <v>1840</v>
      </c>
      <c r="AX360" s="3" t="s">
        <v>14</v>
      </c>
      <c r="AY360" s="3" t="s">
        <v>14</v>
      </c>
    </row>
    <row r="361" spans="1:51" ht="30" customHeight="1">
      <c r="A361" s="9" t="s">
        <v>813</v>
      </c>
      <c r="B361" s="9" t="s">
        <v>14</v>
      </c>
      <c r="C361" s="9" t="s">
        <v>14</v>
      </c>
      <c r="D361" s="10"/>
      <c r="E361" s="13"/>
      <c r="F361" s="14">
        <f>TRUNC(SUMIF(N357:N360,N356,F357:F360),0)</f>
        <v>0</v>
      </c>
      <c r="G361" s="13"/>
      <c r="H361" s="14">
        <f>TRUNC(SUMIF(N357:N360,N356,H357:H360),0)</f>
        <v>16288</v>
      </c>
      <c r="I361" s="13"/>
      <c r="J361" s="14">
        <f>TRUNC(SUMIF(N357:N360,N356,J357:J360),0)</f>
        <v>125</v>
      </c>
      <c r="K361" s="13"/>
      <c r="L361" s="14">
        <f>F361+H361+J361</f>
        <v>16413</v>
      </c>
      <c r="M361" s="9" t="s">
        <v>14</v>
      </c>
      <c r="N361" s="3" t="s">
        <v>1433</v>
      </c>
      <c r="O361" s="3" t="s">
        <v>1433</v>
      </c>
      <c r="P361" s="3" t="s">
        <v>14</v>
      </c>
      <c r="Q361" s="3" t="s">
        <v>14</v>
      </c>
      <c r="R361" s="3" t="s">
        <v>14</v>
      </c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3" t="s">
        <v>14</v>
      </c>
      <c r="AW361" s="3" t="s">
        <v>14</v>
      </c>
      <c r="AX361" s="3" t="s">
        <v>14</v>
      </c>
      <c r="AY361" s="3" t="s">
        <v>14</v>
      </c>
    </row>
    <row r="362" spans="1:51" ht="30" customHeight="1">
      <c r="A362" s="10"/>
      <c r="B362" s="10"/>
      <c r="C362" s="10"/>
      <c r="D362" s="10"/>
      <c r="E362" s="13"/>
      <c r="F362" s="14"/>
      <c r="G362" s="13"/>
      <c r="H362" s="14"/>
      <c r="I362" s="13"/>
      <c r="J362" s="14"/>
      <c r="K362" s="13"/>
      <c r="L362" s="14"/>
      <c r="M362" s="10"/>
    </row>
    <row r="363" spans="1:51" ht="30" customHeight="1">
      <c r="A363" s="256" t="s">
        <v>239</v>
      </c>
      <c r="B363" s="256"/>
      <c r="C363" s="256"/>
      <c r="D363" s="256"/>
      <c r="E363" s="257"/>
      <c r="F363" s="258"/>
      <c r="G363" s="257"/>
      <c r="H363" s="258"/>
      <c r="I363" s="257"/>
      <c r="J363" s="258"/>
      <c r="K363" s="257"/>
      <c r="L363" s="258"/>
      <c r="M363" s="256"/>
      <c r="N363" s="2" t="s">
        <v>559</v>
      </c>
    </row>
    <row r="364" spans="1:51" ht="30" customHeight="1">
      <c r="A364" s="9" t="s">
        <v>1160</v>
      </c>
      <c r="B364" s="9" t="s">
        <v>1863</v>
      </c>
      <c r="C364" s="9" t="s">
        <v>57</v>
      </c>
      <c r="D364" s="10"/>
      <c r="E364" s="13">
        <f>단가대비표!O98</f>
        <v>0</v>
      </c>
      <c r="F364" s="14">
        <f>TRUNC(E364*D364,1)</f>
        <v>0</v>
      </c>
      <c r="G364" s="13">
        <f>단가대비표!P98</f>
        <v>0</v>
      </c>
      <c r="H364" s="14">
        <f>TRUNC(G364*D364,1)</f>
        <v>0</v>
      </c>
      <c r="I364" s="13">
        <f>단가대비표!V98</f>
        <v>0</v>
      </c>
      <c r="J364" s="14">
        <f>TRUNC(I364*D364,1)</f>
        <v>0</v>
      </c>
      <c r="K364" s="13">
        <f t="shared" ref="K364:L366" si="45">TRUNC(E364+G364+I364,1)</f>
        <v>0</v>
      </c>
      <c r="L364" s="14">
        <f t="shared" si="45"/>
        <v>0</v>
      </c>
      <c r="M364" s="9" t="s">
        <v>45</v>
      </c>
      <c r="N364" s="3" t="s">
        <v>559</v>
      </c>
      <c r="O364" s="3" t="s">
        <v>1733</v>
      </c>
      <c r="P364" s="3" t="s">
        <v>30</v>
      </c>
      <c r="Q364" s="3" t="s">
        <v>30</v>
      </c>
      <c r="R364" s="3" t="s">
        <v>11</v>
      </c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3" t="s">
        <v>14</v>
      </c>
      <c r="AW364" s="3" t="s">
        <v>681</v>
      </c>
      <c r="AX364" s="3" t="s">
        <v>14</v>
      </c>
      <c r="AY364" s="3" t="s">
        <v>14</v>
      </c>
    </row>
    <row r="365" spans="1:51" ht="30" customHeight="1">
      <c r="A365" s="9" t="s">
        <v>80</v>
      </c>
      <c r="B365" s="9" t="s">
        <v>1534</v>
      </c>
      <c r="C365" s="9" t="s">
        <v>38</v>
      </c>
      <c r="D365" s="10">
        <v>2.5499999999999998E-2</v>
      </c>
      <c r="E365" s="13">
        <f>단가대비표!O122</f>
        <v>0</v>
      </c>
      <c r="F365" s="14">
        <f>TRUNC(E365*D365,1)</f>
        <v>0</v>
      </c>
      <c r="G365" s="13">
        <f>단가대비표!P122</f>
        <v>198613</v>
      </c>
      <c r="H365" s="14">
        <f>TRUNC(G365*D365,1)</f>
        <v>5064.6000000000004</v>
      </c>
      <c r="I365" s="13">
        <f>단가대비표!V122</f>
        <v>0</v>
      </c>
      <c r="J365" s="14">
        <f>TRUNC(I365*D365,1)</f>
        <v>0</v>
      </c>
      <c r="K365" s="13">
        <f t="shared" si="45"/>
        <v>198613</v>
      </c>
      <c r="L365" s="14">
        <f t="shared" si="45"/>
        <v>5064.6000000000004</v>
      </c>
      <c r="M365" s="9" t="s">
        <v>14</v>
      </c>
      <c r="N365" s="3" t="s">
        <v>559</v>
      </c>
      <c r="O365" s="3" t="s">
        <v>1735</v>
      </c>
      <c r="P365" s="3" t="s">
        <v>30</v>
      </c>
      <c r="Q365" s="3" t="s">
        <v>30</v>
      </c>
      <c r="R365" s="3" t="s">
        <v>11</v>
      </c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3" t="s">
        <v>14</v>
      </c>
      <c r="AW365" s="3" t="s">
        <v>687</v>
      </c>
      <c r="AX365" s="3" t="s">
        <v>14</v>
      </c>
      <c r="AY365" s="3" t="s">
        <v>14</v>
      </c>
    </row>
    <row r="366" spans="1:51" ht="30" customHeight="1">
      <c r="A366" s="9" t="s">
        <v>1163</v>
      </c>
      <c r="B366" s="9" t="s">
        <v>1153</v>
      </c>
      <c r="C366" s="9" t="s">
        <v>29</v>
      </c>
      <c r="D366" s="10">
        <v>1</v>
      </c>
      <c r="E366" s="13">
        <f>일위대가목록!E65</f>
        <v>1178</v>
      </c>
      <c r="F366" s="14">
        <f>TRUNC(E366*D366,1)</f>
        <v>1178</v>
      </c>
      <c r="G366" s="13">
        <f>일위대가목록!F65</f>
        <v>9447</v>
      </c>
      <c r="H366" s="14">
        <f>TRUNC(G366*D366,1)</f>
        <v>9447</v>
      </c>
      <c r="I366" s="13">
        <f>일위대가목록!G65</f>
        <v>0</v>
      </c>
      <c r="J366" s="14">
        <f>TRUNC(I366*D366,1)</f>
        <v>0</v>
      </c>
      <c r="K366" s="13">
        <f t="shared" si="45"/>
        <v>10625</v>
      </c>
      <c r="L366" s="14">
        <f t="shared" si="45"/>
        <v>10625</v>
      </c>
      <c r="M366" s="9" t="s">
        <v>1169</v>
      </c>
      <c r="N366" s="3" t="s">
        <v>559</v>
      </c>
      <c r="O366" s="3" t="s">
        <v>1013</v>
      </c>
      <c r="P366" s="3" t="s">
        <v>11</v>
      </c>
      <c r="Q366" s="3" t="s">
        <v>30</v>
      </c>
      <c r="R366" s="3" t="s">
        <v>30</v>
      </c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3" t="s">
        <v>14</v>
      </c>
      <c r="AW366" s="3" t="s">
        <v>1839</v>
      </c>
      <c r="AX366" s="3" t="s">
        <v>14</v>
      </c>
      <c r="AY366" s="3" t="s">
        <v>14</v>
      </c>
    </row>
    <row r="367" spans="1:51" ht="30" customHeight="1">
      <c r="A367" s="9" t="s">
        <v>813</v>
      </c>
      <c r="B367" s="9" t="s">
        <v>14</v>
      </c>
      <c r="C367" s="9" t="s">
        <v>14</v>
      </c>
      <c r="D367" s="10"/>
      <c r="E367" s="13"/>
      <c r="F367" s="14">
        <f>TRUNC(SUMIF(N364:N366,N363,F364:F366),0)</f>
        <v>1178</v>
      </c>
      <c r="G367" s="13"/>
      <c r="H367" s="14">
        <f>TRUNC(SUMIF(N364:N366,N363,H364:H366),0)</f>
        <v>14511</v>
      </c>
      <c r="I367" s="13"/>
      <c r="J367" s="14">
        <f>TRUNC(SUMIF(N364:N366,N363,J364:J366),0)</f>
        <v>0</v>
      </c>
      <c r="K367" s="13"/>
      <c r="L367" s="14">
        <f>F367+H367+J367</f>
        <v>15689</v>
      </c>
      <c r="M367" s="9" t="s">
        <v>14</v>
      </c>
      <c r="N367" s="3" t="s">
        <v>1433</v>
      </c>
      <c r="O367" s="3" t="s">
        <v>1433</v>
      </c>
      <c r="P367" s="3" t="s">
        <v>14</v>
      </c>
      <c r="Q367" s="3" t="s">
        <v>14</v>
      </c>
      <c r="R367" s="3" t="s">
        <v>14</v>
      </c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3" t="s">
        <v>14</v>
      </c>
      <c r="AW367" s="3" t="s">
        <v>14</v>
      </c>
      <c r="AX367" s="3" t="s">
        <v>14</v>
      </c>
      <c r="AY367" s="3" t="s">
        <v>14</v>
      </c>
    </row>
    <row r="368" spans="1:51" ht="30" customHeight="1">
      <c r="A368" s="10"/>
      <c r="B368" s="10"/>
      <c r="C368" s="10"/>
      <c r="D368" s="10"/>
      <c r="E368" s="13"/>
      <c r="F368" s="14"/>
      <c r="G368" s="13"/>
      <c r="H368" s="14"/>
      <c r="I368" s="13"/>
      <c r="J368" s="14"/>
      <c r="K368" s="13"/>
      <c r="L368" s="14"/>
      <c r="M368" s="10"/>
    </row>
    <row r="369" spans="1:51" ht="30" customHeight="1">
      <c r="A369" s="256" t="s">
        <v>902</v>
      </c>
      <c r="B369" s="256"/>
      <c r="C369" s="256"/>
      <c r="D369" s="256"/>
      <c r="E369" s="257"/>
      <c r="F369" s="258"/>
      <c r="G369" s="257"/>
      <c r="H369" s="258"/>
      <c r="I369" s="257"/>
      <c r="J369" s="258"/>
      <c r="K369" s="257"/>
      <c r="L369" s="258"/>
      <c r="M369" s="256"/>
      <c r="N369" s="2" t="s">
        <v>1013</v>
      </c>
    </row>
    <row r="370" spans="1:51" ht="30" customHeight="1">
      <c r="A370" s="9" t="s">
        <v>1160</v>
      </c>
      <c r="B370" s="9" t="s">
        <v>769</v>
      </c>
      <c r="C370" s="9" t="s">
        <v>57</v>
      </c>
      <c r="D370" s="10">
        <v>0.15</v>
      </c>
      <c r="E370" s="13">
        <f>단가대비표!O97</f>
        <v>6934</v>
      </c>
      <c r="F370" s="14">
        <f t="shared" ref="F370:F377" si="46">TRUNC(E370*D370,1)</f>
        <v>1040.0999999999999</v>
      </c>
      <c r="G370" s="13">
        <f>단가대비표!P97</f>
        <v>0</v>
      </c>
      <c r="H370" s="14">
        <f t="shared" ref="H370:H377" si="47">TRUNC(G370*D370,1)</f>
        <v>0</v>
      </c>
      <c r="I370" s="13">
        <f>단가대비표!V97</f>
        <v>0</v>
      </c>
      <c r="J370" s="14">
        <f t="shared" ref="J370:J377" si="48">TRUNC(I370*D370,1)</f>
        <v>0</v>
      </c>
      <c r="K370" s="13">
        <f t="shared" ref="K370:L377" si="49">TRUNC(E370+G370+I370,1)</f>
        <v>6934</v>
      </c>
      <c r="L370" s="14">
        <f t="shared" si="49"/>
        <v>1040.0999999999999</v>
      </c>
      <c r="M370" s="9" t="s">
        <v>14</v>
      </c>
      <c r="N370" s="3" t="s">
        <v>1013</v>
      </c>
      <c r="O370" s="3" t="s">
        <v>1725</v>
      </c>
      <c r="P370" s="3" t="s">
        <v>30</v>
      </c>
      <c r="Q370" s="3" t="s">
        <v>30</v>
      </c>
      <c r="R370" s="3" t="s">
        <v>11</v>
      </c>
      <c r="S370" s="4"/>
      <c r="T370" s="4"/>
      <c r="U370" s="4"/>
      <c r="V370" s="4">
        <v>1</v>
      </c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3" t="s">
        <v>14</v>
      </c>
      <c r="AW370" s="3" t="s">
        <v>694</v>
      </c>
      <c r="AX370" s="3" t="s">
        <v>14</v>
      </c>
      <c r="AY370" s="3" t="s">
        <v>14</v>
      </c>
    </row>
    <row r="371" spans="1:51" ht="30" customHeight="1">
      <c r="A371" s="9" t="s">
        <v>86</v>
      </c>
      <c r="B371" s="9" t="s">
        <v>274</v>
      </c>
      <c r="C371" s="9" t="s">
        <v>57</v>
      </c>
      <c r="D371" s="10">
        <v>1.7999999999999999E-2</v>
      </c>
      <c r="E371" s="13">
        <f>단가대비표!O102</f>
        <v>3338.88</v>
      </c>
      <c r="F371" s="14">
        <f t="shared" si="46"/>
        <v>60</v>
      </c>
      <c r="G371" s="13">
        <f>단가대비표!P102</f>
        <v>0</v>
      </c>
      <c r="H371" s="14">
        <f t="shared" si="47"/>
        <v>0</v>
      </c>
      <c r="I371" s="13">
        <f>단가대비표!V102</f>
        <v>0</v>
      </c>
      <c r="J371" s="14">
        <f t="shared" si="48"/>
        <v>0</v>
      </c>
      <c r="K371" s="13">
        <f t="shared" si="49"/>
        <v>3338.8</v>
      </c>
      <c r="L371" s="14">
        <f t="shared" si="49"/>
        <v>60</v>
      </c>
      <c r="M371" s="9" t="s">
        <v>14</v>
      </c>
      <c r="N371" s="3" t="s">
        <v>1013</v>
      </c>
      <c r="O371" s="3" t="s">
        <v>1723</v>
      </c>
      <c r="P371" s="3" t="s">
        <v>30</v>
      </c>
      <c r="Q371" s="3" t="s">
        <v>30</v>
      </c>
      <c r="R371" s="3" t="s">
        <v>11</v>
      </c>
      <c r="S371" s="4"/>
      <c r="T371" s="4"/>
      <c r="U371" s="4"/>
      <c r="V371" s="4">
        <v>1</v>
      </c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3" t="s">
        <v>14</v>
      </c>
      <c r="AW371" s="3" t="s">
        <v>688</v>
      </c>
      <c r="AX371" s="3" t="s">
        <v>14</v>
      </c>
      <c r="AY371" s="3" t="s">
        <v>14</v>
      </c>
    </row>
    <row r="372" spans="1:51" ht="30" customHeight="1">
      <c r="A372" s="9" t="s">
        <v>64</v>
      </c>
      <c r="B372" s="9" t="s">
        <v>275</v>
      </c>
      <c r="C372" s="9" t="s">
        <v>37</v>
      </c>
      <c r="D372" s="10">
        <v>6.0000000000000001E-3</v>
      </c>
      <c r="E372" s="13">
        <f>단가대비표!O89</f>
        <v>2139.7800000000002</v>
      </c>
      <c r="F372" s="14">
        <f t="shared" si="46"/>
        <v>12.8</v>
      </c>
      <c r="G372" s="13">
        <f>단가대비표!P89</f>
        <v>0</v>
      </c>
      <c r="H372" s="14">
        <f t="shared" si="47"/>
        <v>0</v>
      </c>
      <c r="I372" s="13">
        <f>단가대비표!V89</f>
        <v>0</v>
      </c>
      <c r="J372" s="14">
        <f t="shared" si="48"/>
        <v>0</v>
      </c>
      <c r="K372" s="13">
        <f t="shared" si="49"/>
        <v>2139.6999999999998</v>
      </c>
      <c r="L372" s="14">
        <f t="shared" si="49"/>
        <v>12.8</v>
      </c>
      <c r="M372" s="9" t="s">
        <v>988</v>
      </c>
      <c r="N372" s="3" t="s">
        <v>1013</v>
      </c>
      <c r="O372" s="3" t="s">
        <v>1720</v>
      </c>
      <c r="P372" s="3" t="s">
        <v>30</v>
      </c>
      <c r="Q372" s="3" t="s">
        <v>30</v>
      </c>
      <c r="R372" s="3" t="s">
        <v>11</v>
      </c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3" t="s">
        <v>14</v>
      </c>
      <c r="AW372" s="3" t="s">
        <v>691</v>
      </c>
      <c r="AX372" s="3" t="s">
        <v>14</v>
      </c>
      <c r="AY372" s="3" t="s">
        <v>14</v>
      </c>
    </row>
    <row r="373" spans="1:51" ht="30" customHeight="1">
      <c r="A373" s="9" t="s">
        <v>80</v>
      </c>
      <c r="B373" s="9" t="s">
        <v>1534</v>
      </c>
      <c r="C373" s="9" t="s">
        <v>38</v>
      </c>
      <c r="D373" s="10">
        <v>2.1000000000000001E-2</v>
      </c>
      <c r="E373" s="13">
        <f>단가대비표!O122</f>
        <v>0</v>
      </c>
      <c r="F373" s="14">
        <f t="shared" si="46"/>
        <v>0</v>
      </c>
      <c r="G373" s="13">
        <f>단가대비표!P122</f>
        <v>198613</v>
      </c>
      <c r="H373" s="14">
        <f t="shared" si="47"/>
        <v>4170.8</v>
      </c>
      <c r="I373" s="13">
        <f>단가대비표!V122</f>
        <v>0</v>
      </c>
      <c r="J373" s="14">
        <f t="shared" si="48"/>
        <v>0</v>
      </c>
      <c r="K373" s="13">
        <f t="shared" si="49"/>
        <v>198613</v>
      </c>
      <c r="L373" s="14">
        <f t="shared" si="49"/>
        <v>4170.8</v>
      </c>
      <c r="M373" s="9" t="s">
        <v>14</v>
      </c>
      <c r="N373" s="3" t="s">
        <v>1013</v>
      </c>
      <c r="O373" s="3" t="s">
        <v>1735</v>
      </c>
      <c r="P373" s="3" t="s">
        <v>30</v>
      </c>
      <c r="Q373" s="3" t="s">
        <v>30</v>
      </c>
      <c r="R373" s="3" t="s">
        <v>11</v>
      </c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3" t="s">
        <v>14</v>
      </c>
      <c r="AW373" s="3" t="s">
        <v>692</v>
      </c>
      <c r="AX373" s="3" t="s">
        <v>14</v>
      </c>
      <c r="AY373" s="3" t="s">
        <v>14</v>
      </c>
    </row>
    <row r="374" spans="1:51" ht="30" customHeight="1">
      <c r="A374" s="9" t="s">
        <v>1558</v>
      </c>
      <c r="B374" s="9" t="s">
        <v>1534</v>
      </c>
      <c r="C374" s="9" t="s">
        <v>38</v>
      </c>
      <c r="D374" s="10">
        <v>4.0000000000000001E-3</v>
      </c>
      <c r="E374" s="13">
        <f>단가대비표!O110</f>
        <v>0</v>
      </c>
      <c r="F374" s="14">
        <f t="shared" si="46"/>
        <v>0</v>
      </c>
      <c r="G374" s="13">
        <f>단가대비표!P110</f>
        <v>138290</v>
      </c>
      <c r="H374" s="14">
        <f t="shared" si="47"/>
        <v>553.1</v>
      </c>
      <c r="I374" s="13">
        <f>단가대비표!V110</f>
        <v>0</v>
      </c>
      <c r="J374" s="14">
        <f t="shared" si="48"/>
        <v>0</v>
      </c>
      <c r="K374" s="13">
        <f t="shared" si="49"/>
        <v>138290</v>
      </c>
      <c r="L374" s="14">
        <f t="shared" si="49"/>
        <v>553.1</v>
      </c>
      <c r="M374" s="9" t="s">
        <v>14</v>
      </c>
      <c r="N374" s="3" t="s">
        <v>1013</v>
      </c>
      <c r="O374" s="3" t="s">
        <v>1652</v>
      </c>
      <c r="P374" s="3" t="s">
        <v>30</v>
      </c>
      <c r="Q374" s="3" t="s">
        <v>30</v>
      </c>
      <c r="R374" s="3" t="s">
        <v>11</v>
      </c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3" t="s">
        <v>14</v>
      </c>
      <c r="AW374" s="3" t="s">
        <v>695</v>
      </c>
      <c r="AX374" s="3" t="s">
        <v>14</v>
      </c>
      <c r="AY374" s="3" t="s">
        <v>14</v>
      </c>
    </row>
    <row r="375" spans="1:51" ht="30" customHeight="1">
      <c r="A375" s="9" t="s">
        <v>80</v>
      </c>
      <c r="B375" s="9" t="s">
        <v>1534</v>
      </c>
      <c r="C375" s="9" t="s">
        <v>38</v>
      </c>
      <c r="D375" s="10">
        <v>2.1000000000000001E-2</v>
      </c>
      <c r="E375" s="13">
        <f>단가대비표!O122</f>
        <v>0</v>
      </c>
      <c r="F375" s="14">
        <f t="shared" si="46"/>
        <v>0</v>
      </c>
      <c r="G375" s="13">
        <f>단가대비표!P122</f>
        <v>198613</v>
      </c>
      <c r="H375" s="14">
        <f t="shared" si="47"/>
        <v>4170.8</v>
      </c>
      <c r="I375" s="13">
        <f>단가대비표!V122</f>
        <v>0</v>
      </c>
      <c r="J375" s="14">
        <f t="shared" si="48"/>
        <v>0</v>
      </c>
      <c r="K375" s="13">
        <f t="shared" si="49"/>
        <v>198613</v>
      </c>
      <c r="L375" s="14">
        <f t="shared" si="49"/>
        <v>4170.8</v>
      </c>
      <c r="M375" s="9" t="s">
        <v>14</v>
      </c>
      <c r="N375" s="3" t="s">
        <v>1013</v>
      </c>
      <c r="O375" s="3" t="s">
        <v>1735</v>
      </c>
      <c r="P375" s="3" t="s">
        <v>30</v>
      </c>
      <c r="Q375" s="3" t="s">
        <v>30</v>
      </c>
      <c r="R375" s="3" t="s">
        <v>11</v>
      </c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3" t="s">
        <v>14</v>
      </c>
      <c r="AW375" s="3" t="s">
        <v>692</v>
      </c>
      <c r="AX375" s="3" t="s">
        <v>14</v>
      </c>
      <c r="AY375" s="3" t="s">
        <v>14</v>
      </c>
    </row>
    <row r="376" spans="1:51" ht="30" customHeight="1">
      <c r="A376" s="9" t="s">
        <v>1558</v>
      </c>
      <c r="B376" s="9" t="s">
        <v>1534</v>
      </c>
      <c r="C376" s="9" t="s">
        <v>38</v>
      </c>
      <c r="D376" s="10">
        <v>4.0000000000000001E-3</v>
      </c>
      <c r="E376" s="13">
        <f>단가대비표!O110</f>
        <v>0</v>
      </c>
      <c r="F376" s="14">
        <f t="shared" si="46"/>
        <v>0</v>
      </c>
      <c r="G376" s="13">
        <f>단가대비표!P110</f>
        <v>138290</v>
      </c>
      <c r="H376" s="14">
        <f t="shared" si="47"/>
        <v>553.1</v>
      </c>
      <c r="I376" s="13">
        <f>단가대비표!V110</f>
        <v>0</v>
      </c>
      <c r="J376" s="14">
        <f t="shared" si="48"/>
        <v>0</v>
      </c>
      <c r="K376" s="13">
        <f t="shared" si="49"/>
        <v>138290</v>
      </c>
      <c r="L376" s="14">
        <f t="shared" si="49"/>
        <v>553.1</v>
      </c>
      <c r="M376" s="9" t="s">
        <v>14</v>
      </c>
      <c r="N376" s="3" t="s">
        <v>1013</v>
      </c>
      <c r="O376" s="3" t="s">
        <v>1652</v>
      </c>
      <c r="P376" s="3" t="s">
        <v>30</v>
      </c>
      <c r="Q376" s="3" t="s">
        <v>30</v>
      </c>
      <c r="R376" s="3" t="s">
        <v>11</v>
      </c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3" t="s">
        <v>14</v>
      </c>
      <c r="AW376" s="3" t="s">
        <v>695</v>
      </c>
      <c r="AX376" s="3" t="s">
        <v>14</v>
      </c>
      <c r="AY376" s="3" t="s">
        <v>14</v>
      </c>
    </row>
    <row r="377" spans="1:51" ht="30" customHeight="1">
      <c r="A377" s="9" t="s">
        <v>56</v>
      </c>
      <c r="B377" s="9" t="s">
        <v>989</v>
      </c>
      <c r="C377" s="9" t="s">
        <v>39</v>
      </c>
      <c r="D377" s="10">
        <v>1</v>
      </c>
      <c r="E377" s="13">
        <f>TRUNC(SUMIF(V370:V377,RIGHTB(O377,1),F370:F377)*U377,2)</f>
        <v>66</v>
      </c>
      <c r="F377" s="14">
        <f t="shared" si="46"/>
        <v>66</v>
      </c>
      <c r="G377" s="13">
        <v>0</v>
      </c>
      <c r="H377" s="14">
        <f t="shared" si="47"/>
        <v>0</v>
      </c>
      <c r="I377" s="13">
        <v>0</v>
      </c>
      <c r="J377" s="14">
        <f t="shared" si="48"/>
        <v>0</v>
      </c>
      <c r="K377" s="13">
        <f t="shared" si="49"/>
        <v>66</v>
      </c>
      <c r="L377" s="14">
        <f t="shared" si="49"/>
        <v>66</v>
      </c>
      <c r="M377" s="9" t="s">
        <v>14</v>
      </c>
      <c r="N377" s="3" t="s">
        <v>1013</v>
      </c>
      <c r="O377" s="3" t="s">
        <v>564</v>
      </c>
      <c r="P377" s="3" t="s">
        <v>30</v>
      </c>
      <c r="Q377" s="3" t="s">
        <v>30</v>
      </c>
      <c r="R377" s="3" t="s">
        <v>30</v>
      </c>
      <c r="S377" s="4">
        <v>0</v>
      </c>
      <c r="T377" s="4">
        <v>0</v>
      </c>
      <c r="U377" s="4">
        <v>0.06</v>
      </c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3" t="s">
        <v>14</v>
      </c>
      <c r="AW377" s="3" t="s">
        <v>1817</v>
      </c>
      <c r="AX377" s="3" t="s">
        <v>14</v>
      </c>
      <c r="AY377" s="3" t="s">
        <v>14</v>
      </c>
    </row>
    <row r="378" spans="1:51" ht="30" customHeight="1">
      <c r="A378" s="9" t="s">
        <v>813</v>
      </c>
      <c r="B378" s="9" t="s">
        <v>14</v>
      </c>
      <c r="C378" s="9" t="s">
        <v>14</v>
      </c>
      <c r="D378" s="10"/>
      <c r="E378" s="13"/>
      <c r="F378" s="14">
        <f>TRUNC(SUMIF(N370:N377,N369,F370:F377),0)</f>
        <v>1178</v>
      </c>
      <c r="G378" s="13"/>
      <c r="H378" s="14">
        <f>TRUNC(SUMIF(N370:N377,N369,H370:H377),0)</f>
        <v>9447</v>
      </c>
      <c r="I378" s="13"/>
      <c r="J378" s="14">
        <f>TRUNC(SUMIF(N370:N377,N369,J370:J377),0)</f>
        <v>0</v>
      </c>
      <c r="K378" s="13"/>
      <c r="L378" s="14">
        <f>F378+H378+J378</f>
        <v>10625</v>
      </c>
      <c r="M378" s="9" t="s">
        <v>14</v>
      </c>
      <c r="N378" s="3" t="s">
        <v>1433</v>
      </c>
      <c r="O378" s="3" t="s">
        <v>1433</v>
      </c>
      <c r="P378" s="3" t="s">
        <v>14</v>
      </c>
      <c r="Q378" s="3" t="s">
        <v>14</v>
      </c>
      <c r="R378" s="3" t="s">
        <v>14</v>
      </c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3" t="s">
        <v>14</v>
      </c>
      <c r="AW378" s="3" t="s">
        <v>14</v>
      </c>
      <c r="AX378" s="3" t="s">
        <v>14</v>
      </c>
      <c r="AY378" s="3" t="s">
        <v>14</v>
      </c>
    </row>
    <row r="379" spans="1:51" ht="30" customHeight="1">
      <c r="A379" s="10"/>
      <c r="B379" s="10"/>
      <c r="C379" s="10"/>
      <c r="D379" s="10"/>
      <c r="E379" s="13"/>
      <c r="F379" s="14"/>
      <c r="G379" s="13"/>
      <c r="H379" s="14"/>
      <c r="I379" s="13"/>
      <c r="J379" s="14"/>
      <c r="K379" s="13"/>
      <c r="L379" s="14"/>
      <c r="M379" s="10"/>
    </row>
    <row r="380" spans="1:51" ht="30" customHeight="1">
      <c r="A380" s="256" t="s">
        <v>209</v>
      </c>
      <c r="B380" s="256"/>
      <c r="C380" s="256"/>
      <c r="D380" s="256"/>
      <c r="E380" s="257"/>
      <c r="F380" s="258"/>
      <c r="G380" s="257"/>
      <c r="H380" s="258"/>
      <c r="I380" s="257"/>
      <c r="J380" s="258"/>
      <c r="K380" s="257"/>
      <c r="L380" s="258"/>
      <c r="M380" s="256"/>
      <c r="N380" s="2" t="s">
        <v>558</v>
      </c>
    </row>
    <row r="381" spans="1:51" ht="30" customHeight="1">
      <c r="A381" s="9" t="s">
        <v>40</v>
      </c>
      <c r="B381" s="9" t="s">
        <v>1534</v>
      </c>
      <c r="C381" s="9" t="s">
        <v>38</v>
      </c>
      <c r="D381" s="10">
        <v>3.3000000000000002E-2</v>
      </c>
      <c r="E381" s="13">
        <f>단가대비표!O123</f>
        <v>0</v>
      </c>
      <c r="F381" s="14">
        <f>TRUNC(E381*D381,1)</f>
        <v>0</v>
      </c>
      <c r="G381" s="13">
        <f>단가대비표!P123</f>
        <v>203246</v>
      </c>
      <c r="H381" s="14">
        <f>TRUNC(G381*D381,1)</f>
        <v>6707.1</v>
      </c>
      <c r="I381" s="13">
        <f>단가대비표!V123</f>
        <v>0</v>
      </c>
      <c r="J381" s="14">
        <f>TRUNC(I381*D381,1)</f>
        <v>0</v>
      </c>
      <c r="K381" s="13">
        <f t="shared" ref="K381:L384" si="50">TRUNC(E381+G381+I381,1)</f>
        <v>203246</v>
      </c>
      <c r="L381" s="14">
        <f t="shared" si="50"/>
        <v>6707.1</v>
      </c>
      <c r="M381" s="9" t="s">
        <v>14</v>
      </c>
      <c r="N381" s="3" t="s">
        <v>558</v>
      </c>
      <c r="O381" s="3" t="s">
        <v>1697</v>
      </c>
      <c r="P381" s="3" t="s">
        <v>30</v>
      </c>
      <c r="Q381" s="3" t="s">
        <v>30</v>
      </c>
      <c r="R381" s="3" t="s">
        <v>11</v>
      </c>
      <c r="S381" s="4"/>
      <c r="T381" s="4"/>
      <c r="U381" s="4"/>
      <c r="V381" s="4">
        <v>1</v>
      </c>
      <c r="W381" s="4">
        <v>2</v>
      </c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3" t="s">
        <v>14</v>
      </c>
      <c r="AW381" s="3" t="s">
        <v>664</v>
      </c>
      <c r="AX381" s="3" t="s">
        <v>14</v>
      </c>
      <c r="AY381" s="3" t="s">
        <v>14</v>
      </c>
    </row>
    <row r="382" spans="1:51" ht="30" customHeight="1">
      <c r="A382" s="9" t="s">
        <v>1558</v>
      </c>
      <c r="B382" s="9" t="s">
        <v>1534</v>
      </c>
      <c r="C382" s="9" t="s">
        <v>38</v>
      </c>
      <c r="D382" s="10">
        <v>1.6E-2</v>
      </c>
      <c r="E382" s="13">
        <f>단가대비표!O110</f>
        <v>0</v>
      </c>
      <c r="F382" s="14">
        <f>TRUNC(E382*D382,1)</f>
        <v>0</v>
      </c>
      <c r="G382" s="13">
        <f>단가대비표!P110</f>
        <v>138290</v>
      </c>
      <c r="H382" s="14">
        <f>TRUNC(G382*D382,1)</f>
        <v>2212.6</v>
      </c>
      <c r="I382" s="13">
        <f>단가대비표!V110</f>
        <v>0</v>
      </c>
      <c r="J382" s="14">
        <f>TRUNC(I382*D382,1)</f>
        <v>0</v>
      </c>
      <c r="K382" s="13">
        <f t="shared" si="50"/>
        <v>138290</v>
      </c>
      <c r="L382" s="14">
        <f t="shared" si="50"/>
        <v>2212.6</v>
      </c>
      <c r="M382" s="9" t="s">
        <v>14</v>
      </c>
      <c r="N382" s="3" t="s">
        <v>558</v>
      </c>
      <c r="O382" s="3" t="s">
        <v>1652</v>
      </c>
      <c r="P382" s="3" t="s">
        <v>30</v>
      </c>
      <c r="Q382" s="3" t="s">
        <v>30</v>
      </c>
      <c r="R382" s="3" t="s">
        <v>11</v>
      </c>
      <c r="S382" s="4"/>
      <c r="T382" s="4"/>
      <c r="U382" s="4"/>
      <c r="V382" s="4">
        <v>1</v>
      </c>
      <c r="W382" s="4">
        <v>2</v>
      </c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3" t="s">
        <v>14</v>
      </c>
      <c r="AW382" s="3" t="s">
        <v>665</v>
      </c>
      <c r="AX382" s="3" t="s">
        <v>14</v>
      </c>
      <c r="AY382" s="3" t="s">
        <v>14</v>
      </c>
    </row>
    <row r="383" spans="1:51" ht="30" customHeight="1">
      <c r="A383" s="9" t="s">
        <v>1585</v>
      </c>
      <c r="B383" s="9" t="s">
        <v>987</v>
      </c>
      <c r="C383" s="9" t="s">
        <v>39</v>
      </c>
      <c r="D383" s="10">
        <v>1</v>
      </c>
      <c r="E383" s="13">
        <v>0</v>
      </c>
      <c r="F383" s="14">
        <f>TRUNC(E383*D383,1)</f>
        <v>0</v>
      </c>
      <c r="G383" s="13">
        <f>TRUNC(SUMIF(V381:V384,RIGHTB(O383,1),H381:H384)*U383,2)</f>
        <v>2675.91</v>
      </c>
      <c r="H383" s="14">
        <f>TRUNC(G383*D383,1)</f>
        <v>2675.9</v>
      </c>
      <c r="I383" s="13">
        <v>0</v>
      </c>
      <c r="J383" s="14">
        <f>TRUNC(I383*D383,1)</f>
        <v>0</v>
      </c>
      <c r="K383" s="13">
        <f t="shared" si="50"/>
        <v>2675.9</v>
      </c>
      <c r="L383" s="14">
        <f t="shared" si="50"/>
        <v>2675.9</v>
      </c>
      <c r="M383" s="9" t="s">
        <v>14</v>
      </c>
      <c r="N383" s="3" t="s">
        <v>558</v>
      </c>
      <c r="O383" s="3" t="s">
        <v>564</v>
      </c>
      <c r="P383" s="3" t="s">
        <v>30</v>
      </c>
      <c r="Q383" s="3" t="s">
        <v>30</v>
      </c>
      <c r="R383" s="3" t="s">
        <v>30</v>
      </c>
      <c r="S383" s="4">
        <v>1</v>
      </c>
      <c r="T383" s="4">
        <v>1</v>
      </c>
      <c r="U383" s="4">
        <v>0.3</v>
      </c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3" t="s">
        <v>14</v>
      </c>
      <c r="AW383" s="3" t="s">
        <v>1815</v>
      </c>
      <c r="AX383" s="3" t="s">
        <v>14</v>
      </c>
      <c r="AY383" s="3" t="s">
        <v>14</v>
      </c>
    </row>
    <row r="384" spans="1:51" ht="30" customHeight="1">
      <c r="A384" s="9" t="s">
        <v>1572</v>
      </c>
      <c r="B384" s="9" t="s">
        <v>1176</v>
      </c>
      <c r="C384" s="9" t="s">
        <v>39</v>
      </c>
      <c r="D384" s="10">
        <v>1</v>
      </c>
      <c r="E384" s="13">
        <v>0</v>
      </c>
      <c r="F384" s="14">
        <f>TRUNC(E384*D384,1)</f>
        <v>0</v>
      </c>
      <c r="G384" s="13">
        <v>0</v>
      </c>
      <c r="H384" s="14">
        <f>TRUNC(G384*D384,1)</f>
        <v>0</v>
      </c>
      <c r="I384" s="13">
        <f>TRUNC(SUMIF(W381:W384,RIGHTB(O384,1),H381:H384)*U384,2)</f>
        <v>89.19</v>
      </c>
      <c r="J384" s="14">
        <f>TRUNC(I384*D384,1)</f>
        <v>89.1</v>
      </c>
      <c r="K384" s="13">
        <f t="shared" si="50"/>
        <v>89.1</v>
      </c>
      <c r="L384" s="14">
        <f t="shared" si="50"/>
        <v>89.1</v>
      </c>
      <c r="M384" s="9" t="s">
        <v>14</v>
      </c>
      <c r="N384" s="3" t="s">
        <v>558</v>
      </c>
      <c r="O384" s="3" t="s">
        <v>582</v>
      </c>
      <c r="P384" s="3" t="s">
        <v>30</v>
      </c>
      <c r="Q384" s="3" t="s">
        <v>30</v>
      </c>
      <c r="R384" s="3" t="s">
        <v>30</v>
      </c>
      <c r="S384" s="4">
        <v>1</v>
      </c>
      <c r="T384" s="4">
        <v>2</v>
      </c>
      <c r="U384" s="4">
        <v>0.01</v>
      </c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3" t="s">
        <v>14</v>
      </c>
      <c r="AW384" s="3" t="s">
        <v>1818</v>
      </c>
      <c r="AX384" s="3" t="s">
        <v>14</v>
      </c>
      <c r="AY384" s="3" t="s">
        <v>14</v>
      </c>
    </row>
    <row r="385" spans="1:51" ht="30" customHeight="1">
      <c r="A385" s="9" t="s">
        <v>813</v>
      </c>
      <c r="B385" s="9" t="s">
        <v>14</v>
      </c>
      <c r="C385" s="9" t="s">
        <v>14</v>
      </c>
      <c r="D385" s="10"/>
      <c r="E385" s="13"/>
      <c r="F385" s="14">
        <f>TRUNC(SUMIF(N381:N384,N380,F381:F384),0)</f>
        <v>0</v>
      </c>
      <c r="G385" s="13"/>
      <c r="H385" s="14">
        <f>TRUNC(SUMIF(N381:N384,N380,H381:H384),0)</f>
        <v>11595</v>
      </c>
      <c r="I385" s="13"/>
      <c r="J385" s="14">
        <f>TRUNC(SUMIF(N381:N384,N380,J381:J384),0)</f>
        <v>89</v>
      </c>
      <c r="K385" s="13"/>
      <c r="L385" s="14">
        <f>F385+H385+J385</f>
        <v>11684</v>
      </c>
      <c r="M385" s="9" t="s">
        <v>14</v>
      </c>
      <c r="N385" s="3" t="s">
        <v>1433</v>
      </c>
      <c r="O385" s="3" t="s">
        <v>1433</v>
      </c>
      <c r="P385" s="3" t="s">
        <v>14</v>
      </c>
      <c r="Q385" s="3" t="s">
        <v>14</v>
      </c>
      <c r="R385" s="3" t="s">
        <v>14</v>
      </c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3" t="s">
        <v>14</v>
      </c>
      <c r="AW385" s="3" t="s">
        <v>14</v>
      </c>
      <c r="AX385" s="3" t="s">
        <v>14</v>
      </c>
      <c r="AY385" s="3" t="s">
        <v>14</v>
      </c>
    </row>
    <row r="386" spans="1:51" ht="30" customHeight="1">
      <c r="A386" s="10"/>
      <c r="B386" s="10"/>
      <c r="C386" s="10"/>
      <c r="D386" s="10"/>
      <c r="E386" s="13"/>
      <c r="F386" s="14"/>
      <c r="G386" s="13"/>
      <c r="H386" s="14"/>
      <c r="I386" s="13"/>
      <c r="J386" s="14"/>
      <c r="K386" s="13"/>
      <c r="L386" s="14"/>
      <c r="M386" s="10"/>
    </row>
    <row r="387" spans="1:51" ht="30" customHeight="1">
      <c r="A387" s="256" t="s">
        <v>899</v>
      </c>
      <c r="B387" s="256"/>
      <c r="C387" s="256"/>
      <c r="D387" s="256"/>
      <c r="E387" s="257"/>
      <c r="F387" s="258"/>
      <c r="G387" s="257"/>
      <c r="H387" s="258"/>
      <c r="I387" s="257"/>
      <c r="J387" s="258"/>
      <c r="K387" s="257"/>
      <c r="L387" s="258"/>
      <c r="M387" s="256"/>
      <c r="N387" s="2" t="s">
        <v>557</v>
      </c>
    </row>
    <row r="388" spans="1:51" ht="30" customHeight="1">
      <c r="A388" s="9" t="s">
        <v>1549</v>
      </c>
      <c r="B388" s="9" t="s">
        <v>1534</v>
      </c>
      <c r="C388" s="9" t="s">
        <v>38</v>
      </c>
      <c r="D388" s="10">
        <v>0.06</v>
      </c>
      <c r="E388" s="13">
        <f>단가대비표!O118</f>
        <v>0</v>
      </c>
      <c r="F388" s="14">
        <f>TRUNC(E388*D388,1)</f>
        <v>0</v>
      </c>
      <c r="G388" s="13">
        <f>단가대비표!P118</f>
        <v>210176</v>
      </c>
      <c r="H388" s="14">
        <f>TRUNC(G388*D388,1)</f>
        <v>12610.5</v>
      </c>
      <c r="I388" s="13">
        <f>단가대비표!V118</f>
        <v>0</v>
      </c>
      <c r="J388" s="14">
        <f>TRUNC(I388*D388,1)</f>
        <v>0</v>
      </c>
      <c r="K388" s="13">
        <f t="shared" ref="K388:L390" si="51">TRUNC(E388+G388+I388,1)</f>
        <v>210176</v>
      </c>
      <c r="L388" s="14">
        <f t="shared" si="51"/>
        <v>12610.5</v>
      </c>
      <c r="M388" s="9" t="s">
        <v>14</v>
      </c>
      <c r="N388" s="3" t="s">
        <v>557</v>
      </c>
      <c r="O388" s="3" t="s">
        <v>1649</v>
      </c>
      <c r="P388" s="3" t="s">
        <v>30</v>
      </c>
      <c r="Q388" s="3" t="s">
        <v>30</v>
      </c>
      <c r="R388" s="3" t="s">
        <v>11</v>
      </c>
      <c r="S388" s="4"/>
      <c r="T388" s="4"/>
      <c r="U388" s="4"/>
      <c r="V388" s="4">
        <v>1</v>
      </c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3" t="s">
        <v>14</v>
      </c>
      <c r="AW388" s="3" t="s">
        <v>666</v>
      </c>
      <c r="AX388" s="3" t="s">
        <v>14</v>
      </c>
      <c r="AY388" s="3" t="s">
        <v>14</v>
      </c>
    </row>
    <row r="389" spans="1:51" ht="30" customHeight="1">
      <c r="A389" s="9" t="s">
        <v>1558</v>
      </c>
      <c r="B389" s="9" t="s">
        <v>1534</v>
      </c>
      <c r="C389" s="9" t="s">
        <v>38</v>
      </c>
      <c r="D389" s="10">
        <v>6.0000000000000001E-3</v>
      </c>
      <c r="E389" s="13">
        <f>단가대비표!O110</f>
        <v>0</v>
      </c>
      <c r="F389" s="14">
        <f>TRUNC(E389*D389,1)</f>
        <v>0</v>
      </c>
      <c r="G389" s="13">
        <f>단가대비표!P110</f>
        <v>138290</v>
      </c>
      <c r="H389" s="14">
        <f>TRUNC(G389*D389,1)</f>
        <v>829.7</v>
      </c>
      <c r="I389" s="13">
        <f>단가대비표!V110</f>
        <v>0</v>
      </c>
      <c r="J389" s="14">
        <f>TRUNC(I389*D389,1)</f>
        <v>0</v>
      </c>
      <c r="K389" s="13">
        <f t="shared" si="51"/>
        <v>138290</v>
      </c>
      <c r="L389" s="14">
        <f t="shared" si="51"/>
        <v>829.7</v>
      </c>
      <c r="M389" s="9" t="s">
        <v>14</v>
      </c>
      <c r="N389" s="3" t="s">
        <v>557</v>
      </c>
      <c r="O389" s="3" t="s">
        <v>1652</v>
      </c>
      <c r="P389" s="3" t="s">
        <v>30</v>
      </c>
      <c r="Q389" s="3" t="s">
        <v>30</v>
      </c>
      <c r="R389" s="3" t="s">
        <v>11</v>
      </c>
      <c r="S389" s="4"/>
      <c r="T389" s="4"/>
      <c r="U389" s="4"/>
      <c r="V389" s="4">
        <v>1</v>
      </c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3" t="s">
        <v>14</v>
      </c>
      <c r="AW389" s="3" t="s">
        <v>667</v>
      </c>
      <c r="AX389" s="3" t="s">
        <v>14</v>
      </c>
      <c r="AY389" s="3" t="s">
        <v>14</v>
      </c>
    </row>
    <row r="390" spans="1:51" ht="30" customHeight="1">
      <c r="A390" s="9" t="s">
        <v>1572</v>
      </c>
      <c r="B390" s="9" t="s">
        <v>1587</v>
      </c>
      <c r="C390" s="9" t="s">
        <v>39</v>
      </c>
      <c r="D390" s="10">
        <v>1</v>
      </c>
      <c r="E390" s="13">
        <v>0</v>
      </c>
      <c r="F390" s="14">
        <f>TRUNC(E390*D390,1)</f>
        <v>0</v>
      </c>
      <c r="G390" s="13">
        <v>0</v>
      </c>
      <c r="H390" s="14">
        <f>TRUNC(G390*D390,1)</f>
        <v>0</v>
      </c>
      <c r="I390" s="13">
        <f>TRUNC(SUMIF(V388:V390,RIGHTB(O390,1),H388:H390)*U390,2)</f>
        <v>268.8</v>
      </c>
      <c r="J390" s="14">
        <f>TRUNC(I390*D390,1)</f>
        <v>268.8</v>
      </c>
      <c r="K390" s="13">
        <f t="shared" si="51"/>
        <v>268.8</v>
      </c>
      <c r="L390" s="14">
        <f t="shared" si="51"/>
        <v>268.8</v>
      </c>
      <c r="M390" s="9" t="s">
        <v>14</v>
      </c>
      <c r="N390" s="3" t="s">
        <v>557</v>
      </c>
      <c r="O390" s="3" t="s">
        <v>564</v>
      </c>
      <c r="P390" s="3" t="s">
        <v>30</v>
      </c>
      <c r="Q390" s="3" t="s">
        <v>30</v>
      </c>
      <c r="R390" s="3" t="s">
        <v>30</v>
      </c>
      <c r="S390" s="4">
        <v>1</v>
      </c>
      <c r="T390" s="4">
        <v>2</v>
      </c>
      <c r="U390" s="4">
        <v>0.02</v>
      </c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3" t="s">
        <v>14</v>
      </c>
      <c r="AW390" s="3" t="s">
        <v>1825</v>
      </c>
      <c r="AX390" s="3" t="s">
        <v>14</v>
      </c>
      <c r="AY390" s="3" t="s">
        <v>14</v>
      </c>
    </row>
    <row r="391" spans="1:51" ht="30" customHeight="1">
      <c r="A391" s="9" t="s">
        <v>813</v>
      </c>
      <c r="B391" s="9" t="s">
        <v>14</v>
      </c>
      <c r="C391" s="9" t="s">
        <v>14</v>
      </c>
      <c r="D391" s="10"/>
      <c r="E391" s="13"/>
      <c r="F391" s="14">
        <f>TRUNC(SUMIF(N388:N390,N387,F388:F390),0)</f>
        <v>0</v>
      </c>
      <c r="G391" s="13"/>
      <c r="H391" s="14">
        <f>TRUNC(SUMIF(N388:N390,N387,H388:H390),0)</f>
        <v>13440</v>
      </c>
      <c r="I391" s="13"/>
      <c r="J391" s="14">
        <f>TRUNC(SUMIF(N388:N390,N387,J388:J390),0)</f>
        <v>268</v>
      </c>
      <c r="K391" s="13"/>
      <c r="L391" s="14">
        <f>F391+H391+J391</f>
        <v>13708</v>
      </c>
      <c r="M391" s="9" t="s">
        <v>14</v>
      </c>
      <c r="N391" s="3" t="s">
        <v>1433</v>
      </c>
      <c r="O391" s="3" t="s">
        <v>1433</v>
      </c>
      <c r="P391" s="3" t="s">
        <v>14</v>
      </c>
      <c r="Q391" s="3" t="s">
        <v>14</v>
      </c>
      <c r="R391" s="3" t="s">
        <v>14</v>
      </c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3" t="s">
        <v>14</v>
      </c>
      <c r="AW391" s="3" t="s">
        <v>14</v>
      </c>
      <c r="AX391" s="3" t="s">
        <v>14</v>
      </c>
      <c r="AY391" s="3" t="s">
        <v>14</v>
      </c>
    </row>
    <row r="392" spans="1:51" ht="30" customHeight="1">
      <c r="A392" s="10"/>
      <c r="B392" s="10"/>
      <c r="C392" s="10"/>
      <c r="D392" s="10"/>
      <c r="E392" s="13"/>
      <c r="F392" s="14"/>
      <c r="G392" s="13"/>
      <c r="H392" s="14"/>
      <c r="I392" s="13"/>
      <c r="J392" s="14"/>
      <c r="K392" s="13"/>
      <c r="L392" s="14"/>
      <c r="M392" s="10"/>
    </row>
    <row r="393" spans="1:51" ht="30" customHeight="1">
      <c r="A393" s="256" t="s">
        <v>210</v>
      </c>
      <c r="B393" s="256"/>
      <c r="C393" s="256"/>
      <c r="D393" s="256"/>
      <c r="E393" s="257"/>
      <c r="F393" s="258"/>
      <c r="G393" s="257"/>
      <c r="H393" s="258"/>
      <c r="I393" s="257"/>
      <c r="J393" s="258"/>
      <c r="K393" s="257"/>
      <c r="L393" s="258"/>
      <c r="M393" s="256"/>
      <c r="N393" s="2" t="s">
        <v>561</v>
      </c>
    </row>
    <row r="394" spans="1:51" ht="30" customHeight="1">
      <c r="A394" s="9" t="s">
        <v>40</v>
      </c>
      <c r="B394" s="9" t="s">
        <v>1534</v>
      </c>
      <c r="C394" s="9" t="s">
        <v>38</v>
      </c>
      <c r="D394" s="10">
        <v>4.5999999999999999E-2</v>
      </c>
      <c r="E394" s="13">
        <f>단가대비표!O123</f>
        <v>0</v>
      </c>
      <c r="F394" s="14">
        <f>TRUNC(E394*D394,1)</f>
        <v>0</v>
      </c>
      <c r="G394" s="13">
        <f>단가대비표!P123</f>
        <v>203246</v>
      </c>
      <c r="H394" s="14">
        <f>TRUNC(G394*D394,1)</f>
        <v>9349.2999999999993</v>
      </c>
      <c r="I394" s="13">
        <f>단가대비표!V123</f>
        <v>0</v>
      </c>
      <c r="J394" s="14">
        <f>TRUNC(I394*D394,1)</f>
        <v>0</v>
      </c>
      <c r="K394" s="13">
        <f t="shared" ref="K394:L396" si="52">TRUNC(E394+G394+I394,1)</f>
        <v>203246</v>
      </c>
      <c r="L394" s="14">
        <f t="shared" si="52"/>
        <v>9349.2999999999993</v>
      </c>
      <c r="M394" s="9" t="s">
        <v>14</v>
      </c>
      <c r="N394" s="3" t="s">
        <v>561</v>
      </c>
      <c r="O394" s="3" t="s">
        <v>1697</v>
      </c>
      <c r="P394" s="3" t="s">
        <v>30</v>
      </c>
      <c r="Q394" s="3" t="s">
        <v>30</v>
      </c>
      <c r="R394" s="3" t="s">
        <v>11</v>
      </c>
      <c r="S394" s="4"/>
      <c r="T394" s="4"/>
      <c r="U394" s="4"/>
      <c r="V394" s="4">
        <v>1</v>
      </c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3" t="s">
        <v>14</v>
      </c>
      <c r="AW394" s="3" t="s">
        <v>668</v>
      </c>
      <c r="AX394" s="3" t="s">
        <v>14</v>
      </c>
      <c r="AY394" s="3" t="s">
        <v>14</v>
      </c>
    </row>
    <row r="395" spans="1:51" ht="30" customHeight="1">
      <c r="A395" s="9" t="s">
        <v>1558</v>
      </c>
      <c r="B395" s="9" t="s">
        <v>1534</v>
      </c>
      <c r="C395" s="9" t="s">
        <v>38</v>
      </c>
      <c r="D395" s="10">
        <v>2.3E-2</v>
      </c>
      <c r="E395" s="13">
        <f>단가대비표!O110</f>
        <v>0</v>
      </c>
      <c r="F395" s="14">
        <f>TRUNC(E395*D395,1)</f>
        <v>0</v>
      </c>
      <c r="G395" s="13">
        <f>단가대비표!P110</f>
        <v>138290</v>
      </c>
      <c r="H395" s="14">
        <f>TRUNC(G395*D395,1)</f>
        <v>3180.6</v>
      </c>
      <c r="I395" s="13">
        <f>단가대비표!V110</f>
        <v>0</v>
      </c>
      <c r="J395" s="14">
        <f>TRUNC(I395*D395,1)</f>
        <v>0</v>
      </c>
      <c r="K395" s="13">
        <f t="shared" si="52"/>
        <v>138290</v>
      </c>
      <c r="L395" s="14">
        <f t="shared" si="52"/>
        <v>3180.6</v>
      </c>
      <c r="M395" s="9" t="s">
        <v>14</v>
      </c>
      <c r="N395" s="3" t="s">
        <v>561</v>
      </c>
      <c r="O395" s="3" t="s">
        <v>1652</v>
      </c>
      <c r="P395" s="3" t="s">
        <v>30</v>
      </c>
      <c r="Q395" s="3" t="s">
        <v>30</v>
      </c>
      <c r="R395" s="3" t="s">
        <v>11</v>
      </c>
      <c r="S395" s="4"/>
      <c r="T395" s="4"/>
      <c r="U395" s="4"/>
      <c r="V395" s="4">
        <v>1</v>
      </c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3" t="s">
        <v>14</v>
      </c>
      <c r="AW395" s="3" t="s">
        <v>669</v>
      </c>
      <c r="AX395" s="3" t="s">
        <v>14</v>
      </c>
      <c r="AY395" s="3" t="s">
        <v>14</v>
      </c>
    </row>
    <row r="396" spans="1:51" ht="30" customHeight="1">
      <c r="A396" s="9" t="s">
        <v>1572</v>
      </c>
      <c r="B396" s="9" t="s">
        <v>1176</v>
      </c>
      <c r="C396" s="9" t="s">
        <v>39</v>
      </c>
      <c r="D396" s="10">
        <v>1</v>
      </c>
      <c r="E396" s="13">
        <v>0</v>
      </c>
      <c r="F396" s="14">
        <f>TRUNC(E396*D396,1)</f>
        <v>0</v>
      </c>
      <c r="G396" s="13">
        <v>0</v>
      </c>
      <c r="H396" s="14">
        <f>TRUNC(G396*D396,1)</f>
        <v>0</v>
      </c>
      <c r="I396" s="13">
        <f>TRUNC(SUMIF(V394:V396,RIGHTB(O396,1),H394:H396)*U396,2)</f>
        <v>125.29</v>
      </c>
      <c r="J396" s="14">
        <f>TRUNC(I396*D396,1)</f>
        <v>125.2</v>
      </c>
      <c r="K396" s="13">
        <f t="shared" si="52"/>
        <v>125.2</v>
      </c>
      <c r="L396" s="14">
        <f t="shared" si="52"/>
        <v>125.2</v>
      </c>
      <c r="M396" s="9" t="s">
        <v>14</v>
      </c>
      <c r="N396" s="3" t="s">
        <v>561</v>
      </c>
      <c r="O396" s="3" t="s">
        <v>564</v>
      </c>
      <c r="P396" s="3" t="s">
        <v>30</v>
      </c>
      <c r="Q396" s="3" t="s">
        <v>30</v>
      </c>
      <c r="R396" s="3" t="s">
        <v>30</v>
      </c>
      <c r="S396" s="4">
        <v>1</v>
      </c>
      <c r="T396" s="4">
        <v>2</v>
      </c>
      <c r="U396" s="4">
        <v>0.01</v>
      </c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3" t="s">
        <v>14</v>
      </c>
      <c r="AW396" s="3" t="s">
        <v>1826</v>
      </c>
      <c r="AX396" s="3" t="s">
        <v>14</v>
      </c>
      <c r="AY396" s="3" t="s">
        <v>14</v>
      </c>
    </row>
    <row r="397" spans="1:51" ht="30" customHeight="1">
      <c r="A397" s="9" t="s">
        <v>813</v>
      </c>
      <c r="B397" s="9" t="s">
        <v>14</v>
      </c>
      <c r="C397" s="9" t="s">
        <v>14</v>
      </c>
      <c r="D397" s="10"/>
      <c r="E397" s="13"/>
      <c r="F397" s="14">
        <f>TRUNC(SUMIF(N394:N396,N393,F394:F396),0)</f>
        <v>0</v>
      </c>
      <c r="G397" s="13"/>
      <c r="H397" s="14">
        <f>TRUNC(SUMIF(N394:N396,N393,H394:H396),0)</f>
        <v>12529</v>
      </c>
      <c r="I397" s="13"/>
      <c r="J397" s="14">
        <f>TRUNC(SUMIF(N394:N396,N393,J394:J396),0)</f>
        <v>125</v>
      </c>
      <c r="K397" s="13"/>
      <c r="L397" s="14">
        <f>F397+H397+J397</f>
        <v>12654</v>
      </c>
      <c r="M397" s="9" t="s">
        <v>14</v>
      </c>
      <c r="N397" s="3" t="s">
        <v>1433</v>
      </c>
      <c r="O397" s="3" t="s">
        <v>1433</v>
      </c>
      <c r="P397" s="3" t="s">
        <v>14</v>
      </c>
      <c r="Q397" s="3" t="s">
        <v>14</v>
      </c>
      <c r="R397" s="3" t="s">
        <v>14</v>
      </c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3" t="s">
        <v>14</v>
      </c>
      <c r="AW397" s="3" t="s">
        <v>14</v>
      </c>
      <c r="AX397" s="3" t="s">
        <v>14</v>
      </c>
      <c r="AY397" s="3" t="s">
        <v>14</v>
      </c>
    </row>
    <row r="398" spans="1:51" ht="30" customHeight="1">
      <c r="A398" s="10"/>
      <c r="B398" s="10"/>
      <c r="C398" s="10"/>
      <c r="D398" s="10"/>
      <c r="E398" s="13"/>
      <c r="F398" s="14"/>
      <c r="G398" s="13"/>
      <c r="H398" s="14"/>
      <c r="I398" s="13"/>
      <c r="J398" s="14"/>
      <c r="K398" s="13"/>
      <c r="L398" s="14"/>
      <c r="M398" s="10"/>
    </row>
    <row r="399" spans="1:51" ht="30" customHeight="1">
      <c r="A399" s="256" t="s">
        <v>176</v>
      </c>
      <c r="B399" s="256"/>
      <c r="C399" s="256"/>
      <c r="D399" s="256"/>
      <c r="E399" s="257"/>
      <c r="F399" s="258"/>
      <c r="G399" s="257"/>
      <c r="H399" s="258"/>
      <c r="I399" s="257"/>
      <c r="J399" s="258"/>
      <c r="K399" s="257"/>
      <c r="L399" s="258"/>
      <c r="M399" s="256"/>
      <c r="N399" s="2" t="s">
        <v>562</v>
      </c>
    </row>
    <row r="400" spans="1:51" ht="30" customHeight="1">
      <c r="A400" s="9" t="s">
        <v>77</v>
      </c>
      <c r="B400" s="9" t="s">
        <v>1146</v>
      </c>
      <c r="C400" s="9" t="s">
        <v>79</v>
      </c>
      <c r="D400" s="10">
        <v>1.1503000000000001</v>
      </c>
      <c r="E400" s="13">
        <f>단가대비표!O32</f>
        <v>1256</v>
      </c>
      <c r="F400" s="14">
        <f>TRUNC(E400*D400,1)</f>
        <v>1444.7</v>
      </c>
      <c r="G400" s="13">
        <f>단가대비표!P32</f>
        <v>0</v>
      </c>
      <c r="H400" s="14">
        <f>TRUNC(G400*D400,1)</f>
        <v>0</v>
      </c>
      <c r="I400" s="13">
        <f>단가대비표!V32</f>
        <v>0</v>
      </c>
      <c r="J400" s="14">
        <f>TRUNC(I400*D400,1)</f>
        <v>0</v>
      </c>
      <c r="K400" s="13">
        <f>TRUNC(E400+G400+I400,1)</f>
        <v>1256</v>
      </c>
      <c r="L400" s="14">
        <f>TRUNC(F400+H400+J400,1)</f>
        <v>1444.7</v>
      </c>
      <c r="M400" s="9" t="s">
        <v>14</v>
      </c>
      <c r="N400" s="3" t="s">
        <v>562</v>
      </c>
      <c r="O400" s="3" t="s">
        <v>1734</v>
      </c>
      <c r="P400" s="3" t="s">
        <v>30</v>
      </c>
      <c r="Q400" s="3" t="s">
        <v>30</v>
      </c>
      <c r="R400" s="3" t="s">
        <v>11</v>
      </c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3" t="s">
        <v>14</v>
      </c>
      <c r="AW400" s="3" t="s">
        <v>670</v>
      </c>
      <c r="AX400" s="3" t="s">
        <v>14</v>
      </c>
      <c r="AY400" s="3" t="s">
        <v>14</v>
      </c>
    </row>
    <row r="401" spans="1:51" ht="30" customHeight="1">
      <c r="A401" s="9" t="s">
        <v>1535</v>
      </c>
      <c r="B401" s="9" t="s">
        <v>1158</v>
      </c>
      <c r="C401" s="9" t="s">
        <v>29</v>
      </c>
      <c r="D401" s="10">
        <v>1</v>
      </c>
      <c r="E401" s="13">
        <f>일위대가목록!E70</f>
        <v>0</v>
      </c>
      <c r="F401" s="14">
        <f>TRUNC(E401*D401,1)</f>
        <v>0</v>
      </c>
      <c r="G401" s="13">
        <f>일위대가목록!F70</f>
        <v>7350</v>
      </c>
      <c r="H401" s="14">
        <f>TRUNC(G401*D401,1)</f>
        <v>7350</v>
      </c>
      <c r="I401" s="13">
        <f>일위대가목록!G70</f>
        <v>147</v>
      </c>
      <c r="J401" s="14">
        <f>TRUNC(I401*D401,1)</f>
        <v>147</v>
      </c>
      <c r="K401" s="13">
        <f>TRUNC(E401+G401+I401,1)</f>
        <v>7497</v>
      </c>
      <c r="L401" s="14">
        <f>TRUNC(F401+H401+J401,1)</f>
        <v>7497</v>
      </c>
      <c r="M401" s="9" t="s">
        <v>1164</v>
      </c>
      <c r="N401" s="3" t="s">
        <v>562</v>
      </c>
      <c r="O401" s="3" t="s">
        <v>1014</v>
      </c>
      <c r="P401" s="3" t="s">
        <v>11</v>
      </c>
      <c r="Q401" s="3" t="s">
        <v>30</v>
      </c>
      <c r="R401" s="3" t="s">
        <v>30</v>
      </c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3" t="s">
        <v>14</v>
      </c>
      <c r="AW401" s="3" t="s">
        <v>1784</v>
      </c>
      <c r="AX401" s="3" t="s">
        <v>14</v>
      </c>
      <c r="AY401" s="3" t="s">
        <v>14</v>
      </c>
    </row>
    <row r="402" spans="1:51" ht="30" customHeight="1">
      <c r="A402" s="9" t="s">
        <v>813</v>
      </c>
      <c r="B402" s="9" t="s">
        <v>14</v>
      </c>
      <c r="C402" s="9" t="s">
        <v>14</v>
      </c>
      <c r="D402" s="10"/>
      <c r="E402" s="13"/>
      <c r="F402" s="14">
        <f>TRUNC(SUMIF(N400:N401,N399,F400:F401),0)</f>
        <v>1444</v>
      </c>
      <c r="G402" s="13"/>
      <c r="H402" s="14">
        <f>TRUNC(SUMIF(N400:N401,N399,H400:H401),0)</f>
        <v>7350</v>
      </c>
      <c r="I402" s="13"/>
      <c r="J402" s="14">
        <f>TRUNC(SUMIF(N400:N401,N399,J400:J401),0)</f>
        <v>147</v>
      </c>
      <c r="K402" s="13"/>
      <c r="L402" s="14">
        <f>F402+H402+J402</f>
        <v>8941</v>
      </c>
      <c r="M402" s="9" t="s">
        <v>14</v>
      </c>
      <c r="N402" s="3" t="s">
        <v>1433</v>
      </c>
      <c r="O402" s="3" t="s">
        <v>1433</v>
      </c>
      <c r="P402" s="3" t="s">
        <v>14</v>
      </c>
      <c r="Q402" s="3" t="s">
        <v>14</v>
      </c>
      <c r="R402" s="3" t="s">
        <v>14</v>
      </c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3" t="s">
        <v>14</v>
      </c>
      <c r="AW402" s="3" t="s">
        <v>14</v>
      </c>
      <c r="AX402" s="3" t="s">
        <v>14</v>
      </c>
      <c r="AY402" s="3" t="s">
        <v>14</v>
      </c>
    </row>
    <row r="403" spans="1:51" ht="30" customHeight="1">
      <c r="A403" s="10"/>
      <c r="B403" s="10"/>
      <c r="C403" s="10"/>
      <c r="D403" s="10"/>
      <c r="E403" s="13"/>
      <c r="F403" s="14"/>
      <c r="G403" s="13"/>
      <c r="H403" s="14"/>
      <c r="I403" s="13"/>
      <c r="J403" s="14"/>
      <c r="K403" s="13"/>
      <c r="L403" s="14"/>
      <c r="M403" s="10"/>
    </row>
    <row r="404" spans="1:51" ht="30" customHeight="1">
      <c r="A404" s="256" t="s">
        <v>1015</v>
      </c>
      <c r="B404" s="256"/>
      <c r="C404" s="256"/>
      <c r="D404" s="256"/>
      <c r="E404" s="257"/>
      <c r="F404" s="258"/>
      <c r="G404" s="257"/>
      <c r="H404" s="258"/>
      <c r="I404" s="257"/>
      <c r="J404" s="258"/>
      <c r="K404" s="257"/>
      <c r="L404" s="258"/>
      <c r="M404" s="256"/>
      <c r="N404" s="2" t="s">
        <v>1014</v>
      </c>
    </row>
    <row r="405" spans="1:51" ht="30" customHeight="1">
      <c r="A405" s="9" t="s">
        <v>1549</v>
      </c>
      <c r="B405" s="9" t="s">
        <v>1534</v>
      </c>
      <c r="C405" s="9" t="s">
        <v>38</v>
      </c>
      <c r="D405" s="10">
        <v>3.3000000000000002E-2</v>
      </c>
      <c r="E405" s="13">
        <f>단가대비표!O118</f>
        <v>0</v>
      </c>
      <c r="F405" s="14">
        <f>TRUNC(E405*D405,1)</f>
        <v>0</v>
      </c>
      <c r="G405" s="13">
        <f>단가대비표!P118</f>
        <v>210176</v>
      </c>
      <c r="H405" s="14">
        <f>TRUNC(G405*D405,1)</f>
        <v>6935.8</v>
      </c>
      <c r="I405" s="13">
        <f>단가대비표!V118</f>
        <v>0</v>
      </c>
      <c r="J405" s="14">
        <f>TRUNC(I405*D405,1)</f>
        <v>0</v>
      </c>
      <c r="K405" s="13">
        <f t="shared" ref="K405:L407" si="53">TRUNC(E405+G405+I405,1)</f>
        <v>210176</v>
      </c>
      <c r="L405" s="14">
        <f t="shared" si="53"/>
        <v>6935.8</v>
      </c>
      <c r="M405" s="9" t="s">
        <v>14</v>
      </c>
      <c r="N405" s="3" t="s">
        <v>1014</v>
      </c>
      <c r="O405" s="3" t="s">
        <v>1649</v>
      </c>
      <c r="P405" s="3" t="s">
        <v>30</v>
      </c>
      <c r="Q405" s="3" t="s">
        <v>30</v>
      </c>
      <c r="R405" s="3" t="s">
        <v>11</v>
      </c>
      <c r="S405" s="4"/>
      <c r="T405" s="4"/>
      <c r="U405" s="4"/>
      <c r="V405" s="4">
        <v>1</v>
      </c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3" t="s">
        <v>14</v>
      </c>
      <c r="AW405" s="3" t="s">
        <v>673</v>
      </c>
      <c r="AX405" s="3" t="s">
        <v>14</v>
      </c>
      <c r="AY405" s="3" t="s">
        <v>14</v>
      </c>
    </row>
    <row r="406" spans="1:51" ht="30" customHeight="1">
      <c r="A406" s="9" t="s">
        <v>1558</v>
      </c>
      <c r="B406" s="9" t="s">
        <v>1534</v>
      </c>
      <c r="C406" s="9" t="s">
        <v>38</v>
      </c>
      <c r="D406" s="10">
        <v>3.0000000000000001E-3</v>
      </c>
      <c r="E406" s="13">
        <f>단가대비표!O110</f>
        <v>0</v>
      </c>
      <c r="F406" s="14">
        <f>TRUNC(E406*D406,1)</f>
        <v>0</v>
      </c>
      <c r="G406" s="13">
        <f>단가대비표!P110</f>
        <v>138290</v>
      </c>
      <c r="H406" s="14">
        <f>TRUNC(G406*D406,1)</f>
        <v>414.8</v>
      </c>
      <c r="I406" s="13">
        <f>단가대비표!V110</f>
        <v>0</v>
      </c>
      <c r="J406" s="14">
        <f>TRUNC(I406*D406,1)</f>
        <v>0</v>
      </c>
      <c r="K406" s="13">
        <f t="shared" si="53"/>
        <v>138290</v>
      </c>
      <c r="L406" s="14">
        <f t="shared" si="53"/>
        <v>414.8</v>
      </c>
      <c r="M406" s="9" t="s">
        <v>14</v>
      </c>
      <c r="N406" s="3" t="s">
        <v>1014</v>
      </c>
      <c r="O406" s="3" t="s">
        <v>1652</v>
      </c>
      <c r="P406" s="3" t="s">
        <v>30</v>
      </c>
      <c r="Q406" s="3" t="s">
        <v>30</v>
      </c>
      <c r="R406" s="3" t="s">
        <v>11</v>
      </c>
      <c r="S406" s="4"/>
      <c r="T406" s="4"/>
      <c r="U406" s="4"/>
      <c r="V406" s="4">
        <v>1</v>
      </c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3" t="s">
        <v>14</v>
      </c>
      <c r="AW406" s="3" t="s">
        <v>672</v>
      </c>
      <c r="AX406" s="3" t="s">
        <v>14</v>
      </c>
      <c r="AY406" s="3" t="s">
        <v>14</v>
      </c>
    </row>
    <row r="407" spans="1:51" ht="30" customHeight="1">
      <c r="A407" s="9" t="s">
        <v>1572</v>
      </c>
      <c r="B407" s="9" t="s">
        <v>1587</v>
      </c>
      <c r="C407" s="9" t="s">
        <v>39</v>
      </c>
      <c r="D407" s="10">
        <v>1</v>
      </c>
      <c r="E407" s="13">
        <v>0</v>
      </c>
      <c r="F407" s="14">
        <f>TRUNC(E407*D407,1)</f>
        <v>0</v>
      </c>
      <c r="G407" s="13">
        <v>0</v>
      </c>
      <c r="H407" s="14">
        <f>TRUNC(G407*D407,1)</f>
        <v>0</v>
      </c>
      <c r="I407" s="13">
        <f>TRUNC(SUMIF(V405:V407,RIGHTB(O407,1),H405:H407)*U407,2)</f>
        <v>147.01</v>
      </c>
      <c r="J407" s="14">
        <f>TRUNC(I407*D407,1)</f>
        <v>147</v>
      </c>
      <c r="K407" s="13">
        <f t="shared" si="53"/>
        <v>147</v>
      </c>
      <c r="L407" s="14">
        <f t="shared" si="53"/>
        <v>147</v>
      </c>
      <c r="M407" s="9" t="s">
        <v>14</v>
      </c>
      <c r="N407" s="3" t="s">
        <v>1014</v>
      </c>
      <c r="O407" s="3" t="s">
        <v>564</v>
      </c>
      <c r="P407" s="3" t="s">
        <v>30</v>
      </c>
      <c r="Q407" s="3" t="s">
        <v>30</v>
      </c>
      <c r="R407" s="3" t="s">
        <v>30</v>
      </c>
      <c r="S407" s="4">
        <v>1</v>
      </c>
      <c r="T407" s="4">
        <v>2</v>
      </c>
      <c r="U407" s="4">
        <v>0.02</v>
      </c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3" t="s">
        <v>14</v>
      </c>
      <c r="AW407" s="3" t="s">
        <v>1801</v>
      </c>
      <c r="AX407" s="3" t="s">
        <v>14</v>
      </c>
      <c r="AY407" s="3" t="s">
        <v>14</v>
      </c>
    </row>
    <row r="408" spans="1:51" ht="30" customHeight="1">
      <c r="A408" s="9" t="s">
        <v>813</v>
      </c>
      <c r="B408" s="9" t="s">
        <v>14</v>
      </c>
      <c r="C408" s="9" t="s">
        <v>14</v>
      </c>
      <c r="D408" s="10"/>
      <c r="E408" s="13"/>
      <c r="F408" s="14">
        <f>TRUNC(SUMIF(N405:N407,N404,F405:F407),0)</f>
        <v>0</v>
      </c>
      <c r="G408" s="13"/>
      <c r="H408" s="14">
        <f>TRUNC(SUMIF(N405:N407,N404,H405:H407),0)</f>
        <v>7350</v>
      </c>
      <c r="I408" s="13"/>
      <c r="J408" s="14">
        <f>TRUNC(SUMIF(N405:N407,N404,J405:J407),0)</f>
        <v>147</v>
      </c>
      <c r="K408" s="13"/>
      <c r="L408" s="14">
        <f>F408+H408+J408</f>
        <v>7497</v>
      </c>
      <c r="M408" s="9" t="s">
        <v>14</v>
      </c>
      <c r="N408" s="3" t="s">
        <v>1433</v>
      </c>
      <c r="O408" s="3" t="s">
        <v>1433</v>
      </c>
      <c r="P408" s="3" t="s">
        <v>14</v>
      </c>
      <c r="Q408" s="3" t="s">
        <v>14</v>
      </c>
      <c r="R408" s="3" t="s">
        <v>14</v>
      </c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3" t="s">
        <v>14</v>
      </c>
      <c r="AW408" s="3" t="s">
        <v>14</v>
      </c>
      <c r="AX408" s="3" t="s">
        <v>14</v>
      </c>
      <c r="AY408" s="3" t="s">
        <v>14</v>
      </c>
    </row>
    <row r="409" spans="1:51" ht="30" customHeight="1">
      <c r="A409" s="10"/>
      <c r="B409" s="10"/>
      <c r="C409" s="10"/>
      <c r="D409" s="10"/>
      <c r="E409" s="13"/>
      <c r="F409" s="14"/>
      <c r="G409" s="13"/>
      <c r="H409" s="14"/>
      <c r="I409" s="13"/>
      <c r="J409" s="14"/>
      <c r="K409" s="13"/>
      <c r="L409" s="14"/>
      <c r="M409" s="10"/>
    </row>
    <row r="410" spans="1:51" ht="30" customHeight="1">
      <c r="A410" s="256" t="s">
        <v>181</v>
      </c>
      <c r="B410" s="256"/>
      <c r="C410" s="256"/>
      <c r="D410" s="256"/>
      <c r="E410" s="257"/>
      <c r="F410" s="258"/>
      <c r="G410" s="257"/>
      <c r="H410" s="258"/>
      <c r="I410" s="257"/>
      <c r="J410" s="258"/>
      <c r="K410" s="257"/>
      <c r="L410" s="258"/>
      <c r="M410" s="256"/>
      <c r="N410" s="2" t="s">
        <v>560</v>
      </c>
    </row>
    <row r="411" spans="1:51" ht="30" customHeight="1">
      <c r="A411" s="9" t="s">
        <v>77</v>
      </c>
      <c r="B411" s="9" t="s">
        <v>1146</v>
      </c>
      <c r="C411" s="9" t="s">
        <v>79</v>
      </c>
      <c r="D411" s="10">
        <v>3.1953</v>
      </c>
      <c r="E411" s="13">
        <f>단가대비표!O32</f>
        <v>1256</v>
      </c>
      <c r="F411" s="14">
        <f>TRUNC(E411*D411,1)</f>
        <v>4013.2</v>
      </c>
      <c r="G411" s="13">
        <f>단가대비표!P32</f>
        <v>0</v>
      </c>
      <c r="H411" s="14">
        <f>TRUNC(G411*D411,1)</f>
        <v>0</v>
      </c>
      <c r="I411" s="13">
        <f>단가대비표!V32</f>
        <v>0</v>
      </c>
      <c r="J411" s="14">
        <f>TRUNC(I411*D411,1)</f>
        <v>0</v>
      </c>
      <c r="K411" s="13">
        <f>TRUNC(E411+G411+I411,1)</f>
        <v>1256</v>
      </c>
      <c r="L411" s="14">
        <f>TRUNC(F411+H411+J411,1)</f>
        <v>4013.2</v>
      </c>
      <c r="M411" s="9" t="s">
        <v>14</v>
      </c>
      <c r="N411" s="3" t="s">
        <v>560</v>
      </c>
      <c r="O411" s="3" t="s">
        <v>1734</v>
      </c>
      <c r="P411" s="3" t="s">
        <v>30</v>
      </c>
      <c r="Q411" s="3" t="s">
        <v>30</v>
      </c>
      <c r="R411" s="3" t="s">
        <v>11</v>
      </c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3" t="s">
        <v>14</v>
      </c>
      <c r="AW411" s="3" t="s">
        <v>671</v>
      </c>
      <c r="AX411" s="3" t="s">
        <v>14</v>
      </c>
      <c r="AY411" s="3" t="s">
        <v>14</v>
      </c>
    </row>
    <row r="412" spans="1:51" ht="30" customHeight="1">
      <c r="A412" s="9" t="s">
        <v>1535</v>
      </c>
      <c r="B412" s="9" t="s">
        <v>1158</v>
      </c>
      <c r="C412" s="9" t="s">
        <v>29</v>
      </c>
      <c r="D412" s="10">
        <v>1</v>
      </c>
      <c r="E412" s="13">
        <f>일위대가목록!E70</f>
        <v>0</v>
      </c>
      <c r="F412" s="14">
        <f>TRUNC(E412*D412,1)</f>
        <v>0</v>
      </c>
      <c r="G412" s="13">
        <f>일위대가목록!F70</f>
        <v>7350</v>
      </c>
      <c r="H412" s="14">
        <f>TRUNC(G412*D412,1)</f>
        <v>7350</v>
      </c>
      <c r="I412" s="13">
        <f>일위대가목록!G70</f>
        <v>147</v>
      </c>
      <c r="J412" s="14">
        <f>TRUNC(I412*D412,1)</f>
        <v>147</v>
      </c>
      <c r="K412" s="13">
        <f>TRUNC(E412+G412+I412,1)</f>
        <v>7497</v>
      </c>
      <c r="L412" s="14">
        <f>TRUNC(F412+H412+J412,1)</f>
        <v>7497</v>
      </c>
      <c r="M412" s="9" t="s">
        <v>1164</v>
      </c>
      <c r="N412" s="3" t="s">
        <v>560</v>
      </c>
      <c r="O412" s="3" t="s">
        <v>1014</v>
      </c>
      <c r="P412" s="3" t="s">
        <v>11</v>
      </c>
      <c r="Q412" s="3" t="s">
        <v>30</v>
      </c>
      <c r="R412" s="3" t="s">
        <v>30</v>
      </c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3" t="s">
        <v>14</v>
      </c>
      <c r="AW412" s="3" t="s">
        <v>1811</v>
      </c>
      <c r="AX412" s="3" t="s">
        <v>14</v>
      </c>
      <c r="AY412" s="3" t="s">
        <v>14</v>
      </c>
    </row>
    <row r="413" spans="1:51" ht="30" customHeight="1">
      <c r="A413" s="9" t="s">
        <v>813</v>
      </c>
      <c r="B413" s="9" t="s">
        <v>14</v>
      </c>
      <c r="C413" s="9" t="s">
        <v>14</v>
      </c>
      <c r="D413" s="10"/>
      <c r="E413" s="13"/>
      <c r="F413" s="14">
        <f>TRUNC(SUMIF(N411:N412,N410,F411:F412),0)</f>
        <v>4013</v>
      </c>
      <c r="G413" s="13"/>
      <c r="H413" s="14">
        <f>TRUNC(SUMIF(N411:N412,N410,H411:H412),0)</f>
        <v>7350</v>
      </c>
      <c r="I413" s="13"/>
      <c r="J413" s="14">
        <f>TRUNC(SUMIF(N411:N412,N410,J411:J412),0)</f>
        <v>147</v>
      </c>
      <c r="K413" s="13"/>
      <c r="L413" s="14">
        <f>F413+H413+J413</f>
        <v>11510</v>
      </c>
      <c r="M413" s="9" t="s">
        <v>14</v>
      </c>
      <c r="N413" s="3" t="s">
        <v>1433</v>
      </c>
      <c r="O413" s="3" t="s">
        <v>1433</v>
      </c>
      <c r="P413" s="3" t="s">
        <v>14</v>
      </c>
      <c r="Q413" s="3" t="s">
        <v>14</v>
      </c>
      <c r="R413" s="3" t="s">
        <v>14</v>
      </c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3" t="s">
        <v>14</v>
      </c>
      <c r="AW413" s="3" t="s">
        <v>14</v>
      </c>
      <c r="AX413" s="3" t="s">
        <v>14</v>
      </c>
      <c r="AY413" s="3" t="s">
        <v>14</v>
      </c>
    </row>
    <row r="414" spans="1:51" ht="30" customHeight="1">
      <c r="A414" s="10"/>
      <c r="B414" s="10"/>
      <c r="C414" s="10"/>
      <c r="D414" s="10"/>
      <c r="E414" s="13"/>
      <c r="F414" s="14"/>
      <c r="G414" s="13"/>
      <c r="H414" s="14"/>
      <c r="I414" s="13"/>
      <c r="J414" s="14"/>
      <c r="K414" s="13"/>
      <c r="L414" s="14"/>
      <c r="M414" s="10"/>
    </row>
    <row r="415" spans="1:51" ht="30" customHeight="1">
      <c r="A415" s="256" t="s">
        <v>329</v>
      </c>
      <c r="B415" s="256"/>
      <c r="C415" s="256"/>
      <c r="D415" s="256"/>
      <c r="E415" s="257"/>
      <c r="F415" s="258"/>
      <c r="G415" s="257"/>
      <c r="H415" s="258"/>
      <c r="I415" s="257"/>
      <c r="J415" s="258"/>
      <c r="K415" s="257"/>
      <c r="L415" s="258"/>
      <c r="M415" s="256"/>
      <c r="N415" s="2" t="s">
        <v>565</v>
      </c>
    </row>
    <row r="416" spans="1:51" ht="30" customHeight="1">
      <c r="A416" s="9" t="s">
        <v>40</v>
      </c>
      <c r="B416" s="9" t="s">
        <v>1534</v>
      </c>
      <c r="C416" s="9" t="s">
        <v>38</v>
      </c>
      <c r="D416" s="10">
        <v>0.02</v>
      </c>
      <c r="E416" s="13">
        <f>단가대비표!O123</f>
        <v>0</v>
      </c>
      <c r="F416" s="14">
        <f>TRUNC(E416*D416,1)</f>
        <v>0</v>
      </c>
      <c r="G416" s="13">
        <f>단가대비표!P123</f>
        <v>203246</v>
      </c>
      <c r="H416" s="14">
        <f>TRUNC(G416*D416,1)</f>
        <v>4064.9</v>
      </c>
      <c r="I416" s="13">
        <f>단가대비표!V123</f>
        <v>0</v>
      </c>
      <c r="J416" s="14">
        <f>TRUNC(I416*D416,1)</f>
        <v>0</v>
      </c>
      <c r="K416" s="13">
        <f t="shared" ref="K416:L418" si="54">TRUNC(E416+G416+I416,1)</f>
        <v>203246</v>
      </c>
      <c r="L416" s="14">
        <f t="shared" si="54"/>
        <v>4064.9</v>
      </c>
      <c r="M416" s="9" t="s">
        <v>14</v>
      </c>
      <c r="N416" s="3" t="s">
        <v>565</v>
      </c>
      <c r="O416" s="3" t="s">
        <v>1697</v>
      </c>
      <c r="P416" s="3" t="s">
        <v>30</v>
      </c>
      <c r="Q416" s="3" t="s">
        <v>30</v>
      </c>
      <c r="R416" s="3" t="s">
        <v>11</v>
      </c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3" t="s">
        <v>14</v>
      </c>
      <c r="AW416" s="3" t="s">
        <v>674</v>
      </c>
      <c r="AX416" s="3" t="s">
        <v>14</v>
      </c>
      <c r="AY416" s="3" t="s">
        <v>14</v>
      </c>
    </row>
    <row r="417" spans="1:51" ht="30" customHeight="1">
      <c r="A417" s="9" t="s">
        <v>1558</v>
      </c>
      <c r="B417" s="9" t="s">
        <v>1534</v>
      </c>
      <c r="C417" s="9" t="s">
        <v>38</v>
      </c>
      <c r="D417" s="10">
        <v>0.01</v>
      </c>
      <c r="E417" s="13">
        <f>단가대비표!O110</f>
        <v>0</v>
      </c>
      <c r="F417" s="14">
        <f>TRUNC(E417*D417,1)</f>
        <v>0</v>
      </c>
      <c r="G417" s="13">
        <f>단가대비표!P110</f>
        <v>138290</v>
      </c>
      <c r="H417" s="14">
        <f>TRUNC(G417*D417,1)</f>
        <v>1382.9</v>
      </c>
      <c r="I417" s="13">
        <f>단가대비표!V110</f>
        <v>0</v>
      </c>
      <c r="J417" s="14">
        <f>TRUNC(I417*D417,1)</f>
        <v>0</v>
      </c>
      <c r="K417" s="13">
        <f t="shared" si="54"/>
        <v>138290</v>
      </c>
      <c r="L417" s="14">
        <f t="shared" si="54"/>
        <v>1382.9</v>
      </c>
      <c r="M417" s="9" t="s">
        <v>14</v>
      </c>
      <c r="N417" s="3" t="s">
        <v>565</v>
      </c>
      <c r="O417" s="3" t="s">
        <v>1652</v>
      </c>
      <c r="P417" s="3" t="s">
        <v>30</v>
      </c>
      <c r="Q417" s="3" t="s">
        <v>30</v>
      </c>
      <c r="R417" s="3" t="s">
        <v>11</v>
      </c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3" t="s">
        <v>14</v>
      </c>
      <c r="AW417" s="3" t="s">
        <v>676</v>
      </c>
      <c r="AX417" s="3" t="s">
        <v>14</v>
      </c>
      <c r="AY417" s="3" t="s">
        <v>14</v>
      </c>
    </row>
    <row r="418" spans="1:51" ht="30" customHeight="1">
      <c r="A418" s="9" t="s">
        <v>985</v>
      </c>
      <c r="B418" s="9" t="s">
        <v>278</v>
      </c>
      <c r="C418" s="9" t="s">
        <v>37</v>
      </c>
      <c r="D418" s="10">
        <v>0.4</v>
      </c>
      <c r="E418" s="13">
        <f>단가대비표!O84</f>
        <v>2100</v>
      </c>
      <c r="F418" s="14">
        <f>TRUNC(E418*D418,1)</f>
        <v>840</v>
      </c>
      <c r="G418" s="13">
        <f>단가대비표!P84</f>
        <v>0</v>
      </c>
      <c r="H418" s="14">
        <f>TRUNC(G418*D418,1)</f>
        <v>0</v>
      </c>
      <c r="I418" s="13">
        <f>단가대비표!V84</f>
        <v>0</v>
      </c>
      <c r="J418" s="14">
        <f>TRUNC(I418*D418,1)</f>
        <v>0</v>
      </c>
      <c r="K418" s="13">
        <f t="shared" si="54"/>
        <v>2100</v>
      </c>
      <c r="L418" s="14">
        <f t="shared" si="54"/>
        <v>840</v>
      </c>
      <c r="M418" s="9" t="s">
        <v>14</v>
      </c>
      <c r="N418" s="3" t="s">
        <v>565</v>
      </c>
      <c r="O418" s="3" t="s">
        <v>1716</v>
      </c>
      <c r="P418" s="3" t="s">
        <v>30</v>
      </c>
      <c r="Q418" s="3" t="s">
        <v>30</v>
      </c>
      <c r="R418" s="3" t="s">
        <v>11</v>
      </c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3" t="s">
        <v>14</v>
      </c>
      <c r="AW418" s="3" t="s">
        <v>698</v>
      </c>
      <c r="AX418" s="3" t="s">
        <v>14</v>
      </c>
      <c r="AY418" s="3" t="s">
        <v>14</v>
      </c>
    </row>
    <row r="419" spans="1:51" ht="30" customHeight="1">
      <c r="A419" s="9" t="s">
        <v>813</v>
      </c>
      <c r="B419" s="9" t="s">
        <v>14</v>
      </c>
      <c r="C419" s="9" t="s">
        <v>14</v>
      </c>
      <c r="D419" s="10"/>
      <c r="E419" s="13"/>
      <c r="F419" s="14">
        <f>TRUNC(SUMIF(N416:N418,N415,F416:F418),0)</f>
        <v>840</v>
      </c>
      <c r="G419" s="13"/>
      <c r="H419" s="14">
        <f>TRUNC(SUMIF(N416:N418,N415,H416:H418),0)</f>
        <v>5447</v>
      </c>
      <c r="I419" s="13"/>
      <c r="J419" s="14">
        <f>TRUNC(SUMIF(N416:N418,N415,J416:J418),0)</f>
        <v>0</v>
      </c>
      <c r="K419" s="13"/>
      <c r="L419" s="14">
        <f>F419+H419+J419</f>
        <v>6287</v>
      </c>
      <c r="M419" s="9" t="s">
        <v>14</v>
      </c>
      <c r="N419" s="3" t="s">
        <v>1433</v>
      </c>
      <c r="O419" s="3" t="s">
        <v>1433</v>
      </c>
      <c r="P419" s="3" t="s">
        <v>14</v>
      </c>
      <c r="Q419" s="3" t="s">
        <v>14</v>
      </c>
      <c r="R419" s="3" t="s">
        <v>14</v>
      </c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3" t="s">
        <v>14</v>
      </c>
      <c r="AW419" s="3" t="s">
        <v>14</v>
      </c>
      <c r="AX419" s="3" t="s">
        <v>14</v>
      </c>
      <c r="AY419" s="3" t="s">
        <v>14</v>
      </c>
    </row>
    <row r="420" spans="1:51" ht="30" customHeight="1">
      <c r="A420" s="10"/>
      <c r="B420" s="10"/>
      <c r="C420" s="10"/>
      <c r="D420" s="10"/>
      <c r="E420" s="13"/>
      <c r="F420" s="14"/>
      <c r="G420" s="13"/>
      <c r="H420" s="14"/>
      <c r="I420" s="13"/>
      <c r="J420" s="14"/>
      <c r="K420" s="13"/>
      <c r="L420" s="14"/>
      <c r="M420" s="10"/>
    </row>
    <row r="421" spans="1:51" ht="30" customHeight="1">
      <c r="A421" s="256" t="s">
        <v>709</v>
      </c>
      <c r="B421" s="256"/>
      <c r="C421" s="256"/>
      <c r="D421" s="256"/>
      <c r="E421" s="257"/>
      <c r="F421" s="258"/>
      <c r="G421" s="257"/>
      <c r="H421" s="258"/>
      <c r="I421" s="257"/>
      <c r="J421" s="258"/>
      <c r="K421" s="257"/>
      <c r="L421" s="258"/>
      <c r="M421" s="256"/>
      <c r="N421" s="2" t="s">
        <v>568</v>
      </c>
    </row>
    <row r="422" spans="1:51" ht="30" customHeight="1">
      <c r="A422" s="9" t="s">
        <v>47</v>
      </c>
      <c r="B422" s="9" t="s">
        <v>1573</v>
      </c>
      <c r="C422" s="9" t="s">
        <v>37</v>
      </c>
      <c r="D422" s="10">
        <v>510</v>
      </c>
      <c r="E422" s="13">
        <f>단가대비표!O34</f>
        <v>0</v>
      </c>
      <c r="F422" s="14">
        <f>TRUNC(E422*D422,1)</f>
        <v>0</v>
      </c>
      <c r="G422" s="13">
        <f>단가대비표!P34</f>
        <v>0</v>
      </c>
      <c r="H422" s="14">
        <f>TRUNC(G422*D422,1)</f>
        <v>0</v>
      </c>
      <c r="I422" s="13">
        <f>단가대비표!V34</f>
        <v>0</v>
      </c>
      <c r="J422" s="14">
        <f>TRUNC(I422*D422,1)</f>
        <v>0</v>
      </c>
      <c r="K422" s="13">
        <f t="shared" ref="K422:L424" si="55">TRUNC(E422+G422+I422,1)</f>
        <v>0</v>
      </c>
      <c r="L422" s="14">
        <f t="shared" si="55"/>
        <v>0</v>
      </c>
      <c r="M422" s="9" t="s">
        <v>45</v>
      </c>
      <c r="N422" s="3" t="s">
        <v>568</v>
      </c>
      <c r="O422" s="3" t="s">
        <v>1675</v>
      </c>
      <c r="P422" s="3" t="s">
        <v>30</v>
      </c>
      <c r="Q422" s="3" t="s">
        <v>30</v>
      </c>
      <c r="R422" s="3" t="s">
        <v>11</v>
      </c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3" t="s">
        <v>14</v>
      </c>
      <c r="AW422" s="3" t="s">
        <v>703</v>
      </c>
      <c r="AX422" s="3" t="s">
        <v>14</v>
      </c>
      <c r="AY422" s="3" t="s">
        <v>14</v>
      </c>
    </row>
    <row r="423" spans="1:51" ht="30" customHeight="1">
      <c r="A423" s="9" t="s">
        <v>50</v>
      </c>
      <c r="B423" s="9" t="s">
        <v>1566</v>
      </c>
      <c r="C423" s="9" t="s">
        <v>49</v>
      </c>
      <c r="D423" s="10">
        <v>1.1000000000000001</v>
      </c>
      <c r="E423" s="13">
        <f>단가대비표!O7</f>
        <v>0</v>
      </c>
      <c r="F423" s="14">
        <f>TRUNC(E423*D423,1)</f>
        <v>0</v>
      </c>
      <c r="G423" s="13">
        <f>단가대비표!P7</f>
        <v>0</v>
      </c>
      <c r="H423" s="14">
        <f>TRUNC(G423*D423,1)</f>
        <v>0</v>
      </c>
      <c r="I423" s="13">
        <f>단가대비표!V7</f>
        <v>0</v>
      </c>
      <c r="J423" s="14">
        <f>TRUNC(I423*D423,1)</f>
        <v>0</v>
      </c>
      <c r="K423" s="13">
        <f t="shared" si="55"/>
        <v>0</v>
      </c>
      <c r="L423" s="14">
        <f t="shared" si="55"/>
        <v>0</v>
      </c>
      <c r="M423" s="9" t="s">
        <v>45</v>
      </c>
      <c r="N423" s="3" t="s">
        <v>568</v>
      </c>
      <c r="O423" s="3" t="s">
        <v>1679</v>
      </c>
      <c r="P423" s="3" t="s">
        <v>30</v>
      </c>
      <c r="Q423" s="3" t="s">
        <v>30</v>
      </c>
      <c r="R423" s="3" t="s">
        <v>11</v>
      </c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3" t="s">
        <v>14</v>
      </c>
      <c r="AW423" s="3" t="s">
        <v>700</v>
      </c>
      <c r="AX423" s="3" t="s">
        <v>14</v>
      </c>
      <c r="AY423" s="3" t="s">
        <v>14</v>
      </c>
    </row>
    <row r="424" spans="1:51" ht="30" customHeight="1">
      <c r="A424" s="9" t="s">
        <v>1175</v>
      </c>
      <c r="B424" s="9" t="s">
        <v>990</v>
      </c>
      <c r="C424" s="9" t="s">
        <v>49</v>
      </c>
      <c r="D424" s="10">
        <v>1</v>
      </c>
      <c r="E424" s="13">
        <f>일위대가목록!E75</f>
        <v>0</v>
      </c>
      <c r="F424" s="14">
        <f>TRUNC(E424*D424,1)</f>
        <v>0</v>
      </c>
      <c r="G424" s="13">
        <f>일위대가목록!F75</f>
        <v>91271</v>
      </c>
      <c r="H424" s="14">
        <f>TRUNC(G424*D424,1)</f>
        <v>91271</v>
      </c>
      <c r="I424" s="13">
        <f>일위대가목록!G75</f>
        <v>0</v>
      </c>
      <c r="J424" s="14">
        <f>TRUNC(I424*D424,1)</f>
        <v>0</v>
      </c>
      <c r="K424" s="13">
        <f t="shared" si="55"/>
        <v>91271</v>
      </c>
      <c r="L424" s="14">
        <f t="shared" si="55"/>
        <v>91271</v>
      </c>
      <c r="M424" s="9" t="s">
        <v>1166</v>
      </c>
      <c r="N424" s="3" t="s">
        <v>568</v>
      </c>
      <c r="O424" s="3" t="s">
        <v>1017</v>
      </c>
      <c r="P424" s="3" t="s">
        <v>11</v>
      </c>
      <c r="Q424" s="3" t="s">
        <v>30</v>
      </c>
      <c r="R424" s="3" t="s">
        <v>30</v>
      </c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3" t="s">
        <v>14</v>
      </c>
      <c r="AW424" s="3" t="s">
        <v>1796</v>
      </c>
      <c r="AX424" s="3" t="s">
        <v>14</v>
      </c>
      <c r="AY424" s="3" t="s">
        <v>14</v>
      </c>
    </row>
    <row r="425" spans="1:51" ht="30" customHeight="1">
      <c r="A425" s="9" t="s">
        <v>813</v>
      </c>
      <c r="B425" s="9" t="s">
        <v>14</v>
      </c>
      <c r="C425" s="9" t="s">
        <v>14</v>
      </c>
      <c r="D425" s="10"/>
      <c r="E425" s="13"/>
      <c r="F425" s="14">
        <f>TRUNC(SUMIF(N422:N424,N421,F422:F424),0)</f>
        <v>0</v>
      </c>
      <c r="G425" s="13"/>
      <c r="H425" s="14">
        <f>TRUNC(SUMIF(N422:N424,N421,H422:H424),0)</f>
        <v>91271</v>
      </c>
      <c r="I425" s="13"/>
      <c r="J425" s="14">
        <f>TRUNC(SUMIF(N422:N424,N421,J422:J424),0)</f>
        <v>0</v>
      </c>
      <c r="K425" s="13"/>
      <c r="L425" s="14">
        <f>F425+H425+J425</f>
        <v>91271</v>
      </c>
      <c r="M425" s="9" t="s">
        <v>14</v>
      </c>
      <c r="N425" s="3" t="s">
        <v>1433</v>
      </c>
      <c r="O425" s="3" t="s">
        <v>1433</v>
      </c>
      <c r="P425" s="3" t="s">
        <v>14</v>
      </c>
      <c r="Q425" s="3" t="s">
        <v>14</v>
      </c>
      <c r="R425" s="3" t="s">
        <v>14</v>
      </c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3" t="s">
        <v>14</v>
      </c>
      <c r="AW425" s="3" t="s">
        <v>14</v>
      </c>
      <c r="AX425" s="3" t="s">
        <v>14</v>
      </c>
      <c r="AY425" s="3" t="s">
        <v>14</v>
      </c>
    </row>
    <row r="426" spans="1:51" ht="30" customHeight="1">
      <c r="A426" s="10"/>
      <c r="B426" s="10"/>
      <c r="C426" s="10"/>
      <c r="D426" s="10"/>
      <c r="E426" s="13"/>
      <c r="F426" s="14"/>
      <c r="G426" s="13"/>
      <c r="H426" s="14"/>
      <c r="I426" s="13"/>
      <c r="J426" s="14"/>
      <c r="K426" s="13"/>
      <c r="L426" s="14"/>
      <c r="M426" s="10"/>
    </row>
    <row r="427" spans="1:51" ht="30" customHeight="1">
      <c r="A427" s="256" t="s">
        <v>1726</v>
      </c>
      <c r="B427" s="256"/>
      <c r="C427" s="256"/>
      <c r="D427" s="256"/>
      <c r="E427" s="257"/>
      <c r="F427" s="258"/>
      <c r="G427" s="257"/>
      <c r="H427" s="258"/>
      <c r="I427" s="257"/>
      <c r="J427" s="258"/>
      <c r="K427" s="257"/>
      <c r="L427" s="258"/>
      <c r="M427" s="256"/>
      <c r="N427" s="2" t="s">
        <v>569</v>
      </c>
    </row>
    <row r="428" spans="1:51" ht="30" customHeight="1">
      <c r="A428" s="9" t="s">
        <v>84</v>
      </c>
      <c r="B428" s="9" t="s">
        <v>1534</v>
      </c>
      <c r="C428" s="9" t="s">
        <v>38</v>
      </c>
      <c r="D428" s="10">
        <v>0.31</v>
      </c>
      <c r="E428" s="13">
        <f>단가대비표!O124</f>
        <v>0</v>
      </c>
      <c r="F428" s="14">
        <f>TRUNC(E428*D428,1)</f>
        <v>0</v>
      </c>
      <c r="G428" s="13">
        <f>단가대비표!P124</f>
        <v>209932</v>
      </c>
      <c r="H428" s="14">
        <f>TRUNC(G428*D428,1)</f>
        <v>65078.9</v>
      </c>
      <c r="I428" s="13">
        <f>단가대비표!V124</f>
        <v>0</v>
      </c>
      <c r="J428" s="14">
        <f>TRUNC(I428*D428,1)</f>
        <v>0</v>
      </c>
      <c r="K428" s="13">
        <f t="shared" ref="K428:L430" si="56">TRUNC(E428+G428+I428,1)</f>
        <v>209932</v>
      </c>
      <c r="L428" s="14">
        <f t="shared" si="56"/>
        <v>65078.9</v>
      </c>
      <c r="M428" s="9" t="s">
        <v>14</v>
      </c>
      <c r="N428" s="3" t="s">
        <v>569</v>
      </c>
      <c r="O428" s="3" t="s">
        <v>1719</v>
      </c>
      <c r="P428" s="3" t="s">
        <v>30</v>
      </c>
      <c r="Q428" s="3" t="s">
        <v>30</v>
      </c>
      <c r="R428" s="3" t="s">
        <v>11</v>
      </c>
      <c r="S428" s="4"/>
      <c r="T428" s="4"/>
      <c r="U428" s="4"/>
      <c r="V428" s="4">
        <v>1</v>
      </c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3" t="s">
        <v>14</v>
      </c>
      <c r="AW428" s="3" t="s">
        <v>701</v>
      </c>
      <c r="AX428" s="3" t="s">
        <v>14</v>
      </c>
      <c r="AY428" s="3" t="s">
        <v>14</v>
      </c>
    </row>
    <row r="429" spans="1:51" ht="30" customHeight="1">
      <c r="A429" s="9" t="s">
        <v>1558</v>
      </c>
      <c r="B429" s="9" t="s">
        <v>1534</v>
      </c>
      <c r="C429" s="9" t="s">
        <v>38</v>
      </c>
      <c r="D429" s="10">
        <v>0.14000000000000001</v>
      </c>
      <c r="E429" s="13">
        <f>단가대비표!O110</f>
        <v>0</v>
      </c>
      <c r="F429" s="14">
        <f>TRUNC(E429*D429,1)</f>
        <v>0</v>
      </c>
      <c r="G429" s="13">
        <f>단가대비표!P110</f>
        <v>138290</v>
      </c>
      <c r="H429" s="14">
        <f>TRUNC(G429*D429,1)</f>
        <v>19360.599999999999</v>
      </c>
      <c r="I429" s="13">
        <f>단가대비표!V110</f>
        <v>0</v>
      </c>
      <c r="J429" s="14">
        <f>TRUNC(I429*D429,1)</f>
        <v>0</v>
      </c>
      <c r="K429" s="13">
        <f t="shared" si="56"/>
        <v>138290</v>
      </c>
      <c r="L429" s="14">
        <f t="shared" si="56"/>
        <v>19360.599999999999</v>
      </c>
      <c r="M429" s="9" t="s">
        <v>14</v>
      </c>
      <c r="N429" s="3" t="s">
        <v>569</v>
      </c>
      <c r="O429" s="3" t="s">
        <v>1652</v>
      </c>
      <c r="P429" s="3" t="s">
        <v>30</v>
      </c>
      <c r="Q429" s="3" t="s">
        <v>30</v>
      </c>
      <c r="R429" s="3" t="s">
        <v>11</v>
      </c>
      <c r="S429" s="4"/>
      <c r="T429" s="4"/>
      <c r="U429" s="4"/>
      <c r="V429" s="4">
        <v>1</v>
      </c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3" t="s">
        <v>14</v>
      </c>
      <c r="AW429" s="3" t="s">
        <v>702</v>
      </c>
      <c r="AX429" s="3" t="s">
        <v>14</v>
      </c>
      <c r="AY429" s="3" t="s">
        <v>14</v>
      </c>
    </row>
    <row r="430" spans="1:51" ht="30" customHeight="1">
      <c r="A430" s="9" t="s">
        <v>1572</v>
      </c>
      <c r="B430" s="9" t="s">
        <v>1176</v>
      </c>
      <c r="C430" s="9" t="s">
        <v>39</v>
      </c>
      <c r="D430" s="10">
        <v>1</v>
      </c>
      <c r="E430" s="13">
        <v>0</v>
      </c>
      <c r="F430" s="14">
        <f>TRUNC(E430*D430,1)</f>
        <v>0</v>
      </c>
      <c r="G430" s="13">
        <v>0</v>
      </c>
      <c r="H430" s="14">
        <f>TRUNC(G430*D430,1)</f>
        <v>0</v>
      </c>
      <c r="I430" s="13">
        <f>TRUNC(SUMIF(V428:V430,RIGHTB(O430,1),H428:H430)*U430,2)</f>
        <v>844.39</v>
      </c>
      <c r="J430" s="14">
        <f>TRUNC(I430*D430,1)</f>
        <v>844.3</v>
      </c>
      <c r="K430" s="13">
        <f t="shared" si="56"/>
        <v>844.3</v>
      </c>
      <c r="L430" s="14">
        <f t="shared" si="56"/>
        <v>844.3</v>
      </c>
      <c r="M430" s="9" t="s">
        <v>14</v>
      </c>
      <c r="N430" s="3" t="s">
        <v>569</v>
      </c>
      <c r="O430" s="3" t="s">
        <v>564</v>
      </c>
      <c r="P430" s="3" t="s">
        <v>30</v>
      </c>
      <c r="Q430" s="3" t="s">
        <v>30</v>
      </c>
      <c r="R430" s="3" t="s">
        <v>30</v>
      </c>
      <c r="S430" s="4">
        <v>1</v>
      </c>
      <c r="T430" s="4">
        <v>2</v>
      </c>
      <c r="U430" s="4">
        <v>0.01</v>
      </c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3" t="s">
        <v>14</v>
      </c>
      <c r="AW430" s="3" t="s">
        <v>1812</v>
      </c>
      <c r="AX430" s="3" t="s">
        <v>14</v>
      </c>
      <c r="AY430" s="3" t="s">
        <v>14</v>
      </c>
    </row>
    <row r="431" spans="1:51" ht="30" customHeight="1">
      <c r="A431" s="9" t="s">
        <v>813</v>
      </c>
      <c r="B431" s="9" t="s">
        <v>14</v>
      </c>
      <c r="C431" s="9" t="s">
        <v>14</v>
      </c>
      <c r="D431" s="10"/>
      <c r="E431" s="13"/>
      <c r="F431" s="14">
        <f>TRUNC(SUMIF(N428:N430,N427,F428:F430),0)</f>
        <v>0</v>
      </c>
      <c r="G431" s="13"/>
      <c r="H431" s="14">
        <f>TRUNC(SUMIF(N428:N430,N427,H428:H430),0)</f>
        <v>84439</v>
      </c>
      <c r="I431" s="13"/>
      <c r="J431" s="14">
        <f>TRUNC(SUMIF(N428:N430,N427,J428:J430),0)</f>
        <v>844</v>
      </c>
      <c r="K431" s="13"/>
      <c r="L431" s="14">
        <f>F431+H431+J431</f>
        <v>85283</v>
      </c>
      <c r="M431" s="9" t="s">
        <v>14</v>
      </c>
      <c r="N431" s="3" t="s">
        <v>1433</v>
      </c>
      <c r="O431" s="3" t="s">
        <v>1433</v>
      </c>
      <c r="P431" s="3" t="s">
        <v>14</v>
      </c>
      <c r="Q431" s="3" t="s">
        <v>14</v>
      </c>
      <c r="R431" s="3" t="s">
        <v>14</v>
      </c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3" t="s">
        <v>14</v>
      </c>
      <c r="AW431" s="3" t="s">
        <v>14</v>
      </c>
      <c r="AX431" s="3" t="s">
        <v>14</v>
      </c>
      <c r="AY431" s="3" t="s">
        <v>14</v>
      </c>
    </row>
    <row r="432" spans="1:51" ht="30" customHeight="1">
      <c r="A432" s="10"/>
      <c r="B432" s="10"/>
      <c r="C432" s="10"/>
      <c r="D432" s="10"/>
      <c r="E432" s="13"/>
      <c r="F432" s="14"/>
      <c r="G432" s="13"/>
      <c r="H432" s="14"/>
      <c r="I432" s="13"/>
      <c r="J432" s="14"/>
      <c r="K432" s="13"/>
      <c r="L432" s="14"/>
      <c r="M432" s="10"/>
    </row>
    <row r="433" spans="1:51" ht="30" customHeight="1">
      <c r="A433" s="256" t="s">
        <v>911</v>
      </c>
      <c r="B433" s="256"/>
      <c r="C433" s="256"/>
      <c r="D433" s="256"/>
      <c r="E433" s="257"/>
      <c r="F433" s="258"/>
      <c r="G433" s="257"/>
      <c r="H433" s="258"/>
      <c r="I433" s="257"/>
      <c r="J433" s="258"/>
      <c r="K433" s="257"/>
      <c r="L433" s="258"/>
      <c r="M433" s="256"/>
      <c r="N433" s="2" t="s">
        <v>1017</v>
      </c>
    </row>
    <row r="434" spans="1:51" ht="30" customHeight="1">
      <c r="A434" s="9" t="s">
        <v>1558</v>
      </c>
      <c r="B434" s="9" t="s">
        <v>1534</v>
      </c>
      <c r="C434" s="9" t="s">
        <v>38</v>
      </c>
      <c r="D434" s="10">
        <v>0.66</v>
      </c>
      <c r="E434" s="13">
        <f>단가대비표!O110</f>
        <v>0</v>
      </c>
      <c r="F434" s="14">
        <f>TRUNC(E434*D434,1)</f>
        <v>0</v>
      </c>
      <c r="G434" s="13">
        <f>단가대비표!P110</f>
        <v>138290</v>
      </c>
      <c r="H434" s="14">
        <f>TRUNC(G434*D434,1)</f>
        <v>91271.4</v>
      </c>
      <c r="I434" s="13">
        <f>단가대비표!V110</f>
        <v>0</v>
      </c>
      <c r="J434" s="14">
        <f>TRUNC(I434*D434,1)</f>
        <v>0</v>
      </c>
      <c r="K434" s="13">
        <f>TRUNC(E434+G434+I434,1)</f>
        <v>138290</v>
      </c>
      <c r="L434" s="14">
        <f>TRUNC(F434+H434+J434,1)</f>
        <v>91271.4</v>
      </c>
      <c r="M434" s="9" t="s">
        <v>14</v>
      </c>
      <c r="N434" s="3" t="s">
        <v>1017</v>
      </c>
      <c r="O434" s="3" t="s">
        <v>1652</v>
      </c>
      <c r="P434" s="3" t="s">
        <v>30</v>
      </c>
      <c r="Q434" s="3" t="s">
        <v>30</v>
      </c>
      <c r="R434" s="3" t="s">
        <v>11</v>
      </c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3" t="s">
        <v>14</v>
      </c>
      <c r="AW434" s="3" t="s">
        <v>696</v>
      </c>
      <c r="AX434" s="3" t="s">
        <v>14</v>
      </c>
      <c r="AY434" s="3" t="s">
        <v>14</v>
      </c>
    </row>
    <row r="435" spans="1:51" ht="30" customHeight="1">
      <c r="A435" s="9" t="s">
        <v>813</v>
      </c>
      <c r="B435" s="9" t="s">
        <v>14</v>
      </c>
      <c r="C435" s="9" t="s">
        <v>14</v>
      </c>
      <c r="D435" s="10"/>
      <c r="E435" s="13"/>
      <c r="F435" s="14">
        <f>TRUNC(SUMIF(N434:N434,N433,F434:F434),0)</f>
        <v>0</v>
      </c>
      <c r="G435" s="13"/>
      <c r="H435" s="14">
        <f>TRUNC(SUMIF(N434:N434,N433,H434:H434),0)</f>
        <v>91271</v>
      </c>
      <c r="I435" s="13"/>
      <c r="J435" s="14">
        <f>TRUNC(SUMIF(N434:N434,N433,J434:J434),0)</f>
        <v>0</v>
      </c>
      <c r="K435" s="13"/>
      <c r="L435" s="14">
        <f>F435+H435+J435</f>
        <v>91271</v>
      </c>
      <c r="M435" s="9" t="s">
        <v>14</v>
      </c>
      <c r="N435" s="3" t="s">
        <v>1433</v>
      </c>
      <c r="O435" s="3" t="s">
        <v>1433</v>
      </c>
      <c r="P435" s="3" t="s">
        <v>14</v>
      </c>
      <c r="Q435" s="3" t="s">
        <v>14</v>
      </c>
      <c r="R435" s="3" t="s">
        <v>14</v>
      </c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3" t="s">
        <v>14</v>
      </c>
      <c r="AW435" s="3" t="s">
        <v>14</v>
      </c>
      <c r="AX435" s="3" t="s">
        <v>14</v>
      </c>
      <c r="AY435" s="3" t="s">
        <v>14</v>
      </c>
    </row>
    <row r="436" spans="1:51" ht="30" customHeight="1">
      <c r="A436" s="10"/>
      <c r="B436" s="10"/>
      <c r="C436" s="10"/>
      <c r="D436" s="10"/>
      <c r="E436" s="13"/>
      <c r="F436" s="14"/>
      <c r="G436" s="13"/>
      <c r="H436" s="14"/>
      <c r="I436" s="13"/>
      <c r="J436" s="14"/>
      <c r="K436" s="13"/>
      <c r="L436" s="14"/>
      <c r="M436" s="10"/>
    </row>
    <row r="437" spans="1:51" ht="30" customHeight="1">
      <c r="A437" s="256" t="s">
        <v>1016</v>
      </c>
      <c r="B437" s="256"/>
      <c r="C437" s="256"/>
      <c r="D437" s="256"/>
      <c r="E437" s="257"/>
      <c r="F437" s="258"/>
      <c r="G437" s="257"/>
      <c r="H437" s="258"/>
      <c r="I437" s="257"/>
      <c r="J437" s="258"/>
      <c r="K437" s="257"/>
      <c r="L437" s="258"/>
      <c r="M437" s="256"/>
      <c r="N437" s="2" t="s">
        <v>566</v>
      </c>
    </row>
    <row r="438" spans="1:51" ht="30" customHeight="1">
      <c r="A438" s="9" t="s">
        <v>40</v>
      </c>
      <c r="B438" s="9" t="s">
        <v>1534</v>
      </c>
      <c r="C438" s="9" t="s">
        <v>38</v>
      </c>
      <c r="D438" s="10">
        <v>4.2999999999999997E-2</v>
      </c>
      <c r="E438" s="13">
        <f>단가대비표!O123</f>
        <v>0</v>
      </c>
      <c r="F438" s="14">
        <f>TRUNC(E438*D438,1)</f>
        <v>0</v>
      </c>
      <c r="G438" s="13">
        <f>단가대비표!P123</f>
        <v>203246</v>
      </c>
      <c r="H438" s="14">
        <f>TRUNC(G438*D438,1)</f>
        <v>8739.5</v>
      </c>
      <c r="I438" s="13">
        <f>단가대비표!V123</f>
        <v>0</v>
      </c>
      <c r="J438" s="14">
        <f>TRUNC(I438*D438,1)</f>
        <v>0</v>
      </c>
      <c r="K438" s="13">
        <f t="shared" ref="K438:L440" si="57">TRUNC(E438+G438+I438,1)</f>
        <v>203246</v>
      </c>
      <c r="L438" s="14">
        <f t="shared" si="57"/>
        <v>8739.5</v>
      </c>
      <c r="M438" s="9" t="s">
        <v>14</v>
      </c>
      <c r="N438" s="3" t="s">
        <v>566</v>
      </c>
      <c r="O438" s="3" t="s">
        <v>1697</v>
      </c>
      <c r="P438" s="3" t="s">
        <v>30</v>
      </c>
      <c r="Q438" s="3" t="s">
        <v>30</v>
      </c>
      <c r="R438" s="3" t="s">
        <v>11</v>
      </c>
      <c r="S438" s="4"/>
      <c r="T438" s="4"/>
      <c r="U438" s="4"/>
      <c r="V438" s="4">
        <v>1</v>
      </c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3" t="s">
        <v>14</v>
      </c>
      <c r="AW438" s="3" t="s">
        <v>705</v>
      </c>
      <c r="AX438" s="3" t="s">
        <v>14</v>
      </c>
      <c r="AY438" s="3" t="s">
        <v>14</v>
      </c>
    </row>
    <row r="439" spans="1:51" ht="30" customHeight="1">
      <c r="A439" s="9" t="s">
        <v>1558</v>
      </c>
      <c r="B439" s="9" t="s">
        <v>1534</v>
      </c>
      <c r="C439" s="9" t="s">
        <v>38</v>
      </c>
      <c r="D439" s="10">
        <v>4.0000000000000001E-3</v>
      </c>
      <c r="E439" s="13">
        <f>단가대비표!O110</f>
        <v>0</v>
      </c>
      <c r="F439" s="14">
        <f>TRUNC(E439*D439,1)</f>
        <v>0</v>
      </c>
      <c r="G439" s="13">
        <f>단가대비표!P110</f>
        <v>138290</v>
      </c>
      <c r="H439" s="14">
        <f>TRUNC(G439*D439,1)</f>
        <v>553.1</v>
      </c>
      <c r="I439" s="13">
        <f>단가대비표!V110</f>
        <v>0</v>
      </c>
      <c r="J439" s="14">
        <f>TRUNC(I439*D439,1)</f>
        <v>0</v>
      </c>
      <c r="K439" s="13">
        <f t="shared" si="57"/>
        <v>138290</v>
      </c>
      <c r="L439" s="14">
        <f t="shared" si="57"/>
        <v>553.1</v>
      </c>
      <c r="M439" s="9" t="s">
        <v>14</v>
      </c>
      <c r="N439" s="3" t="s">
        <v>566</v>
      </c>
      <c r="O439" s="3" t="s">
        <v>1652</v>
      </c>
      <c r="P439" s="3" t="s">
        <v>30</v>
      </c>
      <c r="Q439" s="3" t="s">
        <v>30</v>
      </c>
      <c r="R439" s="3" t="s">
        <v>11</v>
      </c>
      <c r="S439" s="4"/>
      <c r="T439" s="4"/>
      <c r="U439" s="4"/>
      <c r="V439" s="4">
        <v>1</v>
      </c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3" t="s">
        <v>14</v>
      </c>
      <c r="AW439" s="3" t="s">
        <v>704</v>
      </c>
      <c r="AX439" s="3" t="s">
        <v>14</v>
      </c>
      <c r="AY439" s="3" t="s">
        <v>14</v>
      </c>
    </row>
    <row r="440" spans="1:51" ht="30" customHeight="1">
      <c r="A440" s="9" t="s">
        <v>1572</v>
      </c>
      <c r="B440" s="9" t="s">
        <v>1154</v>
      </c>
      <c r="C440" s="9" t="s">
        <v>39</v>
      </c>
      <c r="D440" s="10">
        <v>1</v>
      </c>
      <c r="E440" s="13">
        <v>0</v>
      </c>
      <c r="F440" s="14">
        <f>TRUNC(E440*D440,1)</f>
        <v>0</v>
      </c>
      <c r="G440" s="13">
        <v>0</v>
      </c>
      <c r="H440" s="14">
        <f>TRUNC(G440*D440,1)</f>
        <v>0</v>
      </c>
      <c r="I440" s="13">
        <f>TRUNC(SUMIF(V438:V440,RIGHTB(O440,1),H438:H440)*U440,2)</f>
        <v>557.54999999999995</v>
      </c>
      <c r="J440" s="14">
        <f>TRUNC(I440*D440,1)</f>
        <v>557.5</v>
      </c>
      <c r="K440" s="13">
        <f t="shared" si="57"/>
        <v>557.5</v>
      </c>
      <c r="L440" s="14">
        <f t="shared" si="57"/>
        <v>557.5</v>
      </c>
      <c r="M440" s="9" t="s">
        <v>14</v>
      </c>
      <c r="N440" s="3" t="s">
        <v>566</v>
      </c>
      <c r="O440" s="3" t="s">
        <v>564</v>
      </c>
      <c r="P440" s="3" t="s">
        <v>30</v>
      </c>
      <c r="Q440" s="3" t="s">
        <v>30</v>
      </c>
      <c r="R440" s="3" t="s">
        <v>30</v>
      </c>
      <c r="S440" s="4">
        <v>1</v>
      </c>
      <c r="T440" s="4">
        <v>2</v>
      </c>
      <c r="U440" s="4">
        <v>0.06</v>
      </c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3" t="s">
        <v>14</v>
      </c>
      <c r="AW440" s="3" t="s">
        <v>1785</v>
      </c>
      <c r="AX440" s="3" t="s">
        <v>14</v>
      </c>
      <c r="AY440" s="3" t="s">
        <v>14</v>
      </c>
    </row>
    <row r="441" spans="1:51" ht="30" customHeight="1">
      <c r="A441" s="9" t="s">
        <v>813</v>
      </c>
      <c r="B441" s="9" t="s">
        <v>14</v>
      </c>
      <c r="C441" s="9" t="s">
        <v>14</v>
      </c>
      <c r="D441" s="10"/>
      <c r="E441" s="13"/>
      <c r="F441" s="14">
        <f>TRUNC(SUMIF(N438:N440,N437,F438:F440),0)</f>
        <v>0</v>
      </c>
      <c r="G441" s="13"/>
      <c r="H441" s="14">
        <f>TRUNC(SUMIF(N438:N440,N437,H438:H440),0)</f>
        <v>9292</v>
      </c>
      <c r="I441" s="13"/>
      <c r="J441" s="14">
        <f>TRUNC(SUMIF(N438:N440,N437,J438:J440),0)</f>
        <v>557</v>
      </c>
      <c r="K441" s="13"/>
      <c r="L441" s="14">
        <f>F441+H441+J441</f>
        <v>9849</v>
      </c>
      <c r="M441" s="9" t="s">
        <v>14</v>
      </c>
      <c r="N441" s="3" t="s">
        <v>1433</v>
      </c>
      <c r="O441" s="3" t="s">
        <v>1433</v>
      </c>
      <c r="P441" s="3" t="s">
        <v>14</v>
      </c>
      <c r="Q441" s="3" t="s">
        <v>14</v>
      </c>
      <c r="R441" s="3" t="s">
        <v>14</v>
      </c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3" t="s">
        <v>14</v>
      </c>
      <c r="AW441" s="3" t="s">
        <v>14</v>
      </c>
      <c r="AX441" s="3" t="s">
        <v>14</v>
      </c>
      <c r="AY441" s="3" t="s">
        <v>14</v>
      </c>
    </row>
    <row r="442" spans="1:51" ht="30" customHeight="1">
      <c r="A442" s="10"/>
      <c r="B442" s="10"/>
      <c r="C442" s="10"/>
      <c r="D442" s="10"/>
      <c r="E442" s="13"/>
      <c r="F442" s="14"/>
      <c r="G442" s="13"/>
      <c r="H442" s="14"/>
      <c r="I442" s="13"/>
      <c r="J442" s="14"/>
      <c r="K442" s="13"/>
      <c r="L442" s="14"/>
      <c r="M442" s="10"/>
    </row>
    <row r="443" spans="1:51" ht="30" customHeight="1">
      <c r="A443" s="256" t="s">
        <v>212</v>
      </c>
      <c r="B443" s="256"/>
      <c r="C443" s="256"/>
      <c r="D443" s="256"/>
      <c r="E443" s="257"/>
      <c r="F443" s="258"/>
      <c r="G443" s="257"/>
      <c r="H443" s="258"/>
      <c r="I443" s="257"/>
      <c r="J443" s="258"/>
      <c r="K443" s="257"/>
      <c r="L443" s="258"/>
      <c r="M443" s="256"/>
      <c r="N443" s="2" t="s">
        <v>567</v>
      </c>
    </row>
    <row r="444" spans="1:51" ht="30" customHeight="1">
      <c r="A444" s="9" t="s">
        <v>66</v>
      </c>
      <c r="B444" s="9" t="s">
        <v>280</v>
      </c>
      <c r="C444" s="9" t="s">
        <v>20</v>
      </c>
      <c r="D444" s="10">
        <v>1.3620000000000001</v>
      </c>
      <c r="E444" s="13">
        <f>단가대비표!O81</f>
        <v>180</v>
      </c>
      <c r="F444" s="14">
        <f t="shared" ref="F444:F457" si="58">TRUNC(E444*D444,1)</f>
        <v>245.1</v>
      </c>
      <c r="G444" s="13">
        <f>단가대비표!P81</f>
        <v>0</v>
      </c>
      <c r="H444" s="14">
        <f t="shared" ref="H444:H457" si="59">TRUNC(G444*D444,1)</f>
        <v>0</v>
      </c>
      <c r="I444" s="13">
        <f>단가대비표!V81</f>
        <v>0</v>
      </c>
      <c r="J444" s="14">
        <f t="shared" ref="J444:J457" si="60">TRUNC(I444*D444,1)</f>
        <v>0</v>
      </c>
      <c r="K444" s="13">
        <f t="shared" ref="K444:K457" si="61">TRUNC(E444+G444+I444,1)</f>
        <v>180</v>
      </c>
      <c r="L444" s="14">
        <f t="shared" ref="L444:L457" si="62">TRUNC(F444+H444+J444,1)</f>
        <v>245.1</v>
      </c>
      <c r="M444" s="9" t="s">
        <v>14</v>
      </c>
      <c r="N444" s="3" t="s">
        <v>567</v>
      </c>
      <c r="O444" s="3" t="s">
        <v>1707</v>
      </c>
      <c r="P444" s="3" t="s">
        <v>30</v>
      </c>
      <c r="Q444" s="3" t="s">
        <v>30</v>
      </c>
      <c r="R444" s="3" t="s">
        <v>11</v>
      </c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3" t="s">
        <v>14</v>
      </c>
      <c r="AW444" s="3" t="s">
        <v>706</v>
      </c>
      <c r="AX444" s="3" t="s">
        <v>14</v>
      </c>
      <c r="AY444" s="3" t="s">
        <v>14</v>
      </c>
    </row>
    <row r="445" spans="1:51" ht="30" customHeight="1">
      <c r="A445" s="9" t="s">
        <v>1167</v>
      </c>
      <c r="B445" s="9" t="s">
        <v>1156</v>
      </c>
      <c r="C445" s="9" t="s">
        <v>20</v>
      </c>
      <c r="D445" s="10">
        <v>1.3620000000000001</v>
      </c>
      <c r="E445" s="13">
        <f>일위대가목록!E78</f>
        <v>8</v>
      </c>
      <c r="F445" s="14">
        <f t="shared" si="58"/>
        <v>10.8</v>
      </c>
      <c r="G445" s="13">
        <f>일위대가목록!F78</f>
        <v>712</v>
      </c>
      <c r="H445" s="14">
        <f t="shared" si="59"/>
        <v>969.7</v>
      </c>
      <c r="I445" s="13">
        <f>일위대가목록!G78</f>
        <v>0</v>
      </c>
      <c r="J445" s="14">
        <f t="shared" si="60"/>
        <v>0</v>
      </c>
      <c r="K445" s="13">
        <f t="shared" si="61"/>
        <v>720</v>
      </c>
      <c r="L445" s="14">
        <f t="shared" si="62"/>
        <v>980.5</v>
      </c>
      <c r="M445" s="9" t="s">
        <v>1172</v>
      </c>
      <c r="N445" s="3" t="s">
        <v>567</v>
      </c>
      <c r="O445" s="3" t="s">
        <v>1020</v>
      </c>
      <c r="P445" s="3" t="s">
        <v>11</v>
      </c>
      <c r="Q445" s="3" t="s">
        <v>30</v>
      </c>
      <c r="R445" s="3" t="s">
        <v>30</v>
      </c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3" t="s">
        <v>14</v>
      </c>
      <c r="AW445" s="3" t="s">
        <v>1813</v>
      </c>
      <c r="AX445" s="3" t="s">
        <v>14</v>
      </c>
      <c r="AY445" s="3" t="s">
        <v>14</v>
      </c>
    </row>
    <row r="446" spans="1:51" ht="30" customHeight="1">
      <c r="A446" s="9" t="s">
        <v>1541</v>
      </c>
      <c r="B446" s="9" t="s">
        <v>936</v>
      </c>
      <c r="C446" s="9" t="s">
        <v>20</v>
      </c>
      <c r="D446" s="10">
        <v>1.3620000000000001</v>
      </c>
      <c r="E446" s="13">
        <f>단가대비표!O45</f>
        <v>500</v>
      </c>
      <c r="F446" s="14">
        <f t="shared" si="58"/>
        <v>681</v>
      </c>
      <c r="G446" s="13">
        <f>단가대비표!P45</f>
        <v>0</v>
      </c>
      <c r="H446" s="14">
        <f t="shared" si="59"/>
        <v>0</v>
      </c>
      <c r="I446" s="13">
        <f>단가대비표!V45</f>
        <v>0</v>
      </c>
      <c r="J446" s="14">
        <f t="shared" si="60"/>
        <v>0</v>
      </c>
      <c r="K446" s="13">
        <f t="shared" si="61"/>
        <v>500</v>
      </c>
      <c r="L446" s="14">
        <f t="shared" si="62"/>
        <v>681</v>
      </c>
      <c r="M446" s="9" t="s">
        <v>14</v>
      </c>
      <c r="N446" s="3" t="s">
        <v>567</v>
      </c>
      <c r="O446" s="3" t="s">
        <v>1728</v>
      </c>
      <c r="P446" s="3" t="s">
        <v>30</v>
      </c>
      <c r="Q446" s="3" t="s">
        <v>30</v>
      </c>
      <c r="R446" s="3" t="s">
        <v>11</v>
      </c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3" t="s">
        <v>14</v>
      </c>
      <c r="AW446" s="3" t="s">
        <v>697</v>
      </c>
      <c r="AX446" s="3" t="s">
        <v>14</v>
      </c>
      <c r="AY446" s="3" t="s">
        <v>14</v>
      </c>
    </row>
    <row r="447" spans="1:51" ht="30" customHeight="1">
      <c r="A447" s="9" t="s">
        <v>1541</v>
      </c>
      <c r="B447" s="9" t="s">
        <v>943</v>
      </c>
      <c r="C447" s="9" t="s">
        <v>17</v>
      </c>
      <c r="D447" s="10">
        <v>1.222</v>
      </c>
      <c r="E447" s="13">
        <f>단가대비표!O46</f>
        <v>1250</v>
      </c>
      <c r="F447" s="14">
        <f t="shared" si="58"/>
        <v>1527.5</v>
      </c>
      <c r="G447" s="13">
        <f>단가대비표!P46</f>
        <v>0</v>
      </c>
      <c r="H447" s="14">
        <f t="shared" si="59"/>
        <v>0</v>
      </c>
      <c r="I447" s="13">
        <f>단가대비표!V46</f>
        <v>0</v>
      </c>
      <c r="J447" s="14">
        <f t="shared" si="60"/>
        <v>0</v>
      </c>
      <c r="K447" s="13">
        <f t="shared" si="61"/>
        <v>1250</v>
      </c>
      <c r="L447" s="14">
        <f t="shared" si="62"/>
        <v>1527.5</v>
      </c>
      <c r="M447" s="9" t="s">
        <v>14</v>
      </c>
      <c r="N447" s="3" t="s">
        <v>567</v>
      </c>
      <c r="O447" s="3" t="s">
        <v>1727</v>
      </c>
      <c r="P447" s="3" t="s">
        <v>30</v>
      </c>
      <c r="Q447" s="3" t="s">
        <v>30</v>
      </c>
      <c r="R447" s="3" t="s">
        <v>11</v>
      </c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3" t="s">
        <v>14</v>
      </c>
      <c r="AW447" s="3" t="s">
        <v>699</v>
      </c>
      <c r="AX447" s="3" t="s">
        <v>14</v>
      </c>
      <c r="AY447" s="3" t="s">
        <v>14</v>
      </c>
    </row>
    <row r="448" spans="1:51" ht="30" customHeight="1">
      <c r="A448" s="9" t="s">
        <v>1541</v>
      </c>
      <c r="B448" s="9" t="s">
        <v>947</v>
      </c>
      <c r="C448" s="9" t="s">
        <v>17</v>
      </c>
      <c r="D448" s="10">
        <v>0.52500000000000002</v>
      </c>
      <c r="E448" s="13">
        <f>단가대비표!O47</f>
        <v>780</v>
      </c>
      <c r="F448" s="14">
        <f t="shared" si="58"/>
        <v>409.5</v>
      </c>
      <c r="G448" s="13">
        <f>단가대비표!P47</f>
        <v>0</v>
      </c>
      <c r="H448" s="14">
        <f t="shared" si="59"/>
        <v>0</v>
      </c>
      <c r="I448" s="13">
        <f>단가대비표!V47</f>
        <v>0</v>
      </c>
      <c r="J448" s="14">
        <f t="shared" si="60"/>
        <v>0</v>
      </c>
      <c r="K448" s="13">
        <f t="shared" si="61"/>
        <v>780</v>
      </c>
      <c r="L448" s="14">
        <f t="shared" si="62"/>
        <v>409.5</v>
      </c>
      <c r="M448" s="9" t="s">
        <v>14</v>
      </c>
      <c r="N448" s="3" t="s">
        <v>567</v>
      </c>
      <c r="O448" s="3" t="s">
        <v>1715</v>
      </c>
      <c r="P448" s="3" t="s">
        <v>30</v>
      </c>
      <c r="Q448" s="3" t="s">
        <v>30</v>
      </c>
      <c r="R448" s="3" t="s">
        <v>11</v>
      </c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3" t="s">
        <v>14</v>
      </c>
      <c r="AW448" s="3" t="s">
        <v>628</v>
      </c>
      <c r="AX448" s="3" t="s">
        <v>14</v>
      </c>
      <c r="AY448" s="3" t="s">
        <v>14</v>
      </c>
    </row>
    <row r="449" spans="1:51" ht="30" customHeight="1">
      <c r="A449" s="9" t="s">
        <v>1541</v>
      </c>
      <c r="B449" s="9" t="s">
        <v>1018</v>
      </c>
      <c r="C449" s="9" t="s">
        <v>19</v>
      </c>
      <c r="D449" s="10">
        <v>1.3620000000000001</v>
      </c>
      <c r="E449" s="13">
        <f>단가대비표!O48</f>
        <v>250</v>
      </c>
      <c r="F449" s="14">
        <f t="shared" si="58"/>
        <v>340.5</v>
      </c>
      <c r="G449" s="13">
        <f>단가대비표!P48</f>
        <v>0</v>
      </c>
      <c r="H449" s="14">
        <f t="shared" si="59"/>
        <v>0</v>
      </c>
      <c r="I449" s="13">
        <f>단가대비표!V48</f>
        <v>0</v>
      </c>
      <c r="J449" s="14">
        <f t="shared" si="60"/>
        <v>0</v>
      </c>
      <c r="K449" s="13">
        <f t="shared" si="61"/>
        <v>250</v>
      </c>
      <c r="L449" s="14">
        <f t="shared" si="62"/>
        <v>340.5</v>
      </c>
      <c r="M449" s="9" t="s">
        <v>14</v>
      </c>
      <c r="N449" s="3" t="s">
        <v>567</v>
      </c>
      <c r="O449" s="3" t="s">
        <v>1730</v>
      </c>
      <c r="P449" s="3" t="s">
        <v>30</v>
      </c>
      <c r="Q449" s="3" t="s">
        <v>30</v>
      </c>
      <c r="R449" s="3" t="s">
        <v>11</v>
      </c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3" t="s">
        <v>14</v>
      </c>
      <c r="AW449" s="3" t="s">
        <v>629</v>
      </c>
      <c r="AX449" s="3" t="s">
        <v>14</v>
      </c>
      <c r="AY449" s="3" t="s">
        <v>14</v>
      </c>
    </row>
    <row r="450" spans="1:51" ht="30" customHeight="1">
      <c r="A450" s="9" t="s">
        <v>1541</v>
      </c>
      <c r="B450" s="9" t="s">
        <v>1019</v>
      </c>
      <c r="C450" s="9" t="s">
        <v>19</v>
      </c>
      <c r="D450" s="10">
        <v>0.58399999999999996</v>
      </c>
      <c r="E450" s="13">
        <f>단가대비표!O49</f>
        <v>111</v>
      </c>
      <c r="F450" s="14">
        <f t="shared" si="58"/>
        <v>64.8</v>
      </c>
      <c r="G450" s="13">
        <f>단가대비표!P49</f>
        <v>0</v>
      </c>
      <c r="H450" s="14">
        <f t="shared" si="59"/>
        <v>0</v>
      </c>
      <c r="I450" s="13">
        <f>단가대비표!V49</f>
        <v>0</v>
      </c>
      <c r="J450" s="14">
        <f t="shared" si="60"/>
        <v>0</v>
      </c>
      <c r="K450" s="13">
        <f t="shared" si="61"/>
        <v>111</v>
      </c>
      <c r="L450" s="14">
        <f t="shared" si="62"/>
        <v>64.8</v>
      </c>
      <c r="M450" s="9" t="s">
        <v>14</v>
      </c>
      <c r="N450" s="3" t="s">
        <v>567</v>
      </c>
      <c r="O450" s="3" t="s">
        <v>1722</v>
      </c>
      <c r="P450" s="3" t="s">
        <v>30</v>
      </c>
      <c r="Q450" s="3" t="s">
        <v>30</v>
      </c>
      <c r="R450" s="3" t="s">
        <v>11</v>
      </c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3" t="s">
        <v>14</v>
      </c>
      <c r="AW450" s="3" t="s">
        <v>630</v>
      </c>
      <c r="AX450" s="3" t="s">
        <v>14</v>
      </c>
      <c r="AY450" s="3" t="s">
        <v>14</v>
      </c>
    </row>
    <row r="451" spans="1:51" ht="30" customHeight="1">
      <c r="A451" s="9" t="s">
        <v>1541</v>
      </c>
      <c r="B451" s="9" t="s">
        <v>1021</v>
      </c>
      <c r="C451" s="9" t="s">
        <v>19</v>
      </c>
      <c r="D451" s="10">
        <v>0.19500000000000001</v>
      </c>
      <c r="E451" s="13">
        <f>단가대비표!O50</f>
        <v>107</v>
      </c>
      <c r="F451" s="14">
        <f t="shared" si="58"/>
        <v>20.8</v>
      </c>
      <c r="G451" s="13">
        <f>단가대비표!P50</f>
        <v>0</v>
      </c>
      <c r="H451" s="14">
        <f t="shared" si="59"/>
        <v>0</v>
      </c>
      <c r="I451" s="13">
        <f>단가대비표!V50</f>
        <v>0</v>
      </c>
      <c r="J451" s="14">
        <f t="shared" si="60"/>
        <v>0</v>
      </c>
      <c r="K451" s="13">
        <f t="shared" si="61"/>
        <v>107</v>
      </c>
      <c r="L451" s="14">
        <f t="shared" si="62"/>
        <v>20.8</v>
      </c>
      <c r="M451" s="9" t="s">
        <v>14</v>
      </c>
      <c r="N451" s="3" t="s">
        <v>567</v>
      </c>
      <c r="O451" s="3" t="s">
        <v>1711</v>
      </c>
      <c r="P451" s="3" t="s">
        <v>30</v>
      </c>
      <c r="Q451" s="3" t="s">
        <v>30</v>
      </c>
      <c r="R451" s="3" t="s">
        <v>11</v>
      </c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3" t="s">
        <v>14</v>
      </c>
      <c r="AW451" s="3" t="s">
        <v>605</v>
      </c>
      <c r="AX451" s="3" t="s">
        <v>14</v>
      </c>
      <c r="AY451" s="3" t="s">
        <v>14</v>
      </c>
    </row>
    <row r="452" spans="1:51" ht="30" customHeight="1">
      <c r="A452" s="9" t="s">
        <v>1541</v>
      </c>
      <c r="B452" s="9" t="s">
        <v>1023</v>
      </c>
      <c r="C452" s="9" t="s">
        <v>17</v>
      </c>
      <c r="D452" s="10">
        <v>3.6749999999999998</v>
      </c>
      <c r="E452" s="13">
        <f>단가대비표!O44</f>
        <v>620</v>
      </c>
      <c r="F452" s="14">
        <f t="shared" si="58"/>
        <v>2278.5</v>
      </c>
      <c r="G452" s="13">
        <f>단가대비표!P44</f>
        <v>0</v>
      </c>
      <c r="H452" s="14">
        <f t="shared" si="59"/>
        <v>0</v>
      </c>
      <c r="I452" s="13">
        <f>단가대비표!V44</f>
        <v>0</v>
      </c>
      <c r="J452" s="14">
        <f t="shared" si="60"/>
        <v>0</v>
      </c>
      <c r="K452" s="13">
        <f t="shared" si="61"/>
        <v>620</v>
      </c>
      <c r="L452" s="14">
        <f t="shared" si="62"/>
        <v>2278.5</v>
      </c>
      <c r="M452" s="9" t="s">
        <v>14</v>
      </c>
      <c r="N452" s="3" t="s">
        <v>567</v>
      </c>
      <c r="O452" s="3" t="s">
        <v>1706</v>
      </c>
      <c r="P452" s="3" t="s">
        <v>30</v>
      </c>
      <c r="Q452" s="3" t="s">
        <v>30</v>
      </c>
      <c r="R452" s="3" t="s">
        <v>11</v>
      </c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3" t="s">
        <v>14</v>
      </c>
      <c r="AW452" s="3" t="s">
        <v>618</v>
      </c>
      <c r="AX452" s="3" t="s">
        <v>14</v>
      </c>
      <c r="AY452" s="3" t="s">
        <v>14</v>
      </c>
    </row>
    <row r="453" spans="1:51" ht="30" customHeight="1">
      <c r="A453" s="9" t="s">
        <v>1541</v>
      </c>
      <c r="B453" s="9" t="s">
        <v>762</v>
      </c>
      <c r="C453" s="9" t="s">
        <v>20</v>
      </c>
      <c r="D453" s="10">
        <v>4.0839999999999996</v>
      </c>
      <c r="E453" s="13">
        <f>단가대비표!O51</f>
        <v>60</v>
      </c>
      <c r="F453" s="14">
        <f t="shared" si="58"/>
        <v>245</v>
      </c>
      <c r="G453" s="13">
        <f>단가대비표!P51</f>
        <v>0</v>
      </c>
      <c r="H453" s="14">
        <f t="shared" si="59"/>
        <v>0</v>
      </c>
      <c r="I453" s="13">
        <f>단가대비표!V51</f>
        <v>0</v>
      </c>
      <c r="J453" s="14">
        <f t="shared" si="60"/>
        <v>0</v>
      </c>
      <c r="K453" s="13">
        <f t="shared" si="61"/>
        <v>60</v>
      </c>
      <c r="L453" s="14">
        <f t="shared" si="62"/>
        <v>245</v>
      </c>
      <c r="M453" s="9" t="s">
        <v>14</v>
      </c>
      <c r="N453" s="3" t="s">
        <v>567</v>
      </c>
      <c r="O453" s="3" t="s">
        <v>1729</v>
      </c>
      <c r="P453" s="3" t="s">
        <v>30</v>
      </c>
      <c r="Q453" s="3" t="s">
        <v>30</v>
      </c>
      <c r="R453" s="3" t="s">
        <v>11</v>
      </c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3" t="s">
        <v>14</v>
      </c>
      <c r="AW453" s="3" t="s">
        <v>614</v>
      </c>
      <c r="AX453" s="3" t="s">
        <v>14</v>
      </c>
      <c r="AY453" s="3" t="s">
        <v>14</v>
      </c>
    </row>
    <row r="454" spans="1:51" ht="30" customHeight="1">
      <c r="A454" s="9" t="s">
        <v>1541</v>
      </c>
      <c r="B454" s="9" t="s">
        <v>779</v>
      </c>
      <c r="C454" s="9" t="s">
        <v>20</v>
      </c>
      <c r="D454" s="10">
        <v>0.58399999999999996</v>
      </c>
      <c r="E454" s="13">
        <f>단가대비표!O52</f>
        <v>80</v>
      </c>
      <c r="F454" s="14">
        <f t="shared" si="58"/>
        <v>46.7</v>
      </c>
      <c r="G454" s="13">
        <f>단가대비표!P52</f>
        <v>0</v>
      </c>
      <c r="H454" s="14">
        <f t="shared" si="59"/>
        <v>0</v>
      </c>
      <c r="I454" s="13">
        <f>단가대비표!V52</f>
        <v>0</v>
      </c>
      <c r="J454" s="14">
        <f t="shared" si="60"/>
        <v>0</v>
      </c>
      <c r="K454" s="13">
        <f t="shared" si="61"/>
        <v>80</v>
      </c>
      <c r="L454" s="14">
        <f t="shared" si="62"/>
        <v>46.7</v>
      </c>
      <c r="M454" s="9" t="s">
        <v>14</v>
      </c>
      <c r="N454" s="3" t="s">
        <v>567</v>
      </c>
      <c r="O454" s="3" t="s">
        <v>1704</v>
      </c>
      <c r="P454" s="3" t="s">
        <v>30</v>
      </c>
      <c r="Q454" s="3" t="s">
        <v>30</v>
      </c>
      <c r="R454" s="3" t="s">
        <v>11</v>
      </c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3" t="s">
        <v>14</v>
      </c>
      <c r="AW454" s="3" t="s">
        <v>621</v>
      </c>
      <c r="AX454" s="3" t="s">
        <v>14</v>
      </c>
      <c r="AY454" s="3" t="s">
        <v>14</v>
      </c>
    </row>
    <row r="455" spans="1:51" ht="30" customHeight="1">
      <c r="A455" s="9" t="s">
        <v>1541</v>
      </c>
      <c r="B455" s="9" t="s">
        <v>770</v>
      </c>
      <c r="C455" s="9" t="s">
        <v>20</v>
      </c>
      <c r="D455" s="10">
        <v>42.33</v>
      </c>
      <c r="E455" s="13">
        <f>단가대비표!O53</f>
        <v>0</v>
      </c>
      <c r="F455" s="14">
        <f t="shared" si="58"/>
        <v>0</v>
      </c>
      <c r="G455" s="13">
        <f>단가대비표!P53</f>
        <v>0</v>
      </c>
      <c r="H455" s="14">
        <f t="shared" si="59"/>
        <v>0</v>
      </c>
      <c r="I455" s="13">
        <f>단가대비표!V53</f>
        <v>0</v>
      </c>
      <c r="J455" s="14">
        <f t="shared" si="60"/>
        <v>0</v>
      </c>
      <c r="K455" s="13">
        <f t="shared" si="61"/>
        <v>0</v>
      </c>
      <c r="L455" s="14">
        <f t="shared" si="62"/>
        <v>0</v>
      </c>
      <c r="M455" s="9" t="s">
        <v>1168</v>
      </c>
      <c r="N455" s="3" t="s">
        <v>567</v>
      </c>
      <c r="O455" s="3" t="s">
        <v>1731</v>
      </c>
      <c r="P455" s="3" t="s">
        <v>30</v>
      </c>
      <c r="Q455" s="3" t="s">
        <v>30</v>
      </c>
      <c r="R455" s="3" t="s">
        <v>11</v>
      </c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3" t="s">
        <v>14</v>
      </c>
      <c r="AW455" s="3" t="s">
        <v>608</v>
      </c>
      <c r="AX455" s="3" t="s">
        <v>14</v>
      </c>
      <c r="AY455" s="3" t="s">
        <v>14</v>
      </c>
    </row>
    <row r="456" spans="1:51" ht="30" customHeight="1">
      <c r="A456" s="9" t="s">
        <v>1171</v>
      </c>
      <c r="B456" s="9" t="s">
        <v>1534</v>
      </c>
      <c r="C456" s="9" t="s">
        <v>38</v>
      </c>
      <c r="D456" s="10">
        <v>0.221</v>
      </c>
      <c r="E456" s="13">
        <f>단가대비표!O111</f>
        <v>0</v>
      </c>
      <c r="F456" s="14">
        <f t="shared" si="58"/>
        <v>0</v>
      </c>
      <c r="G456" s="13">
        <f>단가대비표!P111</f>
        <v>166063</v>
      </c>
      <c r="H456" s="14">
        <f t="shared" si="59"/>
        <v>36699.9</v>
      </c>
      <c r="I456" s="13">
        <f>단가대비표!V111</f>
        <v>0</v>
      </c>
      <c r="J456" s="14">
        <f t="shared" si="60"/>
        <v>0</v>
      </c>
      <c r="K456" s="13">
        <f t="shared" si="61"/>
        <v>166063</v>
      </c>
      <c r="L456" s="14">
        <f t="shared" si="62"/>
        <v>36699.9</v>
      </c>
      <c r="M456" s="9" t="s">
        <v>14</v>
      </c>
      <c r="N456" s="3" t="s">
        <v>567</v>
      </c>
      <c r="O456" s="3" t="s">
        <v>1712</v>
      </c>
      <c r="P456" s="3" t="s">
        <v>30</v>
      </c>
      <c r="Q456" s="3" t="s">
        <v>30</v>
      </c>
      <c r="R456" s="3" t="s">
        <v>11</v>
      </c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3" t="s">
        <v>14</v>
      </c>
      <c r="AW456" s="3" t="s">
        <v>619</v>
      </c>
      <c r="AX456" s="3" t="s">
        <v>14</v>
      </c>
      <c r="AY456" s="3" t="s">
        <v>14</v>
      </c>
    </row>
    <row r="457" spans="1:51" ht="30" customHeight="1">
      <c r="A457" s="9" t="s">
        <v>1558</v>
      </c>
      <c r="B457" s="9" t="s">
        <v>1534</v>
      </c>
      <c r="C457" s="9" t="s">
        <v>38</v>
      </c>
      <c r="D457" s="10">
        <v>1.4999999999999999E-2</v>
      </c>
      <c r="E457" s="13">
        <f>단가대비표!O110</f>
        <v>0</v>
      </c>
      <c r="F457" s="14">
        <f t="shared" si="58"/>
        <v>0</v>
      </c>
      <c r="G457" s="13">
        <f>단가대비표!P110</f>
        <v>138290</v>
      </c>
      <c r="H457" s="14">
        <f t="shared" si="59"/>
        <v>2074.3000000000002</v>
      </c>
      <c r="I457" s="13">
        <f>단가대비표!V110</f>
        <v>0</v>
      </c>
      <c r="J457" s="14">
        <f t="shared" si="60"/>
        <v>0</v>
      </c>
      <c r="K457" s="13">
        <f t="shared" si="61"/>
        <v>138290</v>
      </c>
      <c r="L457" s="14">
        <f t="shared" si="62"/>
        <v>2074.3000000000002</v>
      </c>
      <c r="M457" s="9" t="s">
        <v>14</v>
      </c>
      <c r="N457" s="3" t="s">
        <v>567</v>
      </c>
      <c r="O457" s="3" t="s">
        <v>1652</v>
      </c>
      <c r="P457" s="3" t="s">
        <v>30</v>
      </c>
      <c r="Q457" s="3" t="s">
        <v>30</v>
      </c>
      <c r="R457" s="3" t="s">
        <v>11</v>
      </c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3" t="s">
        <v>14</v>
      </c>
      <c r="AW457" s="3" t="s">
        <v>607</v>
      </c>
      <c r="AX457" s="3" t="s">
        <v>14</v>
      </c>
      <c r="AY457" s="3" t="s">
        <v>14</v>
      </c>
    </row>
    <row r="458" spans="1:51" ht="30" customHeight="1">
      <c r="A458" s="9" t="s">
        <v>813</v>
      </c>
      <c r="B458" s="9" t="s">
        <v>14</v>
      </c>
      <c r="C458" s="9" t="s">
        <v>14</v>
      </c>
      <c r="D458" s="10"/>
      <c r="E458" s="13"/>
      <c r="F458" s="14">
        <f>TRUNC(SUMIF(N444:N457,N443,F444:F457),0)</f>
        <v>5870</v>
      </c>
      <c r="G458" s="13"/>
      <c r="H458" s="14">
        <f>TRUNC(SUMIF(N444:N457,N443,H444:H457),0)</f>
        <v>39743</v>
      </c>
      <c r="I458" s="13"/>
      <c r="J458" s="14">
        <f>TRUNC(SUMIF(N444:N457,N443,J444:J457),0)</f>
        <v>0</v>
      </c>
      <c r="K458" s="13"/>
      <c r="L458" s="14">
        <f>F458+H458+J458</f>
        <v>45613</v>
      </c>
      <c r="M458" s="9" t="s">
        <v>14</v>
      </c>
      <c r="N458" s="3" t="s">
        <v>1433</v>
      </c>
      <c r="O458" s="3" t="s">
        <v>1433</v>
      </c>
      <c r="P458" s="3" t="s">
        <v>14</v>
      </c>
      <c r="Q458" s="3" t="s">
        <v>14</v>
      </c>
      <c r="R458" s="3" t="s">
        <v>14</v>
      </c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3" t="s">
        <v>14</v>
      </c>
      <c r="AW458" s="3" t="s">
        <v>14</v>
      </c>
      <c r="AX458" s="3" t="s">
        <v>14</v>
      </c>
      <c r="AY458" s="3" t="s">
        <v>14</v>
      </c>
    </row>
    <row r="459" spans="1:51" ht="30" customHeight="1">
      <c r="A459" s="10"/>
      <c r="B459" s="10"/>
      <c r="C459" s="10"/>
      <c r="D459" s="10"/>
      <c r="E459" s="13"/>
      <c r="F459" s="14"/>
      <c r="G459" s="13"/>
      <c r="H459" s="14"/>
      <c r="I459" s="13"/>
      <c r="J459" s="14"/>
      <c r="K459" s="13"/>
      <c r="L459" s="14"/>
      <c r="M459" s="10"/>
    </row>
    <row r="460" spans="1:51" ht="30" customHeight="1">
      <c r="A460" s="256" t="s">
        <v>1022</v>
      </c>
      <c r="B460" s="256"/>
      <c r="C460" s="256"/>
      <c r="D460" s="256"/>
      <c r="E460" s="257"/>
      <c r="F460" s="258"/>
      <c r="G460" s="257"/>
      <c r="H460" s="258"/>
      <c r="I460" s="257"/>
      <c r="J460" s="258"/>
      <c r="K460" s="257"/>
      <c r="L460" s="258"/>
      <c r="M460" s="256"/>
      <c r="N460" s="2" t="s">
        <v>1020</v>
      </c>
    </row>
    <row r="461" spans="1:51" ht="30" customHeight="1">
      <c r="A461" s="9" t="s">
        <v>88</v>
      </c>
      <c r="B461" s="9" t="s">
        <v>991</v>
      </c>
      <c r="C461" s="9" t="s">
        <v>37</v>
      </c>
      <c r="D461" s="10">
        <v>8.0000000000000002E-3</v>
      </c>
      <c r="E461" s="13">
        <f>단가대비표!O71</f>
        <v>1105</v>
      </c>
      <c r="F461" s="14">
        <f>TRUNC(E461*D461,1)</f>
        <v>8.8000000000000007</v>
      </c>
      <c r="G461" s="13">
        <f>단가대비표!P71</f>
        <v>0</v>
      </c>
      <c r="H461" s="14">
        <f>TRUNC(G461*D461,1)</f>
        <v>0</v>
      </c>
      <c r="I461" s="13">
        <f>단가대비표!V71</f>
        <v>0</v>
      </c>
      <c r="J461" s="14">
        <f>TRUNC(I461*D461,1)</f>
        <v>0</v>
      </c>
      <c r="K461" s="13">
        <f>TRUNC(E461+G461+I461,1)</f>
        <v>1105</v>
      </c>
      <c r="L461" s="14">
        <f>TRUNC(F461+H461+J461,1)</f>
        <v>8.8000000000000007</v>
      </c>
      <c r="M461" s="9" t="s">
        <v>14</v>
      </c>
      <c r="N461" s="3" t="s">
        <v>1020</v>
      </c>
      <c r="O461" s="3" t="s">
        <v>1713</v>
      </c>
      <c r="P461" s="3" t="s">
        <v>30</v>
      </c>
      <c r="Q461" s="3" t="s">
        <v>30</v>
      </c>
      <c r="R461" s="3" t="s">
        <v>11</v>
      </c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3" t="s">
        <v>14</v>
      </c>
      <c r="AW461" s="3" t="s">
        <v>620</v>
      </c>
      <c r="AX461" s="3" t="s">
        <v>14</v>
      </c>
      <c r="AY461" s="3" t="s">
        <v>14</v>
      </c>
    </row>
    <row r="462" spans="1:51" ht="30" customHeight="1">
      <c r="A462" s="9" t="s">
        <v>1147</v>
      </c>
      <c r="B462" s="9" t="s">
        <v>1534</v>
      </c>
      <c r="C462" s="9" t="s">
        <v>38</v>
      </c>
      <c r="D462" s="10">
        <v>3.3000000000000004E-3</v>
      </c>
      <c r="E462" s="13">
        <f>단가대비표!O113</f>
        <v>0</v>
      </c>
      <c r="F462" s="14">
        <f>TRUNC(E462*D462,1)</f>
        <v>0</v>
      </c>
      <c r="G462" s="13">
        <f>단가대비표!P113</f>
        <v>215964</v>
      </c>
      <c r="H462" s="14">
        <f>TRUNC(G462*D462,1)</f>
        <v>712.6</v>
      </c>
      <c r="I462" s="13">
        <f>단가대비표!V113</f>
        <v>0</v>
      </c>
      <c r="J462" s="14">
        <f>TRUNC(I462*D462,1)</f>
        <v>0</v>
      </c>
      <c r="K462" s="13">
        <f>TRUNC(E462+G462+I462,1)</f>
        <v>215964</v>
      </c>
      <c r="L462" s="14">
        <f>TRUNC(F462+H462+J462,1)</f>
        <v>712.6</v>
      </c>
      <c r="M462" s="9" t="s">
        <v>14</v>
      </c>
      <c r="N462" s="3" t="s">
        <v>1020</v>
      </c>
      <c r="O462" s="3" t="s">
        <v>1732</v>
      </c>
      <c r="P462" s="3" t="s">
        <v>30</v>
      </c>
      <c r="Q462" s="3" t="s">
        <v>30</v>
      </c>
      <c r="R462" s="3" t="s">
        <v>11</v>
      </c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3" t="s">
        <v>14</v>
      </c>
      <c r="AW462" s="3" t="s">
        <v>622</v>
      </c>
      <c r="AX462" s="3" t="s">
        <v>14</v>
      </c>
      <c r="AY462" s="3" t="s">
        <v>14</v>
      </c>
    </row>
    <row r="463" spans="1:51" ht="30" customHeight="1">
      <c r="A463" s="9" t="s">
        <v>813</v>
      </c>
      <c r="B463" s="9" t="s">
        <v>14</v>
      </c>
      <c r="C463" s="9" t="s">
        <v>14</v>
      </c>
      <c r="D463" s="10"/>
      <c r="E463" s="13"/>
      <c r="F463" s="14">
        <f>TRUNC(SUMIF(N461:N462,N460,F461:F462),0)</f>
        <v>8</v>
      </c>
      <c r="G463" s="13"/>
      <c r="H463" s="14">
        <f>TRUNC(SUMIF(N461:N462,N460,H461:H462),0)</f>
        <v>712</v>
      </c>
      <c r="I463" s="13"/>
      <c r="J463" s="14">
        <f>TRUNC(SUMIF(N461:N462,N460,J461:J462),0)</f>
        <v>0</v>
      </c>
      <c r="K463" s="13"/>
      <c r="L463" s="14">
        <f>F463+H463+J463</f>
        <v>720</v>
      </c>
      <c r="M463" s="9" t="s">
        <v>14</v>
      </c>
      <c r="N463" s="3" t="s">
        <v>1433</v>
      </c>
      <c r="O463" s="3" t="s">
        <v>1433</v>
      </c>
      <c r="P463" s="3" t="s">
        <v>14</v>
      </c>
      <c r="Q463" s="3" t="s">
        <v>14</v>
      </c>
      <c r="R463" s="3" t="s">
        <v>14</v>
      </c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3" t="s">
        <v>14</v>
      </c>
      <c r="AW463" s="3" t="s">
        <v>14</v>
      </c>
      <c r="AX463" s="3" t="s">
        <v>14</v>
      </c>
      <c r="AY463" s="3" t="s">
        <v>14</v>
      </c>
    </row>
    <row r="464" spans="1:51" ht="30" customHeight="1">
      <c r="A464" s="10"/>
      <c r="B464" s="10"/>
      <c r="C464" s="10"/>
      <c r="D464" s="10"/>
      <c r="E464" s="13"/>
      <c r="F464" s="14"/>
      <c r="G464" s="13"/>
      <c r="H464" s="14"/>
      <c r="I464" s="13"/>
      <c r="J464" s="14"/>
      <c r="K464" s="13"/>
      <c r="L464" s="14"/>
      <c r="M464" s="10"/>
    </row>
    <row r="465" spans="1:51" ht="30" customHeight="1">
      <c r="A465" s="256" t="s">
        <v>929</v>
      </c>
      <c r="B465" s="256"/>
      <c r="C465" s="256"/>
      <c r="D465" s="256"/>
      <c r="E465" s="257"/>
      <c r="F465" s="258"/>
      <c r="G465" s="257"/>
      <c r="H465" s="258"/>
      <c r="I465" s="257"/>
      <c r="J465" s="258"/>
      <c r="K465" s="257"/>
      <c r="L465" s="258"/>
      <c r="M465" s="256"/>
      <c r="N465" s="2" t="s">
        <v>570</v>
      </c>
    </row>
    <row r="466" spans="1:51" ht="30" customHeight="1">
      <c r="A466" s="9" t="s">
        <v>40</v>
      </c>
      <c r="B466" s="9" t="s">
        <v>1534</v>
      </c>
      <c r="C466" s="9" t="s">
        <v>38</v>
      </c>
      <c r="D466" s="10">
        <v>3.5000000000000003E-2</v>
      </c>
      <c r="E466" s="13">
        <f>단가대비표!O123</f>
        <v>0</v>
      </c>
      <c r="F466" s="14">
        <f>TRUNC(E466*D466,1)</f>
        <v>0</v>
      </c>
      <c r="G466" s="13">
        <f>단가대비표!P123</f>
        <v>203246</v>
      </c>
      <c r="H466" s="14">
        <f>TRUNC(G466*D466,1)</f>
        <v>7113.6</v>
      </c>
      <c r="I466" s="13">
        <f>단가대비표!V123</f>
        <v>0</v>
      </c>
      <c r="J466" s="14">
        <f>TRUNC(I466*D466,1)</f>
        <v>0</v>
      </c>
      <c r="K466" s="13">
        <f>TRUNC(E466+G466+I466,1)</f>
        <v>203246</v>
      </c>
      <c r="L466" s="14">
        <f>TRUNC(F466+H466+J466,1)</f>
        <v>7113.6</v>
      </c>
      <c r="M466" s="9" t="s">
        <v>14</v>
      </c>
      <c r="N466" s="3" t="s">
        <v>570</v>
      </c>
      <c r="O466" s="3" t="s">
        <v>1697</v>
      </c>
      <c r="P466" s="3" t="s">
        <v>30</v>
      </c>
      <c r="Q466" s="3" t="s">
        <v>30</v>
      </c>
      <c r="R466" s="3" t="s">
        <v>11</v>
      </c>
      <c r="S466" s="4"/>
      <c r="T466" s="4"/>
      <c r="U466" s="4"/>
      <c r="V466" s="4">
        <v>1</v>
      </c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3" t="s">
        <v>14</v>
      </c>
      <c r="AW466" s="3" t="s">
        <v>623</v>
      </c>
      <c r="AX466" s="3" t="s">
        <v>14</v>
      </c>
      <c r="AY466" s="3" t="s">
        <v>14</v>
      </c>
    </row>
    <row r="467" spans="1:51" ht="30" customHeight="1">
      <c r="A467" s="9" t="s">
        <v>1572</v>
      </c>
      <c r="B467" s="9" t="s">
        <v>1608</v>
      </c>
      <c r="C467" s="9" t="s">
        <v>39</v>
      </c>
      <c r="D467" s="10">
        <v>1</v>
      </c>
      <c r="E467" s="13">
        <v>0</v>
      </c>
      <c r="F467" s="14">
        <f>TRUNC(E467*D467,1)</f>
        <v>0</v>
      </c>
      <c r="G467" s="13">
        <v>0</v>
      </c>
      <c r="H467" s="14">
        <f>TRUNC(G467*D467,1)</f>
        <v>0</v>
      </c>
      <c r="I467" s="13">
        <f>TRUNC(SUMIF(V466:V467,RIGHTB(O467,1),H466:H467)*U467,2)</f>
        <v>284.54000000000002</v>
      </c>
      <c r="J467" s="14">
        <f>TRUNC(I467*D467,1)</f>
        <v>284.5</v>
      </c>
      <c r="K467" s="13">
        <f>TRUNC(E467+G467+I467,1)</f>
        <v>284.5</v>
      </c>
      <c r="L467" s="14">
        <f>TRUNC(F467+H467+J467,1)</f>
        <v>284.5</v>
      </c>
      <c r="M467" s="9" t="s">
        <v>14</v>
      </c>
      <c r="N467" s="3" t="s">
        <v>570</v>
      </c>
      <c r="O467" s="3" t="s">
        <v>564</v>
      </c>
      <c r="P467" s="3" t="s">
        <v>30</v>
      </c>
      <c r="Q467" s="3" t="s">
        <v>30</v>
      </c>
      <c r="R467" s="3" t="s">
        <v>30</v>
      </c>
      <c r="S467" s="4">
        <v>1</v>
      </c>
      <c r="T467" s="4">
        <v>2</v>
      </c>
      <c r="U467" s="4">
        <v>0.04</v>
      </c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3" t="s">
        <v>14</v>
      </c>
      <c r="AW467" s="3" t="s">
        <v>1802</v>
      </c>
      <c r="AX467" s="3" t="s">
        <v>14</v>
      </c>
      <c r="AY467" s="3" t="s">
        <v>14</v>
      </c>
    </row>
    <row r="468" spans="1:51" ht="30" customHeight="1">
      <c r="A468" s="9" t="s">
        <v>813</v>
      </c>
      <c r="B468" s="9" t="s">
        <v>14</v>
      </c>
      <c r="C468" s="9" t="s">
        <v>14</v>
      </c>
      <c r="D468" s="10"/>
      <c r="E468" s="13"/>
      <c r="F468" s="14">
        <f>TRUNC(SUMIF(N466:N467,N465,F466:F467),0)</f>
        <v>0</v>
      </c>
      <c r="G468" s="13"/>
      <c r="H468" s="14">
        <f>TRUNC(SUMIF(N466:N467,N465,H466:H467),0)</f>
        <v>7113</v>
      </c>
      <c r="I468" s="13"/>
      <c r="J468" s="14">
        <f>TRUNC(SUMIF(N466:N467,N465,J466:J467),0)</f>
        <v>284</v>
      </c>
      <c r="K468" s="13"/>
      <c r="L468" s="14">
        <f>F468+H468+J468</f>
        <v>7397</v>
      </c>
      <c r="M468" s="9" t="s">
        <v>14</v>
      </c>
      <c r="N468" s="3" t="s">
        <v>1433</v>
      </c>
      <c r="O468" s="3" t="s">
        <v>1433</v>
      </c>
      <c r="P468" s="3" t="s">
        <v>14</v>
      </c>
      <c r="Q468" s="3" t="s">
        <v>14</v>
      </c>
      <c r="R468" s="3" t="s">
        <v>14</v>
      </c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3" t="s">
        <v>14</v>
      </c>
      <c r="AW468" s="3" t="s">
        <v>14</v>
      </c>
      <c r="AX468" s="3" t="s">
        <v>14</v>
      </c>
      <c r="AY468" s="3" t="s">
        <v>14</v>
      </c>
    </row>
    <row r="469" spans="1:51" ht="30" customHeight="1">
      <c r="A469" s="10"/>
      <c r="B469" s="10"/>
      <c r="C469" s="10"/>
      <c r="D469" s="10"/>
      <c r="E469" s="13"/>
      <c r="F469" s="14"/>
      <c r="G469" s="13"/>
      <c r="H469" s="14"/>
      <c r="I469" s="13"/>
      <c r="J469" s="14"/>
      <c r="K469" s="13"/>
      <c r="L469" s="14"/>
      <c r="M469" s="10"/>
    </row>
    <row r="470" spans="1:51" ht="30" customHeight="1">
      <c r="A470" s="256" t="s">
        <v>1717</v>
      </c>
      <c r="B470" s="256"/>
      <c r="C470" s="256"/>
      <c r="D470" s="256"/>
      <c r="E470" s="257"/>
      <c r="F470" s="258"/>
      <c r="G470" s="257"/>
      <c r="H470" s="258"/>
      <c r="I470" s="257"/>
      <c r="J470" s="258"/>
      <c r="K470" s="257"/>
      <c r="L470" s="258"/>
      <c r="M470" s="256"/>
      <c r="N470" s="2" t="s">
        <v>572</v>
      </c>
    </row>
    <row r="471" spans="1:51" ht="30" customHeight="1">
      <c r="A471" s="9" t="s">
        <v>294</v>
      </c>
      <c r="B471" s="9" t="s">
        <v>1865</v>
      </c>
      <c r="C471" s="9" t="s">
        <v>37</v>
      </c>
      <c r="D471" s="10">
        <v>1.848E-2</v>
      </c>
      <c r="E471" s="13">
        <f>단가대비표!O21</f>
        <v>54500</v>
      </c>
      <c r="F471" s="14">
        <f t="shared" ref="F471:F480" si="63">TRUNC(E471*D471,1)</f>
        <v>1007.1</v>
      </c>
      <c r="G471" s="13">
        <f>단가대비표!P21</f>
        <v>0</v>
      </c>
      <c r="H471" s="14">
        <f t="shared" ref="H471:H480" si="64">TRUNC(G471*D471,1)</f>
        <v>0</v>
      </c>
      <c r="I471" s="13">
        <f>단가대비표!V21</f>
        <v>0</v>
      </c>
      <c r="J471" s="14">
        <f t="shared" ref="J471:J480" si="65">TRUNC(I471*D471,1)</f>
        <v>0</v>
      </c>
      <c r="K471" s="13">
        <f t="shared" ref="K471:K480" si="66">TRUNC(E471+G471+I471,1)</f>
        <v>54500</v>
      </c>
      <c r="L471" s="14">
        <f t="shared" ref="L471:L480" si="67">TRUNC(F471+H471+J471,1)</f>
        <v>1007.1</v>
      </c>
      <c r="M471" s="9" t="s">
        <v>14</v>
      </c>
      <c r="N471" s="3" t="s">
        <v>572</v>
      </c>
      <c r="O471" s="3" t="s">
        <v>1708</v>
      </c>
      <c r="P471" s="3" t="s">
        <v>30</v>
      </c>
      <c r="Q471" s="3" t="s">
        <v>30</v>
      </c>
      <c r="R471" s="3" t="s">
        <v>11</v>
      </c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3" t="s">
        <v>14</v>
      </c>
      <c r="AW471" s="3" t="s">
        <v>603</v>
      </c>
      <c r="AX471" s="3" t="s">
        <v>14</v>
      </c>
      <c r="AY471" s="3" t="s">
        <v>14</v>
      </c>
    </row>
    <row r="472" spans="1:51" ht="30" customHeight="1">
      <c r="A472" s="9" t="s">
        <v>1148</v>
      </c>
      <c r="B472" s="9" t="s">
        <v>60</v>
      </c>
      <c r="C472" s="9" t="s">
        <v>57</v>
      </c>
      <c r="D472" s="10">
        <v>6.3</v>
      </c>
      <c r="E472" s="13">
        <f>단가대비표!O16</f>
        <v>2.2200000000000002</v>
      </c>
      <c r="F472" s="14">
        <f t="shared" si="63"/>
        <v>13.9</v>
      </c>
      <c r="G472" s="13">
        <f>단가대비표!P16</f>
        <v>0</v>
      </c>
      <c r="H472" s="14">
        <f t="shared" si="64"/>
        <v>0</v>
      </c>
      <c r="I472" s="13">
        <f>단가대비표!V16</f>
        <v>0</v>
      </c>
      <c r="J472" s="14">
        <f t="shared" si="65"/>
        <v>0</v>
      </c>
      <c r="K472" s="13">
        <f t="shared" si="66"/>
        <v>2.2000000000000002</v>
      </c>
      <c r="L472" s="14">
        <f t="shared" si="67"/>
        <v>13.9</v>
      </c>
      <c r="M472" s="9" t="s">
        <v>1155</v>
      </c>
      <c r="N472" s="3" t="s">
        <v>572</v>
      </c>
      <c r="O472" s="3" t="s">
        <v>1709</v>
      </c>
      <c r="P472" s="3" t="s">
        <v>30</v>
      </c>
      <c r="Q472" s="3" t="s">
        <v>30</v>
      </c>
      <c r="R472" s="3" t="s">
        <v>11</v>
      </c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3" t="s">
        <v>14</v>
      </c>
      <c r="AW472" s="3" t="s">
        <v>611</v>
      </c>
      <c r="AX472" s="3" t="s">
        <v>14</v>
      </c>
      <c r="AY472" s="3" t="s">
        <v>14</v>
      </c>
    </row>
    <row r="473" spans="1:51" ht="30" customHeight="1">
      <c r="A473" s="9" t="s">
        <v>1151</v>
      </c>
      <c r="B473" s="9" t="s">
        <v>993</v>
      </c>
      <c r="C473" s="9" t="s">
        <v>37</v>
      </c>
      <c r="D473" s="10">
        <v>2.7999999999999995E-3</v>
      </c>
      <c r="E473" s="13">
        <f>단가대비표!O19</f>
        <v>12042</v>
      </c>
      <c r="F473" s="14">
        <f t="shared" si="63"/>
        <v>33.700000000000003</v>
      </c>
      <c r="G473" s="13">
        <f>단가대비표!P19</f>
        <v>0</v>
      </c>
      <c r="H473" s="14">
        <f t="shared" si="64"/>
        <v>0</v>
      </c>
      <c r="I473" s="13">
        <f>단가대비표!V19</f>
        <v>0</v>
      </c>
      <c r="J473" s="14">
        <f t="shared" si="65"/>
        <v>0</v>
      </c>
      <c r="K473" s="13">
        <f t="shared" si="66"/>
        <v>12042</v>
      </c>
      <c r="L473" s="14">
        <f t="shared" si="67"/>
        <v>33.700000000000003</v>
      </c>
      <c r="M473" s="9" t="s">
        <v>14</v>
      </c>
      <c r="N473" s="3" t="s">
        <v>572</v>
      </c>
      <c r="O473" s="3" t="s">
        <v>1710</v>
      </c>
      <c r="P473" s="3" t="s">
        <v>30</v>
      </c>
      <c r="Q473" s="3" t="s">
        <v>30</v>
      </c>
      <c r="R473" s="3" t="s">
        <v>11</v>
      </c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3" t="s">
        <v>14</v>
      </c>
      <c r="AW473" s="3" t="s">
        <v>604</v>
      </c>
      <c r="AX473" s="3" t="s">
        <v>14</v>
      </c>
      <c r="AY473" s="3" t="s">
        <v>14</v>
      </c>
    </row>
    <row r="474" spans="1:51" ht="30" customHeight="1">
      <c r="A474" s="9" t="s">
        <v>1173</v>
      </c>
      <c r="B474" s="9" t="s">
        <v>1157</v>
      </c>
      <c r="C474" s="9" t="s">
        <v>81</v>
      </c>
      <c r="D474" s="10">
        <v>2.0830000000000001E-2</v>
      </c>
      <c r="E474" s="13">
        <f>일위대가목록!E81</f>
        <v>0</v>
      </c>
      <c r="F474" s="14">
        <f t="shared" si="63"/>
        <v>0</v>
      </c>
      <c r="G474" s="13">
        <f>일위대가목록!F81</f>
        <v>0</v>
      </c>
      <c r="H474" s="14">
        <f t="shared" si="64"/>
        <v>0</v>
      </c>
      <c r="I474" s="13">
        <f>일위대가목록!G81</f>
        <v>138</v>
      </c>
      <c r="J474" s="14">
        <f t="shared" si="65"/>
        <v>2.8</v>
      </c>
      <c r="K474" s="13">
        <f t="shared" si="66"/>
        <v>138</v>
      </c>
      <c r="L474" s="14">
        <f t="shared" si="67"/>
        <v>2.8</v>
      </c>
      <c r="M474" s="9" t="s">
        <v>1149</v>
      </c>
      <c r="N474" s="3" t="s">
        <v>572</v>
      </c>
      <c r="O474" s="3" t="s">
        <v>187</v>
      </c>
      <c r="P474" s="3" t="s">
        <v>11</v>
      </c>
      <c r="Q474" s="3" t="s">
        <v>30</v>
      </c>
      <c r="R474" s="3" t="s">
        <v>30</v>
      </c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3" t="s">
        <v>14</v>
      </c>
      <c r="AW474" s="3" t="s">
        <v>624</v>
      </c>
      <c r="AX474" s="3" t="s">
        <v>14</v>
      </c>
      <c r="AY474" s="3" t="s">
        <v>14</v>
      </c>
    </row>
    <row r="475" spans="1:51" ht="30" customHeight="1">
      <c r="A475" s="9" t="s">
        <v>1537</v>
      </c>
      <c r="B475" s="9" t="s">
        <v>992</v>
      </c>
      <c r="C475" s="9" t="s">
        <v>61</v>
      </c>
      <c r="D475" s="10">
        <v>0.126</v>
      </c>
      <c r="E475" s="13">
        <f>단가대비표!O109</f>
        <v>0</v>
      </c>
      <c r="F475" s="14">
        <f t="shared" si="63"/>
        <v>0</v>
      </c>
      <c r="G475" s="13">
        <f>단가대비표!P109</f>
        <v>0</v>
      </c>
      <c r="H475" s="14">
        <f t="shared" si="64"/>
        <v>0</v>
      </c>
      <c r="I475" s="13">
        <f>단가대비표!V109</f>
        <v>87</v>
      </c>
      <c r="J475" s="14">
        <f t="shared" si="65"/>
        <v>10.9</v>
      </c>
      <c r="K475" s="13">
        <f t="shared" si="66"/>
        <v>87</v>
      </c>
      <c r="L475" s="14">
        <f t="shared" si="67"/>
        <v>10.9</v>
      </c>
      <c r="M475" s="9" t="s">
        <v>14</v>
      </c>
      <c r="N475" s="3" t="s">
        <v>572</v>
      </c>
      <c r="O475" s="3" t="s">
        <v>1739</v>
      </c>
      <c r="P475" s="3" t="s">
        <v>30</v>
      </c>
      <c r="Q475" s="3" t="s">
        <v>30</v>
      </c>
      <c r="R475" s="3" t="s">
        <v>11</v>
      </c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3" t="s">
        <v>14</v>
      </c>
      <c r="AW475" s="3" t="s">
        <v>613</v>
      </c>
      <c r="AX475" s="3" t="s">
        <v>14</v>
      </c>
      <c r="AY475" s="3" t="s">
        <v>14</v>
      </c>
    </row>
    <row r="476" spans="1:51" ht="30" customHeight="1">
      <c r="A476" s="9" t="s">
        <v>73</v>
      </c>
      <c r="B476" s="9" t="s">
        <v>1534</v>
      </c>
      <c r="C476" s="9" t="s">
        <v>38</v>
      </c>
      <c r="D476" s="10">
        <v>2.7650000000000001E-2</v>
      </c>
      <c r="E476" s="13">
        <f>단가대비표!O115</f>
        <v>0</v>
      </c>
      <c r="F476" s="14">
        <f t="shared" si="63"/>
        <v>0</v>
      </c>
      <c r="G476" s="13">
        <f>단가대비표!P115</f>
        <v>183489</v>
      </c>
      <c r="H476" s="14">
        <f t="shared" si="64"/>
        <v>5073.3999999999996</v>
      </c>
      <c r="I476" s="13">
        <f>단가대비표!V115</f>
        <v>0</v>
      </c>
      <c r="J476" s="14">
        <f t="shared" si="65"/>
        <v>0</v>
      </c>
      <c r="K476" s="13">
        <f t="shared" si="66"/>
        <v>183489</v>
      </c>
      <c r="L476" s="14">
        <f t="shared" si="67"/>
        <v>5073.3999999999996</v>
      </c>
      <c r="M476" s="9" t="s">
        <v>14</v>
      </c>
      <c r="N476" s="3" t="s">
        <v>572</v>
      </c>
      <c r="O476" s="3" t="s">
        <v>1760</v>
      </c>
      <c r="P476" s="3" t="s">
        <v>30</v>
      </c>
      <c r="Q476" s="3" t="s">
        <v>30</v>
      </c>
      <c r="R476" s="3" t="s">
        <v>11</v>
      </c>
      <c r="S476" s="4"/>
      <c r="T476" s="4"/>
      <c r="U476" s="4"/>
      <c r="V476" s="4">
        <v>1</v>
      </c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3" t="s">
        <v>14</v>
      </c>
      <c r="AW476" s="3" t="s">
        <v>625</v>
      </c>
      <c r="AX476" s="3" t="s">
        <v>14</v>
      </c>
      <c r="AY476" s="3" t="s">
        <v>14</v>
      </c>
    </row>
    <row r="477" spans="1:51" ht="30" customHeight="1">
      <c r="A477" s="9" t="s">
        <v>1558</v>
      </c>
      <c r="B477" s="9" t="s">
        <v>1534</v>
      </c>
      <c r="C477" s="9" t="s">
        <v>38</v>
      </c>
      <c r="D477" s="10">
        <v>6.6E-4</v>
      </c>
      <c r="E477" s="13">
        <f>단가대비표!O110</f>
        <v>0</v>
      </c>
      <c r="F477" s="14">
        <f t="shared" si="63"/>
        <v>0</v>
      </c>
      <c r="G477" s="13">
        <f>단가대비표!P110</f>
        <v>138290</v>
      </c>
      <c r="H477" s="14">
        <f t="shared" si="64"/>
        <v>91.2</v>
      </c>
      <c r="I477" s="13">
        <f>단가대비표!V110</f>
        <v>0</v>
      </c>
      <c r="J477" s="14">
        <f t="shared" si="65"/>
        <v>0</v>
      </c>
      <c r="K477" s="13">
        <f t="shared" si="66"/>
        <v>138290</v>
      </c>
      <c r="L477" s="14">
        <f t="shared" si="67"/>
        <v>91.2</v>
      </c>
      <c r="M477" s="9" t="s">
        <v>14</v>
      </c>
      <c r="N477" s="3" t="s">
        <v>572</v>
      </c>
      <c r="O477" s="3" t="s">
        <v>1652</v>
      </c>
      <c r="P477" s="3" t="s">
        <v>30</v>
      </c>
      <c r="Q477" s="3" t="s">
        <v>30</v>
      </c>
      <c r="R477" s="3" t="s">
        <v>11</v>
      </c>
      <c r="S477" s="4"/>
      <c r="T477" s="4"/>
      <c r="U477" s="4"/>
      <c r="V477" s="4">
        <v>1</v>
      </c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3" t="s">
        <v>14</v>
      </c>
      <c r="AW477" s="3" t="s">
        <v>631</v>
      </c>
      <c r="AX477" s="3" t="s">
        <v>14</v>
      </c>
      <c r="AY477" s="3" t="s">
        <v>14</v>
      </c>
    </row>
    <row r="478" spans="1:51" ht="30" customHeight="1">
      <c r="A478" s="9" t="s">
        <v>62</v>
      </c>
      <c r="B478" s="9" t="s">
        <v>1534</v>
      </c>
      <c r="C478" s="9" t="s">
        <v>38</v>
      </c>
      <c r="D478" s="10">
        <v>2.6000000000000003E-3</v>
      </c>
      <c r="E478" s="13">
        <f>단가대비표!O116</f>
        <v>0</v>
      </c>
      <c r="F478" s="14">
        <f t="shared" si="63"/>
        <v>0</v>
      </c>
      <c r="G478" s="13">
        <f>단가대비표!P116</f>
        <v>223094</v>
      </c>
      <c r="H478" s="14">
        <f t="shared" si="64"/>
        <v>580</v>
      </c>
      <c r="I478" s="13">
        <f>단가대비표!V116</f>
        <v>0</v>
      </c>
      <c r="J478" s="14">
        <f t="shared" si="65"/>
        <v>0</v>
      </c>
      <c r="K478" s="13">
        <f t="shared" si="66"/>
        <v>223094</v>
      </c>
      <c r="L478" s="14">
        <f t="shared" si="67"/>
        <v>580</v>
      </c>
      <c r="M478" s="9" t="s">
        <v>14</v>
      </c>
      <c r="N478" s="3" t="s">
        <v>572</v>
      </c>
      <c r="O478" s="3" t="s">
        <v>1746</v>
      </c>
      <c r="P478" s="3" t="s">
        <v>30</v>
      </c>
      <c r="Q478" s="3" t="s">
        <v>30</v>
      </c>
      <c r="R478" s="3" t="s">
        <v>11</v>
      </c>
      <c r="S478" s="4"/>
      <c r="T478" s="4"/>
      <c r="U478" s="4"/>
      <c r="V478" s="4">
        <v>1</v>
      </c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3" t="s">
        <v>14</v>
      </c>
      <c r="AW478" s="3" t="s">
        <v>615</v>
      </c>
      <c r="AX478" s="3" t="s">
        <v>14</v>
      </c>
      <c r="AY478" s="3" t="s">
        <v>14</v>
      </c>
    </row>
    <row r="479" spans="1:51" ht="30" customHeight="1">
      <c r="A479" s="9" t="s">
        <v>1171</v>
      </c>
      <c r="B479" s="9" t="s">
        <v>1534</v>
      </c>
      <c r="C479" s="9" t="s">
        <v>38</v>
      </c>
      <c r="D479" s="10">
        <v>7.3999999999999999E-4</v>
      </c>
      <c r="E479" s="13">
        <f>단가대비표!O111</f>
        <v>0</v>
      </c>
      <c r="F479" s="14">
        <f t="shared" si="63"/>
        <v>0</v>
      </c>
      <c r="G479" s="13">
        <f>단가대비표!P111</f>
        <v>166063</v>
      </c>
      <c r="H479" s="14">
        <f t="shared" si="64"/>
        <v>122.8</v>
      </c>
      <c r="I479" s="13">
        <f>단가대비표!V111</f>
        <v>0</v>
      </c>
      <c r="J479" s="14">
        <f t="shared" si="65"/>
        <v>0</v>
      </c>
      <c r="K479" s="13">
        <f t="shared" si="66"/>
        <v>166063</v>
      </c>
      <c r="L479" s="14">
        <f t="shared" si="67"/>
        <v>122.8</v>
      </c>
      <c r="M479" s="9" t="s">
        <v>14</v>
      </c>
      <c r="N479" s="3" t="s">
        <v>572</v>
      </c>
      <c r="O479" s="3" t="s">
        <v>1712</v>
      </c>
      <c r="P479" s="3" t="s">
        <v>30</v>
      </c>
      <c r="Q479" s="3" t="s">
        <v>30</v>
      </c>
      <c r="R479" s="3" t="s">
        <v>11</v>
      </c>
      <c r="S479" s="4"/>
      <c r="T479" s="4"/>
      <c r="U479" s="4"/>
      <c r="V479" s="4">
        <v>1</v>
      </c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3" t="s">
        <v>14</v>
      </c>
      <c r="AW479" s="3" t="s">
        <v>626</v>
      </c>
      <c r="AX479" s="3" t="s">
        <v>14</v>
      </c>
      <c r="AY479" s="3" t="s">
        <v>14</v>
      </c>
    </row>
    <row r="480" spans="1:51" ht="30" customHeight="1">
      <c r="A480" s="9" t="s">
        <v>1572</v>
      </c>
      <c r="B480" s="9" t="s">
        <v>1593</v>
      </c>
      <c r="C480" s="9" t="s">
        <v>39</v>
      </c>
      <c r="D480" s="10">
        <v>1</v>
      </c>
      <c r="E480" s="13">
        <v>0</v>
      </c>
      <c r="F480" s="14">
        <f t="shared" si="63"/>
        <v>0</v>
      </c>
      <c r="G480" s="13">
        <v>0</v>
      </c>
      <c r="H480" s="14">
        <f t="shared" si="64"/>
        <v>0</v>
      </c>
      <c r="I480" s="13">
        <f>TRUNC(SUMIF(V471:V480,RIGHTB(O480,1),H471:H480)*U480,2)</f>
        <v>176.02</v>
      </c>
      <c r="J480" s="14">
        <f t="shared" si="65"/>
        <v>176</v>
      </c>
      <c r="K480" s="13">
        <f t="shared" si="66"/>
        <v>176</v>
      </c>
      <c r="L480" s="14">
        <f t="shared" si="67"/>
        <v>176</v>
      </c>
      <c r="M480" s="9" t="s">
        <v>14</v>
      </c>
      <c r="N480" s="3" t="s">
        <v>572</v>
      </c>
      <c r="O480" s="3" t="s">
        <v>564</v>
      </c>
      <c r="P480" s="3" t="s">
        <v>30</v>
      </c>
      <c r="Q480" s="3" t="s">
        <v>30</v>
      </c>
      <c r="R480" s="3" t="s">
        <v>30</v>
      </c>
      <c r="S480" s="4">
        <v>1</v>
      </c>
      <c r="T480" s="4">
        <v>2</v>
      </c>
      <c r="U480" s="4">
        <v>0.03</v>
      </c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3" t="s">
        <v>14</v>
      </c>
      <c r="AW480" s="3" t="s">
        <v>1782</v>
      </c>
      <c r="AX480" s="3" t="s">
        <v>14</v>
      </c>
      <c r="AY480" s="3" t="s">
        <v>14</v>
      </c>
    </row>
    <row r="481" spans="1:51" ht="30" customHeight="1">
      <c r="A481" s="9" t="s">
        <v>813</v>
      </c>
      <c r="B481" s="9" t="s">
        <v>14</v>
      </c>
      <c r="C481" s="9" t="s">
        <v>14</v>
      </c>
      <c r="D481" s="10"/>
      <c r="E481" s="13"/>
      <c r="F481" s="14">
        <f>TRUNC(SUMIF(N471:N480,N470,F471:F480),0)</f>
        <v>1054</v>
      </c>
      <c r="G481" s="13"/>
      <c r="H481" s="14">
        <f>TRUNC(SUMIF(N471:N480,N470,H471:H480),0)</f>
        <v>5867</v>
      </c>
      <c r="I481" s="13"/>
      <c r="J481" s="14">
        <f>TRUNC(SUMIF(N471:N480,N470,J471:J480),0)</f>
        <v>189</v>
      </c>
      <c r="K481" s="13"/>
      <c r="L481" s="14">
        <f>F481+H481+J481</f>
        <v>7110</v>
      </c>
      <c r="M481" s="9" t="s">
        <v>14</v>
      </c>
      <c r="N481" s="3" t="s">
        <v>1433</v>
      </c>
      <c r="O481" s="3" t="s">
        <v>1433</v>
      </c>
      <c r="P481" s="3" t="s">
        <v>14</v>
      </c>
      <c r="Q481" s="3" t="s">
        <v>14</v>
      </c>
      <c r="R481" s="3" t="s">
        <v>14</v>
      </c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3" t="s">
        <v>14</v>
      </c>
      <c r="AW481" s="3" t="s">
        <v>14</v>
      </c>
      <c r="AX481" s="3" t="s">
        <v>14</v>
      </c>
      <c r="AY481" s="3" t="s">
        <v>14</v>
      </c>
    </row>
    <row r="482" spans="1:51" ht="30" customHeight="1">
      <c r="A482" s="10"/>
      <c r="B482" s="10"/>
      <c r="C482" s="10"/>
      <c r="D482" s="10"/>
      <c r="E482" s="13"/>
      <c r="F482" s="14"/>
      <c r="G482" s="13"/>
      <c r="H482" s="14"/>
      <c r="I482" s="13"/>
      <c r="J482" s="14"/>
      <c r="K482" s="13"/>
      <c r="L482" s="14"/>
      <c r="M482" s="10"/>
    </row>
    <row r="483" spans="1:51" ht="30" customHeight="1">
      <c r="A483" s="256" t="s">
        <v>893</v>
      </c>
      <c r="B483" s="256"/>
      <c r="C483" s="256"/>
      <c r="D483" s="256"/>
      <c r="E483" s="257"/>
      <c r="F483" s="258"/>
      <c r="G483" s="257"/>
      <c r="H483" s="258"/>
      <c r="I483" s="257"/>
      <c r="J483" s="258"/>
      <c r="K483" s="257"/>
      <c r="L483" s="258"/>
      <c r="M483" s="256"/>
      <c r="N483" s="2" t="s">
        <v>187</v>
      </c>
    </row>
    <row r="484" spans="1:51" ht="30" customHeight="1">
      <c r="A484" s="9" t="s">
        <v>1173</v>
      </c>
      <c r="B484" s="9" t="s">
        <v>1157</v>
      </c>
      <c r="C484" s="9" t="s">
        <v>15</v>
      </c>
      <c r="D484" s="10">
        <v>0.23619999999999999</v>
      </c>
      <c r="E484" s="13">
        <f>단가대비표!O6</f>
        <v>0</v>
      </c>
      <c r="F484" s="14">
        <f>TRUNC(E484*D484,1)</f>
        <v>0</v>
      </c>
      <c r="G484" s="13">
        <f>단가대비표!P6</f>
        <v>0</v>
      </c>
      <c r="H484" s="14">
        <f>TRUNC(G484*D484,1)</f>
        <v>0</v>
      </c>
      <c r="I484" s="13">
        <f>단가대비표!V6</f>
        <v>588</v>
      </c>
      <c r="J484" s="14">
        <f>TRUNC(I484*D484,1)</f>
        <v>138.80000000000001</v>
      </c>
      <c r="K484" s="13">
        <f>TRUNC(E484+G484+I484,1)</f>
        <v>588</v>
      </c>
      <c r="L484" s="14">
        <f>TRUNC(F484+H484+J484,1)</f>
        <v>138.80000000000001</v>
      </c>
      <c r="M484" s="9" t="s">
        <v>68</v>
      </c>
      <c r="N484" s="3" t="s">
        <v>187</v>
      </c>
      <c r="O484" s="3" t="s">
        <v>1751</v>
      </c>
      <c r="P484" s="3" t="s">
        <v>30</v>
      </c>
      <c r="Q484" s="3" t="s">
        <v>30</v>
      </c>
      <c r="R484" s="3" t="s">
        <v>11</v>
      </c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3" t="s">
        <v>14</v>
      </c>
      <c r="AW484" s="3" t="s">
        <v>169</v>
      </c>
      <c r="AX484" s="3" t="s">
        <v>14</v>
      </c>
      <c r="AY484" s="3" t="s">
        <v>14</v>
      </c>
    </row>
    <row r="485" spans="1:51" ht="30" customHeight="1">
      <c r="A485" s="9" t="s">
        <v>813</v>
      </c>
      <c r="B485" s="9" t="s">
        <v>14</v>
      </c>
      <c r="C485" s="9" t="s">
        <v>14</v>
      </c>
      <c r="D485" s="10"/>
      <c r="E485" s="13"/>
      <c r="F485" s="14">
        <f>TRUNC(SUMIF(N484:N484,N483,F484:F484),0)</f>
        <v>0</v>
      </c>
      <c r="G485" s="13"/>
      <c r="H485" s="14">
        <f>TRUNC(SUMIF(N484:N484,N483,H484:H484),0)</f>
        <v>0</v>
      </c>
      <c r="I485" s="13"/>
      <c r="J485" s="14">
        <f>TRUNC(SUMIF(N484:N484,N483,J484:J484),0)</f>
        <v>138</v>
      </c>
      <c r="K485" s="13"/>
      <c r="L485" s="14">
        <f>F485+H485+J485</f>
        <v>138</v>
      </c>
      <c r="M485" s="9" t="s">
        <v>14</v>
      </c>
      <c r="N485" s="3" t="s">
        <v>1433</v>
      </c>
      <c r="O485" s="3" t="s">
        <v>1433</v>
      </c>
      <c r="P485" s="3" t="s">
        <v>14</v>
      </c>
      <c r="Q485" s="3" t="s">
        <v>14</v>
      </c>
      <c r="R485" s="3" t="s">
        <v>14</v>
      </c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3" t="s">
        <v>14</v>
      </c>
      <c r="AW485" s="3" t="s">
        <v>14</v>
      </c>
      <c r="AX485" s="3" t="s">
        <v>14</v>
      </c>
      <c r="AY485" s="3" t="s">
        <v>14</v>
      </c>
    </row>
    <row r="486" spans="1:51" ht="30" customHeight="1">
      <c r="A486" s="10"/>
      <c r="B486" s="10"/>
      <c r="C486" s="10"/>
      <c r="D486" s="10"/>
      <c r="E486" s="13"/>
      <c r="F486" s="14"/>
      <c r="G486" s="13"/>
      <c r="H486" s="14"/>
      <c r="I486" s="13"/>
      <c r="J486" s="14"/>
      <c r="K486" s="13"/>
      <c r="L486" s="14"/>
      <c r="M486" s="10"/>
    </row>
    <row r="487" spans="1:51" ht="30" customHeight="1">
      <c r="A487" s="256" t="s">
        <v>1752</v>
      </c>
      <c r="B487" s="256"/>
      <c r="C487" s="256"/>
      <c r="D487" s="256"/>
      <c r="E487" s="257"/>
      <c r="F487" s="258"/>
      <c r="G487" s="257"/>
      <c r="H487" s="258"/>
      <c r="I487" s="257"/>
      <c r="J487" s="258"/>
      <c r="K487" s="257"/>
      <c r="L487" s="258"/>
      <c r="M487" s="256"/>
      <c r="N487" s="2" t="s">
        <v>573</v>
      </c>
    </row>
    <row r="488" spans="1:51" ht="30" customHeight="1">
      <c r="A488" s="9" t="s">
        <v>994</v>
      </c>
      <c r="B488" s="9" t="s">
        <v>1568</v>
      </c>
      <c r="C488" s="9" t="s">
        <v>37</v>
      </c>
      <c r="D488" s="10">
        <v>1</v>
      </c>
      <c r="E488" s="13">
        <f>일위대가목록!E83</f>
        <v>76</v>
      </c>
      <c r="F488" s="14">
        <f>TRUNC(E488*D488,1)</f>
        <v>76</v>
      </c>
      <c r="G488" s="13">
        <f>일위대가목록!F83</f>
        <v>4881</v>
      </c>
      <c r="H488" s="14">
        <f>TRUNC(G488*D488,1)</f>
        <v>4881</v>
      </c>
      <c r="I488" s="13">
        <f>일위대가목록!G83</f>
        <v>158</v>
      </c>
      <c r="J488" s="14">
        <f>TRUNC(I488*D488,1)</f>
        <v>158</v>
      </c>
      <c r="K488" s="13">
        <f>TRUNC(E488+G488+I488,1)</f>
        <v>5115</v>
      </c>
      <c r="L488" s="14">
        <f>TRUNC(F488+H488+J488,1)</f>
        <v>5115</v>
      </c>
      <c r="M488" s="9" t="s">
        <v>1150</v>
      </c>
      <c r="N488" s="3" t="s">
        <v>573</v>
      </c>
      <c r="O488" s="3" t="s">
        <v>1024</v>
      </c>
      <c r="P488" s="3" t="s">
        <v>11</v>
      </c>
      <c r="Q488" s="3" t="s">
        <v>30</v>
      </c>
      <c r="R488" s="3" t="s">
        <v>30</v>
      </c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3" t="s">
        <v>14</v>
      </c>
      <c r="AW488" s="3" t="s">
        <v>1794</v>
      </c>
      <c r="AX488" s="3" t="s">
        <v>14</v>
      </c>
      <c r="AY488" s="3" t="s">
        <v>14</v>
      </c>
    </row>
    <row r="489" spans="1:51" ht="30" customHeight="1">
      <c r="A489" s="9" t="s">
        <v>995</v>
      </c>
      <c r="B489" s="9" t="s">
        <v>1568</v>
      </c>
      <c r="C489" s="9" t="s">
        <v>37</v>
      </c>
      <c r="D489" s="10">
        <v>1</v>
      </c>
      <c r="E489" s="13">
        <f>일위대가목록!E84</f>
        <v>13</v>
      </c>
      <c r="F489" s="14">
        <f>TRUNC(E489*D489,1)</f>
        <v>13</v>
      </c>
      <c r="G489" s="13">
        <f>일위대가목록!F84</f>
        <v>1247</v>
      </c>
      <c r="H489" s="14">
        <f>TRUNC(G489*D489,1)</f>
        <v>1247</v>
      </c>
      <c r="I489" s="13">
        <f>일위대가목록!G84</f>
        <v>39</v>
      </c>
      <c r="J489" s="14">
        <f>TRUNC(I489*D489,1)</f>
        <v>39</v>
      </c>
      <c r="K489" s="13">
        <f>TRUNC(E489+G489+I489,1)</f>
        <v>1299</v>
      </c>
      <c r="L489" s="14">
        <f>TRUNC(F489+H489+J489,1)</f>
        <v>1299</v>
      </c>
      <c r="M489" s="9" t="s">
        <v>1152</v>
      </c>
      <c r="N489" s="3" t="s">
        <v>573</v>
      </c>
      <c r="O489" s="3" t="s">
        <v>1025</v>
      </c>
      <c r="P489" s="3" t="s">
        <v>11</v>
      </c>
      <c r="Q489" s="3" t="s">
        <v>30</v>
      </c>
      <c r="R489" s="3" t="s">
        <v>30</v>
      </c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3" t="s">
        <v>14</v>
      </c>
      <c r="AW489" s="3" t="s">
        <v>1790</v>
      </c>
      <c r="AX489" s="3" t="s">
        <v>14</v>
      </c>
      <c r="AY489" s="3" t="s">
        <v>14</v>
      </c>
    </row>
    <row r="490" spans="1:51" ht="30" customHeight="1">
      <c r="A490" s="9" t="s">
        <v>813</v>
      </c>
      <c r="B490" s="9" t="s">
        <v>14</v>
      </c>
      <c r="C490" s="9" t="s">
        <v>14</v>
      </c>
      <c r="D490" s="10"/>
      <c r="E490" s="13"/>
      <c r="F490" s="14">
        <f>TRUNC(SUMIF(N488:N489,N487,F488:F489),0)</f>
        <v>89</v>
      </c>
      <c r="G490" s="13"/>
      <c r="H490" s="14">
        <f>TRUNC(SUMIF(N488:N489,N487,H488:H489),0)</f>
        <v>6128</v>
      </c>
      <c r="I490" s="13"/>
      <c r="J490" s="14">
        <f>TRUNC(SUMIF(N488:N489,N487,J488:J489),0)</f>
        <v>197</v>
      </c>
      <c r="K490" s="13"/>
      <c r="L490" s="14">
        <f>F490+H490+J490</f>
        <v>6414</v>
      </c>
      <c r="M490" s="9" t="s">
        <v>14</v>
      </c>
      <c r="N490" s="3" t="s">
        <v>1433</v>
      </c>
      <c r="O490" s="3" t="s">
        <v>1433</v>
      </c>
      <c r="P490" s="3" t="s">
        <v>14</v>
      </c>
      <c r="Q490" s="3" t="s">
        <v>14</v>
      </c>
      <c r="R490" s="3" t="s">
        <v>14</v>
      </c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3" t="s">
        <v>14</v>
      </c>
      <c r="AW490" s="3" t="s">
        <v>14</v>
      </c>
      <c r="AX490" s="3" t="s">
        <v>14</v>
      </c>
      <c r="AY490" s="3" t="s">
        <v>14</v>
      </c>
    </row>
    <row r="491" spans="1:51" ht="30" customHeight="1">
      <c r="A491" s="10"/>
      <c r="B491" s="10"/>
      <c r="C491" s="10"/>
      <c r="D491" s="10"/>
      <c r="E491" s="13"/>
      <c r="F491" s="14"/>
      <c r="G491" s="13"/>
      <c r="H491" s="14"/>
      <c r="I491" s="13"/>
      <c r="J491" s="14"/>
      <c r="K491" s="13"/>
      <c r="L491" s="14"/>
      <c r="M491" s="10"/>
    </row>
    <row r="492" spans="1:51" ht="30" customHeight="1">
      <c r="A492" s="256" t="s">
        <v>906</v>
      </c>
      <c r="B492" s="256"/>
      <c r="C492" s="256"/>
      <c r="D492" s="256"/>
      <c r="E492" s="257"/>
      <c r="F492" s="258"/>
      <c r="G492" s="257"/>
      <c r="H492" s="258"/>
      <c r="I492" s="257"/>
      <c r="J492" s="258"/>
      <c r="K492" s="257"/>
      <c r="L492" s="258"/>
      <c r="M492" s="256"/>
      <c r="N492" s="2" t="s">
        <v>1024</v>
      </c>
    </row>
    <row r="493" spans="1:51" ht="30" customHeight="1">
      <c r="A493" s="9" t="s">
        <v>996</v>
      </c>
      <c r="B493" s="9" t="s">
        <v>297</v>
      </c>
      <c r="C493" s="9" t="s">
        <v>37</v>
      </c>
      <c r="D493" s="10">
        <v>1.5709999999999998E-2</v>
      </c>
      <c r="E493" s="13">
        <f>단가대비표!O20</f>
        <v>2290</v>
      </c>
      <c r="F493" s="14">
        <f t="shared" ref="F493:F502" si="68">TRUNC(E493*D493,1)</f>
        <v>35.9</v>
      </c>
      <c r="G493" s="13">
        <f>단가대비표!P20</f>
        <v>0</v>
      </c>
      <c r="H493" s="14">
        <f t="shared" ref="H493:H502" si="69">TRUNC(G493*D493,1)</f>
        <v>0</v>
      </c>
      <c r="I493" s="13">
        <f>단가대비표!V20</f>
        <v>0</v>
      </c>
      <c r="J493" s="14">
        <f t="shared" ref="J493:J502" si="70">TRUNC(I493*D493,1)</f>
        <v>0</v>
      </c>
      <c r="K493" s="13">
        <f t="shared" ref="K493:K502" si="71">TRUNC(E493+G493+I493,1)</f>
        <v>2290</v>
      </c>
      <c r="L493" s="14">
        <f t="shared" ref="L493:L502" si="72">TRUNC(F493+H493+J493,1)</f>
        <v>35.9</v>
      </c>
      <c r="M493" s="9" t="s">
        <v>14</v>
      </c>
      <c r="N493" s="3" t="s">
        <v>1024</v>
      </c>
      <c r="O493" s="3" t="s">
        <v>1737</v>
      </c>
      <c r="P493" s="3" t="s">
        <v>30</v>
      </c>
      <c r="Q493" s="3" t="s">
        <v>30</v>
      </c>
      <c r="R493" s="3" t="s">
        <v>11</v>
      </c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3" t="s">
        <v>14</v>
      </c>
      <c r="AW493" s="3" t="s">
        <v>616</v>
      </c>
      <c r="AX493" s="3" t="s">
        <v>14</v>
      </c>
      <c r="AY493" s="3" t="s">
        <v>14</v>
      </c>
    </row>
    <row r="494" spans="1:51" ht="30" customHeight="1">
      <c r="A494" s="9" t="s">
        <v>1148</v>
      </c>
      <c r="B494" s="9" t="s">
        <v>60</v>
      </c>
      <c r="C494" s="9" t="s">
        <v>57</v>
      </c>
      <c r="D494" s="10">
        <v>5.3550000000000004</v>
      </c>
      <c r="E494" s="13">
        <f>단가대비표!O16</f>
        <v>2.2200000000000002</v>
      </c>
      <c r="F494" s="14">
        <f t="shared" si="68"/>
        <v>11.8</v>
      </c>
      <c r="G494" s="13">
        <f>단가대비표!P16</f>
        <v>0</v>
      </c>
      <c r="H494" s="14">
        <f t="shared" si="69"/>
        <v>0</v>
      </c>
      <c r="I494" s="13">
        <f>단가대비표!V16</f>
        <v>0</v>
      </c>
      <c r="J494" s="14">
        <f t="shared" si="70"/>
        <v>0</v>
      </c>
      <c r="K494" s="13">
        <f t="shared" si="71"/>
        <v>2.2000000000000002</v>
      </c>
      <c r="L494" s="14">
        <f t="shared" si="72"/>
        <v>11.8</v>
      </c>
      <c r="M494" s="9" t="s">
        <v>1155</v>
      </c>
      <c r="N494" s="3" t="s">
        <v>1024</v>
      </c>
      <c r="O494" s="3" t="s">
        <v>1709</v>
      </c>
      <c r="P494" s="3" t="s">
        <v>30</v>
      </c>
      <c r="Q494" s="3" t="s">
        <v>30</v>
      </c>
      <c r="R494" s="3" t="s">
        <v>11</v>
      </c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3" t="s">
        <v>14</v>
      </c>
      <c r="AW494" s="3" t="s">
        <v>627</v>
      </c>
      <c r="AX494" s="3" t="s">
        <v>14</v>
      </c>
      <c r="AY494" s="3" t="s">
        <v>14</v>
      </c>
    </row>
    <row r="495" spans="1:51" ht="30" customHeight="1">
      <c r="A495" s="9" t="s">
        <v>1151</v>
      </c>
      <c r="B495" s="9" t="s">
        <v>993</v>
      </c>
      <c r="C495" s="9" t="s">
        <v>37</v>
      </c>
      <c r="D495" s="10">
        <v>2.3999999999999998E-3</v>
      </c>
      <c r="E495" s="13">
        <f>단가대비표!O19</f>
        <v>12042</v>
      </c>
      <c r="F495" s="14">
        <f t="shared" si="68"/>
        <v>28.9</v>
      </c>
      <c r="G495" s="13">
        <f>단가대비표!P19</f>
        <v>0</v>
      </c>
      <c r="H495" s="14">
        <f t="shared" si="69"/>
        <v>0</v>
      </c>
      <c r="I495" s="13">
        <f>단가대비표!V19</f>
        <v>0</v>
      </c>
      <c r="J495" s="14">
        <f t="shared" si="70"/>
        <v>0</v>
      </c>
      <c r="K495" s="13">
        <f t="shared" si="71"/>
        <v>12042</v>
      </c>
      <c r="L495" s="14">
        <f t="shared" si="72"/>
        <v>28.9</v>
      </c>
      <c r="M495" s="9" t="s">
        <v>14</v>
      </c>
      <c r="N495" s="3" t="s">
        <v>1024</v>
      </c>
      <c r="O495" s="3" t="s">
        <v>1710</v>
      </c>
      <c r="P495" s="3" t="s">
        <v>30</v>
      </c>
      <c r="Q495" s="3" t="s">
        <v>30</v>
      </c>
      <c r="R495" s="3" t="s">
        <v>11</v>
      </c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3" t="s">
        <v>14</v>
      </c>
      <c r="AW495" s="3" t="s">
        <v>600</v>
      </c>
      <c r="AX495" s="3" t="s">
        <v>14</v>
      </c>
      <c r="AY495" s="3" t="s">
        <v>14</v>
      </c>
    </row>
    <row r="496" spans="1:51" ht="30" customHeight="1">
      <c r="A496" s="9" t="s">
        <v>1173</v>
      </c>
      <c r="B496" s="9" t="s">
        <v>1157</v>
      </c>
      <c r="C496" s="9" t="s">
        <v>81</v>
      </c>
      <c r="D496" s="10">
        <v>1.771E-2</v>
      </c>
      <c r="E496" s="13">
        <f>일위대가목록!E81</f>
        <v>0</v>
      </c>
      <c r="F496" s="14">
        <f t="shared" si="68"/>
        <v>0</v>
      </c>
      <c r="G496" s="13">
        <f>일위대가목록!F81</f>
        <v>0</v>
      </c>
      <c r="H496" s="14">
        <f t="shared" si="69"/>
        <v>0</v>
      </c>
      <c r="I496" s="13">
        <f>일위대가목록!G81</f>
        <v>138</v>
      </c>
      <c r="J496" s="14">
        <f t="shared" si="70"/>
        <v>2.4</v>
      </c>
      <c r="K496" s="13">
        <f t="shared" si="71"/>
        <v>138</v>
      </c>
      <c r="L496" s="14">
        <f t="shared" si="72"/>
        <v>2.4</v>
      </c>
      <c r="M496" s="9" t="s">
        <v>1149</v>
      </c>
      <c r="N496" s="3" t="s">
        <v>1024</v>
      </c>
      <c r="O496" s="3" t="s">
        <v>187</v>
      </c>
      <c r="P496" s="3" t="s">
        <v>11</v>
      </c>
      <c r="Q496" s="3" t="s">
        <v>30</v>
      </c>
      <c r="R496" s="3" t="s">
        <v>30</v>
      </c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3" t="s">
        <v>14</v>
      </c>
      <c r="AW496" s="3" t="s">
        <v>617</v>
      </c>
      <c r="AX496" s="3" t="s">
        <v>14</v>
      </c>
      <c r="AY496" s="3" t="s">
        <v>14</v>
      </c>
    </row>
    <row r="497" spans="1:51" ht="30" customHeight="1">
      <c r="A497" s="9" t="s">
        <v>1537</v>
      </c>
      <c r="B497" s="9" t="s">
        <v>992</v>
      </c>
      <c r="C497" s="9" t="s">
        <v>61</v>
      </c>
      <c r="D497" s="10">
        <v>0.1071</v>
      </c>
      <c r="E497" s="13">
        <f>단가대비표!O109</f>
        <v>0</v>
      </c>
      <c r="F497" s="14">
        <f t="shared" si="68"/>
        <v>0</v>
      </c>
      <c r="G497" s="13">
        <f>단가대비표!P109</f>
        <v>0</v>
      </c>
      <c r="H497" s="14">
        <f t="shared" si="69"/>
        <v>0</v>
      </c>
      <c r="I497" s="13">
        <f>단가대비표!V109</f>
        <v>87</v>
      </c>
      <c r="J497" s="14">
        <f t="shared" si="70"/>
        <v>9.3000000000000007</v>
      </c>
      <c r="K497" s="13">
        <f t="shared" si="71"/>
        <v>87</v>
      </c>
      <c r="L497" s="14">
        <f t="shared" si="72"/>
        <v>9.3000000000000007</v>
      </c>
      <c r="M497" s="9" t="s">
        <v>14</v>
      </c>
      <c r="N497" s="3" t="s">
        <v>1024</v>
      </c>
      <c r="O497" s="3" t="s">
        <v>1739</v>
      </c>
      <c r="P497" s="3" t="s">
        <v>30</v>
      </c>
      <c r="Q497" s="3" t="s">
        <v>30</v>
      </c>
      <c r="R497" s="3" t="s">
        <v>11</v>
      </c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3" t="s">
        <v>14</v>
      </c>
      <c r="AW497" s="3" t="s">
        <v>606</v>
      </c>
      <c r="AX497" s="3" t="s">
        <v>14</v>
      </c>
      <c r="AY497" s="3" t="s">
        <v>14</v>
      </c>
    </row>
    <row r="498" spans="1:51" ht="30" customHeight="1">
      <c r="A498" s="9" t="s">
        <v>70</v>
      </c>
      <c r="B498" s="9" t="s">
        <v>1534</v>
      </c>
      <c r="C498" s="9" t="s">
        <v>38</v>
      </c>
      <c r="D498" s="10">
        <v>2.18E-2</v>
      </c>
      <c r="E498" s="13">
        <f>단가대비표!O114</f>
        <v>0</v>
      </c>
      <c r="F498" s="14">
        <f t="shared" si="68"/>
        <v>0</v>
      </c>
      <c r="G498" s="13">
        <f>단가대비표!P114</f>
        <v>192968</v>
      </c>
      <c r="H498" s="14">
        <f t="shared" si="69"/>
        <v>4206.7</v>
      </c>
      <c r="I498" s="13">
        <f>단가대비표!V114</f>
        <v>0</v>
      </c>
      <c r="J498" s="14">
        <f t="shared" si="70"/>
        <v>0</v>
      </c>
      <c r="K498" s="13">
        <f t="shared" si="71"/>
        <v>192968</v>
      </c>
      <c r="L498" s="14">
        <f t="shared" si="72"/>
        <v>4206.7</v>
      </c>
      <c r="M498" s="9" t="s">
        <v>14</v>
      </c>
      <c r="N498" s="3" t="s">
        <v>1024</v>
      </c>
      <c r="O498" s="3" t="s">
        <v>1767</v>
      </c>
      <c r="P498" s="3" t="s">
        <v>30</v>
      </c>
      <c r="Q498" s="3" t="s">
        <v>30</v>
      </c>
      <c r="R498" s="3" t="s">
        <v>11</v>
      </c>
      <c r="S498" s="4"/>
      <c r="T498" s="4"/>
      <c r="U498" s="4"/>
      <c r="V498" s="4">
        <v>1</v>
      </c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3" t="s">
        <v>14</v>
      </c>
      <c r="AW498" s="3" t="s">
        <v>601</v>
      </c>
      <c r="AX498" s="3" t="s">
        <v>14</v>
      </c>
      <c r="AY498" s="3" t="s">
        <v>14</v>
      </c>
    </row>
    <row r="499" spans="1:51" ht="30" customHeight="1">
      <c r="A499" s="9" t="s">
        <v>1558</v>
      </c>
      <c r="B499" s="9" t="s">
        <v>1534</v>
      </c>
      <c r="C499" s="9" t="s">
        <v>38</v>
      </c>
      <c r="D499" s="10">
        <v>5.5999999999999995E-4</v>
      </c>
      <c r="E499" s="13">
        <f>단가대비표!O110</f>
        <v>0</v>
      </c>
      <c r="F499" s="14">
        <f t="shared" si="68"/>
        <v>0</v>
      </c>
      <c r="G499" s="13">
        <f>단가대비표!P110</f>
        <v>138290</v>
      </c>
      <c r="H499" s="14">
        <f t="shared" si="69"/>
        <v>77.400000000000006</v>
      </c>
      <c r="I499" s="13">
        <f>단가대비표!V110</f>
        <v>0</v>
      </c>
      <c r="J499" s="14">
        <f t="shared" si="70"/>
        <v>0</v>
      </c>
      <c r="K499" s="13">
        <f t="shared" si="71"/>
        <v>138290</v>
      </c>
      <c r="L499" s="14">
        <f t="shared" si="72"/>
        <v>77.400000000000006</v>
      </c>
      <c r="M499" s="9" t="s">
        <v>14</v>
      </c>
      <c r="N499" s="3" t="s">
        <v>1024</v>
      </c>
      <c r="O499" s="3" t="s">
        <v>1652</v>
      </c>
      <c r="P499" s="3" t="s">
        <v>30</v>
      </c>
      <c r="Q499" s="3" t="s">
        <v>30</v>
      </c>
      <c r="R499" s="3" t="s">
        <v>11</v>
      </c>
      <c r="S499" s="4"/>
      <c r="T499" s="4"/>
      <c r="U499" s="4"/>
      <c r="V499" s="4">
        <v>1</v>
      </c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3" t="s">
        <v>14</v>
      </c>
      <c r="AW499" s="3" t="s">
        <v>602</v>
      </c>
      <c r="AX499" s="3" t="s">
        <v>14</v>
      </c>
      <c r="AY499" s="3" t="s">
        <v>14</v>
      </c>
    </row>
    <row r="500" spans="1:51" ht="30" customHeight="1">
      <c r="A500" s="9" t="s">
        <v>62</v>
      </c>
      <c r="B500" s="9" t="s">
        <v>1534</v>
      </c>
      <c r="C500" s="9" t="s">
        <v>38</v>
      </c>
      <c r="D500" s="10">
        <v>2.2100000000000002E-3</v>
      </c>
      <c r="E500" s="13">
        <f>단가대비표!O116</f>
        <v>0</v>
      </c>
      <c r="F500" s="14">
        <f t="shared" si="68"/>
        <v>0</v>
      </c>
      <c r="G500" s="13">
        <f>단가대비표!P116</f>
        <v>223094</v>
      </c>
      <c r="H500" s="14">
        <f t="shared" si="69"/>
        <v>493</v>
      </c>
      <c r="I500" s="13">
        <f>단가대비표!V116</f>
        <v>0</v>
      </c>
      <c r="J500" s="14">
        <f t="shared" si="70"/>
        <v>0</v>
      </c>
      <c r="K500" s="13">
        <f t="shared" si="71"/>
        <v>223094</v>
      </c>
      <c r="L500" s="14">
        <f t="shared" si="72"/>
        <v>493</v>
      </c>
      <c r="M500" s="9" t="s">
        <v>14</v>
      </c>
      <c r="N500" s="3" t="s">
        <v>1024</v>
      </c>
      <c r="O500" s="3" t="s">
        <v>1746</v>
      </c>
      <c r="P500" s="3" t="s">
        <v>30</v>
      </c>
      <c r="Q500" s="3" t="s">
        <v>30</v>
      </c>
      <c r="R500" s="3" t="s">
        <v>11</v>
      </c>
      <c r="S500" s="4"/>
      <c r="T500" s="4"/>
      <c r="U500" s="4"/>
      <c r="V500" s="4">
        <v>1</v>
      </c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3" t="s">
        <v>14</v>
      </c>
      <c r="AW500" s="3" t="s">
        <v>609</v>
      </c>
      <c r="AX500" s="3" t="s">
        <v>14</v>
      </c>
      <c r="AY500" s="3" t="s">
        <v>14</v>
      </c>
    </row>
    <row r="501" spans="1:51" ht="30" customHeight="1">
      <c r="A501" s="9" t="s">
        <v>1171</v>
      </c>
      <c r="B501" s="9" t="s">
        <v>1534</v>
      </c>
      <c r="C501" s="9" t="s">
        <v>38</v>
      </c>
      <c r="D501" s="10">
        <v>6.3000000000000003E-4</v>
      </c>
      <c r="E501" s="13">
        <f>단가대비표!O111</f>
        <v>0</v>
      </c>
      <c r="F501" s="14">
        <f t="shared" si="68"/>
        <v>0</v>
      </c>
      <c r="G501" s="13">
        <f>단가대비표!P111</f>
        <v>166063</v>
      </c>
      <c r="H501" s="14">
        <f t="shared" si="69"/>
        <v>104.6</v>
      </c>
      <c r="I501" s="13">
        <f>단가대비표!V111</f>
        <v>0</v>
      </c>
      <c r="J501" s="14">
        <f t="shared" si="70"/>
        <v>0</v>
      </c>
      <c r="K501" s="13">
        <f t="shared" si="71"/>
        <v>166063</v>
      </c>
      <c r="L501" s="14">
        <f t="shared" si="72"/>
        <v>104.6</v>
      </c>
      <c r="M501" s="9" t="s">
        <v>14</v>
      </c>
      <c r="N501" s="3" t="s">
        <v>1024</v>
      </c>
      <c r="O501" s="3" t="s">
        <v>1712</v>
      </c>
      <c r="P501" s="3" t="s">
        <v>30</v>
      </c>
      <c r="Q501" s="3" t="s">
        <v>30</v>
      </c>
      <c r="R501" s="3" t="s">
        <v>11</v>
      </c>
      <c r="S501" s="4"/>
      <c r="T501" s="4"/>
      <c r="U501" s="4"/>
      <c r="V501" s="4">
        <v>1</v>
      </c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3" t="s">
        <v>14</v>
      </c>
      <c r="AW501" s="3" t="s">
        <v>610</v>
      </c>
      <c r="AX501" s="3" t="s">
        <v>14</v>
      </c>
      <c r="AY501" s="3" t="s">
        <v>14</v>
      </c>
    </row>
    <row r="502" spans="1:51" ht="30" customHeight="1">
      <c r="A502" s="9" t="s">
        <v>1572</v>
      </c>
      <c r="B502" s="9" t="s">
        <v>1593</v>
      </c>
      <c r="C502" s="9" t="s">
        <v>39</v>
      </c>
      <c r="D502" s="10">
        <v>1</v>
      </c>
      <c r="E502" s="13">
        <v>0</v>
      </c>
      <c r="F502" s="14">
        <f t="shared" si="68"/>
        <v>0</v>
      </c>
      <c r="G502" s="13">
        <v>0</v>
      </c>
      <c r="H502" s="14">
        <f t="shared" si="69"/>
        <v>0</v>
      </c>
      <c r="I502" s="13">
        <f>TRUNC(SUMIF(V493:V502,RIGHTB(O502,1),H493:H502)*U502,2)</f>
        <v>146.44999999999999</v>
      </c>
      <c r="J502" s="14">
        <f t="shared" si="70"/>
        <v>146.4</v>
      </c>
      <c r="K502" s="13">
        <f t="shared" si="71"/>
        <v>146.4</v>
      </c>
      <c r="L502" s="14">
        <f t="shared" si="72"/>
        <v>146.4</v>
      </c>
      <c r="M502" s="9" t="s">
        <v>14</v>
      </c>
      <c r="N502" s="3" t="s">
        <v>1024</v>
      </c>
      <c r="O502" s="3" t="s">
        <v>564</v>
      </c>
      <c r="P502" s="3" t="s">
        <v>30</v>
      </c>
      <c r="Q502" s="3" t="s">
        <v>30</v>
      </c>
      <c r="R502" s="3" t="s">
        <v>30</v>
      </c>
      <c r="S502" s="4">
        <v>1</v>
      </c>
      <c r="T502" s="4">
        <v>2</v>
      </c>
      <c r="U502" s="4">
        <v>0.03</v>
      </c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3" t="s">
        <v>14</v>
      </c>
      <c r="AW502" s="3" t="s">
        <v>1791</v>
      </c>
      <c r="AX502" s="3" t="s">
        <v>14</v>
      </c>
      <c r="AY502" s="3" t="s">
        <v>14</v>
      </c>
    </row>
    <row r="503" spans="1:51" ht="30" customHeight="1">
      <c r="A503" s="9" t="s">
        <v>813</v>
      </c>
      <c r="B503" s="9" t="s">
        <v>14</v>
      </c>
      <c r="C503" s="9" t="s">
        <v>14</v>
      </c>
      <c r="D503" s="10"/>
      <c r="E503" s="13"/>
      <c r="F503" s="14">
        <f>TRUNC(SUMIF(N493:N502,N492,F493:F502),0)</f>
        <v>76</v>
      </c>
      <c r="G503" s="13"/>
      <c r="H503" s="14">
        <f>TRUNC(SUMIF(N493:N502,N492,H493:H502),0)</f>
        <v>4881</v>
      </c>
      <c r="I503" s="13"/>
      <c r="J503" s="14">
        <f>TRUNC(SUMIF(N493:N502,N492,J493:J502),0)</f>
        <v>158</v>
      </c>
      <c r="K503" s="13"/>
      <c r="L503" s="14">
        <f>F503+H503+J503</f>
        <v>5115</v>
      </c>
      <c r="M503" s="9" t="s">
        <v>14</v>
      </c>
      <c r="N503" s="3" t="s">
        <v>1433</v>
      </c>
      <c r="O503" s="3" t="s">
        <v>1433</v>
      </c>
      <c r="P503" s="3" t="s">
        <v>14</v>
      </c>
      <c r="Q503" s="3" t="s">
        <v>14</v>
      </c>
      <c r="R503" s="3" t="s">
        <v>14</v>
      </c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3" t="s">
        <v>14</v>
      </c>
      <c r="AW503" s="3" t="s">
        <v>14</v>
      </c>
      <c r="AX503" s="3" t="s">
        <v>14</v>
      </c>
      <c r="AY503" s="3" t="s">
        <v>14</v>
      </c>
    </row>
    <row r="504" spans="1:51" ht="30" customHeight="1">
      <c r="A504" s="10"/>
      <c r="B504" s="10"/>
      <c r="C504" s="10"/>
      <c r="D504" s="10"/>
      <c r="E504" s="13"/>
      <c r="F504" s="14"/>
      <c r="G504" s="13"/>
      <c r="H504" s="14"/>
      <c r="I504" s="13"/>
      <c r="J504" s="14"/>
      <c r="K504" s="13"/>
      <c r="L504" s="14"/>
      <c r="M504" s="10"/>
    </row>
    <row r="505" spans="1:51" ht="30" customHeight="1">
      <c r="A505" s="256" t="s">
        <v>908</v>
      </c>
      <c r="B505" s="256"/>
      <c r="C505" s="256"/>
      <c r="D505" s="256"/>
      <c r="E505" s="257"/>
      <c r="F505" s="258"/>
      <c r="G505" s="257"/>
      <c r="H505" s="258"/>
      <c r="I505" s="257"/>
      <c r="J505" s="258"/>
      <c r="K505" s="257"/>
      <c r="L505" s="258"/>
      <c r="M505" s="256"/>
      <c r="N505" s="2" t="s">
        <v>1025</v>
      </c>
    </row>
    <row r="506" spans="1:51" ht="30" customHeight="1">
      <c r="A506" s="9" t="s">
        <v>996</v>
      </c>
      <c r="B506" s="9" t="s">
        <v>297</v>
      </c>
      <c r="C506" s="9" t="s">
        <v>37</v>
      </c>
      <c r="D506" s="10">
        <v>2.7699999999999999E-3</v>
      </c>
      <c r="E506" s="13">
        <f>단가대비표!O20</f>
        <v>2290</v>
      </c>
      <c r="F506" s="14">
        <f t="shared" ref="F506:F515" si="73">TRUNC(E506*D506,1)</f>
        <v>6.3</v>
      </c>
      <c r="G506" s="13">
        <f>단가대비표!P20</f>
        <v>0</v>
      </c>
      <c r="H506" s="14">
        <f t="shared" ref="H506:H515" si="74">TRUNC(G506*D506,1)</f>
        <v>0</v>
      </c>
      <c r="I506" s="13">
        <f>단가대비표!V20</f>
        <v>0</v>
      </c>
      <c r="J506" s="14">
        <f t="shared" ref="J506:J515" si="75">TRUNC(I506*D506,1)</f>
        <v>0</v>
      </c>
      <c r="K506" s="13">
        <f t="shared" ref="K506:K515" si="76">TRUNC(E506+G506+I506,1)</f>
        <v>2290</v>
      </c>
      <c r="L506" s="14">
        <f t="shared" ref="L506:L515" si="77">TRUNC(F506+H506+J506,1)</f>
        <v>6.3</v>
      </c>
      <c r="M506" s="9" t="s">
        <v>14</v>
      </c>
      <c r="N506" s="3" t="s">
        <v>1025</v>
      </c>
      <c r="O506" s="3" t="s">
        <v>1737</v>
      </c>
      <c r="P506" s="3" t="s">
        <v>30</v>
      </c>
      <c r="Q506" s="3" t="s">
        <v>30</v>
      </c>
      <c r="R506" s="3" t="s">
        <v>11</v>
      </c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3" t="s">
        <v>14</v>
      </c>
      <c r="AW506" s="3" t="s">
        <v>632</v>
      </c>
      <c r="AX506" s="3" t="s">
        <v>14</v>
      </c>
      <c r="AY506" s="3" t="s">
        <v>14</v>
      </c>
    </row>
    <row r="507" spans="1:51" ht="30" customHeight="1">
      <c r="A507" s="9" t="s">
        <v>1148</v>
      </c>
      <c r="B507" s="9" t="s">
        <v>60</v>
      </c>
      <c r="C507" s="9" t="s">
        <v>57</v>
      </c>
      <c r="D507" s="10">
        <v>0.94499999999999995</v>
      </c>
      <c r="E507" s="13">
        <f>단가대비표!O16</f>
        <v>2.2200000000000002</v>
      </c>
      <c r="F507" s="14">
        <f t="shared" si="73"/>
        <v>2</v>
      </c>
      <c r="G507" s="13">
        <f>단가대비표!P16</f>
        <v>0</v>
      </c>
      <c r="H507" s="14">
        <f t="shared" si="74"/>
        <v>0</v>
      </c>
      <c r="I507" s="13">
        <f>단가대비표!V16</f>
        <v>0</v>
      </c>
      <c r="J507" s="14">
        <f t="shared" si="75"/>
        <v>0</v>
      </c>
      <c r="K507" s="13">
        <f t="shared" si="76"/>
        <v>2.2000000000000002</v>
      </c>
      <c r="L507" s="14">
        <f t="shared" si="77"/>
        <v>2</v>
      </c>
      <c r="M507" s="9" t="s">
        <v>1155</v>
      </c>
      <c r="N507" s="3" t="s">
        <v>1025</v>
      </c>
      <c r="O507" s="3" t="s">
        <v>1709</v>
      </c>
      <c r="P507" s="3" t="s">
        <v>30</v>
      </c>
      <c r="Q507" s="3" t="s">
        <v>30</v>
      </c>
      <c r="R507" s="3" t="s">
        <v>11</v>
      </c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3" t="s">
        <v>14</v>
      </c>
      <c r="AW507" s="3" t="s">
        <v>657</v>
      </c>
      <c r="AX507" s="3" t="s">
        <v>14</v>
      </c>
      <c r="AY507" s="3" t="s">
        <v>14</v>
      </c>
    </row>
    <row r="508" spans="1:51" ht="30" customHeight="1">
      <c r="A508" s="9" t="s">
        <v>1151</v>
      </c>
      <c r="B508" s="9" t="s">
        <v>993</v>
      </c>
      <c r="C508" s="9" t="s">
        <v>37</v>
      </c>
      <c r="D508" s="10">
        <v>4.0000000000000002E-4</v>
      </c>
      <c r="E508" s="13">
        <f>단가대비표!O19</f>
        <v>12042</v>
      </c>
      <c r="F508" s="14">
        <f t="shared" si="73"/>
        <v>4.8</v>
      </c>
      <c r="G508" s="13">
        <f>단가대비표!P19</f>
        <v>0</v>
      </c>
      <c r="H508" s="14">
        <f t="shared" si="74"/>
        <v>0</v>
      </c>
      <c r="I508" s="13">
        <f>단가대비표!V19</f>
        <v>0</v>
      </c>
      <c r="J508" s="14">
        <f t="shared" si="75"/>
        <v>0</v>
      </c>
      <c r="K508" s="13">
        <f t="shared" si="76"/>
        <v>12042</v>
      </c>
      <c r="L508" s="14">
        <f t="shared" si="77"/>
        <v>4.8</v>
      </c>
      <c r="M508" s="9" t="s">
        <v>14</v>
      </c>
      <c r="N508" s="3" t="s">
        <v>1025</v>
      </c>
      <c r="O508" s="3" t="s">
        <v>1710</v>
      </c>
      <c r="P508" s="3" t="s">
        <v>30</v>
      </c>
      <c r="Q508" s="3" t="s">
        <v>30</v>
      </c>
      <c r="R508" s="3" t="s">
        <v>11</v>
      </c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3" t="s">
        <v>14</v>
      </c>
      <c r="AW508" s="3" t="s">
        <v>653</v>
      </c>
      <c r="AX508" s="3" t="s">
        <v>14</v>
      </c>
      <c r="AY508" s="3" t="s">
        <v>14</v>
      </c>
    </row>
    <row r="509" spans="1:51" ht="30" customHeight="1">
      <c r="A509" s="9" t="s">
        <v>1173</v>
      </c>
      <c r="B509" s="9" t="s">
        <v>1157</v>
      </c>
      <c r="C509" s="9" t="s">
        <v>81</v>
      </c>
      <c r="D509" s="10">
        <v>3.1199999999999999E-3</v>
      </c>
      <c r="E509" s="13">
        <f>일위대가목록!E81</f>
        <v>0</v>
      </c>
      <c r="F509" s="14">
        <f t="shared" si="73"/>
        <v>0</v>
      </c>
      <c r="G509" s="13">
        <f>일위대가목록!F81</f>
        <v>0</v>
      </c>
      <c r="H509" s="14">
        <f t="shared" si="74"/>
        <v>0</v>
      </c>
      <c r="I509" s="13">
        <f>일위대가목록!G81</f>
        <v>138</v>
      </c>
      <c r="J509" s="14">
        <f t="shared" si="75"/>
        <v>0.4</v>
      </c>
      <c r="K509" s="13">
        <f t="shared" si="76"/>
        <v>138</v>
      </c>
      <c r="L509" s="14">
        <f t="shared" si="77"/>
        <v>0.4</v>
      </c>
      <c r="M509" s="9" t="s">
        <v>1149</v>
      </c>
      <c r="N509" s="3" t="s">
        <v>1025</v>
      </c>
      <c r="O509" s="3" t="s">
        <v>187</v>
      </c>
      <c r="P509" s="3" t="s">
        <v>11</v>
      </c>
      <c r="Q509" s="3" t="s">
        <v>30</v>
      </c>
      <c r="R509" s="3" t="s">
        <v>30</v>
      </c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3" t="s">
        <v>14</v>
      </c>
      <c r="AW509" s="3" t="s">
        <v>640</v>
      </c>
      <c r="AX509" s="3" t="s">
        <v>14</v>
      </c>
      <c r="AY509" s="3" t="s">
        <v>14</v>
      </c>
    </row>
    <row r="510" spans="1:51" ht="30" customHeight="1">
      <c r="A510" s="9" t="s">
        <v>1537</v>
      </c>
      <c r="B510" s="9" t="s">
        <v>992</v>
      </c>
      <c r="C510" s="9" t="s">
        <v>61</v>
      </c>
      <c r="D510" s="10">
        <v>1.89E-2</v>
      </c>
      <c r="E510" s="13">
        <f>단가대비표!O109</f>
        <v>0</v>
      </c>
      <c r="F510" s="14">
        <f t="shared" si="73"/>
        <v>0</v>
      </c>
      <c r="G510" s="13">
        <f>단가대비표!P109</f>
        <v>0</v>
      </c>
      <c r="H510" s="14">
        <f t="shared" si="74"/>
        <v>0</v>
      </c>
      <c r="I510" s="13">
        <f>단가대비표!V109</f>
        <v>87</v>
      </c>
      <c r="J510" s="14">
        <f t="shared" si="75"/>
        <v>1.6</v>
      </c>
      <c r="K510" s="13">
        <f t="shared" si="76"/>
        <v>87</v>
      </c>
      <c r="L510" s="14">
        <f t="shared" si="77"/>
        <v>1.6</v>
      </c>
      <c r="M510" s="9" t="s">
        <v>14</v>
      </c>
      <c r="N510" s="3" t="s">
        <v>1025</v>
      </c>
      <c r="O510" s="3" t="s">
        <v>1739</v>
      </c>
      <c r="P510" s="3" t="s">
        <v>30</v>
      </c>
      <c r="Q510" s="3" t="s">
        <v>30</v>
      </c>
      <c r="R510" s="3" t="s">
        <v>11</v>
      </c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3" t="s">
        <v>14</v>
      </c>
      <c r="AW510" s="3" t="s">
        <v>634</v>
      </c>
      <c r="AX510" s="3" t="s">
        <v>14</v>
      </c>
      <c r="AY510" s="3" t="s">
        <v>14</v>
      </c>
    </row>
    <row r="511" spans="1:51" ht="30" customHeight="1">
      <c r="A511" s="9" t="s">
        <v>70</v>
      </c>
      <c r="B511" s="9" t="s">
        <v>1534</v>
      </c>
      <c r="C511" s="9" t="s">
        <v>38</v>
      </c>
      <c r="D511" s="10">
        <v>5.8499999999999993E-3</v>
      </c>
      <c r="E511" s="13">
        <f>단가대비표!O114</f>
        <v>0</v>
      </c>
      <c r="F511" s="14">
        <f t="shared" si="73"/>
        <v>0</v>
      </c>
      <c r="G511" s="13">
        <f>단가대비표!P114</f>
        <v>192968</v>
      </c>
      <c r="H511" s="14">
        <f t="shared" si="74"/>
        <v>1128.8</v>
      </c>
      <c r="I511" s="13">
        <f>단가대비표!V114</f>
        <v>0</v>
      </c>
      <c r="J511" s="14">
        <f t="shared" si="75"/>
        <v>0</v>
      </c>
      <c r="K511" s="13">
        <f t="shared" si="76"/>
        <v>192968</v>
      </c>
      <c r="L511" s="14">
        <f t="shared" si="77"/>
        <v>1128.8</v>
      </c>
      <c r="M511" s="9" t="s">
        <v>14</v>
      </c>
      <c r="N511" s="3" t="s">
        <v>1025</v>
      </c>
      <c r="O511" s="3" t="s">
        <v>1767</v>
      </c>
      <c r="P511" s="3" t="s">
        <v>30</v>
      </c>
      <c r="Q511" s="3" t="s">
        <v>30</v>
      </c>
      <c r="R511" s="3" t="s">
        <v>11</v>
      </c>
      <c r="S511" s="4"/>
      <c r="T511" s="4"/>
      <c r="U511" s="4"/>
      <c r="V511" s="4">
        <v>1</v>
      </c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3" t="s">
        <v>14</v>
      </c>
      <c r="AW511" s="3" t="s">
        <v>661</v>
      </c>
      <c r="AX511" s="3" t="s">
        <v>14</v>
      </c>
      <c r="AY511" s="3" t="s">
        <v>14</v>
      </c>
    </row>
    <row r="512" spans="1:51" ht="30" customHeight="1">
      <c r="A512" s="9" t="s">
        <v>1558</v>
      </c>
      <c r="B512" s="9" t="s">
        <v>1534</v>
      </c>
      <c r="C512" s="9" t="s">
        <v>38</v>
      </c>
      <c r="D512" s="10">
        <v>1E-4</v>
      </c>
      <c r="E512" s="13">
        <f>단가대비표!O110</f>
        <v>0</v>
      </c>
      <c r="F512" s="14">
        <f t="shared" si="73"/>
        <v>0</v>
      </c>
      <c r="G512" s="13">
        <f>단가대비표!P110</f>
        <v>138290</v>
      </c>
      <c r="H512" s="14">
        <f t="shared" si="74"/>
        <v>13.8</v>
      </c>
      <c r="I512" s="13">
        <f>단가대비표!V110</f>
        <v>0</v>
      </c>
      <c r="J512" s="14">
        <f t="shared" si="75"/>
        <v>0</v>
      </c>
      <c r="K512" s="13">
        <f t="shared" si="76"/>
        <v>138290</v>
      </c>
      <c r="L512" s="14">
        <f t="shared" si="77"/>
        <v>13.8</v>
      </c>
      <c r="M512" s="9" t="s">
        <v>14</v>
      </c>
      <c r="N512" s="3" t="s">
        <v>1025</v>
      </c>
      <c r="O512" s="3" t="s">
        <v>1652</v>
      </c>
      <c r="P512" s="3" t="s">
        <v>30</v>
      </c>
      <c r="Q512" s="3" t="s">
        <v>30</v>
      </c>
      <c r="R512" s="3" t="s">
        <v>11</v>
      </c>
      <c r="S512" s="4"/>
      <c r="T512" s="4"/>
      <c r="U512" s="4"/>
      <c r="V512" s="4">
        <v>1</v>
      </c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3" t="s">
        <v>14</v>
      </c>
      <c r="AW512" s="3" t="s">
        <v>639</v>
      </c>
      <c r="AX512" s="3" t="s">
        <v>14</v>
      </c>
      <c r="AY512" s="3" t="s">
        <v>14</v>
      </c>
    </row>
    <row r="513" spans="1:51" ht="30" customHeight="1">
      <c r="A513" s="9" t="s">
        <v>62</v>
      </c>
      <c r="B513" s="9" t="s">
        <v>1534</v>
      </c>
      <c r="C513" s="9" t="s">
        <v>38</v>
      </c>
      <c r="D513" s="10">
        <v>3.8999999999999999E-4</v>
      </c>
      <c r="E513" s="13">
        <f>단가대비표!O116</f>
        <v>0</v>
      </c>
      <c r="F513" s="14">
        <f t="shared" si="73"/>
        <v>0</v>
      </c>
      <c r="G513" s="13">
        <f>단가대비표!P116</f>
        <v>223094</v>
      </c>
      <c r="H513" s="14">
        <f t="shared" si="74"/>
        <v>87</v>
      </c>
      <c r="I513" s="13">
        <f>단가대비표!V116</f>
        <v>0</v>
      </c>
      <c r="J513" s="14">
        <f t="shared" si="75"/>
        <v>0</v>
      </c>
      <c r="K513" s="13">
        <f t="shared" si="76"/>
        <v>223094</v>
      </c>
      <c r="L513" s="14">
        <f t="shared" si="77"/>
        <v>87</v>
      </c>
      <c r="M513" s="9" t="s">
        <v>14</v>
      </c>
      <c r="N513" s="3" t="s">
        <v>1025</v>
      </c>
      <c r="O513" s="3" t="s">
        <v>1746</v>
      </c>
      <c r="P513" s="3" t="s">
        <v>30</v>
      </c>
      <c r="Q513" s="3" t="s">
        <v>30</v>
      </c>
      <c r="R513" s="3" t="s">
        <v>11</v>
      </c>
      <c r="S513" s="4"/>
      <c r="T513" s="4"/>
      <c r="U513" s="4"/>
      <c r="V513" s="4">
        <v>1</v>
      </c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3" t="s">
        <v>14</v>
      </c>
      <c r="AW513" s="3" t="s">
        <v>652</v>
      </c>
      <c r="AX513" s="3" t="s">
        <v>14</v>
      </c>
      <c r="AY513" s="3" t="s">
        <v>14</v>
      </c>
    </row>
    <row r="514" spans="1:51" ht="30" customHeight="1">
      <c r="A514" s="9" t="s">
        <v>1171</v>
      </c>
      <c r="B514" s="9" t="s">
        <v>1534</v>
      </c>
      <c r="C514" s="9" t="s">
        <v>38</v>
      </c>
      <c r="D514" s="10">
        <v>1.1E-4</v>
      </c>
      <c r="E514" s="13">
        <f>단가대비표!O111</f>
        <v>0</v>
      </c>
      <c r="F514" s="14">
        <f t="shared" si="73"/>
        <v>0</v>
      </c>
      <c r="G514" s="13">
        <f>단가대비표!P111</f>
        <v>166063</v>
      </c>
      <c r="H514" s="14">
        <f t="shared" si="74"/>
        <v>18.2</v>
      </c>
      <c r="I514" s="13">
        <f>단가대비표!V111</f>
        <v>0</v>
      </c>
      <c r="J514" s="14">
        <f t="shared" si="75"/>
        <v>0</v>
      </c>
      <c r="K514" s="13">
        <f t="shared" si="76"/>
        <v>166063</v>
      </c>
      <c r="L514" s="14">
        <f t="shared" si="77"/>
        <v>18.2</v>
      </c>
      <c r="M514" s="9" t="s">
        <v>14</v>
      </c>
      <c r="N514" s="3" t="s">
        <v>1025</v>
      </c>
      <c r="O514" s="3" t="s">
        <v>1712</v>
      </c>
      <c r="P514" s="3" t="s">
        <v>30</v>
      </c>
      <c r="Q514" s="3" t="s">
        <v>30</v>
      </c>
      <c r="R514" s="3" t="s">
        <v>11</v>
      </c>
      <c r="S514" s="4"/>
      <c r="T514" s="4"/>
      <c r="U514" s="4"/>
      <c r="V514" s="4">
        <v>1</v>
      </c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3" t="s">
        <v>14</v>
      </c>
      <c r="AW514" s="3" t="s">
        <v>635</v>
      </c>
      <c r="AX514" s="3" t="s">
        <v>14</v>
      </c>
      <c r="AY514" s="3" t="s">
        <v>14</v>
      </c>
    </row>
    <row r="515" spans="1:51" ht="30" customHeight="1">
      <c r="A515" s="9" t="s">
        <v>1572</v>
      </c>
      <c r="B515" s="9" t="s">
        <v>1593</v>
      </c>
      <c r="C515" s="9" t="s">
        <v>39</v>
      </c>
      <c r="D515" s="10">
        <v>1</v>
      </c>
      <c r="E515" s="13">
        <v>0</v>
      </c>
      <c r="F515" s="14">
        <f t="shared" si="73"/>
        <v>0</v>
      </c>
      <c r="G515" s="13">
        <v>0</v>
      </c>
      <c r="H515" s="14">
        <f t="shared" si="74"/>
        <v>0</v>
      </c>
      <c r="I515" s="13">
        <f>TRUNC(SUMIF(V506:V515,RIGHTB(O515,1),H506:H515)*U515,2)</f>
        <v>37.43</v>
      </c>
      <c r="J515" s="14">
        <f t="shared" si="75"/>
        <v>37.4</v>
      </c>
      <c r="K515" s="13">
        <f t="shared" si="76"/>
        <v>37.4</v>
      </c>
      <c r="L515" s="14">
        <f t="shared" si="77"/>
        <v>37.4</v>
      </c>
      <c r="M515" s="9" t="s">
        <v>14</v>
      </c>
      <c r="N515" s="3" t="s">
        <v>1025</v>
      </c>
      <c r="O515" s="3" t="s">
        <v>564</v>
      </c>
      <c r="P515" s="3" t="s">
        <v>30</v>
      </c>
      <c r="Q515" s="3" t="s">
        <v>30</v>
      </c>
      <c r="R515" s="3" t="s">
        <v>30</v>
      </c>
      <c r="S515" s="4">
        <v>1</v>
      </c>
      <c r="T515" s="4">
        <v>2</v>
      </c>
      <c r="U515" s="4">
        <v>0.03</v>
      </c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3" t="s">
        <v>14</v>
      </c>
      <c r="AW515" s="3" t="s">
        <v>1795</v>
      </c>
      <c r="AX515" s="3" t="s">
        <v>14</v>
      </c>
      <c r="AY515" s="3" t="s">
        <v>14</v>
      </c>
    </row>
    <row r="516" spans="1:51" ht="30" customHeight="1">
      <c r="A516" s="9" t="s">
        <v>813</v>
      </c>
      <c r="B516" s="9" t="s">
        <v>14</v>
      </c>
      <c r="C516" s="9" t="s">
        <v>14</v>
      </c>
      <c r="D516" s="10"/>
      <c r="E516" s="13"/>
      <c r="F516" s="14">
        <f>TRUNC(SUMIF(N506:N515,N505,F506:F515),0)</f>
        <v>13</v>
      </c>
      <c r="G516" s="13"/>
      <c r="H516" s="14">
        <f>TRUNC(SUMIF(N506:N515,N505,H506:H515),0)</f>
        <v>1247</v>
      </c>
      <c r="I516" s="13"/>
      <c r="J516" s="14">
        <f>TRUNC(SUMIF(N506:N515,N505,J506:J515),0)</f>
        <v>39</v>
      </c>
      <c r="K516" s="13"/>
      <c r="L516" s="14">
        <f>F516+H516+J516</f>
        <v>1299</v>
      </c>
      <c r="M516" s="9" t="s">
        <v>14</v>
      </c>
      <c r="N516" s="3" t="s">
        <v>1433</v>
      </c>
      <c r="O516" s="3" t="s">
        <v>1433</v>
      </c>
      <c r="P516" s="3" t="s">
        <v>14</v>
      </c>
      <c r="Q516" s="3" t="s">
        <v>14</v>
      </c>
      <c r="R516" s="3" t="s">
        <v>14</v>
      </c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3" t="s">
        <v>14</v>
      </c>
      <c r="AW516" s="3" t="s">
        <v>14</v>
      </c>
      <c r="AX516" s="3" t="s">
        <v>14</v>
      </c>
      <c r="AY516" s="3" t="s">
        <v>14</v>
      </c>
    </row>
    <row r="517" spans="1:51" ht="30" customHeight="1">
      <c r="A517" s="10"/>
      <c r="B517" s="10"/>
      <c r="C517" s="10"/>
      <c r="D517" s="10"/>
      <c r="E517" s="13"/>
      <c r="F517" s="14"/>
      <c r="G517" s="13"/>
      <c r="H517" s="14"/>
      <c r="I517" s="13"/>
      <c r="J517" s="14"/>
      <c r="K517" s="13"/>
      <c r="L517" s="14"/>
      <c r="M517" s="10"/>
    </row>
    <row r="518" spans="1:51" ht="30" customHeight="1">
      <c r="A518" s="256" t="s">
        <v>334</v>
      </c>
      <c r="B518" s="256"/>
      <c r="C518" s="256"/>
      <c r="D518" s="256"/>
      <c r="E518" s="257"/>
      <c r="F518" s="258"/>
      <c r="G518" s="257"/>
      <c r="H518" s="258"/>
      <c r="I518" s="257"/>
      <c r="J518" s="258"/>
      <c r="K518" s="257"/>
      <c r="L518" s="258"/>
      <c r="M518" s="256"/>
      <c r="N518" s="2" t="s">
        <v>571</v>
      </c>
    </row>
    <row r="519" spans="1:51" ht="30" customHeight="1">
      <c r="A519" s="9" t="s">
        <v>994</v>
      </c>
      <c r="B519" s="9" t="s">
        <v>767</v>
      </c>
      <c r="C519" s="9" t="s">
        <v>37</v>
      </c>
      <c r="D519" s="10">
        <v>1</v>
      </c>
      <c r="E519" s="13">
        <f>일위대가목록!E88</f>
        <v>76</v>
      </c>
      <c r="F519" s="14">
        <f>TRUNC(E519*D519,1)</f>
        <v>76</v>
      </c>
      <c r="G519" s="13">
        <f>일위대가목록!F88</f>
        <v>4675</v>
      </c>
      <c r="H519" s="14">
        <f>TRUNC(G519*D519,1)</f>
        <v>4675</v>
      </c>
      <c r="I519" s="13">
        <f>일위대가목록!G88</f>
        <v>151</v>
      </c>
      <c r="J519" s="14">
        <f>TRUNC(I519*D519,1)</f>
        <v>151</v>
      </c>
      <c r="K519" s="13">
        <f>TRUNC(E519+G519+I519,1)</f>
        <v>4902</v>
      </c>
      <c r="L519" s="14">
        <f>TRUNC(F519+H519+J519,1)</f>
        <v>4902</v>
      </c>
      <c r="M519" s="9" t="s">
        <v>1159</v>
      </c>
      <c r="N519" s="3" t="s">
        <v>571</v>
      </c>
      <c r="O519" s="3" t="s">
        <v>1028</v>
      </c>
      <c r="P519" s="3" t="s">
        <v>11</v>
      </c>
      <c r="Q519" s="3" t="s">
        <v>30</v>
      </c>
      <c r="R519" s="3" t="s">
        <v>30</v>
      </c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3" t="s">
        <v>14</v>
      </c>
      <c r="AW519" s="3" t="s">
        <v>1783</v>
      </c>
      <c r="AX519" s="3" t="s">
        <v>14</v>
      </c>
      <c r="AY519" s="3" t="s">
        <v>14</v>
      </c>
    </row>
    <row r="520" spans="1:51" ht="30" customHeight="1">
      <c r="A520" s="9" t="s">
        <v>995</v>
      </c>
      <c r="B520" s="9" t="s">
        <v>767</v>
      </c>
      <c r="C520" s="9" t="s">
        <v>37</v>
      </c>
      <c r="D520" s="10">
        <v>1</v>
      </c>
      <c r="E520" s="13">
        <f>일위대가목록!E89</f>
        <v>13</v>
      </c>
      <c r="F520" s="14">
        <f>TRUNC(E520*D520,1)</f>
        <v>13</v>
      </c>
      <c r="G520" s="13">
        <f>일위대가목록!F89</f>
        <v>1192</v>
      </c>
      <c r="H520" s="14">
        <f>TRUNC(G520*D520,1)</f>
        <v>1192</v>
      </c>
      <c r="I520" s="13">
        <f>일위대가목록!G89</f>
        <v>37</v>
      </c>
      <c r="J520" s="14">
        <f>TRUNC(I520*D520,1)</f>
        <v>37</v>
      </c>
      <c r="K520" s="13">
        <f>TRUNC(E520+G520+I520,1)</f>
        <v>1242</v>
      </c>
      <c r="L520" s="14">
        <f>TRUNC(F520+H520+J520,1)</f>
        <v>1242</v>
      </c>
      <c r="M520" s="9" t="s">
        <v>1206</v>
      </c>
      <c r="N520" s="3" t="s">
        <v>571</v>
      </c>
      <c r="O520" s="3" t="s">
        <v>1026</v>
      </c>
      <c r="P520" s="3" t="s">
        <v>11</v>
      </c>
      <c r="Q520" s="3" t="s">
        <v>30</v>
      </c>
      <c r="R520" s="3" t="s">
        <v>30</v>
      </c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3" t="s">
        <v>14</v>
      </c>
      <c r="AW520" s="3" t="s">
        <v>1806</v>
      </c>
      <c r="AX520" s="3" t="s">
        <v>14</v>
      </c>
      <c r="AY520" s="3" t="s">
        <v>14</v>
      </c>
    </row>
    <row r="521" spans="1:51" ht="30" customHeight="1">
      <c r="A521" s="9" t="s">
        <v>813</v>
      </c>
      <c r="B521" s="9" t="s">
        <v>14</v>
      </c>
      <c r="C521" s="9" t="s">
        <v>14</v>
      </c>
      <c r="D521" s="10"/>
      <c r="E521" s="13"/>
      <c r="F521" s="14">
        <f>TRUNC(SUMIF(N519:N520,N518,F519:F520),0)</f>
        <v>89</v>
      </c>
      <c r="G521" s="13"/>
      <c r="H521" s="14">
        <f>TRUNC(SUMIF(N519:N520,N518,H519:H520),0)</f>
        <v>5867</v>
      </c>
      <c r="I521" s="13"/>
      <c r="J521" s="14">
        <f>TRUNC(SUMIF(N519:N520,N518,J519:J520),0)</f>
        <v>188</v>
      </c>
      <c r="K521" s="13"/>
      <c r="L521" s="14">
        <f>F521+H521+J521</f>
        <v>6144</v>
      </c>
      <c r="M521" s="9" t="s">
        <v>14</v>
      </c>
      <c r="N521" s="3" t="s">
        <v>1433</v>
      </c>
      <c r="O521" s="3" t="s">
        <v>1433</v>
      </c>
      <c r="P521" s="3" t="s">
        <v>14</v>
      </c>
      <c r="Q521" s="3" t="s">
        <v>14</v>
      </c>
      <c r="R521" s="3" t="s">
        <v>14</v>
      </c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3" t="s">
        <v>14</v>
      </c>
      <c r="AW521" s="3" t="s">
        <v>14</v>
      </c>
      <c r="AX521" s="3" t="s">
        <v>14</v>
      </c>
      <c r="AY521" s="3" t="s">
        <v>14</v>
      </c>
    </row>
    <row r="522" spans="1:51" ht="30" customHeight="1">
      <c r="A522" s="10"/>
      <c r="B522" s="10"/>
      <c r="C522" s="10"/>
      <c r="D522" s="10"/>
      <c r="E522" s="13"/>
      <c r="F522" s="14"/>
      <c r="G522" s="13"/>
      <c r="H522" s="14"/>
      <c r="I522" s="13"/>
      <c r="J522" s="14"/>
      <c r="K522" s="13"/>
      <c r="L522" s="14"/>
      <c r="M522" s="10"/>
    </row>
    <row r="523" spans="1:51" ht="30" customHeight="1">
      <c r="A523" s="256" t="s">
        <v>1745</v>
      </c>
      <c r="B523" s="256"/>
      <c r="C523" s="256"/>
      <c r="D523" s="256"/>
      <c r="E523" s="257"/>
      <c r="F523" s="258"/>
      <c r="G523" s="257"/>
      <c r="H523" s="258"/>
      <c r="I523" s="257"/>
      <c r="J523" s="258"/>
      <c r="K523" s="257"/>
      <c r="L523" s="258"/>
      <c r="M523" s="256"/>
      <c r="N523" s="2" t="s">
        <v>576</v>
      </c>
    </row>
    <row r="524" spans="1:51" ht="30" customHeight="1">
      <c r="A524" s="9" t="s">
        <v>509</v>
      </c>
      <c r="B524" s="9" t="s">
        <v>997</v>
      </c>
      <c r="C524" s="9" t="s">
        <v>29</v>
      </c>
      <c r="D524" s="10">
        <v>1</v>
      </c>
      <c r="E524" s="13">
        <f>일위대가목록!E90</f>
        <v>900</v>
      </c>
      <c r="F524" s="14">
        <f>TRUNC(E524*D524,1)</f>
        <v>900</v>
      </c>
      <c r="G524" s="13">
        <f>일위대가목록!F90</f>
        <v>0</v>
      </c>
      <c r="H524" s="14">
        <f>TRUNC(G524*D524,1)</f>
        <v>0</v>
      </c>
      <c r="I524" s="13">
        <f>일위대가목록!G90</f>
        <v>0</v>
      </c>
      <c r="J524" s="14">
        <f>TRUNC(I524*D524,1)</f>
        <v>0</v>
      </c>
      <c r="K524" s="13">
        <f>TRUNC(E524+G524+I524,1)</f>
        <v>900</v>
      </c>
      <c r="L524" s="14">
        <f>TRUNC(F524+H524+J524,1)</f>
        <v>900</v>
      </c>
      <c r="M524" s="9" t="s">
        <v>1192</v>
      </c>
      <c r="N524" s="3" t="s">
        <v>576</v>
      </c>
      <c r="O524" s="3" t="s">
        <v>1029</v>
      </c>
      <c r="P524" s="3" t="s">
        <v>11</v>
      </c>
      <c r="Q524" s="3" t="s">
        <v>30</v>
      </c>
      <c r="R524" s="3" t="s">
        <v>30</v>
      </c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3" t="s">
        <v>14</v>
      </c>
      <c r="AW524" s="3" t="s">
        <v>1799</v>
      </c>
      <c r="AX524" s="3" t="s">
        <v>14</v>
      </c>
      <c r="AY524" s="3" t="s">
        <v>14</v>
      </c>
    </row>
    <row r="525" spans="1:51" ht="30" customHeight="1">
      <c r="A525" s="9" t="s">
        <v>509</v>
      </c>
      <c r="B525" s="9" t="s">
        <v>1183</v>
      </c>
      <c r="C525" s="9" t="s">
        <v>29</v>
      </c>
      <c r="D525" s="10">
        <v>1</v>
      </c>
      <c r="E525" s="13">
        <f>일위대가목록!E91</f>
        <v>0</v>
      </c>
      <c r="F525" s="14">
        <f>TRUNC(E525*D525,1)</f>
        <v>0</v>
      </c>
      <c r="G525" s="13">
        <f>일위대가목록!F91</f>
        <v>9050</v>
      </c>
      <c r="H525" s="14">
        <f>TRUNC(G525*D525,1)</f>
        <v>9050</v>
      </c>
      <c r="I525" s="13">
        <f>일위대가목록!G91</f>
        <v>0</v>
      </c>
      <c r="J525" s="14">
        <f>TRUNC(I525*D525,1)</f>
        <v>0</v>
      </c>
      <c r="K525" s="13">
        <f>TRUNC(E525+G525+I525,1)</f>
        <v>9050</v>
      </c>
      <c r="L525" s="14">
        <f>TRUNC(F525+H525+J525,1)</f>
        <v>9050</v>
      </c>
      <c r="M525" s="9" t="s">
        <v>1186</v>
      </c>
      <c r="N525" s="3" t="s">
        <v>576</v>
      </c>
      <c r="O525" s="3" t="s">
        <v>1027</v>
      </c>
      <c r="P525" s="3" t="s">
        <v>11</v>
      </c>
      <c r="Q525" s="3" t="s">
        <v>30</v>
      </c>
      <c r="R525" s="3" t="s">
        <v>30</v>
      </c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3" t="s">
        <v>14</v>
      </c>
      <c r="AW525" s="3" t="s">
        <v>1786</v>
      </c>
      <c r="AX525" s="3" t="s">
        <v>14</v>
      </c>
      <c r="AY525" s="3" t="s">
        <v>14</v>
      </c>
    </row>
    <row r="526" spans="1:51" ht="30" customHeight="1">
      <c r="A526" s="9" t="s">
        <v>813</v>
      </c>
      <c r="B526" s="9" t="s">
        <v>14</v>
      </c>
      <c r="C526" s="9" t="s">
        <v>14</v>
      </c>
      <c r="D526" s="10"/>
      <c r="E526" s="13"/>
      <c r="F526" s="14">
        <f>TRUNC(SUMIF(N524:N525,N523,F524:F525),0)</f>
        <v>900</v>
      </c>
      <c r="G526" s="13"/>
      <c r="H526" s="14">
        <f>TRUNC(SUMIF(N524:N525,N523,H524:H525),0)</f>
        <v>9050</v>
      </c>
      <c r="I526" s="13"/>
      <c r="J526" s="14">
        <f>TRUNC(SUMIF(N524:N525,N523,J524:J525),0)</f>
        <v>0</v>
      </c>
      <c r="K526" s="13"/>
      <c r="L526" s="14">
        <f>F526+H526+J526</f>
        <v>9950</v>
      </c>
      <c r="M526" s="9" t="s">
        <v>14</v>
      </c>
      <c r="N526" s="3" t="s">
        <v>1433</v>
      </c>
      <c r="O526" s="3" t="s">
        <v>1433</v>
      </c>
      <c r="P526" s="3" t="s">
        <v>14</v>
      </c>
      <c r="Q526" s="3" t="s">
        <v>14</v>
      </c>
      <c r="R526" s="3" t="s">
        <v>14</v>
      </c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3" t="s">
        <v>14</v>
      </c>
      <c r="AW526" s="3" t="s">
        <v>14</v>
      </c>
      <c r="AX526" s="3" t="s">
        <v>14</v>
      </c>
      <c r="AY526" s="3" t="s">
        <v>14</v>
      </c>
    </row>
    <row r="527" spans="1:51" ht="30" customHeight="1">
      <c r="A527" s="10"/>
      <c r="B527" s="10"/>
      <c r="C527" s="10"/>
      <c r="D527" s="10"/>
      <c r="E527" s="13"/>
      <c r="F527" s="14"/>
      <c r="G527" s="13"/>
      <c r="H527" s="14"/>
      <c r="I527" s="13"/>
      <c r="J527" s="14"/>
      <c r="K527" s="13"/>
      <c r="L527" s="14"/>
      <c r="M527" s="10"/>
    </row>
    <row r="528" spans="1:51" ht="30" customHeight="1">
      <c r="A528" s="256" t="s">
        <v>191</v>
      </c>
      <c r="B528" s="256"/>
      <c r="C528" s="256"/>
      <c r="D528" s="256"/>
      <c r="E528" s="257"/>
      <c r="F528" s="258"/>
      <c r="G528" s="257"/>
      <c r="H528" s="258"/>
      <c r="I528" s="257"/>
      <c r="J528" s="258"/>
      <c r="K528" s="257"/>
      <c r="L528" s="258"/>
      <c r="M528" s="256"/>
      <c r="N528" s="2" t="s">
        <v>574</v>
      </c>
    </row>
    <row r="529" spans="1:51" ht="30" customHeight="1">
      <c r="A529" s="9" t="s">
        <v>998</v>
      </c>
      <c r="B529" s="9" t="s">
        <v>507</v>
      </c>
      <c r="C529" s="9" t="s">
        <v>29</v>
      </c>
      <c r="D529" s="10">
        <v>1</v>
      </c>
      <c r="E529" s="13">
        <f>일위대가목록!E92</f>
        <v>795</v>
      </c>
      <c r="F529" s="14">
        <f>TRUNC(E529*D529,1)</f>
        <v>795</v>
      </c>
      <c r="G529" s="13">
        <f>일위대가목록!F92</f>
        <v>0</v>
      </c>
      <c r="H529" s="14">
        <f>TRUNC(G529*D529,1)</f>
        <v>0</v>
      </c>
      <c r="I529" s="13">
        <f>일위대가목록!G92</f>
        <v>0</v>
      </c>
      <c r="J529" s="14">
        <f>TRUNC(I529*D529,1)</f>
        <v>0</v>
      </c>
      <c r="K529" s="13">
        <f>TRUNC(E529+G529+I529,1)</f>
        <v>795</v>
      </c>
      <c r="L529" s="14">
        <f>TRUNC(F529+H529+J529,1)</f>
        <v>795</v>
      </c>
      <c r="M529" s="9" t="s">
        <v>1207</v>
      </c>
      <c r="N529" s="3" t="s">
        <v>574</v>
      </c>
      <c r="O529" s="3" t="s">
        <v>1030</v>
      </c>
      <c r="P529" s="3" t="s">
        <v>11</v>
      </c>
      <c r="Q529" s="3" t="s">
        <v>30</v>
      </c>
      <c r="R529" s="3" t="s">
        <v>30</v>
      </c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3" t="s">
        <v>14</v>
      </c>
      <c r="AW529" s="3" t="s">
        <v>1798</v>
      </c>
      <c r="AX529" s="3" t="s">
        <v>14</v>
      </c>
      <c r="AY529" s="3" t="s">
        <v>14</v>
      </c>
    </row>
    <row r="530" spans="1:51" ht="30" customHeight="1">
      <c r="A530" s="9" t="s">
        <v>998</v>
      </c>
      <c r="B530" s="9" t="s">
        <v>1198</v>
      </c>
      <c r="C530" s="9" t="s">
        <v>29</v>
      </c>
      <c r="D530" s="10">
        <v>1</v>
      </c>
      <c r="E530" s="13">
        <f>일위대가목록!E93</f>
        <v>0</v>
      </c>
      <c r="F530" s="14">
        <f>TRUNC(E530*D530,1)</f>
        <v>0</v>
      </c>
      <c r="G530" s="13">
        <f>일위대가목록!F93</f>
        <v>3393</v>
      </c>
      <c r="H530" s="14">
        <f>TRUNC(G530*D530,1)</f>
        <v>3393</v>
      </c>
      <c r="I530" s="13">
        <f>일위대가목록!G93</f>
        <v>0</v>
      </c>
      <c r="J530" s="14">
        <f>TRUNC(I530*D530,1)</f>
        <v>0</v>
      </c>
      <c r="K530" s="13">
        <f>TRUNC(E530+G530+I530,1)</f>
        <v>3393</v>
      </c>
      <c r="L530" s="14">
        <f>TRUNC(F530+H530+J530,1)</f>
        <v>3393</v>
      </c>
      <c r="M530" s="9" t="s">
        <v>1191</v>
      </c>
      <c r="N530" s="3" t="s">
        <v>574</v>
      </c>
      <c r="O530" s="3" t="s">
        <v>1031</v>
      </c>
      <c r="P530" s="3" t="s">
        <v>11</v>
      </c>
      <c r="Q530" s="3" t="s">
        <v>30</v>
      </c>
      <c r="R530" s="3" t="s">
        <v>30</v>
      </c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3" t="s">
        <v>14</v>
      </c>
      <c r="AW530" s="3" t="s">
        <v>1807</v>
      </c>
      <c r="AX530" s="3" t="s">
        <v>14</v>
      </c>
      <c r="AY530" s="3" t="s">
        <v>14</v>
      </c>
    </row>
    <row r="531" spans="1:51" ht="30" customHeight="1">
      <c r="A531" s="9" t="s">
        <v>813</v>
      </c>
      <c r="B531" s="9" t="s">
        <v>14</v>
      </c>
      <c r="C531" s="9" t="s">
        <v>14</v>
      </c>
      <c r="D531" s="10"/>
      <c r="E531" s="13"/>
      <c r="F531" s="14">
        <f>TRUNC(SUMIF(N529:N530,N528,F529:F530),0)</f>
        <v>795</v>
      </c>
      <c r="G531" s="13"/>
      <c r="H531" s="14">
        <f>TRUNC(SUMIF(N529:N530,N528,H529:H530),0)</f>
        <v>3393</v>
      </c>
      <c r="I531" s="13"/>
      <c r="J531" s="14">
        <f>TRUNC(SUMIF(N529:N530,N528,J529:J530),0)</f>
        <v>0</v>
      </c>
      <c r="K531" s="13"/>
      <c r="L531" s="14">
        <f>F531+H531+J531</f>
        <v>4188</v>
      </c>
      <c r="M531" s="9" t="s">
        <v>14</v>
      </c>
      <c r="N531" s="3" t="s">
        <v>1433</v>
      </c>
      <c r="O531" s="3" t="s">
        <v>1433</v>
      </c>
      <c r="P531" s="3" t="s">
        <v>14</v>
      </c>
      <c r="Q531" s="3" t="s">
        <v>14</v>
      </c>
      <c r="R531" s="3" t="s">
        <v>14</v>
      </c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3" t="s">
        <v>14</v>
      </c>
      <c r="AW531" s="3" t="s">
        <v>14</v>
      </c>
      <c r="AX531" s="3" t="s">
        <v>14</v>
      </c>
      <c r="AY531" s="3" t="s">
        <v>14</v>
      </c>
    </row>
    <row r="532" spans="1:51" ht="30" customHeight="1">
      <c r="A532" s="10"/>
      <c r="B532" s="10"/>
      <c r="C532" s="10"/>
      <c r="D532" s="10"/>
      <c r="E532" s="13"/>
      <c r="F532" s="14"/>
      <c r="G532" s="13"/>
      <c r="H532" s="14"/>
      <c r="I532" s="13"/>
      <c r="J532" s="14"/>
      <c r="K532" s="13"/>
      <c r="L532" s="14"/>
      <c r="M532" s="10"/>
    </row>
    <row r="533" spans="1:51" ht="30" customHeight="1">
      <c r="A533" s="256" t="s">
        <v>211</v>
      </c>
      <c r="B533" s="256"/>
      <c r="C533" s="256"/>
      <c r="D533" s="256"/>
      <c r="E533" s="257"/>
      <c r="F533" s="258"/>
      <c r="G533" s="257"/>
      <c r="H533" s="258"/>
      <c r="I533" s="257"/>
      <c r="J533" s="258"/>
      <c r="K533" s="257"/>
      <c r="L533" s="258"/>
      <c r="M533" s="256"/>
      <c r="N533" s="2" t="s">
        <v>1028</v>
      </c>
    </row>
    <row r="534" spans="1:51" ht="30" customHeight="1">
      <c r="A534" s="9" t="s">
        <v>996</v>
      </c>
      <c r="B534" s="9" t="s">
        <v>297</v>
      </c>
      <c r="C534" s="9" t="s">
        <v>37</v>
      </c>
      <c r="D534" s="10">
        <v>1.5709999999999998E-2</v>
      </c>
      <c r="E534" s="13">
        <f>단가대비표!O20</f>
        <v>2290</v>
      </c>
      <c r="F534" s="14">
        <f t="shared" ref="F534:F543" si="78">TRUNC(E534*D534,1)</f>
        <v>35.9</v>
      </c>
      <c r="G534" s="13">
        <f>단가대비표!P20</f>
        <v>0</v>
      </c>
      <c r="H534" s="14">
        <f t="shared" ref="H534:H543" si="79">TRUNC(G534*D534,1)</f>
        <v>0</v>
      </c>
      <c r="I534" s="13">
        <f>단가대비표!V20</f>
        <v>0</v>
      </c>
      <c r="J534" s="14">
        <f t="shared" ref="J534:J543" si="80">TRUNC(I534*D534,1)</f>
        <v>0</v>
      </c>
      <c r="K534" s="13">
        <f t="shared" ref="K534:K543" si="81">TRUNC(E534+G534+I534,1)</f>
        <v>2290</v>
      </c>
      <c r="L534" s="14">
        <f t="shared" ref="L534:L543" si="82">TRUNC(F534+H534+J534,1)</f>
        <v>35.9</v>
      </c>
      <c r="M534" s="9" t="s">
        <v>14</v>
      </c>
      <c r="N534" s="3" t="s">
        <v>1028</v>
      </c>
      <c r="O534" s="3" t="s">
        <v>1737</v>
      </c>
      <c r="P534" s="3" t="s">
        <v>30</v>
      </c>
      <c r="Q534" s="3" t="s">
        <v>30</v>
      </c>
      <c r="R534" s="3" t="s">
        <v>11</v>
      </c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3" t="s">
        <v>14</v>
      </c>
      <c r="AW534" s="3" t="s">
        <v>646</v>
      </c>
      <c r="AX534" s="3" t="s">
        <v>14</v>
      </c>
      <c r="AY534" s="3" t="s">
        <v>14</v>
      </c>
    </row>
    <row r="535" spans="1:51" ht="30" customHeight="1">
      <c r="A535" s="9" t="s">
        <v>1148</v>
      </c>
      <c r="B535" s="9" t="s">
        <v>60</v>
      </c>
      <c r="C535" s="9" t="s">
        <v>57</v>
      </c>
      <c r="D535" s="10">
        <v>5.3550000000000004</v>
      </c>
      <c r="E535" s="13">
        <f>단가대비표!O16</f>
        <v>2.2200000000000002</v>
      </c>
      <c r="F535" s="14">
        <f t="shared" si="78"/>
        <v>11.8</v>
      </c>
      <c r="G535" s="13">
        <f>단가대비표!P16</f>
        <v>0</v>
      </c>
      <c r="H535" s="14">
        <f t="shared" si="79"/>
        <v>0</v>
      </c>
      <c r="I535" s="13">
        <f>단가대비표!V16</f>
        <v>0</v>
      </c>
      <c r="J535" s="14">
        <f t="shared" si="80"/>
        <v>0</v>
      </c>
      <c r="K535" s="13">
        <f t="shared" si="81"/>
        <v>2.2000000000000002</v>
      </c>
      <c r="L535" s="14">
        <f t="shared" si="82"/>
        <v>11.8</v>
      </c>
      <c r="M535" s="9" t="s">
        <v>1155</v>
      </c>
      <c r="N535" s="3" t="s">
        <v>1028</v>
      </c>
      <c r="O535" s="3" t="s">
        <v>1709</v>
      </c>
      <c r="P535" s="3" t="s">
        <v>30</v>
      </c>
      <c r="Q535" s="3" t="s">
        <v>30</v>
      </c>
      <c r="R535" s="3" t="s">
        <v>11</v>
      </c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3" t="s">
        <v>14</v>
      </c>
      <c r="AW535" s="3" t="s">
        <v>654</v>
      </c>
      <c r="AX535" s="3" t="s">
        <v>14</v>
      </c>
      <c r="AY535" s="3" t="s">
        <v>14</v>
      </c>
    </row>
    <row r="536" spans="1:51" ht="30" customHeight="1">
      <c r="A536" s="9" t="s">
        <v>1151</v>
      </c>
      <c r="B536" s="9" t="s">
        <v>993</v>
      </c>
      <c r="C536" s="9" t="s">
        <v>37</v>
      </c>
      <c r="D536" s="10">
        <v>2.3999999999999998E-3</v>
      </c>
      <c r="E536" s="13">
        <f>단가대비표!O19</f>
        <v>12042</v>
      </c>
      <c r="F536" s="14">
        <f t="shared" si="78"/>
        <v>28.9</v>
      </c>
      <c r="G536" s="13">
        <f>단가대비표!P19</f>
        <v>0</v>
      </c>
      <c r="H536" s="14">
        <f t="shared" si="79"/>
        <v>0</v>
      </c>
      <c r="I536" s="13">
        <f>단가대비표!V19</f>
        <v>0</v>
      </c>
      <c r="J536" s="14">
        <f t="shared" si="80"/>
        <v>0</v>
      </c>
      <c r="K536" s="13">
        <f t="shared" si="81"/>
        <v>12042</v>
      </c>
      <c r="L536" s="14">
        <f t="shared" si="82"/>
        <v>28.9</v>
      </c>
      <c r="M536" s="9" t="s">
        <v>14</v>
      </c>
      <c r="N536" s="3" t="s">
        <v>1028</v>
      </c>
      <c r="O536" s="3" t="s">
        <v>1710</v>
      </c>
      <c r="P536" s="3" t="s">
        <v>30</v>
      </c>
      <c r="Q536" s="3" t="s">
        <v>30</v>
      </c>
      <c r="R536" s="3" t="s">
        <v>11</v>
      </c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3" t="s">
        <v>14</v>
      </c>
      <c r="AW536" s="3" t="s">
        <v>647</v>
      </c>
      <c r="AX536" s="3" t="s">
        <v>14</v>
      </c>
      <c r="AY536" s="3" t="s">
        <v>14</v>
      </c>
    </row>
    <row r="537" spans="1:51" ht="30" customHeight="1">
      <c r="A537" s="9" t="s">
        <v>1173</v>
      </c>
      <c r="B537" s="9" t="s">
        <v>1157</v>
      </c>
      <c r="C537" s="9" t="s">
        <v>81</v>
      </c>
      <c r="D537" s="10">
        <v>1.771E-2</v>
      </c>
      <c r="E537" s="13">
        <f>일위대가목록!E81</f>
        <v>0</v>
      </c>
      <c r="F537" s="14">
        <f t="shared" si="78"/>
        <v>0</v>
      </c>
      <c r="G537" s="13">
        <f>일위대가목록!F81</f>
        <v>0</v>
      </c>
      <c r="H537" s="14">
        <f t="shared" si="79"/>
        <v>0</v>
      </c>
      <c r="I537" s="13">
        <f>일위대가목록!G81</f>
        <v>138</v>
      </c>
      <c r="J537" s="14">
        <f t="shared" si="80"/>
        <v>2.4</v>
      </c>
      <c r="K537" s="13">
        <f t="shared" si="81"/>
        <v>138</v>
      </c>
      <c r="L537" s="14">
        <f t="shared" si="82"/>
        <v>2.4</v>
      </c>
      <c r="M537" s="9" t="s">
        <v>1149</v>
      </c>
      <c r="N537" s="3" t="s">
        <v>1028</v>
      </c>
      <c r="O537" s="3" t="s">
        <v>187</v>
      </c>
      <c r="P537" s="3" t="s">
        <v>11</v>
      </c>
      <c r="Q537" s="3" t="s">
        <v>30</v>
      </c>
      <c r="R537" s="3" t="s">
        <v>30</v>
      </c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3" t="s">
        <v>14</v>
      </c>
      <c r="AW537" s="3" t="s">
        <v>643</v>
      </c>
      <c r="AX537" s="3" t="s">
        <v>14</v>
      </c>
      <c r="AY537" s="3" t="s">
        <v>14</v>
      </c>
    </row>
    <row r="538" spans="1:51" ht="30" customHeight="1">
      <c r="A538" s="9" t="s">
        <v>1537</v>
      </c>
      <c r="B538" s="9" t="s">
        <v>992</v>
      </c>
      <c r="C538" s="9" t="s">
        <v>61</v>
      </c>
      <c r="D538" s="10">
        <v>0.1071</v>
      </c>
      <c r="E538" s="13">
        <f>단가대비표!O109</f>
        <v>0</v>
      </c>
      <c r="F538" s="14">
        <f t="shared" si="78"/>
        <v>0</v>
      </c>
      <c r="G538" s="13">
        <f>단가대비표!P109</f>
        <v>0</v>
      </c>
      <c r="H538" s="14">
        <f t="shared" si="79"/>
        <v>0</v>
      </c>
      <c r="I538" s="13">
        <f>단가대비표!V109</f>
        <v>87</v>
      </c>
      <c r="J538" s="14">
        <f t="shared" si="80"/>
        <v>9.3000000000000007</v>
      </c>
      <c r="K538" s="13">
        <f t="shared" si="81"/>
        <v>87</v>
      </c>
      <c r="L538" s="14">
        <f t="shared" si="82"/>
        <v>9.3000000000000007</v>
      </c>
      <c r="M538" s="9" t="s">
        <v>14</v>
      </c>
      <c r="N538" s="3" t="s">
        <v>1028</v>
      </c>
      <c r="O538" s="3" t="s">
        <v>1739</v>
      </c>
      <c r="P538" s="3" t="s">
        <v>30</v>
      </c>
      <c r="Q538" s="3" t="s">
        <v>30</v>
      </c>
      <c r="R538" s="3" t="s">
        <v>11</v>
      </c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3" t="s">
        <v>14</v>
      </c>
      <c r="AW538" s="3" t="s">
        <v>648</v>
      </c>
      <c r="AX538" s="3" t="s">
        <v>14</v>
      </c>
      <c r="AY538" s="3" t="s">
        <v>14</v>
      </c>
    </row>
    <row r="539" spans="1:51" ht="30" customHeight="1">
      <c r="A539" s="9" t="s">
        <v>73</v>
      </c>
      <c r="B539" s="9" t="s">
        <v>1534</v>
      </c>
      <c r="C539" s="9" t="s">
        <v>38</v>
      </c>
      <c r="D539" s="10">
        <v>2.18E-2</v>
      </c>
      <c r="E539" s="13">
        <f>단가대비표!O115</f>
        <v>0</v>
      </c>
      <c r="F539" s="14">
        <f t="shared" si="78"/>
        <v>0</v>
      </c>
      <c r="G539" s="13">
        <f>단가대비표!P115</f>
        <v>183489</v>
      </c>
      <c r="H539" s="14">
        <f t="shared" si="79"/>
        <v>4000</v>
      </c>
      <c r="I539" s="13">
        <f>단가대비표!V115</f>
        <v>0</v>
      </c>
      <c r="J539" s="14">
        <f t="shared" si="80"/>
        <v>0</v>
      </c>
      <c r="K539" s="13">
        <f t="shared" si="81"/>
        <v>183489</v>
      </c>
      <c r="L539" s="14">
        <f t="shared" si="82"/>
        <v>4000</v>
      </c>
      <c r="M539" s="9" t="s">
        <v>14</v>
      </c>
      <c r="N539" s="3" t="s">
        <v>1028</v>
      </c>
      <c r="O539" s="3" t="s">
        <v>1760</v>
      </c>
      <c r="P539" s="3" t="s">
        <v>30</v>
      </c>
      <c r="Q539" s="3" t="s">
        <v>30</v>
      </c>
      <c r="R539" s="3" t="s">
        <v>11</v>
      </c>
      <c r="S539" s="4"/>
      <c r="T539" s="4"/>
      <c r="U539" s="4"/>
      <c r="V539" s="4">
        <v>1</v>
      </c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3" t="s">
        <v>14</v>
      </c>
      <c r="AW539" s="3" t="s">
        <v>662</v>
      </c>
      <c r="AX539" s="3" t="s">
        <v>14</v>
      </c>
      <c r="AY539" s="3" t="s">
        <v>14</v>
      </c>
    </row>
    <row r="540" spans="1:51" ht="30" customHeight="1">
      <c r="A540" s="9" t="s">
        <v>1558</v>
      </c>
      <c r="B540" s="9" t="s">
        <v>1534</v>
      </c>
      <c r="C540" s="9" t="s">
        <v>38</v>
      </c>
      <c r="D540" s="10">
        <v>5.5999999999999995E-4</v>
      </c>
      <c r="E540" s="13">
        <f>단가대비표!O110</f>
        <v>0</v>
      </c>
      <c r="F540" s="14">
        <f t="shared" si="78"/>
        <v>0</v>
      </c>
      <c r="G540" s="13">
        <f>단가대비표!P110</f>
        <v>138290</v>
      </c>
      <c r="H540" s="14">
        <f t="shared" si="79"/>
        <v>77.400000000000006</v>
      </c>
      <c r="I540" s="13">
        <f>단가대비표!V110</f>
        <v>0</v>
      </c>
      <c r="J540" s="14">
        <f t="shared" si="80"/>
        <v>0</v>
      </c>
      <c r="K540" s="13">
        <f t="shared" si="81"/>
        <v>138290</v>
      </c>
      <c r="L540" s="14">
        <f t="shared" si="82"/>
        <v>77.400000000000006</v>
      </c>
      <c r="M540" s="9" t="s">
        <v>14</v>
      </c>
      <c r="N540" s="3" t="s">
        <v>1028</v>
      </c>
      <c r="O540" s="3" t="s">
        <v>1652</v>
      </c>
      <c r="P540" s="3" t="s">
        <v>30</v>
      </c>
      <c r="Q540" s="3" t="s">
        <v>30</v>
      </c>
      <c r="R540" s="3" t="s">
        <v>11</v>
      </c>
      <c r="S540" s="4"/>
      <c r="T540" s="4"/>
      <c r="U540" s="4"/>
      <c r="V540" s="4">
        <v>1</v>
      </c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3" t="s">
        <v>14</v>
      </c>
      <c r="AW540" s="3" t="s">
        <v>663</v>
      </c>
      <c r="AX540" s="3" t="s">
        <v>14</v>
      </c>
      <c r="AY540" s="3" t="s">
        <v>14</v>
      </c>
    </row>
    <row r="541" spans="1:51" ht="30" customHeight="1">
      <c r="A541" s="9" t="s">
        <v>62</v>
      </c>
      <c r="B541" s="9" t="s">
        <v>1534</v>
      </c>
      <c r="C541" s="9" t="s">
        <v>38</v>
      </c>
      <c r="D541" s="10">
        <v>2.2100000000000002E-3</v>
      </c>
      <c r="E541" s="13">
        <f>단가대비표!O116</f>
        <v>0</v>
      </c>
      <c r="F541" s="14">
        <f t="shared" si="78"/>
        <v>0</v>
      </c>
      <c r="G541" s="13">
        <f>단가대비표!P116</f>
        <v>223094</v>
      </c>
      <c r="H541" s="14">
        <f t="shared" si="79"/>
        <v>493</v>
      </c>
      <c r="I541" s="13">
        <f>단가대비표!V116</f>
        <v>0</v>
      </c>
      <c r="J541" s="14">
        <f t="shared" si="80"/>
        <v>0</v>
      </c>
      <c r="K541" s="13">
        <f t="shared" si="81"/>
        <v>223094</v>
      </c>
      <c r="L541" s="14">
        <f t="shared" si="82"/>
        <v>493</v>
      </c>
      <c r="M541" s="9" t="s">
        <v>14</v>
      </c>
      <c r="N541" s="3" t="s">
        <v>1028</v>
      </c>
      <c r="O541" s="3" t="s">
        <v>1746</v>
      </c>
      <c r="P541" s="3" t="s">
        <v>30</v>
      </c>
      <c r="Q541" s="3" t="s">
        <v>30</v>
      </c>
      <c r="R541" s="3" t="s">
        <v>11</v>
      </c>
      <c r="S541" s="4"/>
      <c r="T541" s="4"/>
      <c r="U541" s="4"/>
      <c r="V541" s="4">
        <v>1</v>
      </c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3" t="s">
        <v>14</v>
      </c>
      <c r="AW541" s="3" t="s">
        <v>649</v>
      </c>
      <c r="AX541" s="3" t="s">
        <v>14</v>
      </c>
      <c r="AY541" s="3" t="s">
        <v>14</v>
      </c>
    </row>
    <row r="542" spans="1:51" ht="30" customHeight="1">
      <c r="A542" s="9" t="s">
        <v>1171</v>
      </c>
      <c r="B542" s="9" t="s">
        <v>1534</v>
      </c>
      <c r="C542" s="9" t="s">
        <v>38</v>
      </c>
      <c r="D542" s="10">
        <v>6.3000000000000003E-4</v>
      </c>
      <c r="E542" s="13">
        <f>단가대비표!O111</f>
        <v>0</v>
      </c>
      <c r="F542" s="14">
        <f t="shared" si="78"/>
        <v>0</v>
      </c>
      <c r="G542" s="13">
        <f>단가대비표!P111</f>
        <v>166063</v>
      </c>
      <c r="H542" s="14">
        <f t="shared" si="79"/>
        <v>104.6</v>
      </c>
      <c r="I542" s="13">
        <f>단가대비표!V111</f>
        <v>0</v>
      </c>
      <c r="J542" s="14">
        <f t="shared" si="80"/>
        <v>0</v>
      </c>
      <c r="K542" s="13">
        <f t="shared" si="81"/>
        <v>166063</v>
      </c>
      <c r="L542" s="14">
        <f t="shared" si="82"/>
        <v>104.6</v>
      </c>
      <c r="M542" s="9" t="s">
        <v>14</v>
      </c>
      <c r="N542" s="3" t="s">
        <v>1028</v>
      </c>
      <c r="O542" s="3" t="s">
        <v>1712</v>
      </c>
      <c r="P542" s="3" t="s">
        <v>30</v>
      </c>
      <c r="Q542" s="3" t="s">
        <v>30</v>
      </c>
      <c r="R542" s="3" t="s">
        <v>11</v>
      </c>
      <c r="S542" s="4"/>
      <c r="T542" s="4"/>
      <c r="U542" s="4"/>
      <c r="V542" s="4">
        <v>1</v>
      </c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3" t="s">
        <v>14</v>
      </c>
      <c r="AW542" s="3" t="s">
        <v>644</v>
      </c>
      <c r="AX542" s="3" t="s">
        <v>14</v>
      </c>
      <c r="AY542" s="3" t="s">
        <v>14</v>
      </c>
    </row>
    <row r="543" spans="1:51" ht="30" customHeight="1">
      <c r="A543" s="9" t="s">
        <v>1572</v>
      </c>
      <c r="B543" s="9" t="s">
        <v>1593</v>
      </c>
      <c r="C543" s="9" t="s">
        <v>39</v>
      </c>
      <c r="D543" s="10">
        <v>1</v>
      </c>
      <c r="E543" s="13">
        <v>0</v>
      </c>
      <c r="F543" s="14">
        <f t="shared" si="78"/>
        <v>0</v>
      </c>
      <c r="G543" s="13">
        <v>0</v>
      </c>
      <c r="H543" s="14">
        <f t="shared" si="79"/>
        <v>0</v>
      </c>
      <c r="I543" s="13">
        <f>TRUNC(SUMIF(V534:V543,RIGHTB(O543,1),H534:H543)*U543,2)</f>
        <v>140.25</v>
      </c>
      <c r="J543" s="14">
        <f t="shared" si="80"/>
        <v>140.19999999999999</v>
      </c>
      <c r="K543" s="13">
        <f t="shared" si="81"/>
        <v>140.19999999999999</v>
      </c>
      <c r="L543" s="14">
        <f t="shared" si="82"/>
        <v>140.19999999999999</v>
      </c>
      <c r="M543" s="9" t="s">
        <v>14</v>
      </c>
      <c r="N543" s="3" t="s">
        <v>1028</v>
      </c>
      <c r="O543" s="3" t="s">
        <v>564</v>
      </c>
      <c r="P543" s="3" t="s">
        <v>30</v>
      </c>
      <c r="Q543" s="3" t="s">
        <v>30</v>
      </c>
      <c r="R543" s="3" t="s">
        <v>30</v>
      </c>
      <c r="S543" s="4">
        <v>1</v>
      </c>
      <c r="T543" s="4">
        <v>2</v>
      </c>
      <c r="U543" s="4">
        <v>0.03</v>
      </c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3" t="s">
        <v>14</v>
      </c>
      <c r="AW543" s="3" t="s">
        <v>1787</v>
      </c>
      <c r="AX543" s="3" t="s">
        <v>14</v>
      </c>
      <c r="AY543" s="3" t="s">
        <v>14</v>
      </c>
    </row>
    <row r="544" spans="1:51" ht="30" customHeight="1">
      <c r="A544" s="9" t="s">
        <v>813</v>
      </c>
      <c r="B544" s="9" t="s">
        <v>14</v>
      </c>
      <c r="C544" s="9" t="s">
        <v>14</v>
      </c>
      <c r="D544" s="10"/>
      <c r="E544" s="13"/>
      <c r="F544" s="14">
        <f>TRUNC(SUMIF(N534:N543,N533,F534:F543),0)</f>
        <v>76</v>
      </c>
      <c r="G544" s="13"/>
      <c r="H544" s="14">
        <f>TRUNC(SUMIF(N534:N543,N533,H534:H543),0)</f>
        <v>4675</v>
      </c>
      <c r="I544" s="13"/>
      <c r="J544" s="14">
        <f>TRUNC(SUMIF(N534:N543,N533,J534:J543),0)</f>
        <v>151</v>
      </c>
      <c r="K544" s="13"/>
      <c r="L544" s="14">
        <f>F544+H544+J544</f>
        <v>4902</v>
      </c>
      <c r="M544" s="9" t="s">
        <v>14</v>
      </c>
      <c r="N544" s="3" t="s">
        <v>1433</v>
      </c>
      <c r="O544" s="3" t="s">
        <v>1433</v>
      </c>
      <c r="P544" s="3" t="s">
        <v>14</v>
      </c>
      <c r="Q544" s="3" t="s">
        <v>14</v>
      </c>
      <c r="R544" s="3" t="s">
        <v>14</v>
      </c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3" t="s">
        <v>14</v>
      </c>
      <c r="AW544" s="3" t="s">
        <v>14</v>
      </c>
      <c r="AX544" s="3" t="s">
        <v>14</v>
      </c>
      <c r="AY544" s="3" t="s">
        <v>14</v>
      </c>
    </row>
    <row r="545" spans="1:51" ht="30" customHeight="1">
      <c r="A545" s="10"/>
      <c r="B545" s="10"/>
      <c r="C545" s="10"/>
      <c r="D545" s="10"/>
      <c r="E545" s="13"/>
      <c r="F545" s="14"/>
      <c r="G545" s="13"/>
      <c r="H545" s="14"/>
      <c r="I545" s="13"/>
      <c r="J545" s="14"/>
      <c r="K545" s="13"/>
      <c r="L545" s="14"/>
      <c r="M545" s="10"/>
    </row>
    <row r="546" spans="1:51" ht="30" customHeight="1">
      <c r="A546" s="256" t="s">
        <v>213</v>
      </c>
      <c r="B546" s="256"/>
      <c r="C546" s="256"/>
      <c r="D546" s="256"/>
      <c r="E546" s="257"/>
      <c r="F546" s="258"/>
      <c r="G546" s="257"/>
      <c r="H546" s="258"/>
      <c r="I546" s="257"/>
      <c r="J546" s="258"/>
      <c r="K546" s="257"/>
      <c r="L546" s="258"/>
      <c r="M546" s="256"/>
      <c r="N546" s="2" t="s">
        <v>1026</v>
      </c>
    </row>
    <row r="547" spans="1:51" ht="30" customHeight="1">
      <c r="A547" s="9" t="s">
        <v>996</v>
      </c>
      <c r="B547" s="9" t="s">
        <v>297</v>
      </c>
      <c r="C547" s="9" t="s">
        <v>37</v>
      </c>
      <c r="D547" s="10">
        <v>2.7699999999999999E-3</v>
      </c>
      <c r="E547" s="13">
        <f>단가대비표!O20</f>
        <v>2290</v>
      </c>
      <c r="F547" s="14">
        <f t="shared" ref="F547:F556" si="83">TRUNC(E547*D547,1)</f>
        <v>6.3</v>
      </c>
      <c r="G547" s="13">
        <f>단가대비표!P20</f>
        <v>0</v>
      </c>
      <c r="H547" s="14">
        <f t="shared" ref="H547:H556" si="84">TRUNC(G547*D547,1)</f>
        <v>0</v>
      </c>
      <c r="I547" s="13">
        <f>단가대비표!V20</f>
        <v>0</v>
      </c>
      <c r="J547" s="14">
        <f t="shared" ref="J547:J556" si="85">TRUNC(I547*D547,1)</f>
        <v>0</v>
      </c>
      <c r="K547" s="13">
        <f t="shared" ref="K547:K556" si="86">TRUNC(E547+G547+I547,1)</f>
        <v>2290</v>
      </c>
      <c r="L547" s="14">
        <f t="shared" ref="L547:L556" si="87">TRUNC(F547+H547+J547,1)</f>
        <v>6.3</v>
      </c>
      <c r="M547" s="9" t="s">
        <v>14</v>
      </c>
      <c r="N547" s="3" t="s">
        <v>1026</v>
      </c>
      <c r="O547" s="3" t="s">
        <v>1737</v>
      </c>
      <c r="P547" s="3" t="s">
        <v>30</v>
      </c>
      <c r="Q547" s="3" t="s">
        <v>30</v>
      </c>
      <c r="R547" s="3" t="s">
        <v>11</v>
      </c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3" t="s">
        <v>14</v>
      </c>
      <c r="AW547" s="3" t="s">
        <v>655</v>
      </c>
      <c r="AX547" s="3" t="s">
        <v>14</v>
      </c>
      <c r="AY547" s="3" t="s">
        <v>14</v>
      </c>
    </row>
    <row r="548" spans="1:51" ht="30" customHeight="1">
      <c r="A548" s="9" t="s">
        <v>1148</v>
      </c>
      <c r="B548" s="9" t="s">
        <v>60</v>
      </c>
      <c r="C548" s="9" t="s">
        <v>57</v>
      </c>
      <c r="D548" s="10">
        <v>0.94499999999999995</v>
      </c>
      <c r="E548" s="13">
        <f>단가대비표!O16</f>
        <v>2.2200000000000002</v>
      </c>
      <c r="F548" s="14">
        <f t="shared" si="83"/>
        <v>2</v>
      </c>
      <c r="G548" s="13">
        <f>단가대비표!P16</f>
        <v>0</v>
      </c>
      <c r="H548" s="14">
        <f t="shared" si="84"/>
        <v>0</v>
      </c>
      <c r="I548" s="13">
        <f>단가대비표!V16</f>
        <v>0</v>
      </c>
      <c r="J548" s="14">
        <f t="shared" si="85"/>
        <v>0</v>
      </c>
      <c r="K548" s="13">
        <f t="shared" si="86"/>
        <v>2.2000000000000002</v>
      </c>
      <c r="L548" s="14">
        <f t="shared" si="87"/>
        <v>2</v>
      </c>
      <c r="M548" s="9" t="s">
        <v>1155</v>
      </c>
      <c r="N548" s="3" t="s">
        <v>1026</v>
      </c>
      <c r="O548" s="3" t="s">
        <v>1709</v>
      </c>
      <c r="P548" s="3" t="s">
        <v>30</v>
      </c>
      <c r="Q548" s="3" t="s">
        <v>30</v>
      </c>
      <c r="R548" s="3" t="s">
        <v>11</v>
      </c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3" t="s">
        <v>14</v>
      </c>
      <c r="AW548" s="3" t="s">
        <v>641</v>
      </c>
      <c r="AX548" s="3" t="s">
        <v>14</v>
      </c>
      <c r="AY548" s="3" t="s">
        <v>14</v>
      </c>
    </row>
    <row r="549" spans="1:51" ht="30" customHeight="1">
      <c r="A549" s="9" t="s">
        <v>1151</v>
      </c>
      <c r="B549" s="9" t="s">
        <v>993</v>
      </c>
      <c r="C549" s="9" t="s">
        <v>37</v>
      </c>
      <c r="D549" s="10">
        <v>4.0000000000000002E-4</v>
      </c>
      <c r="E549" s="13">
        <f>단가대비표!O19</f>
        <v>12042</v>
      </c>
      <c r="F549" s="14">
        <f t="shared" si="83"/>
        <v>4.8</v>
      </c>
      <c r="G549" s="13">
        <f>단가대비표!P19</f>
        <v>0</v>
      </c>
      <c r="H549" s="14">
        <f t="shared" si="84"/>
        <v>0</v>
      </c>
      <c r="I549" s="13">
        <f>단가대비표!V19</f>
        <v>0</v>
      </c>
      <c r="J549" s="14">
        <f t="shared" si="85"/>
        <v>0</v>
      </c>
      <c r="K549" s="13">
        <f t="shared" si="86"/>
        <v>12042</v>
      </c>
      <c r="L549" s="14">
        <f t="shared" si="87"/>
        <v>4.8</v>
      </c>
      <c r="M549" s="9" t="s">
        <v>14</v>
      </c>
      <c r="N549" s="3" t="s">
        <v>1026</v>
      </c>
      <c r="O549" s="3" t="s">
        <v>1710</v>
      </c>
      <c r="P549" s="3" t="s">
        <v>30</v>
      </c>
      <c r="Q549" s="3" t="s">
        <v>30</v>
      </c>
      <c r="R549" s="3" t="s">
        <v>11</v>
      </c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3" t="s">
        <v>14</v>
      </c>
      <c r="AW549" s="3" t="s">
        <v>650</v>
      </c>
      <c r="AX549" s="3" t="s">
        <v>14</v>
      </c>
      <c r="AY549" s="3" t="s">
        <v>14</v>
      </c>
    </row>
    <row r="550" spans="1:51" ht="30" customHeight="1">
      <c r="A550" s="9" t="s">
        <v>1173</v>
      </c>
      <c r="B550" s="9" t="s">
        <v>1157</v>
      </c>
      <c r="C550" s="9" t="s">
        <v>81</v>
      </c>
      <c r="D550" s="10">
        <v>3.1199999999999999E-3</v>
      </c>
      <c r="E550" s="13">
        <f>일위대가목록!E81</f>
        <v>0</v>
      </c>
      <c r="F550" s="14">
        <f t="shared" si="83"/>
        <v>0</v>
      </c>
      <c r="G550" s="13">
        <f>일위대가목록!F81</f>
        <v>0</v>
      </c>
      <c r="H550" s="14">
        <f t="shared" si="84"/>
        <v>0</v>
      </c>
      <c r="I550" s="13">
        <f>일위대가목록!G81</f>
        <v>138</v>
      </c>
      <c r="J550" s="14">
        <f t="shared" si="85"/>
        <v>0.4</v>
      </c>
      <c r="K550" s="13">
        <f t="shared" si="86"/>
        <v>138</v>
      </c>
      <c r="L550" s="14">
        <f t="shared" si="87"/>
        <v>0.4</v>
      </c>
      <c r="M550" s="9" t="s">
        <v>1149</v>
      </c>
      <c r="N550" s="3" t="s">
        <v>1026</v>
      </c>
      <c r="O550" s="3" t="s">
        <v>187</v>
      </c>
      <c r="P550" s="3" t="s">
        <v>11</v>
      </c>
      <c r="Q550" s="3" t="s">
        <v>30</v>
      </c>
      <c r="R550" s="3" t="s">
        <v>30</v>
      </c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3" t="s">
        <v>14</v>
      </c>
      <c r="AW550" s="3" t="s">
        <v>633</v>
      </c>
      <c r="AX550" s="3" t="s">
        <v>14</v>
      </c>
      <c r="AY550" s="3" t="s">
        <v>14</v>
      </c>
    </row>
    <row r="551" spans="1:51" ht="30" customHeight="1">
      <c r="A551" s="9" t="s">
        <v>1537</v>
      </c>
      <c r="B551" s="9" t="s">
        <v>992</v>
      </c>
      <c r="C551" s="9" t="s">
        <v>61</v>
      </c>
      <c r="D551" s="10">
        <v>1.89E-2</v>
      </c>
      <c r="E551" s="13">
        <f>단가대비표!O109</f>
        <v>0</v>
      </c>
      <c r="F551" s="14">
        <f t="shared" si="83"/>
        <v>0</v>
      </c>
      <c r="G551" s="13">
        <f>단가대비표!P109</f>
        <v>0</v>
      </c>
      <c r="H551" s="14">
        <f t="shared" si="84"/>
        <v>0</v>
      </c>
      <c r="I551" s="13">
        <f>단가대비표!V109</f>
        <v>87</v>
      </c>
      <c r="J551" s="14">
        <f t="shared" si="85"/>
        <v>1.6</v>
      </c>
      <c r="K551" s="13">
        <f t="shared" si="86"/>
        <v>87</v>
      </c>
      <c r="L551" s="14">
        <f t="shared" si="87"/>
        <v>1.6</v>
      </c>
      <c r="M551" s="9" t="s">
        <v>14</v>
      </c>
      <c r="N551" s="3" t="s">
        <v>1026</v>
      </c>
      <c r="O551" s="3" t="s">
        <v>1739</v>
      </c>
      <c r="P551" s="3" t="s">
        <v>30</v>
      </c>
      <c r="Q551" s="3" t="s">
        <v>30</v>
      </c>
      <c r="R551" s="3" t="s">
        <v>11</v>
      </c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3" t="s">
        <v>14</v>
      </c>
      <c r="AW551" s="3" t="s">
        <v>636</v>
      </c>
      <c r="AX551" s="3" t="s">
        <v>14</v>
      </c>
      <c r="AY551" s="3" t="s">
        <v>14</v>
      </c>
    </row>
    <row r="552" spans="1:51" ht="30" customHeight="1">
      <c r="A552" s="9" t="s">
        <v>73</v>
      </c>
      <c r="B552" s="9" t="s">
        <v>1534</v>
      </c>
      <c r="C552" s="9" t="s">
        <v>38</v>
      </c>
      <c r="D552" s="10">
        <v>5.8499999999999993E-3</v>
      </c>
      <c r="E552" s="13">
        <f>단가대비표!O115</f>
        <v>0</v>
      </c>
      <c r="F552" s="14">
        <f t="shared" si="83"/>
        <v>0</v>
      </c>
      <c r="G552" s="13">
        <f>단가대비표!P115</f>
        <v>183489</v>
      </c>
      <c r="H552" s="14">
        <f t="shared" si="84"/>
        <v>1073.4000000000001</v>
      </c>
      <c r="I552" s="13">
        <f>단가대비표!V115</f>
        <v>0</v>
      </c>
      <c r="J552" s="14">
        <f t="shared" si="85"/>
        <v>0</v>
      </c>
      <c r="K552" s="13">
        <f t="shared" si="86"/>
        <v>183489</v>
      </c>
      <c r="L552" s="14">
        <f t="shared" si="87"/>
        <v>1073.4000000000001</v>
      </c>
      <c r="M552" s="9" t="s">
        <v>14</v>
      </c>
      <c r="N552" s="3" t="s">
        <v>1026</v>
      </c>
      <c r="O552" s="3" t="s">
        <v>1760</v>
      </c>
      <c r="P552" s="3" t="s">
        <v>30</v>
      </c>
      <c r="Q552" s="3" t="s">
        <v>30</v>
      </c>
      <c r="R552" s="3" t="s">
        <v>11</v>
      </c>
      <c r="S552" s="4"/>
      <c r="T552" s="4"/>
      <c r="U552" s="4"/>
      <c r="V552" s="4">
        <v>1</v>
      </c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3" t="s">
        <v>14</v>
      </c>
      <c r="AW552" s="3" t="s">
        <v>637</v>
      </c>
      <c r="AX552" s="3" t="s">
        <v>14</v>
      </c>
      <c r="AY552" s="3" t="s">
        <v>14</v>
      </c>
    </row>
    <row r="553" spans="1:51" ht="30" customHeight="1">
      <c r="A553" s="9" t="s">
        <v>1558</v>
      </c>
      <c r="B553" s="9" t="s">
        <v>1534</v>
      </c>
      <c r="C553" s="9" t="s">
        <v>38</v>
      </c>
      <c r="D553" s="10">
        <v>1E-4</v>
      </c>
      <c r="E553" s="13">
        <f>단가대비표!O110</f>
        <v>0</v>
      </c>
      <c r="F553" s="14">
        <f t="shared" si="83"/>
        <v>0</v>
      </c>
      <c r="G553" s="13">
        <f>단가대비표!P110</f>
        <v>138290</v>
      </c>
      <c r="H553" s="14">
        <f t="shared" si="84"/>
        <v>13.8</v>
      </c>
      <c r="I553" s="13">
        <f>단가대비표!V110</f>
        <v>0</v>
      </c>
      <c r="J553" s="14">
        <f t="shared" si="85"/>
        <v>0</v>
      </c>
      <c r="K553" s="13">
        <f t="shared" si="86"/>
        <v>138290</v>
      </c>
      <c r="L553" s="14">
        <f t="shared" si="87"/>
        <v>13.8</v>
      </c>
      <c r="M553" s="9" t="s">
        <v>14</v>
      </c>
      <c r="N553" s="3" t="s">
        <v>1026</v>
      </c>
      <c r="O553" s="3" t="s">
        <v>1652</v>
      </c>
      <c r="P553" s="3" t="s">
        <v>30</v>
      </c>
      <c r="Q553" s="3" t="s">
        <v>30</v>
      </c>
      <c r="R553" s="3" t="s">
        <v>11</v>
      </c>
      <c r="S553" s="4"/>
      <c r="T553" s="4"/>
      <c r="U553" s="4"/>
      <c r="V553" s="4">
        <v>1</v>
      </c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3" t="s">
        <v>14</v>
      </c>
      <c r="AW553" s="3" t="s">
        <v>651</v>
      </c>
      <c r="AX553" s="3" t="s">
        <v>14</v>
      </c>
      <c r="AY553" s="3" t="s">
        <v>14</v>
      </c>
    </row>
    <row r="554" spans="1:51" ht="30" customHeight="1">
      <c r="A554" s="9" t="s">
        <v>62</v>
      </c>
      <c r="B554" s="9" t="s">
        <v>1534</v>
      </c>
      <c r="C554" s="9" t="s">
        <v>38</v>
      </c>
      <c r="D554" s="10">
        <v>3.8999999999999999E-4</v>
      </c>
      <c r="E554" s="13">
        <f>단가대비표!O116</f>
        <v>0</v>
      </c>
      <c r="F554" s="14">
        <f t="shared" si="83"/>
        <v>0</v>
      </c>
      <c r="G554" s="13">
        <f>단가대비표!P116</f>
        <v>223094</v>
      </c>
      <c r="H554" s="14">
        <f t="shared" si="84"/>
        <v>87</v>
      </c>
      <c r="I554" s="13">
        <f>단가대비표!V116</f>
        <v>0</v>
      </c>
      <c r="J554" s="14">
        <f t="shared" si="85"/>
        <v>0</v>
      </c>
      <c r="K554" s="13">
        <f t="shared" si="86"/>
        <v>223094</v>
      </c>
      <c r="L554" s="14">
        <f t="shared" si="87"/>
        <v>87</v>
      </c>
      <c r="M554" s="9" t="s">
        <v>14</v>
      </c>
      <c r="N554" s="3" t="s">
        <v>1026</v>
      </c>
      <c r="O554" s="3" t="s">
        <v>1746</v>
      </c>
      <c r="P554" s="3" t="s">
        <v>30</v>
      </c>
      <c r="Q554" s="3" t="s">
        <v>30</v>
      </c>
      <c r="R554" s="3" t="s">
        <v>11</v>
      </c>
      <c r="S554" s="4"/>
      <c r="T554" s="4"/>
      <c r="U554" s="4"/>
      <c r="V554" s="4">
        <v>1</v>
      </c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3" t="s">
        <v>14</v>
      </c>
      <c r="AW554" s="3" t="s">
        <v>656</v>
      </c>
      <c r="AX554" s="3" t="s">
        <v>14</v>
      </c>
      <c r="AY554" s="3" t="s">
        <v>14</v>
      </c>
    </row>
    <row r="555" spans="1:51" ht="30" customHeight="1">
      <c r="A555" s="9" t="s">
        <v>1171</v>
      </c>
      <c r="B555" s="9" t="s">
        <v>1534</v>
      </c>
      <c r="C555" s="9" t="s">
        <v>38</v>
      </c>
      <c r="D555" s="10">
        <v>1.1E-4</v>
      </c>
      <c r="E555" s="13">
        <f>단가대비표!O111</f>
        <v>0</v>
      </c>
      <c r="F555" s="14">
        <f t="shared" si="83"/>
        <v>0</v>
      </c>
      <c r="G555" s="13">
        <f>단가대비표!P111</f>
        <v>166063</v>
      </c>
      <c r="H555" s="14">
        <f t="shared" si="84"/>
        <v>18.2</v>
      </c>
      <c r="I555" s="13">
        <f>단가대비표!V111</f>
        <v>0</v>
      </c>
      <c r="J555" s="14">
        <f t="shared" si="85"/>
        <v>0</v>
      </c>
      <c r="K555" s="13">
        <f t="shared" si="86"/>
        <v>166063</v>
      </c>
      <c r="L555" s="14">
        <f t="shared" si="87"/>
        <v>18.2</v>
      </c>
      <c r="M555" s="9" t="s">
        <v>14</v>
      </c>
      <c r="N555" s="3" t="s">
        <v>1026</v>
      </c>
      <c r="O555" s="3" t="s">
        <v>1712</v>
      </c>
      <c r="P555" s="3" t="s">
        <v>30</v>
      </c>
      <c r="Q555" s="3" t="s">
        <v>30</v>
      </c>
      <c r="R555" s="3" t="s">
        <v>11</v>
      </c>
      <c r="S555" s="4"/>
      <c r="T555" s="4"/>
      <c r="U555" s="4"/>
      <c r="V555" s="4">
        <v>1</v>
      </c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3" t="s">
        <v>14</v>
      </c>
      <c r="AW555" s="3" t="s">
        <v>638</v>
      </c>
      <c r="AX555" s="3" t="s">
        <v>14</v>
      </c>
      <c r="AY555" s="3" t="s">
        <v>14</v>
      </c>
    </row>
    <row r="556" spans="1:51" ht="30" customHeight="1">
      <c r="A556" s="9" t="s">
        <v>1572</v>
      </c>
      <c r="B556" s="9" t="s">
        <v>1593</v>
      </c>
      <c r="C556" s="9" t="s">
        <v>39</v>
      </c>
      <c r="D556" s="10">
        <v>1</v>
      </c>
      <c r="E556" s="13">
        <v>0</v>
      </c>
      <c r="F556" s="14">
        <f t="shared" si="83"/>
        <v>0</v>
      </c>
      <c r="G556" s="13">
        <v>0</v>
      </c>
      <c r="H556" s="14">
        <f t="shared" si="84"/>
        <v>0</v>
      </c>
      <c r="I556" s="13">
        <f>TRUNC(SUMIF(V547:V556,RIGHTB(O556,1),H547:H556)*U556,2)</f>
        <v>35.770000000000003</v>
      </c>
      <c r="J556" s="14">
        <f t="shared" si="85"/>
        <v>35.700000000000003</v>
      </c>
      <c r="K556" s="13">
        <f t="shared" si="86"/>
        <v>35.700000000000003</v>
      </c>
      <c r="L556" s="14">
        <f t="shared" si="87"/>
        <v>35.700000000000003</v>
      </c>
      <c r="M556" s="9" t="s">
        <v>14</v>
      </c>
      <c r="N556" s="3" t="s">
        <v>1026</v>
      </c>
      <c r="O556" s="3" t="s">
        <v>564</v>
      </c>
      <c r="P556" s="3" t="s">
        <v>30</v>
      </c>
      <c r="Q556" s="3" t="s">
        <v>30</v>
      </c>
      <c r="R556" s="3" t="s">
        <v>30</v>
      </c>
      <c r="S556" s="4">
        <v>1</v>
      </c>
      <c r="T556" s="4">
        <v>2</v>
      </c>
      <c r="U556" s="4">
        <v>0.03</v>
      </c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3" t="s">
        <v>14</v>
      </c>
      <c r="AW556" s="3" t="s">
        <v>1800</v>
      </c>
      <c r="AX556" s="3" t="s">
        <v>14</v>
      </c>
      <c r="AY556" s="3" t="s">
        <v>14</v>
      </c>
    </row>
    <row r="557" spans="1:51" ht="30" customHeight="1">
      <c r="A557" s="9" t="s">
        <v>813</v>
      </c>
      <c r="B557" s="9" t="s">
        <v>14</v>
      </c>
      <c r="C557" s="9" t="s">
        <v>14</v>
      </c>
      <c r="D557" s="10"/>
      <c r="E557" s="13"/>
      <c r="F557" s="14">
        <f>TRUNC(SUMIF(N547:N556,N546,F547:F556),0)</f>
        <v>13</v>
      </c>
      <c r="G557" s="13"/>
      <c r="H557" s="14">
        <f>TRUNC(SUMIF(N547:N556,N546,H547:H556),0)</f>
        <v>1192</v>
      </c>
      <c r="I557" s="13"/>
      <c r="J557" s="14">
        <f>TRUNC(SUMIF(N547:N556,N546,J547:J556),0)</f>
        <v>37</v>
      </c>
      <c r="K557" s="13"/>
      <c r="L557" s="14">
        <f>F557+H557+J557</f>
        <v>1242</v>
      </c>
      <c r="M557" s="9" t="s">
        <v>14</v>
      </c>
      <c r="N557" s="3" t="s">
        <v>1433</v>
      </c>
      <c r="O557" s="3" t="s">
        <v>1433</v>
      </c>
      <c r="P557" s="3" t="s">
        <v>14</v>
      </c>
      <c r="Q557" s="3" t="s">
        <v>14</v>
      </c>
      <c r="R557" s="3" t="s">
        <v>14</v>
      </c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3" t="s">
        <v>14</v>
      </c>
      <c r="AW557" s="3" t="s">
        <v>14</v>
      </c>
      <c r="AX557" s="3" t="s">
        <v>14</v>
      </c>
      <c r="AY557" s="3" t="s">
        <v>14</v>
      </c>
    </row>
    <row r="558" spans="1:51" ht="30" customHeight="1">
      <c r="A558" s="10"/>
      <c r="B558" s="10"/>
      <c r="C558" s="10"/>
      <c r="D558" s="10"/>
      <c r="E558" s="13"/>
      <c r="F558" s="14"/>
      <c r="G558" s="13"/>
      <c r="H558" s="14"/>
      <c r="I558" s="13"/>
      <c r="J558" s="14"/>
      <c r="K558" s="13"/>
      <c r="L558" s="14"/>
      <c r="M558" s="10"/>
    </row>
    <row r="559" spans="1:51" ht="30" customHeight="1">
      <c r="A559" s="256" t="s">
        <v>1742</v>
      </c>
      <c r="B559" s="256"/>
      <c r="C559" s="256"/>
      <c r="D559" s="256"/>
      <c r="E559" s="257"/>
      <c r="F559" s="258"/>
      <c r="G559" s="257"/>
      <c r="H559" s="258"/>
      <c r="I559" s="257"/>
      <c r="J559" s="258"/>
      <c r="K559" s="257"/>
      <c r="L559" s="258"/>
      <c r="M559" s="256"/>
      <c r="N559" s="2" t="s">
        <v>1029</v>
      </c>
    </row>
    <row r="560" spans="1:51" ht="30" customHeight="1">
      <c r="A560" s="9" t="s">
        <v>1193</v>
      </c>
      <c r="B560" s="9" t="s">
        <v>1879</v>
      </c>
      <c r="C560" s="9" t="s">
        <v>57</v>
      </c>
      <c r="D560" s="10">
        <v>0.16600000000000001</v>
      </c>
      <c r="E560" s="13">
        <f>단가대비표!O96</f>
        <v>5060</v>
      </c>
      <c r="F560" s="14">
        <f>TRUNC(E560*D560,1)</f>
        <v>839.9</v>
      </c>
      <c r="G560" s="13">
        <f>단가대비표!P96</f>
        <v>0</v>
      </c>
      <c r="H560" s="14">
        <f>TRUNC(G560*D560,1)</f>
        <v>0</v>
      </c>
      <c r="I560" s="13">
        <f>단가대비표!V96</f>
        <v>0</v>
      </c>
      <c r="J560" s="14">
        <f>TRUNC(I560*D560,1)</f>
        <v>0</v>
      </c>
      <c r="K560" s="13">
        <f t="shared" ref="K560:L562" si="88">TRUNC(E560+G560+I560,1)</f>
        <v>5060</v>
      </c>
      <c r="L560" s="14">
        <f t="shared" si="88"/>
        <v>839.9</v>
      </c>
      <c r="M560" s="9" t="s">
        <v>14</v>
      </c>
      <c r="N560" s="3" t="s">
        <v>1029</v>
      </c>
      <c r="O560" s="3" t="s">
        <v>1749</v>
      </c>
      <c r="P560" s="3" t="s">
        <v>30</v>
      </c>
      <c r="Q560" s="3" t="s">
        <v>30</v>
      </c>
      <c r="R560" s="3" t="s">
        <v>11</v>
      </c>
      <c r="S560" s="4"/>
      <c r="T560" s="4"/>
      <c r="U560" s="4"/>
      <c r="V560" s="4">
        <v>1</v>
      </c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3" t="s">
        <v>14</v>
      </c>
      <c r="AW560" s="3" t="s">
        <v>658</v>
      </c>
      <c r="AX560" s="3" t="s">
        <v>14</v>
      </c>
      <c r="AY560" s="3" t="s">
        <v>14</v>
      </c>
    </row>
    <row r="561" spans="1:51" ht="30" customHeight="1">
      <c r="A561" s="9" t="s">
        <v>86</v>
      </c>
      <c r="B561" s="9" t="s">
        <v>298</v>
      </c>
      <c r="C561" s="9" t="s">
        <v>57</v>
      </c>
      <c r="D561" s="10">
        <v>8.0000000000000002E-3</v>
      </c>
      <c r="E561" s="13">
        <f>단가대비표!O101</f>
        <v>3194.44</v>
      </c>
      <c r="F561" s="14">
        <f>TRUNC(E561*D561,1)</f>
        <v>25.5</v>
      </c>
      <c r="G561" s="13">
        <f>단가대비표!P101</f>
        <v>0</v>
      </c>
      <c r="H561" s="14">
        <f>TRUNC(G561*D561,1)</f>
        <v>0</v>
      </c>
      <c r="I561" s="13">
        <f>단가대비표!V101</f>
        <v>0</v>
      </c>
      <c r="J561" s="14">
        <f>TRUNC(I561*D561,1)</f>
        <v>0</v>
      </c>
      <c r="K561" s="13">
        <f t="shared" si="88"/>
        <v>3194.4</v>
      </c>
      <c r="L561" s="14">
        <f t="shared" si="88"/>
        <v>25.5</v>
      </c>
      <c r="M561" s="9" t="s">
        <v>14</v>
      </c>
      <c r="N561" s="3" t="s">
        <v>1029</v>
      </c>
      <c r="O561" s="3" t="s">
        <v>1747</v>
      </c>
      <c r="P561" s="3" t="s">
        <v>30</v>
      </c>
      <c r="Q561" s="3" t="s">
        <v>30</v>
      </c>
      <c r="R561" s="3" t="s">
        <v>11</v>
      </c>
      <c r="S561" s="4"/>
      <c r="T561" s="4"/>
      <c r="U561" s="4"/>
      <c r="V561" s="4">
        <v>1</v>
      </c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3" t="s">
        <v>14</v>
      </c>
      <c r="AW561" s="3" t="s">
        <v>642</v>
      </c>
      <c r="AX561" s="3" t="s">
        <v>14</v>
      </c>
      <c r="AY561" s="3" t="s">
        <v>14</v>
      </c>
    </row>
    <row r="562" spans="1:51" ht="30" customHeight="1">
      <c r="A562" s="9" t="s">
        <v>56</v>
      </c>
      <c r="B562" s="9" t="s">
        <v>1000</v>
      </c>
      <c r="C562" s="9" t="s">
        <v>39</v>
      </c>
      <c r="D562" s="10">
        <v>1</v>
      </c>
      <c r="E562" s="13">
        <f>TRUNC(SUMIF(V560:V562,RIGHTB(O562,1),F560:F562)*U562,2)</f>
        <v>34.61</v>
      </c>
      <c r="F562" s="14">
        <f>TRUNC(E562*D562,1)</f>
        <v>34.6</v>
      </c>
      <c r="G562" s="13">
        <v>0</v>
      </c>
      <c r="H562" s="14">
        <f>TRUNC(G562*D562,1)</f>
        <v>0</v>
      </c>
      <c r="I562" s="13">
        <v>0</v>
      </c>
      <c r="J562" s="14">
        <f>TRUNC(I562*D562,1)</f>
        <v>0</v>
      </c>
      <c r="K562" s="13">
        <f t="shared" si="88"/>
        <v>34.6</v>
      </c>
      <c r="L562" s="14">
        <f t="shared" si="88"/>
        <v>34.6</v>
      </c>
      <c r="M562" s="9" t="s">
        <v>14</v>
      </c>
      <c r="N562" s="3" t="s">
        <v>1029</v>
      </c>
      <c r="O562" s="3" t="s">
        <v>564</v>
      </c>
      <c r="P562" s="3" t="s">
        <v>30</v>
      </c>
      <c r="Q562" s="3" t="s">
        <v>30</v>
      </c>
      <c r="R562" s="3" t="s">
        <v>30</v>
      </c>
      <c r="S562" s="4">
        <v>0</v>
      </c>
      <c r="T562" s="4">
        <v>0</v>
      </c>
      <c r="U562" s="4">
        <v>0.04</v>
      </c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3" t="s">
        <v>14</v>
      </c>
      <c r="AW562" s="3" t="s">
        <v>1788</v>
      </c>
      <c r="AX562" s="3" t="s">
        <v>14</v>
      </c>
      <c r="AY562" s="3" t="s">
        <v>14</v>
      </c>
    </row>
    <row r="563" spans="1:51" ht="30" customHeight="1">
      <c r="A563" s="9" t="s">
        <v>813</v>
      </c>
      <c r="B563" s="9" t="s">
        <v>14</v>
      </c>
      <c r="C563" s="9" t="s">
        <v>14</v>
      </c>
      <c r="D563" s="10"/>
      <c r="E563" s="13"/>
      <c r="F563" s="14">
        <f>TRUNC(SUMIF(N560:N562,N559,F560:F562),0)</f>
        <v>900</v>
      </c>
      <c r="G563" s="13"/>
      <c r="H563" s="14">
        <f>TRUNC(SUMIF(N560:N562,N559,H560:H562),0)</f>
        <v>0</v>
      </c>
      <c r="I563" s="13"/>
      <c r="J563" s="14">
        <f>TRUNC(SUMIF(N560:N562,N559,J560:J562),0)</f>
        <v>0</v>
      </c>
      <c r="K563" s="13"/>
      <c r="L563" s="14">
        <f>F563+H563+J563</f>
        <v>900</v>
      </c>
      <c r="M563" s="9" t="s">
        <v>14</v>
      </c>
      <c r="N563" s="3" t="s">
        <v>1433</v>
      </c>
      <c r="O563" s="3" t="s">
        <v>1433</v>
      </c>
      <c r="P563" s="3" t="s">
        <v>14</v>
      </c>
      <c r="Q563" s="3" t="s">
        <v>14</v>
      </c>
      <c r="R563" s="3" t="s">
        <v>14</v>
      </c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3" t="s">
        <v>14</v>
      </c>
      <c r="AW563" s="3" t="s">
        <v>14</v>
      </c>
      <c r="AX563" s="3" t="s">
        <v>14</v>
      </c>
      <c r="AY563" s="3" t="s">
        <v>14</v>
      </c>
    </row>
    <row r="564" spans="1:51" ht="30" customHeight="1">
      <c r="A564" s="10"/>
      <c r="B564" s="10"/>
      <c r="C564" s="10"/>
      <c r="D564" s="10"/>
      <c r="E564" s="13"/>
      <c r="F564" s="14"/>
      <c r="G564" s="13"/>
      <c r="H564" s="14"/>
      <c r="I564" s="13"/>
      <c r="J564" s="14"/>
      <c r="K564" s="13"/>
      <c r="L564" s="14"/>
      <c r="M564" s="10"/>
    </row>
    <row r="565" spans="1:51" ht="30" customHeight="1">
      <c r="A565" s="256" t="s">
        <v>894</v>
      </c>
      <c r="B565" s="256"/>
      <c r="C565" s="256"/>
      <c r="D565" s="256"/>
      <c r="E565" s="257"/>
      <c r="F565" s="258"/>
      <c r="G565" s="257"/>
      <c r="H565" s="258"/>
      <c r="I565" s="257"/>
      <c r="J565" s="258"/>
      <c r="K565" s="257"/>
      <c r="L565" s="258"/>
      <c r="M565" s="256"/>
      <c r="N565" s="2" t="s">
        <v>1027</v>
      </c>
    </row>
    <row r="566" spans="1:51" ht="30" customHeight="1">
      <c r="A566" s="9" t="s">
        <v>80</v>
      </c>
      <c r="B566" s="9" t="s">
        <v>1534</v>
      </c>
      <c r="C566" s="9" t="s">
        <v>38</v>
      </c>
      <c r="D566" s="10">
        <v>0.02</v>
      </c>
      <c r="E566" s="13">
        <f>단가대비표!O122</f>
        <v>0</v>
      </c>
      <c r="F566" s="14">
        <f>TRUNC(E566*D566,1)</f>
        <v>0</v>
      </c>
      <c r="G566" s="13">
        <f>단가대비표!P122</f>
        <v>198613</v>
      </c>
      <c r="H566" s="14">
        <f>TRUNC(G566*D566,1)</f>
        <v>3972.2</v>
      </c>
      <c r="I566" s="13">
        <f>단가대비표!V122</f>
        <v>0</v>
      </c>
      <c r="J566" s="14">
        <f>TRUNC(I566*D566,1)</f>
        <v>0</v>
      </c>
      <c r="K566" s="13">
        <f t="shared" ref="K566:L569" si="89">TRUNC(E566+G566+I566,1)</f>
        <v>198613</v>
      </c>
      <c r="L566" s="14">
        <f t="shared" si="89"/>
        <v>3972.2</v>
      </c>
      <c r="M566" s="9" t="s">
        <v>14</v>
      </c>
      <c r="N566" s="3" t="s">
        <v>1027</v>
      </c>
      <c r="O566" s="3" t="s">
        <v>1735</v>
      </c>
      <c r="P566" s="3" t="s">
        <v>30</v>
      </c>
      <c r="Q566" s="3" t="s">
        <v>30</v>
      </c>
      <c r="R566" s="3" t="s">
        <v>11</v>
      </c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3" t="s">
        <v>14</v>
      </c>
      <c r="AW566" s="3" t="s">
        <v>659</v>
      </c>
      <c r="AX566" s="3" t="s">
        <v>14</v>
      </c>
      <c r="AY566" s="3" t="s">
        <v>14</v>
      </c>
    </row>
    <row r="567" spans="1:51" ht="30" customHeight="1">
      <c r="A567" s="9" t="s">
        <v>1558</v>
      </c>
      <c r="B567" s="9" t="s">
        <v>1534</v>
      </c>
      <c r="C567" s="9" t="s">
        <v>38</v>
      </c>
      <c r="D567" s="10">
        <v>4.0000000000000001E-3</v>
      </c>
      <c r="E567" s="13">
        <f>단가대비표!O110</f>
        <v>0</v>
      </c>
      <c r="F567" s="14">
        <f>TRUNC(E567*D567,1)</f>
        <v>0</v>
      </c>
      <c r="G567" s="13">
        <f>단가대비표!P110</f>
        <v>138290</v>
      </c>
      <c r="H567" s="14">
        <f>TRUNC(G567*D567,1)</f>
        <v>553.1</v>
      </c>
      <c r="I567" s="13">
        <f>단가대비표!V110</f>
        <v>0</v>
      </c>
      <c r="J567" s="14">
        <f>TRUNC(I567*D567,1)</f>
        <v>0</v>
      </c>
      <c r="K567" s="13">
        <f t="shared" si="89"/>
        <v>138290</v>
      </c>
      <c r="L567" s="14">
        <f t="shared" si="89"/>
        <v>553.1</v>
      </c>
      <c r="M567" s="9" t="s">
        <v>14</v>
      </c>
      <c r="N567" s="3" t="s">
        <v>1027</v>
      </c>
      <c r="O567" s="3" t="s">
        <v>1652</v>
      </c>
      <c r="P567" s="3" t="s">
        <v>30</v>
      </c>
      <c r="Q567" s="3" t="s">
        <v>30</v>
      </c>
      <c r="R567" s="3" t="s">
        <v>11</v>
      </c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3" t="s">
        <v>14</v>
      </c>
      <c r="AW567" s="3" t="s">
        <v>660</v>
      </c>
      <c r="AX567" s="3" t="s">
        <v>14</v>
      </c>
      <c r="AY567" s="3" t="s">
        <v>14</v>
      </c>
    </row>
    <row r="568" spans="1:51" ht="30" customHeight="1">
      <c r="A568" s="9" t="s">
        <v>80</v>
      </c>
      <c r="B568" s="9" t="s">
        <v>1534</v>
      </c>
      <c r="C568" s="9" t="s">
        <v>38</v>
      </c>
      <c r="D568" s="10">
        <v>0.02</v>
      </c>
      <c r="E568" s="13">
        <f>단가대비표!O122</f>
        <v>0</v>
      </c>
      <c r="F568" s="14">
        <f>TRUNC(E568*D568,1)</f>
        <v>0</v>
      </c>
      <c r="G568" s="13">
        <f>단가대비표!P122</f>
        <v>198613</v>
      </c>
      <c r="H568" s="14">
        <f>TRUNC(G568*D568,1)</f>
        <v>3972.2</v>
      </c>
      <c r="I568" s="13">
        <f>단가대비표!V122</f>
        <v>0</v>
      </c>
      <c r="J568" s="14">
        <f>TRUNC(I568*D568,1)</f>
        <v>0</v>
      </c>
      <c r="K568" s="13">
        <f t="shared" si="89"/>
        <v>198613</v>
      </c>
      <c r="L568" s="14">
        <f t="shared" si="89"/>
        <v>3972.2</v>
      </c>
      <c r="M568" s="9" t="s">
        <v>14</v>
      </c>
      <c r="N568" s="3" t="s">
        <v>1027</v>
      </c>
      <c r="O568" s="3" t="s">
        <v>1735</v>
      </c>
      <c r="P568" s="3" t="s">
        <v>30</v>
      </c>
      <c r="Q568" s="3" t="s">
        <v>30</v>
      </c>
      <c r="R568" s="3" t="s">
        <v>11</v>
      </c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3" t="s">
        <v>14</v>
      </c>
      <c r="AW568" s="3" t="s">
        <v>659</v>
      </c>
      <c r="AX568" s="3" t="s">
        <v>14</v>
      </c>
      <c r="AY568" s="3" t="s">
        <v>14</v>
      </c>
    </row>
    <row r="569" spans="1:51" ht="30" customHeight="1">
      <c r="A569" s="9" t="s">
        <v>1558</v>
      </c>
      <c r="B569" s="9" t="s">
        <v>1534</v>
      </c>
      <c r="C569" s="9" t="s">
        <v>38</v>
      </c>
      <c r="D569" s="10">
        <v>4.0000000000000001E-3</v>
      </c>
      <c r="E569" s="13">
        <f>단가대비표!O110</f>
        <v>0</v>
      </c>
      <c r="F569" s="14">
        <f>TRUNC(E569*D569,1)</f>
        <v>0</v>
      </c>
      <c r="G569" s="13">
        <f>단가대비표!P110</f>
        <v>138290</v>
      </c>
      <c r="H569" s="14">
        <f>TRUNC(G569*D569,1)</f>
        <v>553.1</v>
      </c>
      <c r="I569" s="13">
        <f>단가대비표!V110</f>
        <v>0</v>
      </c>
      <c r="J569" s="14">
        <f>TRUNC(I569*D569,1)</f>
        <v>0</v>
      </c>
      <c r="K569" s="13">
        <f t="shared" si="89"/>
        <v>138290</v>
      </c>
      <c r="L569" s="14">
        <f t="shared" si="89"/>
        <v>553.1</v>
      </c>
      <c r="M569" s="9" t="s">
        <v>14</v>
      </c>
      <c r="N569" s="3" t="s">
        <v>1027</v>
      </c>
      <c r="O569" s="3" t="s">
        <v>1652</v>
      </c>
      <c r="P569" s="3" t="s">
        <v>30</v>
      </c>
      <c r="Q569" s="3" t="s">
        <v>30</v>
      </c>
      <c r="R569" s="3" t="s">
        <v>11</v>
      </c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3" t="s">
        <v>14</v>
      </c>
      <c r="AW569" s="3" t="s">
        <v>660</v>
      </c>
      <c r="AX569" s="3" t="s">
        <v>14</v>
      </c>
      <c r="AY569" s="3" t="s">
        <v>14</v>
      </c>
    </row>
    <row r="570" spans="1:51" ht="30" customHeight="1">
      <c r="A570" s="9" t="s">
        <v>813</v>
      </c>
      <c r="B570" s="9" t="s">
        <v>14</v>
      </c>
      <c r="C570" s="9" t="s">
        <v>14</v>
      </c>
      <c r="D570" s="10"/>
      <c r="E570" s="13"/>
      <c r="F570" s="14">
        <f>TRUNC(SUMIF(N566:N569,N565,F566:F569),0)</f>
        <v>0</v>
      </c>
      <c r="G570" s="13"/>
      <c r="H570" s="14">
        <f>TRUNC(SUMIF(N566:N569,N565,H566:H569),0)</f>
        <v>9050</v>
      </c>
      <c r="I570" s="13"/>
      <c r="J570" s="14">
        <f>TRUNC(SUMIF(N566:N569,N565,J566:J569),0)</f>
        <v>0</v>
      </c>
      <c r="K570" s="13"/>
      <c r="L570" s="14">
        <f>F570+H570+J570</f>
        <v>9050</v>
      </c>
      <c r="M570" s="9" t="s">
        <v>14</v>
      </c>
      <c r="N570" s="3" t="s">
        <v>1433</v>
      </c>
      <c r="O570" s="3" t="s">
        <v>1433</v>
      </c>
      <c r="P570" s="3" t="s">
        <v>14</v>
      </c>
      <c r="Q570" s="3" t="s">
        <v>14</v>
      </c>
      <c r="R570" s="3" t="s">
        <v>14</v>
      </c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3" t="s">
        <v>14</v>
      </c>
      <c r="AW570" s="3" t="s">
        <v>14</v>
      </c>
      <c r="AX570" s="3" t="s">
        <v>14</v>
      </c>
      <c r="AY570" s="3" t="s">
        <v>14</v>
      </c>
    </row>
    <row r="571" spans="1:51" ht="30" customHeight="1">
      <c r="A571" s="10"/>
      <c r="B571" s="10"/>
      <c r="C571" s="10"/>
      <c r="D571" s="10"/>
      <c r="E571" s="13"/>
      <c r="F571" s="14"/>
      <c r="G571" s="13"/>
      <c r="H571" s="14"/>
      <c r="I571" s="13"/>
      <c r="J571" s="14"/>
      <c r="K571" s="13"/>
      <c r="L571" s="14"/>
      <c r="M571" s="10"/>
    </row>
    <row r="572" spans="1:51" ht="30" customHeight="1">
      <c r="A572" s="256" t="s">
        <v>1748</v>
      </c>
      <c r="B572" s="256"/>
      <c r="C572" s="256"/>
      <c r="D572" s="256"/>
      <c r="E572" s="257"/>
      <c r="F572" s="258"/>
      <c r="G572" s="257"/>
      <c r="H572" s="258"/>
      <c r="I572" s="257"/>
      <c r="J572" s="258"/>
      <c r="K572" s="257"/>
      <c r="L572" s="258"/>
      <c r="M572" s="256"/>
      <c r="N572" s="2" t="s">
        <v>1030</v>
      </c>
    </row>
    <row r="573" spans="1:51" ht="30" customHeight="1">
      <c r="A573" s="9" t="s">
        <v>1184</v>
      </c>
      <c r="B573" s="9" t="s">
        <v>948</v>
      </c>
      <c r="C573" s="9" t="s">
        <v>57</v>
      </c>
      <c r="D573" s="10">
        <v>0.08</v>
      </c>
      <c r="E573" s="13">
        <f>단가대비표!O95</f>
        <v>9492</v>
      </c>
      <c r="F573" s="14">
        <f>TRUNC(E573*D573,1)</f>
        <v>759.3</v>
      </c>
      <c r="G573" s="13">
        <f>단가대비표!P95</f>
        <v>0</v>
      </c>
      <c r="H573" s="14">
        <f>TRUNC(G573*D573,1)</f>
        <v>0</v>
      </c>
      <c r="I573" s="13">
        <f>단가대비표!V95</f>
        <v>0</v>
      </c>
      <c r="J573" s="14">
        <f>TRUNC(I573*D573,1)</f>
        <v>0</v>
      </c>
      <c r="K573" s="13">
        <f t="shared" ref="K573:L575" si="90">TRUNC(E573+G573+I573,1)</f>
        <v>9492</v>
      </c>
      <c r="L573" s="14">
        <f t="shared" si="90"/>
        <v>759.3</v>
      </c>
      <c r="M573" s="9" t="s">
        <v>14</v>
      </c>
      <c r="N573" s="3" t="s">
        <v>1030</v>
      </c>
      <c r="O573" s="3" t="s">
        <v>1761</v>
      </c>
      <c r="P573" s="3" t="s">
        <v>30</v>
      </c>
      <c r="Q573" s="3" t="s">
        <v>30</v>
      </c>
      <c r="R573" s="3" t="s">
        <v>11</v>
      </c>
      <c r="S573" s="4"/>
      <c r="T573" s="4"/>
      <c r="U573" s="4"/>
      <c r="V573" s="4">
        <v>1</v>
      </c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3" t="s">
        <v>14</v>
      </c>
      <c r="AW573" s="3" t="s">
        <v>645</v>
      </c>
      <c r="AX573" s="3" t="s">
        <v>14</v>
      </c>
      <c r="AY573" s="3" t="s">
        <v>14</v>
      </c>
    </row>
    <row r="574" spans="1:51" ht="30" customHeight="1">
      <c r="A574" s="9" t="s">
        <v>86</v>
      </c>
      <c r="B574" s="9" t="s">
        <v>298</v>
      </c>
      <c r="C574" s="9" t="s">
        <v>57</v>
      </c>
      <c r="D574" s="10">
        <v>4.0000000000000001E-3</v>
      </c>
      <c r="E574" s="13">
        <f>단가대비표!O101</f>
        <v>3194.44</v>
      </c>
      <c r="F574" s="14">
        <f>TRUNC(E574*D574,1)</f>
        <v>12.7</v>
      </c>
      <c r="G574" s="13">
        <f>단가대비표!P101</f>
        <v>0</v>
      </c>
      <c r="H574" s="14">
        <f>TRUNC(G574*D574,1)</f>
        <v>0</v>
      </c>
      <c r="I574" s="13">
        <f>단가대비표!V101</f>
        <v>0</v>
      </c>
      <c r="J574" s="14">
        <f>TRUNC(I574*D574,1)</f>
        <v>0</v>
      </c>
      <c r="K574" s="13">
        <f t="shared" si="90"/>
        <v>3194.4</v>
      </c>
      <c r="L574" s="14">
        <f t="shared" si="90"/>
        <v>12.7</v>
      </c>
      <c r="M574" s="9" t="s">
        <v>14</v>
      </c>
      <c r="N574" s="3" t="s">
        <v>1030</v>
      </c>
      <c r="O574" s="3" t="s">
        <v>1747</v>
      </c>
      <c r="P574" s="3" t="s">
        <v>30</v>
      </c>
      <c r="Q574" s="3" t="s">
        <v>30</v>
      </c>
      <c r="R574" s="3" t="s">
        <v>11</v>
      </c>
      <c r="S574" s="4"/>
      <c r="T574" s="4"/>
      <c r="U574" s="4"/>
      <c r="V574" s="4">
        <v>1</v>
      </c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3" t="s">
        <v>14</v>
      </c>
      <c r="AW574" s="3" t="s">
        <v>612</v>
      </c>
      <c r="AX574" s="3" t="s">
        <v>14</v>
      </c>
      <c r="AY574" s="3" t="s">
        <v>14</v>
      </c>
    </row>
    <row r="575" spans="1:51" ht="30" customHeight="1">
      <c r="A575" s="9" t="s">
        <v>56</v>
      </c>
      <c r="B575" s="9" t="s">
        <v>999</v>
      </c>
      <c r="C575" s="9" t="s">
        <v>39</v>
      </c>
      <c r="D575" s="10">
        <v>1</v>
      </c>
      <c r="E575" s="13">
        <f>TRUNC(SUMIF(V573:V575,RIGHTB(O575,1),F573:F575)*U575,2)</f>
        <v>23.16</v>
      </c>
      <c r="F575" s="14">
        <f>TRUNC(E575*D575,1)</f>
        <v>23.1</v>
      </c>
      <c r="G575" s="13">
        <v>0</v>
      </c>
      <c r="H575" s="14">
        <f>TRUNC(G575*D575,1)</f>
        <v>0</v>
      </c>
      <c r="I575" s="13">
        <v>0</v>
      </c>
      <c r="J575" s="14">
        <f>TRUNC(I575*D575,1)</f>
        <v>0</v>
      </c>
      <c r="K575" s="13">
        <f t="shared" si="90"/>
        <v>23.1</v>
      </c>
      <c r="L575" s="14">
        <f t="shared" si="90"/>
        <v>23.1</v>
      </c>
      <c r="M575" s="9" t="s">
        <v>14</v>
      </c>
      <c r="N575" s="3" t="s">
        <v>1030</v>
      </c>
      <c r="O575" s="3" t="s">
        <v>564</v>
      </c>
      <c r="P575" s="3" t="s">
        <v>30</v>
      </c>
      <c r="Q575" s="3" t="s">
        <v>30</v>
      </c>
      <c r="R575" s="3" t="s">
        <v>30</v>
      </c>
      <c r="S575" s="4">
        <v>0</v>
      </c>
      <c r="T575" s="4">
        <v>0</v>
      </c>
      <c r="U575" s="4">
        <v>0.03</v>
      </c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3" t="s">
        <v>14</v>
      </c>
      <c r="AW575" s="3" t="s">
        <v>1803</v>
      </c>
      <c r="AX575" s="3" t="s">
        <v>14</v>
      </c>
      <c r="AY575" s="3" t="s">
        <v>14</v>
      </c>
    </row>
    <row r="576" spans="1:51" ht="30" customHeight="1">
      <c r="A576" s="9" t="s">
        <v>813</v>
      </c>
      <c r="B576" s="9" t="s">
        <v>14</v>
      </c>
      <c r="C576" s="9" t="s">
        <v>14</v>
      </c>
      <c r="D576" s="10"/>
      <c r="E576" s="13"/>
      <c r="F576" s="14">
        <f>TRUNC(SUMIF(N573:N575,N572,F573:F575),0)</f>
        <v>795</v>
      </c>
      <c r="G576" s="13"/>
      <c r="H576" s="14">
        <f>TRUNC(SUMIF(N573:N575,N572,H573:H575),0)</f>
        <v>0</v>
      </c>
      <c r="I576" s="13"/>
      <c r="J576" s="14">
        <f>TRUNC(SUMIF(N573:N575,N572,J573:J575),0)</f>
        <v>0</v>
      </c>
      <c r="K576" s="13"/>
      <c r="L576" s="14">
        <f>F576+H576+J576</f>
        <v>795</v>
      </c>
      <c r="M576" s="9" t="s">
        <v>14</v>
      </c>
      <c r="N576" s="3" t="s">
        <v>1433</v>
      </c>
      <c r="O576" s="3" t="s">
        <v>1433</v>
      </c>
      <c r="P576" s="3" t="s">
        <v>14</v>
      </c>
      <c r="Q576" s="3" t="s">
        <v>14</v>
      </c>
      <c r="R576" s="3" t="s">
        <v>14</v>
      </c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3" t="s">
        <v>14</v>
      </c>
      <c r="AW576" s="3" t="s">
        <v>14</v>
      </c>
      <c r="AX576" s="3" t="s">
        <v>14</v>
      </c>
      <c r="AY576" s="3" t="s">
        <v>14</v>
      </c>
    </row>
    <row r="577" spans="1:51" ht="30" customHeight="1">
      <c r="A577" s="10"/>
      <c r="B577" s="10"/>
      <c r="C577" s="10"/>
      <c r="D577" s="10"/>
      <c r="E577" s="13"/>
      <c r="F577" s="14"/>
      <c r="G577" s="13"/>
      <c r="H577" s="14"/>
      <c r="I577" s="13"/>
      <c r="J577" s="14"/>
      <c r="K577" s="13"/>
      <c r="L577" s="14"/>
      <c r="M577" s="10"/>
    </row>
    <row r="578" spans="1:51" ht="30" customHeight="1">
      <c r="A578" s="256" t="s">
        <v>909</v>
      </c>
      <c r="B578" s="256"/>
      <c r="C578" s="256"/>
      <c r="D578" s="256"/>
      <c r="E578" s="257"/>
      <c r="F578" s="258"/>
      <c r="G578" s="257"/>
      <c r="H578" s="258"/>
      <c r="I578" s="257"/>
      <c r="J578" s="258"/>
      <c r="K578" s="257"/>
      <c r="L578" s="258"/>
      <c r="M578" s="256"/>
      <c r="N578" s="2" t="s">
        <v>1031</v>
      </c>
    </row>
    <row r="579" spans="1:51" ht="30" customHeight="1">
      <c r="A579" s="9" t="s">
        <v>80</v>
      </c>
      <c r="B579" s="9" t="s">
        <v>1534</v>
      </c>
      <c r="C579" s="9" t="s">
        <v>38</v>
      </c>
      <c r="D579" s="10">
        <v>1.4999999999999999E-2</v>
      </c>
      <c r="E579" s="13">
        <f>단가대비표!O122</f>
        <v>0</v>
      </c>
      <c r="F579" s="14">
        <f>TRUNC(E579*D579,1)</f>
        <v>0</v>
      </c>
      <c r="G579" s="13">
        <f>단가대비표!P122</f>
        <v>198613</v>
      </c>
      <c r="H579" s="14">
        <f>TRUNC(G579*D579,1)</f>
        <v>2979.1</v>
      </c>
      <c r="I579" s="13">
        <f>단가대비표!V122</f>
        <v>0</v>
      </c>
      <c r="J579" s="14">
        <f>TRUNC(I579*D579,1)</f>
        <v>0</v>
      </c>
      <c r="K579" s="13">
        <f>TRUNC(E579+G579+I579,1)</f>
        <v>198613</v>
      </c>
      <c r="L579" s="14">
        <f>TRUNC(F579+H579+J579,1)</f>
        <v>2979.1</v>
      </c>
      <c r="M579" s="9" t="s">
        <v>14</v>
      </c>
      <c r="N579" s="3" t="s">
        <v>1031</v>
      </c>
      <c r="O579" s="3" t="s">
        <v>1735</v>
      </c>
      <c r="P579" s="3" t="s">
        <v>30</v>
      </c>
      <c r="Q579" s="3" t="s">
        <v>30</v>
      </c>
      <c r="R579" s="3" t="s">
        <v>11</v>
      </c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3" t="s">
        <v>14</v>
      </c>
      <c r="AW579" s="3" t="s">
        <v>1057</v>
      </c>
      <c r="AX579" s="3" t="s">
        <v>14</v>
      </c>
      <c r="AY579" s="3" t="s">
        <v>14</v>
      </c>
    </row>
    <row r="580" spans="1:51" ht="30" customHeight="1">
      <c r="A580" s="9" t="s">
        <v>1558</v>
      </c>
      <c r="B580" s="9" t="s">
        <v>1534</v>
      </c>
      <c r="C580" s="9" t="s">
        <v>38</v>
      </c>
      <c r="D580" s="10">
        <v>3.0000000000000001E-3</v>
      </c>
      <c r="E580" s="13">
        <f>단가대비표!O110</f>
        <v>0</v>
      </c>
      <c r="F580" s="14">
        <f>TRUNC(E580*D580,1)</f>
        <v>0</v>
      </c>
      <c r="G580" s="13">
        <f>단가대비표!P110</f>
        <v>138290</v>
      </c>
      <c r="H580" s="14">
        <f>TRUNC(G580*D580,1)</f>
        <v>414.8</v>
      </c>
      <c r="I580" s="13">
        <f>단가대비표!V110</f>
        <v>0</v>
      </c>
      <c r="J580" s="14">
        <f>TRUNC(I580*D580,1)</f>
        <v>0</v>
      </c>
      <c r="K580" s="13">
        <f>TRUNC(E580+G580+I580,1)</f>
        <v>138290</v>
      </c>
      <c r="L580" s="14">
        <f>TRUNC(F580+H580+J580,1)</f>
        <v>414.8</v>
      </c>
      <c r="M580" s="9" t="s">
        <v>14</v>
      </c>
      <c r="N580" s="3" t="s">
        <v>1031</v>
      </c>
      <c r="O580" s="3" t="s">
        <v>1652</v>
      </c>
      <c r="P580" s="3" t="s">
        <v>30</v>
      </c>
      <c r="Q580" s="3" t="s">
        <v>30</v>
      </c>
      <c r="R580" s="3" t="s">
        <v>11</v>
      </c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3" t="s">
        <v>14</v>
      </c>
      <c r="AW580" s="3" t="s">
        <v>1079</v>
      </c>
      <c r="AX580" s="3" t="s">
        <v>14</v>
      </c>
      <c r="AY580" s="3" t="s">
        <v>14</v>
      </c>
    </row>
    <row r="581" spans="1:51" ht="30" customHeight="1">
      <c r="A581" s="9" t="s">
        <v>813</v>
      </c>
      <c r="B581" s="9" t="s">
        <v>14</v>
      </c>
      <c r="C581" s="9" t="s">
        <v>14</v>
      </c>
      <c r="D581" s="10"/>
      <c r="E581" s="13"/>
      <c r="F581" s="14">
        <f>TRUNC(SUMIF(N579:N580,N578,F579:F580),0)</f>
        <v>0</v>
      </c>
      <c r="G581" s="13"/>
      <c r="H581" s="14">
        <f>TRUNC(SUMIF(N579:N580,N578,H579:H580),0)</f>
        <v>3393</v>
      </c>
      <c r="I581" s="13"/>
      <c r="J581" s="14">
        <f>TRUNC(SUMIF(N579:N580,N578,J579:J580),0)</f>
        <v>0</v>
      </c>
      <c r="K581" s="13"/>
      <c r="L581" s="14">
        <f>F581+H581+J581</f>
        <v>3393</v>
      </c>
      <c r="M581" s="9" t="s">
        <v>14</v>
      </c>
      <c r="N581" s="3" t="s">
        <v>1433</v>
      </c>
      <c r="O581" s="3" t="s">
        <v>1433</v>
      </c>
      <c r="P581" s="3" t="s">
        <v>14</v>
      </c>
      <c r="Q581" s="3" t="s">
        <v>14</v>
      </c>
      <c r="R581" s="3" t="s">
        <v>14</v>
      </c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3" t="s">
        <v>14</v>
      </c>
      <c r="AW581" s="3" t="s">
        <v>14</v>
      </c>
      <c r="AX581" s="3" t="s">
        <v>14</v>
      </c>
      <c r="AY581" s="3" t="s">
        <v>14</v>
      </c>
    </row>
    <row r="582" spans="1:51" ht="30" customHeight="1">
      <c r="A582" s="10"/>
      <c r="B582" s="10"/>
      <c r="C582" s="10"/>
      <c r="D582" s="10"/>
      <c r="E582" s="13"/>
      <c r="F582" s="14"/>
      <c r="G582" s="13"/>
      <c r="H582" s="14"/>
      <c r="I582" s="13"/>
      <c r="J582" s="14"/>
      <c r="K582" s="13"/>
      <c r="L582" s="14"/>
      <c r="M582" s="10"/>
    </row>
    <row r="583" spans="1:51" ht="30" customHeight="1">
      <c r="A583" s="256" t="s">
        <v>208</v>
      </c>
      <c r="B583" s="256"/>
      <c r="C583" s="256"/>
      <c r="D583" s="256"/>
      <c r="E583" s="257"/>
      <c r="F583" s="258"/>
      <c r="G583" s="257"/>
      <c r="H583" s="258"/>
      <c r="I583" s="257"/>
      <c r="J583" s="258"/>
      <c r="K583" s="257"/>
      <c r="L583" s="258"/>
      <c r="M583" s="256"/>
      <c r="N583" s="2" t="s">
        <v>575</v>
      </c>
    </row>
    <row r="584" spans="1:51" ht="30" customHeight="1">
      <c r="A584" s="9" t="s">
        <v>1202</v>
      </c>
      <c r="B584" s="9" t="s">
        <v>1883</v>
      </c>
      <c r="C584" s="9" t="s">
        <v>17</v>
      </c>
      <c r="D584" s="10">
        <v>9.1980000000000004</v>
      </c>
      <c r="E584" s="13">
        <f>단가대비표!O103</f>
        <v>3180</v>
      </c>
      <c r="F584" s="14">
        <f>TRUNC(E584*D584,1)</f>
        <v>29249.599999999999</v>
      </c>
      <c r="G584" s="13">
        <f>단가대비표!P103</f>
        <v>0</v>
      </c>
      <c r="H584" s="14">
        <f>TRUNC(G584*D584,1)</f>
        <v>0</v>
      </c>
      <c r="I584" s="13">
        <f>단가대비표!V103</f>
        <v>0</v>
      </c>
      <c r="J584" s="14">
        <f>TRUNC(I584*D584,1)</f>
        <v>0</v>
      </c>
      <c r="K584" s="13">
        <f>TRUNC(E584+G584+I584,1)</f>
        <v>3180</v>
      </c>
      <c r="L584" s="14">
        <f>TRUNC(F584+H584+J584,1)</f>
        <v>29249.599999999999</v>
      </c>
      <c r="M584" s="9" t="s">
        <v>14</v>
      </c>
      <c r="N584" s="3" t="s">
        <v>575</v>
      </c>
      <c r="O584" s="3" t="s">
        <v>1744</v>
      </c>
      <c r="P584" s="3" t="s">
        <v>30</v>
      </c>
      <c r="Q584" s="3" t="s">
        <v>30</v>
      </c>
      <c r="R584" s="3" t="s">
        <v>11</v>
      </c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3" t="s">
        <v>14</v>
      </c>
      <c r="AW584" s="3" t="s">
        <v>1076</v>
      </c>
      <c r="AX584" s="3" t="s">
        <v>14</v>
      </c>
      <c r="AY584" s="3" t="s">
        <v>14</v>
      </c>
    </row>
    <row r="585" spans="1:51" ht="30" customHeight="1">
      <c r="A585" s="9" t="s">
        <v>995</v>
      </c>
      <c r="B585" s="9" t="s">
        <v>1568</v>
      </c>
      <c r="C585" s="9" t="s">
        <v>37</v>
      </c>
      <c r="D585" s="10">
        <v>29.24</v>
      </c>
      <c r="E585" s="13">
        <f>일위대가목록!E84</f>
        <v>13</v>
      </c>
      <c r="F585" s="14">
        <f>TRUNC(E585*D585,1)</f>
        <v>380.1</v>
      </c>
      <c r="G585" s="13">
        <f>일위대가목록!F84</f>
        <v>1247</v>
      </c>
      <c r="H585" s="14">
        <f>TRUNC(G585*D585,1)</f>
        <v>36462.199999999997</v>
      </c>
      <c r="I585" s="13">
        <f>일위대가목록!G84</f>
        <v>39</v>
      </c>
      <c r="J585" s="14">
        <f>TRUNC(I585*D585,1)</f>
        <v>1140.3</v>
      </c>
      <c r="K585" s="13">
        <f>TRUNC(E585+G585+I585,1)</f>
        <v>1299</v>
      </c>
      <c r="L585" s="14">
        <f>TRUNC(F585+H585+J585,1)</f>
        <v>37982.6</v>
      </c>
      <c r="M585" s="9" t="s">
        <v>1152</v>
      </c>
      <c r="N585" s="3" t="s">
        <v>575</v>
      </c>
      <c r="O585" s="3" t="s">
        <v>1025</v>
      </c>
      <c r="P585" s="3" t="s">
        <v>11</v>
      </c>
      <c r="Q585" s="3" t="s">
        <v>30</v>
      </c>
      <c r="R585" s="3" t="s">
        <v>30</v>
      </c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3" t="s">
        <v>14</v>
      </c>
      <c r="AW585" s="3" t="s">
        <v>1789</v>
      </c>
      <c r="AX585" s="3" t="s">
        <v>14</v>
      </c>
      <c r="AY585" s="3" t="s">
        <v>14</v>
      </c>
    </row>
    <row r="586" spans="1:51" ht="30" customHeight="1">
      <c r="A586" s="9" t="s">
        <v>813</v>
      </c>
      <c r="B586" s="9" t="s">
        <v>14</v>
      </c>
      <c r="C586" s="9" t="s">
        <v>14</v>
      </c>
      <c r="D586" s="10"/>
      <c r="E586" s="13"/>
      <c r="F586" s="14">
        <f>TRUNC(SUMIF(N584:N585,N583,F584:F585),0)</f>
        <v>29629</v>
      </c>
      <c r="G586" s="13"/>
      <c r="H586" s="14">
        <f>TRUNC(SUMIF(N584:N585,N583,H584:H585),0)</f>
        <v>36462</v>
      </c>
      <c r="I586" s="13"/>
      <c r="J586" s="14">
        <f>TRUNC(SUMIF(N584:N585,N583,J584:J585),0)</f>
        <v>1140</v>
      </c>
      <c r="K586" s="13"/>
      <c r="L586" s="14">
        <f>F586+H586+J586</f>
        <v>67231</v>
      </c>
      <c r="M586" s="9" t="s">
        <v>14</v>
      </c>
      <c r="N586" s="3" t="s">
        <v>1433</v>
      </c>
      <c r="O586" s="3" t="s">
        <v>1433</v>
      </c>
      <c r="P586" s="3" t="s">
        <v>14</v>
      </c>
      <c r="Q586" s="3" t="s">
        <v>14</v>
      </c>
      <c r="R586" s="3" t="s">
        <v>14</v>
      </c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3" t="s">
        <v>14</v>
      </c>
      <c r="AW586" s="3" t="s">
        <v>14</v>
      </c>
      <c r="AX586" s="3" t="s">
        <v>14</v>
      </c>
      <c r="AY586" s="3" t="s">
        <v>14</v>
      </c>
    </row>
    <row r="587" spans="1:51" ht="30" customHeight="1">
      <c r="A587" s="10"/>
      <c r="B587" s="10"/>
      <c r="C587" s="10"/>
      <c r="D587" s="10"/>
      <c r="E587" s="13"/>
      <c r="F587" s="14"/>
      <c r="G587" s="13"/>
      <c r="H587" s="14"/>
      <c r="I587" s="13"/>
      <c r="J587" s="14"/>
      <c r="K587" s="13"/>
      <c r="L587" s="14"/>
      <c r="M587" s="10"/>
    </row>
    <row r="588" spans="1:51" ht="30" customHeight="1">
      <c r="A588" s="256" t="s">
        <v>910</v>
      </c>
      <c r="B588" s="256"/>
      <c r="C588" s="256"/>
      <c r="D588" s="256"/>
      <c r="E588" s="257"/>
      <c r="F588" s="258"/>
      <c r="G588" s="257"/>
      <c r="H588" s="258"/>
      <c r="I588" s="257"/>
      <c r="J588" s="258"/>
      <c r="K588" s="257"/>
      <c r="L588" s="258"/>
      <c r="M588" s="256"/>
      <c r="N588" s="2" t="s">
        <v>577</v>
      </c>
    </row>
    <row r="589" spans="1:51" ht="30" customHeight="1">
      <c r="A589" s="9" t="s">
        <v>1549</v>
      </c>
      <c r="B589" s="9" t="s">
        <v>1534</v>
      </c>
      <c r="C589" s="9" t="s">
        <v>38</v>
      </c>
      <c r="D589" s="10">
        <v>2.4E-2</v>
      </c>
      <c r="E589" s="13">
        <f>단가대비표!O118</f>
        <v>0</v>
      </c>
      <c r="F589" s="14">
        <f>TRUNC(E589*D589,1)</f>
        <v>0</v>
      </c>
      <c r="G589" s="13">
        <f>단가대비표!P118</f>
        <v>210176</v>
      </c>
      <c r="H589" s="14">
        <f>TRUNC(G589*D589,1)</f>
        <v>5044.2</v>
      </c>
      <c r="I589" s="13">
        <f>단가대비표!V118</f>
        <v>0</v>
      </c>
      <c r="J589" s="14">
        <f>TRUNC(I589*D589,1)</f>
        <v>0</v>
      </c>
      <c r="K589" s="13">
        <f t="shared" ref="K589:L591" si="91">TRUNC(E589+G589+I589,1)</f>
        <v>210176</v>
      </c>
      <c r="L589" s="14">
        <f t="shared" si="91"/>
        <v>5044.2</v>
      </c>
      <c r="M589" s="9" t="s">
        <v>14</v>
      </c>
      <c r="N589" s="3" t="s">
        <v>577</v>
      </c>
      <c r="O589" s="3" t="s">
        <v>1649</v>
      </c>
      <c r="P589" s="3" t="s">
        <v>30</v>
      </c>
      <c r="Q589" s="3" t="s">
        <v>30</v>
      </c>
      <c r="R589" s="3" t="s">
        <v>11</v>
      </c>
      <c r="S589" s="4"/>
      <c r="T589" s="4"/>
      <c r="U589" s="4"/>
      <c r="V589" s="4">
        <v>1</v>
      </c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3" t="s">
        <v>14</v>
      </c>
      <c r="AW589" s="3" t="s">
        <v>1080</v>
      </c>
      <c r="AX589" s="3" t="s">
        <v>14</v>
      </c>
      <c r="AY589" s="3" t="s">
        <v>14</v>
      </c>
    </row>
    <row r="590" spans="1:51" ht="30" customHeight="1">
      <c r="A590" s="9" t="s">
        <v>1558</v>
      </c>
      <c r="B590" s="9" t="s">
        <v>1534</v>
      </c>
      <c r="C590" s="9" t="s">
        <v>38</v>
      </c>
      <c r="D590" s="10">
        <v>8.9999999999999993E-3</v>
      </c>
      <c r="E590" s="13">
        <f>단가대비표!O110</f>
        <v>0</v>
      </c>
      <c r="F590" s="14">
        <f>TRUNC(E590*D590,1)</f>
        <v>0</v>
      </c>
      <c r="G590" s="13">
        <f>단가대비표!P110</f>
        <v>138290</v>
      </c>
      <c r="H590" s="14">
        <f>TRUNC(G590*D590,1)</f>
        <v>1244.5999999999999</v>
      </c>
      <c r="I590" s="13">
        <f>단가대비표!V110</f>
        <v>0</v>
      </c>
      <c r="J590" s="14">
        <f>TRUNC(I590*D590,1)</f>
        <v>0</v>
      </c>
      <c r="K590" s="13">
        <f t="shared" si="91"/>
        <v>138290</v>
      </c>
      <c r="L590" s="14">
        <f t="shared" si="91"/>
        <v>1244.5999999999999</v>
      </c>
      <c r="M590" s="9" t="s">
        <v>14</v>
      </c>
      <c r="N590" s="3" t="s">
        <v>577</v>
      </c>
      <c r="O590" s="3" t="s">
        <v>1652</v>
      </c>
      <c r="P590" s="3" t="s">
        <v>30</v>
      </c>
      <c r="Q590" s="3" t="s">
        <v>30</v>
      </c>
      <c r="R590" s="3" t="s">
        <v>11</v>
      </c>
      <c r="S590" s="4"/>
      <c r="T590" s="4"/>
      <c r="U590" s="4"/>
      <c r="V590" s="4">
        <v>1</v>
      </c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3" t="s">
        <v>14</v>
      </c>
      <c r="AW590" s="3" t="s">
        <v>1073</v>
      </c>
      <c r="AX590" s="3" t="s">
        <v>14</v>
      </c>
      <c r="AY590" s="3" t="s">
        <v>14</v>
      </c>
    </row>
    <row r="591" spans="1:51" ht="30" customHeight="1">
      <c r="A591" s="9" t="s">
        <v>1572</v>
      </c>
      <c r="B591" s="9" t="s">
        <v>1608</v>
      </c>
      <c r="C591" s="9" t="s">
        <v>39</v>
      </c>
      <c r="D591" s="10">
        <v>1</v>
      </c>
      <c r="E591" s="13">
        <v>0</v>
      </c>
      <c r="F591" s="14">
        <f>TRUNC(E591*D591,1)</f>
        <v>0</v>
      </c>
      <c r="G591" s="13">
        <v>0</v>
      </c>
      <c r="H591" s="14">
        <f>TRUNC(G591*D591,1)</f>
        <v>0</v>
      </c>
      <c r="I591" s="13">
        <f>TRUNC(SUMIF(V589:V591,RIGHTB(O591,1),H589:H591)*U591,2)</f>
        <v>251.55</v>
      </c>
      <c r="J591" s="14">
        <f>TRUNC(I591*D591,1)</f>
        <v>251.5</v>
      </c>
      <c r="K591" s="13">
        <f t="shared" si="91"/>
        <v>251.5</v>
      </c>
      <c r="L591" s="14">
        <f t="shared" si="91"/>
        <v>251.5</v>
      </c>
      <c r="M591" s="9" t="s">
        <v>14</v>
      </c>
      <c r="N591" s="3" t="s">
        <v>577</v>
      </c>
      <c r="O591" s="3" t="s">
        <v>564</v>
      </c>
      <c r="P591" s="3" t="s">
        <v>30</v>
      </c>
      <c r="Q591" s="3" t="s">
        <v>30</v>
      </c>
      <c r="R591" s="3" t="s">
        <v>30</v>
      </c>
      <c r="S591" s="4">
        <v>1</v>
      </c>
      <c r="T591" s="4">
        <v>2</v>
      </c>
      <c r="U591" s="4">
        <v>0.04</v>
      </c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3" t="s">
        <v>14</v>
      </c>
      <c r="AW591" s="3" t="s">
        <v>1792</v>
      </c>
      <c r="AX591" s="3" t="s">
        <v>14</v>
      </c>
      <c r="AY591" s="3" t="s">
        <v>14</v>
      </c>
    </row>
    <row r="592" spans="1:51" ht="30" customHeight="1">
      <c r="A592" s="9" t="s">
        <v>813</v>
      </c>
      <c r="B592" s="9" t="s">
        <v>14</v>
      </c>
      <c r="C592" s="9" t="s">
        <v>14</v>
      </c>
      <c r="D592" s="10"/>
      <c r="E592" s="13"/>
      <c r="F592" s="14">
        <f>TRUNC(SUMIF(N589:N591,N588,F589:F591),0)</f>
        <v>0</v>
      </c>
      <c r="G592" s="13"/>
      <c r="H592" s="14">
        <f>TRUNC(SUMIF(N589:N591,N588,H589:H591),0)</f>
        <v>6288</v>
      </c>
      <c r="I592" s="13"/>
      <c r="J592" s="14">
        <f>TRUNC(SUMIF(N589:N591,N588,J589:J591),0)</f>
        <v>251</v>
      </c>
      <c r="K592" s="13"/>
      <c r="L592" s="14">
        <f>F592+H592+J592</f>
        <v>6539</v>
      </c>
      <c r="M592" s="9" t="s">
        <v>14</v>
      </c>
      <c r="N592" s="3" t="s">
        <v>1433</v>
      </c>
      <c r="O592" s="3" t="s">
        <v>1433</v>
      </c>
      <c r="P592" s="3" t="s">
        <v>14</v>
      </c>
      <c r="Q592" s="3" t="s">
        <v>14</v>
      </c>
      <c r="R592" s="3" t="s">
        <v>14</v>
      </c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3" t="s">
        <v>14</v>
      </c>
      <c r="AW592" s="3" t="s">
        <v>14</v>
      </c>
      <c r="AX592" s="3" t="s">
        <v>14</v>
      </c>
      <c r="AY592" s="3" t="s">
        <v>14</v>
      </c>
    </row>
    <row r="593" spans="1:51" ht="30" customHeight="1">
      <c r="A593" s="10"/>
      <c r="B593" s="10"/>
      <c r="C593" s="10"/>
      <c r="D593" s="10"/>
      <c r="E593" s="13"/>
      <c r="F593" s="14"/>
      <c r="G593" s="13"/>
      <c r="H593" s="14"/>
      <c r="I593" s="13"/>
      <c r="J593" s="14"/>
      <c r="K593" s="13"/>
      <c r="L593" s="14"/>
      <c r="M593" s="10"/>
    </row>
    <row r="594" spans="1:51" ht="30" customHeight="1">
      <c r="A594" s="256" t="s">
        <v>708</v>
      </c>
      <c r="B594" s="256"/>
      <c r="C594" s="256"/>
      <c r="D594" s="256"/>
      <c r="E594" s="257"/>
      <c r="F594" s="258"/>
      <c r="G594" s="257"/>
      <c r="H594" s="258"/>
      <c r="I594" s="257"/>
      <c r="J594" s="258"/>
      <c r="K594" s="257"/>
      <c r="L594" s="258"/>
      <c r="M594" s="256"/>
      <c r="N594" s="2" t="s">
        <v>580</v>
      </c>
    </row>
    <row r="595" spans="1:51" ht="30" customHeight="1">
      <c r="A595" s="9" t="s">
        <v>511</v>
      </c>
      <c r="B595" s="9" t="s">
        <v>763</v>
      </c>
      <c r="C595" s="9" t="s">
        <v>35</v>
      </c>
      <c r="D595" s="10">
        <v>5.1810000000000002E-2</v>
      </c>
      <c r="E595" s="13">
        <f>단가대비표!O25</f>
        <v>797000</v>
      </c>
      <c r="F595" s="14">
        <f>TRUNC(E595*D595,1)</f>
        <v>41292.5</v>
      </c>
      <c r="G595" s="13">
        <f>단가대비표!P25</f>
        <v>0</v>
      </c>
      <c r="H595" s="14">
        <f>TRUNC(G595*D595,1)</f>
        <v>0</v>
      </c>
      <c r="I595" s="13">
        <f>단가대비표!V25</f>
        <v>0</v>
      </c>
      <c r="J595" s="14">
        <f>TRUNC(I595*D595,1)</f>
        <v>0</v>
      </c>
      <c r="K595" s="13">
        <f t="shared" ref="K595:L598" si="92">TRUNC(E595+G595+I595,1)</f>
        <v>797000</v>
      </c>
      <c r="L595" s="14">
        <f t="shared" si="92"/>
        <v>41292.5</v>
      </c>
      <c r="M595" s="9" t="s">
        <v>14</v>
      </c>
      <c r="N595" s="3" t="s">
        <v>580</v>
      </c>
      <c r="O595" s="3" t="s">
        <v>1762</v>
      </c>
      <c r="P595" s="3" t="s">
        <v>30</v>
      </c>
      <c r="Q595" s="3" t="s">
        <v>30</v>
      </c>
      <c r="R595" s="3" t="s">
        <v>11</v>
      </c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3" t="s">
        <v>14</v>
      </c>
      <c r="AW595" s="3" t="s">
        <v>1067</v>
      </c>
      <c r="AX595" s="3" t="s">
        <v>14</v>
      </c>
      <c r="AY595" s="3" t="s">
        <v>14</v>
      </c>
    </row>
    <row r="596" spans="1:51" ht="30" customHeight="1">
      <c r="A596" s="9" t="s">
        <v>271</v>
      </c>
      <c r="B596" s="9" t="s">
        <v>767</v>
      </c>
      <c r="C596" s="9" t="s">
        <v>37</v>
      </c>
      <c r="D596" s="10">
        <v>47.1</v>
      </c>
      <c r="E596" s="13">
        <f>일위대가목록!E85</f>
        <v>89</v>
      </c>
      <c r="F596" s="14">
        <f>TRUNC(E596*D596,1)</f>
        <v>4191.8999999999996</v>
      </c>
      <c r="G596" s="13">
        <f>일위대가목록!F85</f>
        <v>5867</v>
      </c>
      <c r="H596" s="14">
        <f>TRUNC(G596*D596,1)</f>
        <v>276335.7</v>
      </c>
      <c r="I596" s="13">
        <f>일위대가목록!G85</f>
        <v>188</v>
      </c>
      <c r="J596" s="14">
        <f>TRUNC(I596*D596,1)</f>
        <v>8854.7999999999993</v>
      </c>
      <c r="K596" s="13">
        <f t="shared" si="92"/>
        <v>6144</v>
      </c>
      <c r="L596" s="14">
        <f t="shared" si="92"/>
        <v>289382.40000000002</v>
      </c>
      <c r="M596" s="9" t="s">
        <v>1590</v>
      </c>
      <c r="N596" s="3" t="s">
        <v>580</v>
      </c>
      <c r="O596" s="3" t="s">
        <v>571</v>
      </c>
      <c r="P596" s="3" t="s">
        <v>11</v>
      </c>
      <c r="Q596" s="3" t="s">
        <v>30</v>
      </c>
      <c r="R596" s="3" t="s">
        <v>30</v>
      </c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3" t="s">
        <v>14</v>
      </c>
      <c r="AW596" s="3" t="s">
        <v>1804</v>
      </c>
      <c r="AX596" s="3" t="s">
        <v>14</v>
      </c>
      <c r="AY596" s="3" t="s">
        <v>14</v>
      </c>
    </row>
    <row r="597" spans="1:51" ht="30" customHeight="1">
      <c r="A597" s="9" t="s">
        <v>509</v>
      </c>
      <c r="B597" s="9" t="s">
        <v>512</v>
      </c>
      <c r="C597" s="9" t="s">
        <v>29</v>
      </c>
      <c r="D597" s="10">
        <v>1</v>
      </c>
      <c r="E597" s="13">
        <f>일위대가목록!E86</f>
        <v>900</v>
      </c>
      <c r="F597" s="14">
        <f>TRUNC(E597*D597,1)</f>
        <v>900</v>
      </c>
      <c r="G597" s="13">
        <f>일위대가목록!F86</f>
        <v>9050</v>
      </c>
      <c r="H597" s="14">
        <f>TRUNC(G597*D597,1)</f>
        <v>9050</v>
      </c>
      <c r="I597" s="13">
        <f>일위대가목록!G86</f>
        <v>0</v>
      </c>
      <c r="J597" s="14">
        <f>TRUNC(I597*D597,1)</f>
        <v>0</v>
      </c>
      <c r="K597" s="13">
        <f t="shared" si="92"/>
        <v>9950</v>
      </c>
      <c r="L597" s="14">
        <f t="shared" si="92"/>
        <v>9950</v>
      </c>
      <c r="M597" s="9" t="s">
        <v>1575</v>
      </c>
      <c r="N597" s="3" t="s">
        <v>580</v>
      </c>
      <c r="O597" s="3" t="s">
        <v>576</v>
      </c>
      <c r="P597" s="3" t="s">
        <v>11</v>
      </c>
      <c r="Q597" s="3" t="s">
        <v>30</v>
      </c>
      <c r="R597" s="3" t="s">
        <v>30</v>
      </c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3" t="s">
        <v>14</v>
      </c>
      <c r="AW597" s="3" t="s">
        <v>1808</v>
      </c>
      <c r="AX597" s="3" t="s">
        <v>14</v>
      </c>
      <c r="AY597" s="3" t="s">
        <v>14</v>
      </c>
    </row>
    <row r="598" spans="1:51" ht="30" customHeight="1">
      <c r="A598" s="9" t="s">
        <v>508</v>
      </c>
      <c r="B598" s="9" t="s">
        <v>507</v>
      </c>
      <c r="C598" s="9" t="s">
        <v>29</v>
      </c>
      <c r="D598" s="10">
        <v>2</v>
      </c>
      <c r="E598" s="13">
        <f>일위대가목록!E87</f>
        <v>795</v>
      </c>
      <c r="F598" s="14">
        <f>TRUNC(E598*D598,1)</f>
        <v>1590</v>
      </c>
      <c r="G598" s="13">
        <f>일위대가목록!F87</f>
        <v>3393</v>
      </c>
      <c r="H598" s="14">
        <f>TRUNC(G598*D598,1)</f>
        <v>6786</v>
      </c>
      <c r="I598" s="13">
        <f>일위대가목록!G87</f>
        <v>0</v>
      </c>
      <c r="J598" s="14">
        <f>TRUNC(I598*D598,1)</f>
        <v>0</v>
      </c>
      <c r="K598" s="13">
        <f t="shared" si="92"/>
        <v>4188</v>
      </c>
      <c r="L598" s="14">
        <f t="shared" si="92"/>
        <v>8376</v>
      </c>
      <c r="M598" s="9" t="s">
        <v>1580</v>
      </c>
      <c r="N598" s="3" t="s">
        <v>580</v>
      </c>
      <c r="O598" s="3" t="s">
        <v>574</v>
      </c>
      <c r="P598" s="3" t="s">
        <v>11</v>
      </c>
      <c r="Q598" s="3" t="s">
        <v>30</v>
      </c>
      <c r="R598" s="3" t="s">
        <v>30</v>
      </c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3" t="s">
        <v>14</v>
      </c>
      <c r="AW598" s="3" t="s">
        <v>1809</v>
      </c>
      <c r="AX598" s="3" t="s">
        <v>14</v>
      </c>
      <c r="AY598" s="3" t="s">
        <v>14</v>
      </c>
    </row>
    <row r="599" spans="1:51" ht="30" customHeight="1">
      <c r="A599" s="9" t="s">
        <v>813</v>
      </c>
      <c r="B599" s="9" t="s">
        <v>14</v>
      </c>
      <c r="C599" s="9" t="s">
        <v>14</v>
      </c>
      <c r="D599" s="10"/>
      <c r="E599" s="13"/>
      <c r="F599" s="14">
        <f>TRUNC(SUMIF(N595:N598,N594,F595:F598),0)</f>
        <v>47974</v>
      </c>
      <c r="G599" s="13"/>
      <c r="H599" s="14">
        <f>TRUNC(SUMIF(N595:N598,N594,H595:H598),0)</f>
        <v>292171</v>
      </c>
      <c r="I599" s="13"/>
      <c r="J599" s="14">
        <f>TRUNC(SUMIF(N595:N598,N594,J595:J598),0)</f>
        <v>8854</v>
      </c>
      <c r="K599" s="13"/>
      <c r="L599" s="14">
        <f>F599+H599+J599</f>
        <v>348999</v>
      </c>
      <c r="M599" s="9" t="s">
        <v>14</v>
      </c>
      <c r="N599" s="3" t="s">
        <v>1433</v>
      </c>
      <c r="O599" s="3" t="s">
        <v>1433</v>
      </c>
      <c r="P599" s="3" t="s">
        <v>14</v>
      </c>
      <c r="Q599" s="3" t="s">
        <v>14</v>
      </c>
      <c r="R599" s="3" t="s">
        <v>14</v>
      </c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3" t="s">
        <v>14</v>
      </c>
      <c r="AW599" s="3" t="s">
        <v>14</v>
      </c>
      <c r="AX599" s="3" t="s">
        <v>14</v>
      </c>
      <c r="AY599" s="3" t="s">
        <v>14</v>
      </c>
    </row>
    <row r="600" spans="1:51" ht="30" customHeight="1">
      <c r="A600" s="10"/>
      <c r="B600" s="10"/>
      <c r="C600" s="10"/>
      <c r="D600" s="10"/>
      <c r="E600" s="13"/>
      <c r="F600" s="14"/>
      <c r="G600" s="13"/>
      <c r="H600" s="14"/>
      <c r="I600" s="13"/>
      <c r="J600" s="14"/>
      <c r="K600" s="13"/>
      <c r="L600" s="14"/>
      <c r="M600" s="10"/>
    </row>
    <row r="601" spans="1:51" ht="30" customHeight="1">
      <c r="A601" s="256" t="s">
        <v>337</v>
      </c>
      <c r="B601" s="256"/>
      <c r="C601" s="256"/>
      <c r="D601" s="256"/>
      <c r="E601" s="257"/>
      <c r="F601" s="258"/>
      <c r="G601" s="257"/>
      <c r="H601" s="258"/>
      <c r="I601" s="257"/>
      <c r="J601" s="258"/>
      <c r="K601" s="257"/>
      <c r="L601" s="258"/>
      <c r="M601" s="256"/>
      <c r="N601" s="2" t="s">
        <v>579</v>
      </c>
    </row>
    <row r="602" spans="1:51" ht="30" customHeight="1">
      <c r="A602" s="9" t="s">
        <v>994</v>
      </c>
      <c r="B602" s="9" t="s">
        <v>757</v>
      </c>
      <c r="C602" s="9" t="s">
        <v>37</v>
      </c>
      <c r="D602" s="10">
        <v>1</v>
      </c>
      <c r="E602" s="13">
        <f>일위대가목록!E98</f>
        <v>217</v>
      </c>
      <c r="F602" s="14">
        <f>TRUNC(E602*D602,1)</f>
        <v>217</v>
      </c>
      <c r="G602" s="13">
        <f>일위대가목록!F98</f>
        <v>4675</v>
      </c>
      <c r="H602" s="14">
        <f>TRUNC(G602*D602,1)</f>
        <v>4675</v>
      </c>
      <c r="I602" s="13">
        <f>일위대가목록!G98</f>
        <v>151</v>
      </c>
      <c r="J602" s="14">
        <f>TRUNC(I602*D602,1)</f>
        <v>151</v>
      </c>
      <c r="K602" s="13">
        <f>TRUNC(E602+G602+I602,1)</f>
        <v>5043</v>
      </c>
      <c r="L602" s="14">
        <f>TRUNC(F602+H602+J602,1)</f>
        <v>5043</v>
      </c>
      <c r="M602" s="9" t="s">
        <v>1197</v>
      </c>
      <c r="N602" s="3" t="s">
        <v>579</v>
      </c>
      <c r="O602" s="3" t="s">
        <v>1032</v>
      </c>
      <c r="P602" s="3" t="s">
        <v>11</v>
      </c>
      <c r="Q602" s="3" t="s">
        <v>30</v>
      </c>
      <c r="R602" s="3" t="s">
        <v>30</v>
      </c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3" t="s">
        <v>14</v>
      </c>
      <c r="AW602" s="3" t="s">
        <v>1793</v>
      </c>
      <c r="AX602" s="3" t="s">
        <v>14</v>
      </c>
      <c r="AY602" s="3" t="s">
        <v>14</v>
      </c>
    </row>
    <row r="603" spans="1:51" ht="30" customHeight="1">
      <c r="A603" s="9" t="s">
        <v>995</v>
      </c>
      <c r="B603" s="9" t="s">
        <v>757</v>
      </c>
      <c r="C603" s="9" t="s">
        <v>37</v>
      </c>
      <c r="D603" s="10">
        <v>1</v>
      </c>
      <c r="E603" s="13">
        <f>일위대가목록!E99</f>
        <v>38</v>
      </c>
      <c r="F603" s="14">
        <f>TRUNC(E603*D603,1)</f>
        <v>38</v>
      </c>
      <c r="G603" s="13">
        <f>일위대가목록!F99</f>
        <v>1192</v>
      </c>
      <c r="H603" s="14">
        <f>TRUNC(G603*D603,1)</f>
        <v>1192</v>
      </c>
      <c r="I603" s="13">
        <f>일위대가목록!G99</f>
        <v>37</v>
      </c>
      <c r="J603" s="14">
        <f>TRUNC(I603*D603,1)</f>
        <v>37</v>
      </c>
      <c r="K603" s="13">
        <f>TRUNC(E603+G603+I603,1)</f>
        <v>1267</v>
      </c>
      <c r="L603" s="14">
        <f>TRUNC(F603+H603+J603,1)</f>
        <v>1267</v>
      </c>
      <c r="M603" s="9" t="s">
        <v>1187</v>
      </c>
      <c r="N603" s="3" t="s">
        <v>579</v>
      </c>
      <c r="O603" s="3" t="s">
        <v>1034</v>
      </c>
      <c r="P603" s="3" t="s">
        <v>11</v>
      </c>
      <c r="Q603" s="3" t="s">
        <v>30</v>
      </c>
      <c r="R603" s="3" t="s">
        <v>30</v>
      </c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3" t="s">
        <v>14</v>
      </c>
      <c r="AW603" s="3" t="s">
        <v>1797</v>
      </c>
      <c r="AX603" s="3" t="s">
        <v>14</v>
      </c>
      <c r="AY603" s="3" t="s">
        <v>14</v>
      </c>
    </row>
    <row r="604" spans="1:51" ht="30" customHeight="1">
      <c r="A604" s="9" t="s">
        <v>813</v>
      </c>
      <c r="B604" s="9" t="s">
        <v>14</v>
      </c>
      <c r="C604" s="9" t="s">
        <v>14</v>
      </c>
      <c r="D604" s="10"/>
      <c r="E604" s="13"/>
      <c r="F604" s="14">
        <f>TRUNC(SUMIF(N602:N603,N601,F602:F603),0)</f>
        <v>255</v>
      </c>
      <c r="G604" s="13"/>
      <c r="H604" s="14">
        <f>TRUNC(SUMIF(N602:N603,N601,H602:H603),0)</f>
        <v>5867</v>
      </c>
      <c r="I604" s="13"/>
      <c r="J604" s="14">
        <f>TRUNC(SUMIF(N602:N603,N601,J602:J603),0)</f>
        <v>188</v>
      </c>
      <c r="K604" s="13"/>
      <c r="L604" s="14">
        <f>F604+H604+J604</f>
        <v>6310</v>
      </c>
      <c r="M604" s="9" t="s">
        <v>14</v>
      </c>
      <c r="N604" s="3" t="s">
        <v>1433</v>
      </c>
      <c r="O604" s="3" t="s">
        <v>1433</v>
      </c>
      <c r="P604" s="3" t="s">
        <v>14</v>
      </c>
      <c r="Q604" s="3" t="s">
        <v>14</v>
      </c>
      <c r="R604" s="3" t="s">
        <v>14</v>
      </c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3" t="s">
        <v>14</v>
      </c>
      <c r="AW604" s="3" t="s">
        <v>14</v>
      </c>
      <c r="AX604" s="3" t="s">
        <v>14</v>
      </c>
      <c r="AY604" s="3" t="s">
        <v>14</v>
      </c>
    </row>
    <row r="605" spans="1:51" ht="30" customHeight="1">
      <c r="A605" s="10"/>
      <c r="B605" s="10"/>
      <c r="C605" s="10"/>
      <c r="D605" s="10"/>
      <c r="E605" s="13"/>
      <c r="F605" s="14"/>
      <c r="G605" s="13"/>
      <c r="H605" s="14"/>
      <c r="I605" s="13"/>
      <c r="J605" s="14"/>
      <c r="K605" s="13"/>
      <c r="L605" s="14"/>
      <c r="M605" s="10"/>
    </row>
    <row r="606" spans="1:51" ht="30" customHeight="1">
      <c r="A606" s="256" t="s">
        <v>331</v>
      </c>
      <c r="B606" s="256"/>
      <c r="C606" s="256"/>
      <c r="D606" s="256"/>
      <c r="E606" s="257"/>
      <c r="F606" s="258"/>
      <c r="G606" s="257"/>
      <c r="H606" s="258"/>
      <c r="I606" s="257"/>
      <c r="J606" s="258"/>
      <c r="K606" s="257"/>
      <c r="L606" s="258"/>
      <c r="M606" s="256"/>
      <c r="N606" s="2" t="s">
        <v>1032</v>
      </c>
    </row>
    <row r="607" spans="1:51" ht="30" customHeight="1">
      <c r="A607" s="9" t="s">
        <v>302</v>
      </c>
      <c r="B607" s="9" t="s">
        <v>1033</v>
      </c>
      <c r="C607" s="9" t="s">
        <v>37</v>
      </c>
      <c r="D607" s="10">
        <v>1.5709999999999998E-2</v>
      </c>
      <c r="E607" s="13">
        <f>단가대비표!O22</f>
        <v>11270</v>
      </c>
      <c r="F607" s="14">
        <f t="shared" ref="F607:F616" si="93">TRUNC(E607*D607,1)</f>
        <v>177</v>
      </c>
      <c r="G607" s="13">
        <f>단가대비표!P22</f>
        <v>0</v>
      </c>
      <c r="H607" s="14">
        <f t="shared" ref="H607:H616" si="94">TRUNC(G607*D607,1)</f>
        <v>0</v>
      </c>
      <c r="I607" s="13">
        <f>단가대비표!V22</f>
        <v>0</v>
      </c>
      <c r="J607" s="14">
        <f t="shared" ref="J607:J616" si="95">TRUNC(I607*D607,1)</f>
        <v>0</v>
      </c>
      <c r="K607" s="13">
        <f t="shared" ref="K607:K616" si="96">TRUNC(E607+G607+I607,1)</f>
        <v>11270</v>
      </c>
      <c r="L607" s="14">
        <f t="shared" ref="L607:L616" si="97">TRUNC(F607+H607+J607,1)</f>
        <v>177</v>
      </c>
      <c r="M607" s="9" t="s">
        <v>14</v>
      </c>
      <c r="N607" s="3" t="s">
        <v>1032</v>
      </c>
      <c r="O607" s="3" t="s">
        <v>1743</v>
      </c>
      <c r="P607" s="3" t="s">
        <v>30</v>
      </c>
      <c r="Q607" s="3" t="s">
        <v>30</v>
      </c>
      <c r="R607" s="3" t="s">
        <v>11</v>
      </c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3" t="s">
        <v>14</v>
      </c>
      <c r="AW607" s="3" t="s">
        <v>1077</v>
      </c>
      <c r="AX607" s="3" t="s">
        <v>14</v>
      </c>
      <c r="AY607" s="3" t="s">
        <v>14</v>
      </c>
    </row>
    <row r="608" spans="1:51" ht="30" customHeight="1">
      <c r="A608" s="9" t="s">
        <v>1148</v>
      </c>
      <c r="B608" s="9" t="s">
        <v>60</v>
      </c>
      <c r="C608" s="9" t="s">
        <v>57</v>
      </c>
      <c r="D608" s="10">
        <v>5.3550000000000004</v>
      </c>
      <c r="E608" s="13">
        <f>단가대비표!O16</f>
        <v>2.2200000000000002</v>
      </c>
      <c r="F608" s="14">
        <f t="shared" si="93"/>
        <v>11.8</v>
      </c>
      <c r="G608" s="13">
        <f>단가대비표!P16</f>
        <v>0</v>
      </c>
      <c r="H608" s="14">
        <f t="shared" si="94"/>
        <v>0</v>
      </c>
      <c r="I608" s="13">
        <f>단가대비표!V16</f>
        <v>0</v>
      </c>
      <c r="J608" s="14">
        <f t="shared" si="95"/>
        <v>0</v>
      </c>
      <c r="K608" s="13">
        <f t="shared" si="96"/>
        <v>2.2000000000000002</v>
      </c>
      <c r="L608" s="14">
        <f t="shared" si="97"/>
        <v>11.8</v>
      </c>
      <c r="M608" s="9" t="s">
        <v>1155</v>
      </c>
      <c r="N608" s="3" t="s">
        <v>1032</v>
      </c>
      <c r="O608" s="3" t="s">
        <v>1709</v>
      </c>
      <c r="P608" s="3" t="s">
        <v>30</v>
      </c>
      <c r="Q608" s="3" t="s">
        <v>30</v>
      </c>
      <c r="R608" s="3" t="s">
        <v>11</v>
      </c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3" t="s">
        <v>14</v>
      </c>
      <c r="AW608" s="3" t="s">
        <v>1060</v>
      </c>
      <c r="AX608" s="3" t="s">
        <v>14</v>
      </c>
      <c r="AY608" s="3" t="s">
        <v>14</v>
      </c>
    </row>
    <row r="609" spans="1:51" ht="30" customHeight="1">
      <c r="A609" s="9" t="s">
        <v>1151</v>
      </c>
      <c r="B609" s="9" t="s">
        <v>993</v>
      </c>
      <c r="C609" s="9" t="s">
        <v>37</v>
      </c>
      <c r="D609" s="10">
        <v>2.3999999999999998E-3</v>
      </c>
      <c r="E609" s="13">
        <f>단가대비표!O19</f>
        <v>12042</v>
      </c>
      <c r="F609" s="14">
        <f t="shared" si="93"/>
        <v>28.9</v>
      </c>
      <c r="G609" s="13">
        <f>단가대비표!P19</f>
        <v>0</v>
      </c>
      <c r="H609" s="14">
        <f t="shared" si="94"/>
        <v>0</v>
      </c>
      <c r="I609" s="13">
        <f>단가대비표!V19</f>
        <v>0</v>
      </c>
      <c r="J609" s="14">
        <f t="shared" si="95"/>
        <v>0</v>
      </c>
      <c r="K609" s="13">
        <f t="shared" si="96"/>
        <v>12042</v>
      </c>
      <c r="L609" s="14">
        <f t="shared" si="97"/>
        <v>28.9</v>
      </c>
      <c r="M609" s="9" t="s">
        <v>14</v>
      </c>
      <c r="N609" s="3" t="s">
        <v>1032</v>
      </c>
      <c r="O609" s="3" t="s">
        <v>1710</v>
      </c>
      <c r="P609" s="3" t="s">
        <v>30</v>
      </c>
      <c r="Q609" s="3" t="s">
        <v>30</v>
      </c>
      <c r="R609" s="3" t="s">
        <v>11</v>
      </c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3" t="s">
        <v>14</v>
      </c>
      <c r="AW609" s="3" t="s">
        <v>1068</v>
      </c>
      <c r="AX609" s="3" t="s">
        <v>14</v>
      </c>
      <c r="AY609" s="3" t="s">
        <v>14</v>
      </c>
    </row>
    <row r="610" spans="1:51" ht="30" customHeight="1">
      <c r="A610" s="9" t="s">
        <v>1173</v>
      </c>
      <c r="B610" s="9" t="s">
        <v>1157</v>
      </c>
      <c r="C610" s="9" t="s">
        <v>81</v>
      </c>
      <c r="D610" s="10">
        <v>1.771E-2</v>
      </c>
      <c r="E610" s="13">
        <f>일위대가목록!E81</f>
        <v>0</v>
      </c>
      <c r="F610" s="14">
        <f t="shared" si="93"/>
        <v>0</v>
      </c>
      <c r="G610" s="13">
        <f>일위대가목록!F81</f>
        <v>0</v>
      </c>
      <c r="H610" s="14">
        <f t="shared" si="94"/>
        <v>0</v>
      </c>
      <c r="I610" s="13">
        <f>일위대가목록!G81</f>
        <v>138</v>
      </c>
      <c r="J610" s="14">
        <f t="shared" si="95"/>
        <v>2.4</v>
      </c>
      <c r="K610" s="13">
        <f t="shared" si="96"/>
        <v>138</v>
      </c>
      <c r="L610" s="14">
        <f t="shared" si="97"/>
        <v>2.4</v>
      </c>
      <c r="M610" s="9" t="s">
        <v>1149</v>
      </c>
      <c r="N610" s="3" t="s">
        <v>1032</v>
      </c>
      <c r="O610" s="3" t="s">
        <v>187</v>
      </c>
      <c r="P610" s="3" t="s">
        <v>11</v>
      </c>
      <c r="Q610" s="3" t="s">
        <v>30</v>
      </c>
      <c r="R610" s="3" t="s">
        <v>30</v>
      </c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3" t="s">
        <v>14</v>
      </c>
      <c r="AW610" s="3" t="s">
        <v>1078</v>
      </c>
      <c r="AX610" s="3" t="s">
        <v>14</v>
      </c>
      <c r="AY610" s="3" t="s">
        <v>14</v>
      </c>
    </row>
    <row r="611" spans="1:51" ht="30" customHeight="1">
      <c r="A611" s="9" t="s">
        <v>1537</v>
      </c>
      <c r="B611" s="9" t="s">
        <v>992</v>
      </c>
      <c r="C611" s="9" t="s">
        <v>61</v>
      </c>
      <c r="D611" s="10">
        <v>0.1071</v>
      </c>
      <c r="E611" s="13">
        <f>단가대비표!O109</f>
        <v>0</v>
      </c>
      <c r="F611" s="14">
        <f t="shared" si="93"/>
        <v>0</v>
      </c>
      <c r="G611" s="13">
        <f>단가대비표!P109</f>
        <v>0</v>
      </c>
      <c r="H611" s="14">
        <f t="shared" si="94"/>
        <v>0</v>
      </c>
      <c r="I611" s="13">
        <f>단가대비표!V109</f>
        <v>87</v>
      </c>
      <c r="J611" s="14">
        <f t="shared" si="95"/>
        <v>9.3000000000000007</v>
      </c>
      <c r="K611" s="13">
        <f t="shared" si="96"/>
        <v>87</v>
      </c>
      <c r="L611" s="14">
        <f t="shared" si="97"/>
        <v>9.3000000000000007</v>
      </c>
      <c r="M611" s="9" t="s">
        <v>14</v>
      </c>
      <c r="N611" s="3" t="s">
        <v>1032</v>
      </c>
      <c r="O611" s="3" t="s">
        <v>1739</v>
      </c>
      <c r="P611" s="3" t="s">
        <v>30</v>
      </c>
      <c r="Q611" s="3" t="s">
        <v>30</v>
      </c>
      <c r="R611" s="3" t="s">
        <v>11</v>
      </c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3" t="s">
        <v>14</v>
      </c>
      <c r="AW611" s="3" t="s">
        <v>1069</v>
      </c>
      <c r="AX611" s="3" t="s">
        <v>14</v>
      </c>
      <c r="AY611" s="3" t="s">
        <v>14</v>
      </c>
    </row>
    <row r="612" spans="1:51" ht="30" customHeight="1">
      <c r="A612" s="9" t="s">
        <v>73</v>
      </c>
      <c r="B612" s="9" t="s">
        <v>1534</v>
      </c>
      <c r="C612" s="9" t="s">
        <v>38</v>
      </c>
      <c r="D612" s="10">
        <v>2.18E-2</v>
      </c>
      <c r="E612" s="13">
        <f>단가대비표!O115</f>
        <v>0</v>
      </c>
      <c r="F612" s="14">
        <f t="shared" si="93"/>
        <v>0</v>
      </c>
      <c r="G612" s="13">
        <f>단가대비표!P115</f>
        <v>183489</v>
      </c>
      <c r="H612" s="14">
        <f t="shared" si="94"/>
        <v>4000</v>
      </c>
      <c r="I612" s="13">
        <f>단가대비표!V115</f>
        <v>0</v>
      </c>
      <c r="J612" s="14">
        <f t="shared" si="95"/>
        <v>0</v>
      </c>
      <c r="K612" s="13">
        <f t="shared" si="96"/>
        <v>183489</v>
      </c>
      <c r="L612" s="14">
        <f t="shared" si="97"/>
        <v>4000</v>
      </c>
      <c r="M612" s="9" t="s">
        <v>14</v>
      </c>
      <c r="N612" s="3" t="s">
        <v>1032</v>
      </c>
      <c r="O612" s="3" t="s">
        <v>1760</v>
      </c>
      <c r="P612" s="3" t="s">
        <v>30</v>
      </c>
      <c r="Q612" s="3" t="s">
        <v>30</v>
      </c>
      <c r="R612" s="3" t="s">
        <v>11</v>
      </c>
      <c r="S612" s="4"/>
      <c r="T612" s="4"/>
      <c r="U612" s="4"/>
      <c r="V612" s="4">
        <v>1</v>
      </c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3" t="s">
        <v>14</v>
      </c>
      <c r="AW612" s="3" t="s">
        <v>1083</v>
      </c>
      <c r="AX612" s="3" t="s">
        <v>14</v>
      </c>
      <c r="AY612" s="3" t="s">
        <v>14</v>
      </c>
    </row>
    <row r="613" spans="1:51" ht="30" customHeight="1">
      <c r="A613" s="9" t="s">
        <v>1558</v>
      </c>
      <c r="B613" s="9" t="s">
        <v>1534</v>
      </c>
      <c r="C613" s="9" t="s">
        <v>38</v>
      </c>
      <c r="D613" s="10">
        <v>5.5999999999999995E-4</v>
      </c>
      <c r="E613" s="13">
        <f>단가대비표!O110</f>
        <v>0</v>
      </c>
      <c r="F613" s="14">
        <f t="shared" si="93"/>
        <v>0</v>
      </c>
      <c r="G613" s="13">
        <f>단가대비표!P110</f>
        <v>138290</v>
      </c>
      <c r="H613" s="14">
        <f t="shared" si="94"/>
        <v>77.400000000000006</v>
      </c>
      <c r="I613" s="13">
        <f>단가대비표!V110</f>
        <v>0</v>
      </c>
      <c r="J613" s="14">
        <f t="shared" si="95"/>
        <v>0</v>
      </c>
      <c r="K613" s="13">
        <f t="shared" si="96"/>
        <v>138290</v>
      </c>
      <c r="L613" s="14">
        <f t="shared" si="97"/>
        <v>77.400000000000006</v>
      </c>
      <c r="M613" s="9" t="s">
        <v>14</v>
      </c>
      <c r="N613" s="3" t="s">
        <v>1032</v>
      </c>
      <c r="O613" s="3" t="s">
        <v>1652</v>
      </c>
      <c r="P613" s="3" t="s">
        <v>30</v>
      </c>
      <c r="Q613" s="3" t="s">
        <v>30</v>
      </c>
      <c r="R613" s="3" t="s">
        <v>11</v>
      </c>
      <c r="S613" s="4"/>
      <c r="T613" s="4"/>
      <c r="U613" s="4"/>
      <c r="V613" s="4">
        <v>1</v>
      </c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3" t="s">
        <v>14</v>
      </c>
      <c r="AW613" s="3" t="s">
        <v>1087</v>
      </c>
      <c r="AX613" s="3" t="s">
        <v>14</v>
      </c>
      <c r="AY613" s="3" t="s">
        <v>14</v>
      </c>
    </row>
    <row r="614" spans="1:51" ht="30" customHeight="1">
      <c r="A614" s="9" t="s">
        <v>62</v>
      </c>
      <c r="B614" s="9" t="s">
        <v>1534</v>
      </c>
      <c r="C614" s="9" t="s">
        <v>38</v>
      </c>
      <c r="D614" s="10">
        <v>2.2100000000000002E-3</v>
      </c>
      <c r="E614" s="13">
        <f>단가대비표!O116</f>
        <v>0</v>
      </c>
      <c r="F614" s="14">
        <f t="shared" si="93"/>
        <v>0</v>
      </c>
      <c r="G614" s="13">
        <f>단가대비표!P116</f>
        <v>223094</v>
      </c>
      <c r="H614" s="14">
        <f t="shared" si="94"/>
        <v>493</v>
      </c>
      <c r="I614" s="13">
        <f>단가대비표!V116</f>
        <v>0</v>
      </c>
      <c r="J614" s="14">
        <f t="shared" si="95"/>
        <v>0</v>
      </c>
      <c r="K614" s="13">
        <f t="shared" si="96"/>
        <v>223094</v>
      </c>
      <c r="L614" s="14">
        <f t="shared" si="97"/>
        <v>493</v>
      </c>
      <c r="M614" s="9" t="s">
        <v>14</v>
      </c>
      <c r="N614" s="3" t="s">
        <v>1032</v>
      </c>
      <c r="O614" s="3" t="s">
        <v>1746</v>
      </c>
      <c r="P614" s="3" t="s">
        <v>30</v>
      </c>
      <c r="Q614" s="3" t="s">
        <v>30</v>
      </c>
      <c r="R614" s="3" t="s">
        <v>11</v>
      </c>
      <c r="S614" s="4"/>
      <c r="T614" s="4"/>
      <c r="U614" s="4"/>
      <c r="V614" s="4">
        <v>1</v>
      </c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3" t="s">
        <v>14</v>
      </c>
      <c r="AW614" s="3" t="s">
        <v>1085</v>
      </c>
      <c r="AX614" s="3" t="s">
        <v>14</v>
      </c>
      <c r="AY614" s="3" t="s">
        <v>14</v>
      </c>
    </row>
    <row r="615" spans="1:51" ht="30" customHeight="1">
      <c r="A615" s="9" t="s">
        <v>1171</v>
      </c>
      <c r="B615" s="9" t="s">
        <v>1534</v>
      </c>
      <c r="C615" s="9" t="s">
        <v>38</v>
      </c>
      <c r="D615" s="10">
        <v>6.3000000000000003E-4</v>
      </c>
      <c r="E615" s="13">
        <f>단가대비표!O111</f>
        <v>0</v>
      </c>
      <c r="F615" s="14">
        <f t="shared" si="93"/>
        <v>0</v>
      </c>
      <c r="G615" s="13">
        <f>단가대비표!P111</f>
        <v>166063</v>
      </c>
      <c r="H615" s="14">
        <f t="shared" si="94"/>
        <v>104.6</v>
      </c>
      <c r="I615" s="13">
        <f>단가대비표!V111</f>
        <v>0</v>
      </c>
      <c r="J615" s="14">
        <f t="shared" si="95"/>
        <v>0</v>
      </c>
      <c r="K615" s="13">
        <f t="shared" si="96"/>
        <v>166063</v>
      </c>
      <c r="L615" s="14">
        <f t="shared" si="97"/>
        <v>104.6</v>
      </c>
      <c r="M615" s="9" t="s">
        <v>14</v>
      </c>
      <c r="N615" s="3" t="s">
        <v>1032</v>
      </c>
      <c r="O615" s="3" t="s">
        <v>1712</v>
      </c>
      <c r="P615" s="3" t="s">
        <v>30</v>
      </c>
      <c r="Q615" s="3" t="s">
        <v>30</v>
      </c>
      <c r="R615" s="3" t="s">
        <v>11</v>
      </c>
      <c r="S615" s="4"/>
      <c r="T615" s="4"/>
      <c r="U615" s="4"/>
      <c r="V615" s="4">
        <v>1</v>
      </c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3" t="s">
        <v>14</v>
      </c>
      <c r="AW615" s="3" t="s">
        <v>1065</v>
      </c>
      <c r="AX615" s="3" t="s">
        <v>14</v>
      </c>
      <c r="AY615" s="3" t="s">
        <v>14</v>
      </c>
    </row>
    <row r="616" spans="1:51" ht="30" customHeight="1">
      <c r="A616" s="9" t="s">
        <v>1572</v>
      </c>
      <c r="B616" s="9" t="s">
        <v>1593</v>
      </c>
      <c r="C616" s="9" t="s">
        <v>39</v>
      </c>
      <c r="D616" s="10">
        <v>1</v>
      </c>
      <c r="E616" s="13">
        <v>0</v>
      </c>
      <c r="F616" s="14">
        <f t="shared" si="93"/>
        <v>0</v>
      </c>
      <c r="G616" s="13">
        <v>0</v>
      </c>
      <c r="H616" s="14">
        <f t="shared" si="94"/>
        <v>0</v>
      </c>
      <c r="I616" s="13">
        <f>TRUNC(SUMIF(V607:V616,RIGHTB(O616,1),H607:H616)*U616,2)</f>
        <v>140.25</v>
      </c>
      <c r="J616" s="14">
        <f t="shared" si="95"/>
        <v>140.19999999999999</v>
      </c>
      <c r="K616" s="13">
        <f t="shared" si="96"/>
        <v>140.19999999999999</v>
      </c>
      <c r="L616" s="14">
        <f t="shared" si="97"/>
        <v>140.19999999999999</v>
      </c>
      <c r="M616" s="9" t="s">
        <v>14</v>
      </c>
      <c r="N616" s="3" t="s">
        <v>1032</v>
      </c>
      <c r="O616" s="3" t="s">
        <v>564</v>
      </c>
      <c r="P616" s="3" t="s">
        <v>30</v>
      </c>
      <c r="Q616" s="3" t="s">
        <v>30</v>
      </c>
      <c r="R616" s="3" t="s">
        <v>30</v>
      </c>
      <c r="S616" s="4">
        <v>1</v>
      </c>
      <c r="T616" s="4">
        <v>2</v>
      </c>
      <c r="U616" s="4">
        <v>0.03</v>
      </c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3" t="s">
        <v>14</v>
      </c>
      <c r="AW616" s="3" t="s">
        <v>1810</v>
      </c>
      <c r="AX616" s="3" t="s">
        <v>14</v>
      </c>
      <c r="AY616" s="3" t="s">
        <v>14</v>
      </c>
    </row>
    <row r="617" spans="1:51" ht="30" customHeight="1">
      <c r="A617" s="9" t="s">
        <v>813</v>
      </c>
      <c r="B617" s="9" t="s">
        <v>14</v>
      </c>
      <c r="C617" s="9" t="s">
        <v>14</v>
      </c>
      <c r="D617" s="10"/>
      <c r="E617" s="13"/>
      <c r="F617" s="14">
        <f>TRUNC(SUMIF(N607:N616,N606,F607:F616),0)</f>
        <v>217</v>
      </c>
      <c r="G617" s="13"/>
      <c r="H617" s="14">
        <f>TRUNC(SUMIF(N607:N616,N606,H607:H616),0)</f>
        <v>4675</v>
      </c>
      <c r="I617" s="13"/>
      <c r="J617" s="14">
        <f>TRUNC(SUMIF(N607:N616,N606,J607:J616),0)</f>
        <v>151</v>
      </c>
      <c r="K617" s="13"/>
      <c r="L617" s="14">
        <f>F617+H617+J617</f>
        <v>5043</v>
      </c>
      <c r="M617" s="9" t="s">
        <v>14</v>
      </c>
      <c r="N617" s="3" t="s">
        <v>1433</v>
      </c>
      <c r="O617" s="3" t="s">
        <v>1433</v>
      </c>
      <c r="P617" s="3" t="s">
        <v>14</v>
      </c>
      <c r="Q617" s="3" t="s">
        <v>14</v>
      </c>
      <c r="R617" s="3" t="s">
        <v>14</v>
      </c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3" t="s">
        <v>14</v>
      </c>
      <c r="AW617" s="3" t="s">
        <v>14</v>
      </c>
      <c r="AX617" s="3" t="s">
        <v>14</v>
      </c>
      <c r="AY617" s="3" t="s">
        <v>14</v>
      </c>
    </row>
    <row r="618" spans="1:51" ht="30" customHeight="1">
      <c r="A618" s="10"/>
      <c r="B618" s="10"/>
      <c r="C618" s="10"/>
      <c r="D618" s="10"/>
      <c r="E618" s="13"/>
      <c r="F618" s="14"/>
      <c r="G618" s="13"/>
      <c r="H618" s="14"/>
      <c r="I618" s="13"/>
      <c r="J618" s="14"/>
      <c r="K618" s="13"/>
      <c r="L618" s="14"/>
      <c r="M618" s="10"/>
    </row>
    <row r="619" spans="1:51" ht="30" customHeight="1">
      <c r="A619" s="256" t="s">
        <v>330</v>
      </c>
      <c r="B619" s="256"/>
      <c r="C619" s="256"/>
      <c r="D619" s="256"/>
      <c r="E619" s="257"/>
      <c r="F619" s="258"/>
      <c r="G619" s="257"/>
      <c r="H619" s="258"/>
      <c r="I619" s="257"/>
      <c r="J619" s="258"/>
      <c r="K619" s="257"/>
      <c r="L619" s="258"/>
      <c r="M619" s="256"/>
      <c r="N619" s="2" t="s">
        <v>1034</v>
      </c>
    </row>
    <row r="620" spans="1:51" ht="30" customHeight="1">
      <c r="A620" s="9" t="s">
        <v>302</v>
      </c>
      <c r="B620" s="9" t="s">
        <v>1033</v>
      </c>
      <c r="C620" s="9" t="s">
        <v>37</v>
      </c>
      <c r="D620" s="10">
        <v>2.7699999999999999E-3</v>
      </c>
      <c r="E620" s="13">
        <f>단가대비표!O22</f>
        <v>11270</v>
      </c>
      <c r="F620" s="14">
        <f t="shared" ref="F620:F629" si="98">TRUNC(E620*D620,1)</f>
        <v>31.2</v>
      </c>
      <c r="G620" s="13">
        <f>단가대비표!P22</f>
        <v>0</v>
      </c>
      <c r="H620" s="14">
        <f t="shared" ref="H620:H629" si="99">TRUNC(G620*D620,1)</f>
        <v>0</v>
      </c>
      <c r="I620" s="13">
        <f>단가대비표!V22</f>
        <v>0</v>
      </c>
      <c r="J620" s="14">
        <f t="shared" ref="J620:J629" si="100">TRUNC(I620*D620,1)</f>
        <v>0</v>
      </c>
      <c r="K620" s="13">
        <f t="shared" ref="K620:K629" si="101">TRUNC(E620+G620+I620,1)</f>
        <v>11270</v>
      </c>
      <c r="L620" s="14">
        <f t="shared" ref="L620:L629" si="102">TRUNC(F620+H620+J620,1)</f>
        <v>31.2</v>
      </c>
      <c r="M620" s="9" t="s">
        <v>14</v>
      </c>
      <c r="N620" s="3" t="s">
        <v>1034</v>
      </c>
      <c r="O620" s="3" t="s">
        <v>1743</v>
      </c>
      <c r="P620" s="3" t="s">
        <v>30</v>
      </c>
      <c r="Q620" s="3" t="s">
        <v>30</v>
      </c>
      <c r="R620" s="3" t="s">
        <v>11</v>
      </c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3" t="s">
        <v>14</v>
      </c>
      <c r="AW620" s="3" t="s">
        <v>1071</v>
      </c>
      <c r="AX620" s="3" t="s">
        <v>14</v>
      </c>
      <c r="AY620" s="3" t="s">
        <v>14</v>
      </c>
    </row>
    <row r="621" spans="1:51" ht="30" customHeight="1">
      <c r="A621" s="9" t="s">
        <v>1148</v>
      </c>
      <c r="B621" s="9" t="s">
        <v>60</v>
      </c>
      <c r="C621" s="9" t="s">
        <v>57</v>
      </c>
      <c r="D621" s="10">
        <v>0.94499999999999995</v>
      </c>
      <c r="E621" s="13">
        <f>단가대비표!O16</f>
        <v>2.2200000000000002</v>
      </c>
      <c r="F621" s="14">
        <f t="shared" si="98"/>
        <v>2</v>
      </c>
      <c r="G621" s="13">
        <f>단가대비표!P16</f>
        <v>0</v>
      </c>
      <c r="H621" s="14">
        <f t="shared" si="99"/>
        <v>0</v>
      </c>
      <c r="I621" s="13">
        <f>단가대비표!V16</f>
        <v>0</v>
      </c>
      <c r="J621" s="14">
        <f t="shared" si="100"/>
        <v>0</v>
      </c>
      <c r="K621" s="13">
        <f t="shared" si="101"/>
        <v>2.2000000000000002</v>
      </c>
      <c r="L621" s="14">
        <f t="shared" si="102"/>
        <v>2</v>
      </c>
      <c r="M621" s="9" t="s">
        <v>1155</v>
      </c>
      <c r="N621" s="3" t="s">
        <v>1034</v>
      </c>
      <c r="O621" s="3" t="s">
        <v>1709</v>
      </c>
      <c r="P621" s="3" t="s">
        <v>30</v>
      </c>
      <c r="Q621" s="3" t="s">
        <v>30</v>
      </c>
      <c r="R621" s="3" t="s">
        <v>11</v>
      </c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3" t="s">
        <v>14</v>
      </c>
      <c r="AW621" s="3" t="s">
        <v>1086</v>
      </c>
      <c r="AX621" s="3" t="s">
        <v>14</v>
      </c>
      <c r="AY621" s="3" t="s">
        <v>14</v>
      </c>
    </row>
    <row r="622" spans="1:51" ht="30" customHeight="1">
      <c r="A622" s="9" t="s">
        <v>1151</v>
      </c>
      <c r="B622" s="9" t="s">
        <v>993</v>
      </c>
      <c r="C622" s="9" t="s">
        <v>37</v>
      </c>
      <c r="D622" s="10">
        <v>4.0000000000000002E-4</v>
      </c>
      <c r="E622" s="13">
        <f>단가대비표!O19</f>
        <v>12042</v>
      </c>
      <c r="F622" s="14">
        <f t="shared" si="98"/>
        <v>4.8</v>
      </c>
      <c r="G622" s="13">
        <f>단가대비표!P19</f>
        <v>0</v>
      </c>
      <c r="H622" s="14">
        <f t="shared" si="99"/>
        <v>0</v>
      </c>
      <c r="I622" s="13">
        <f>단가대비표!V19</f>
        <v>0</v>
      </c>
      <c r="J622" s="14">
        <f t="shared" si="100"/>
        <v>0</v>
      </c>
      <c r="K622" s="13">
        <f t="shared" si="101"/>
        <v>12042</v>
      </c>
      <c r="L622" s="14">
        <f t="shared" si="102"/>
        <v>4.8</v>
      </c>
      <c r="M622" s="9" t="s">
        <v>14</v>
      </c>
      <c r="N622" s="3" t="s">
        <v>1034</v>
      </c>
      <c r="O622" s="3" t="s">
        <v>1710</v>
      </c>
      <c r="P622" s="3" t="s">
        <v>30</v>
      </c>
      <c r="Q622" s="3" t="s">
        <v>30</v>
      </c>
      <c r="R622" s="3" t="s">
        <v>11</v>
      </c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3" t="s">
        <v>14</v>
      </c>
      <c r="AW622" s="3" t="s">
        <v>1058</v>
      </c>
      <c r="AX622" s="3" t="s">
        <v>14</v>
      </c>
      <c r="AY622" s="3" t="s">
        <v>14</v>
      </c>
    </row>
    <row r="623" spans="1:51" ht="30" customHeight="1">
      <c r="A623" s="9" t="s">
        <v>1173</v>
      </c>
      <c r="B623" s="9" t="s">
        <v>1157</v>
      </c>
      <c r="C623" s="9" t="s">
        <v>81</v>
      </c>
      <c r="D623" s="10">
        <v>3.1199999999999999E-3</v>
      </c>
      <c r="E623" s="13">
        <f>일위대가목록!E81</f>
        <v>0</v>
      </c>
      <c r="F623" s="14">
        <f t="shared" si="98"/>
        <v>0</v>
      </c>
      <c r="G623" s="13">
        <f>일위대가목록!F81</f>
        <v>0</v>
      </c>
      <c r="H623" s="14">
        <f t="shared" si="99"/>
        <v>0</v>
      </c>
      <c r="I623" s="13">
        <f>일위대가목록!G81</f>
        <v>138</v>
      </c>
      <c r="J623" s="14">
        <f t="shared" si="100"/>
        <v>0.4</v>
      </c>
      <c r="K623" s="13">
        <f t="shared" si="101"/>
        <v>138</v>
      </c>
      <c r="L623" s="14">
        <f t="shared" si="102"/>
        <v>0.4</v>
      </c>
      <c r="M623" s="9" t="s">
        <v>1149</v>
      </c>
      <c r="N623" s="3" t="s">
        <v>1034</v>
      </c>
      <c r="O623" s="3" t="s">
        <v>187</v>
      </c>
      <c r="P623" s="3" t="s">
        <v>11</v>
      </c>
      <c r="Q623" s="3" t="s">
        <v>30</v>
      </c>
      <c r="R623" s="3" t="s">
        <v>30</v>
      </c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3" t="s">
        <v>14</v>
      </c>
      <c r="AW623" s="3" t="s">
        <v>1072</v>
      </c>
      <c r="AX623" s="3" t="s">
        <v>14</v>
      </c>
      <c r="AY623" s="3" t="s">
        <v>14</v>
      </c>
    </row>
    <row r="624" spans="1:51" ht="30" customHeight="1">
      <c r="A624" s="9" t="s">
        <v>1537</v>
      </c>
      <c r="B624" s="9" t="s">
        <v>992</v>
      </c>
      <c r="C624" s="9" t="s">
        <v>61</v>
      </c>
      <c r="D624" s="10">
        <v>1.89E-2</v>
      </c>
      <c r="E624" s="13">
        <f>단가대비표!O109</f>
        <v>0</v>
      </c>
      <c r="F624" s="14">
        <f t="shared" si="98"/>
        <v>0</v>
      </c>
      <c r="G624" s="13">
        <f>단가대비표!P109</f>
        <v>0</v>
      </c>
      <c r="H624" s="14">
        <f t="shared" si="99"/>
        <v>0</v>
      </c>
      <c r="I624" s="13">
        <f>단가대비표!V109</f>
        <v>87</v>
      </c>
      <c r="J624" s="14">
        <f t="shared" si="100"/>
        <v>1.6</v>
      </c>
      <c r="K624" s="13">
        <f t="shared" si="101"/>
        <v>87</v>
      </c>
      <c r="L624" s="14">
        <f t="shared" si="102"/>
        <v>1.6</v>
      </c>
      <c r="M624" s="9" t="s">
        <v>14</v>
      </c>
      <c r="N624" s="3" t="s">
        <v>1034</v>
      </c>
      <c r="O624" s="3" t="s">
        <v>1739</v>
      </c>
      <c r="P624" s="3" t="s">
        <v>30</v>
      </c>
      <c r="Q624" s="3" t="s">
        <v>30</v>
      </c>
      <c r="R624" s="3" t="s">
        <v>11</v>
      </c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3" t="s">
        <v>14</v>
      </c>
      <c r="AW624" s="3" t="s">
        <v>1070</v>
      </c>
      <c r="AX624" s="3" t="s">
        <v>14</v>
      </c>
      <c r="AY624" s="3" t="s">
        <v>14</v>
      </c>
    </row>
    <row r="625" spans="1:51" ht="30" customHeight="1">
      <c r="A625" s="9" t="s">
        <v>73</v>
      </c>
      <c r="B625" s="9" t="s">
        <v>1534</v>
      </c>
      <c r="C625" s="9" t="s">
        <v>38</v>
      </c>
      <c r="D625" s="10">
        <v>5.8499999999999993E-3</v>
      </c>
      <c r="E625" s="13">
        <f>단가대비표!O115</f>
        <v>0</v>
      </c>
      <c r="F625" s="14">
        <f t="shared" si="98"/>
        <v>0</v>
      </c>
      <c r="G625" s="13">
        <f>단가대비표!P115</f>
        <v>183489</v>
      </c>
      <c r="H625" s="14">
        <f t="shared" si="99"/>
        <v>1073.4000000000001</v>
      </c>
      <c r="I625" s="13">
        <f>단가대비표!V115</f>
        <v>0</v>
      </c>
      <c r="J625" s="14">
        <f t="shared" si="100"/>
        <v>0</v>
      </c>
      <c r="K625" s="13">
        <f t="shared" si="101"/>
        <v>183489</v>
      </c>
      <c r="L625" s="14">
        <f t="shared" si="102"/>
        <v>1073.4000000000001</v>
      </c>
      <c r="M625" s="9" t="s">
        <v>14</v>
      </c>
      <c r="N625" s="3" t="s">
        <v>1034</v>
      </c>
      <c r="O625" s="3" t="s">
        <v>1760</v>
      </c>
      <c r="P625" s="3" t="s">
        <v>30</v>
      </c>
      <c r="Q625" s="3" t="s">
        <v>30</v>
      </c>
      <c r="R625" s="3" t="s">
        <v>11</v>
      </c>
      <c r="S625" s="4"/>
      <c r="T625" s="4"/>
      <c r="U625" s="4"/>
      <c r="V625" s="4">
        <v>1</v>
      </c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3" t="s">
        <v>14</v>
      </c>
      <c r="AW625" s="3" t="s">
        <v>1059</v>
      </c>
      <c r="AX625" s="3" t="s">
        <v>14</v>
      </c>
      <c r="AY625" s="3" t="s">
        <v>14</v>
      </c>
    </row>
    <row r="626" spans="1:51" ht="30" customHeight="1">
      <c r="A626" s="9" t="s">
        <v>1558</v>
      </c>
      <c r="B626" s="9" t="s">
        <v>1534</v>
      </c>
      <c r="C626" s="9" t="s">
        <v>38</v>
      </c>
      <c r="D626" s="10">
        <v>1E-4</v>
      </c>
      <c r="E626" s="13">
        <f>단가대비표!O110</f>
        <v>0</v>
      </c>
      <c r="F626" s="14">
        <f t="shared" si="98"/>
        <v>0</v>
      </c>
      <c r="G626" s="13">
        <f>단가대비표!P110</f>
        <v>138290</v>
      </c>
      <c r="H626" s="14">
        <f t="shared" si="99"/>
        <v>13.8</v>
      </c>
      <c r="I626" s="13">
        <f>단가대비표!V110</f>
        <v>0</v>
      </c>
      <c r="J626" s="14">
        <f t="shared" si="100"/>
        <v>0</v>
      </c>
      <c r="K626" s="13">
        <f t="shared" si="101"/>
        <v>138290</v>
      </c>
      <c r="L626" s="14">
        <f t="shared" si="102"/>
        <v>13.8</v>
      </c>
      <c r="M626" s="9" t="s">
        <v>14</v>
      </c>
      <c r="N626" s="3" t="s">
        <v>1034</v>
      </c>
      <c r="O626" s="3" t="s">
        <v>1652</v>
      </c>
      <c r="P626" s="3" t="s">
        <v>30</v>
      </c>
      <c r="Q626" s="3" t="s">
        <v>30</v>
      </c>
      <c r="R626" s="3" t="s">
        <v>11</v>
      </c>
      <c r="S626" s="4"/>
      <c r="T626" s="4"/>
      <c r="U626" s="4"/>
      <c r="V626" s="4">
        <v>1</v>
      </c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3" t="s">
        <v>14</v>
      </c>
      <c r="AW626" s="3" t="s">
        <v>1081</v>
      </c>
      <c r="AX626" s="3" t="s">
        <v>14</v>
      </c>
      <c r="AY626" s="3" t="s">
        <v>14</v>
      </c>
    </row>
    <row r="627" spans="1:51" ht="30" customHeight="1">
      <c r="A627" s="9" t="s">
        <v>62</v>
      </c>
      <c r="B627" s="9" t="s">
        <v>1534</v>
      </c>
      <c r="C627" s="9" t="s">
        <v>38</v>
      </c>
      <c r="D627" s="10">
        <v>3.8999999999999999E-4</v>
      </c>
      <c r="E627" s="13">
        <f>단가대비표!O116</f>
        <v>0</v>
      </c>
      <c r="F627" s="14">
        <f t="shared" si="98"/>
        <v>0</v>
      </c>
      <c r="G627" s="13">
        <f>단가대비표!P116</f>
        <v>223094</v>
      </c>
      <c r="H627" s="14">
        <f t="shared" si="99"/>
        <v>87</v>
      </c>
      <c r="I627" s="13">
        <f>단가대비표!V116</f>
        <v>0</v>
      </c>
      <c r="J627" s="14">
        <f t="shared" si="100"/>
        <v>0</v>
      </c>
      <c r="K627" s="13">
        <f t="shared" si="101"/>
        <v>223094</v>
      </c>
      <c r="L627" s="14">
        <f t="shared" si="102"/>
        <v>87</v>
      </c>
      <c r="M627" s="9" t="s">
        <v>14</v>
      </c>
      <c r="N627" s="3" t="s">
        <v>1034</v>
      </c>
      <c r="O627" s="3" t="s">
        <v>1746</v>
      </c>
      <c r="P627" s="3" t="s">
        <v>30</v>
      </c>
      <c r="Q627" s="3" t="s">
        <v>30</v>
      </c>
      <c r="R627" s="3" t="s">
        <v>11</v>
      </c>
      <c r="S627" s="4"/>
      <c r="T627" s="4"/>
      <c r="U627" s="4"/>
      <c r="V627" s="4">
        <v>1</v>
      </c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3" t="s">
        <v>14</v>
      </c>
      <c r="AW627" s="3" t="s">
        <v>1082</v>
      </c>
      <c r="AX627" s="3" t="s">
        <v>14</v>
      </c>
      <c r="AY627" s="3" t="s">
        <v>14</v>
      </c>
    </row>
    <row r="628" spans="1:51" ht="30" customHeight="1">
      <c r="A628" s="9" t="s">
        <v>1171</v>
      </c>
      <c r="B628" s="9" t="s">
        <v>1534</v>
      </c>
      <c r="C628" s="9" t="s">
        <v>38</v>
      </c>
      <c r="D628" s="10">
        <v>1.1E-4</v>
      </c>
      <c r="E628" s="13">
        <f>단가대비표!O111</f>
        <v>0</v>
      </c>
      <c r="F628" s="14">
        <f t="shared" si="98"/>
        <v>0</v>
      </c>
      <c r="G628" s="13">
        <f>단가대비표!P111</f>
        <v>166063</v>
      </c>
      <c r="H628" s="14">
        <f t="shared" si="99"/>
        <v>18.2</v>
      </c>
      <c r="I628" s="13">
        <f>단가대비표!V111</f>
        <v>0</v>
      </c>
      <c r="J628" s="14">
        <f t="shared" si="100"/>
        <v>0</v>
      </c>
      <c r="K628" s="13">
        <f t="shared" si="101"/>
        <v>166063</v>
      </c>
      <c r="L628" s="14">
        <f t="shared" si="102"/>
        <v>18.2</v>
      </c>
      <c r="M628" s="9" t="s">
        <v>14</v>
      </c>
      <c r="N628" s="3" t="s">
        <v>1034</v>
      </c>
      <c r="O628" s="3" t="s">
        <v>1712</v>
      </c>
      <c r="P628" s="3" t="s">
        <v>30</v>
      </c>
      <c r="Q628" s="3" t="s">
        <v>30</v>
      </c>
      <c r="R628" s="3" t="s">
        <v>11</v>
      </c>
      <c r="S628" s="4"/>
      <c r="T628" s="4"/>
      <c r="U628" s="4"/>
      <c r="V628" s="4">
        <v>1</v>
      </c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3" t="s">
        <v>14</v>
      </c>
      <c r="AW628" s="3" t="s">
        <v>1064</v>
      </c>
      <c r="AX628" s="3" t="s">
        <v>14</v>
      </c>
      <c r="AY628" s="3" t="s">
        <v>14</v>
      </c>
    </row>
    <row r="629" spans="1:51" ht="30" customHeight="1">
      <c r="A629" s="9" t="s">
        <v>1572</v>
      </c>
      <c r="B629" s="9" t="s">
        <v>1593</v>
      </c>
      <c r="C629" s="9" t="s">
        <v>39</v>
      </c>
      <c r="D629" s="10">
        <v>1</v>
      </c>
      <c r="E629" s="13">
        <v>0</v>
      </c>
      <c r="F629" s="14">
        <f t="shared" si="98"/>
        <v>0</v>
      </c>
      <c r="G629" s="13">
        <v>0</v>
      </c>
      <c r="H629" s="14">
        <f t="shared" si="99"/>
        <v>0</v>
      </c>
      <c r="I629" s="13">
        <f>TRUNC(SUMIF(V620:V629,RIGHTB(O629,1),H620:H629)*U629,2)</f>
        <v>35.770000000000003</v>
      </c>
      <c r="J629" s="14">
        <f t="shared" si="100"/>
        <v>35.700000000000003</v>
      </c>
      <c r="K629" s="13">
        <f t="shared" si="101"/>
        <v>35.700000000000003</v>
      </c>
      <c r="L629" s="14">
        <f t="shared" si="102"/>
        <v>35.700000000000003</v>
      </c>
      <c r="M629" s="9" t="s">
        <v>14</v>
      </c>
      <c r="N629" s="3" t="s">
        <v>1034</v>
      </c>
      <c r="O629" s="3" t="s">
        <v>564</v>
      </c>
      <c r="P629" s="3" t="s">
        <v>30</v>
      </c>
      <c r="Q629" s="3" t="s">
        <v>30</v>
      </c>
      <c r="R629" s="3" t="s">
        <v>30</v>
      </c>
      <c r="S629" s="4">
        <v>1</v>
      </c>
      <c r="T629" s="4">
        <v>2</v>
      </c>
      <c r="U629" s="4">
        <v>0.03</v>
      </c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3" t="s">
        <v>14</v>
      </c>
      <c r="AW629" s="3" t="s">
        <v>1805</v>
      </c>
      <c r="AX629" s="3" t="s">
        <v>14</v>
      </c>
      <c r="AY629" s="3" t="s">
        <v>14</v>
      </c>
    </row>
    <row r="630" spans="1:51" ht="30" customHeight="1">
      <c r="A630" s="9" t="s">
        <v>813</v>
      </c>
      <c r="B630" s="9" t="s">
        <v>14</v>
      </c>
      <c r="C630" s="9" t="s">
        <v>14</v>
      </c>
      <c r="D630" s="10"/>
      <c r="E630" s="13"/>
      <c r="F630" s="14">
        <f>TRUNC(SUMIF(N620:N629,N619,F620:F629),0)</f>
        <v>38</v>
      </c>
      <c r="G630" s="13"/>
      <c r="H630" s="14">
        <f>TRUNC(SUMIF(N620:N629,N619,H620:H629),0)</f>
        <v>1192</v>
      </c>
      <c r="I630" s="13"/>
      <c r="J630" s="14">
        <f>TRUNC(SUMIF(N620:N629,N619,J620:J629),0)</f>
        <v>37</v>
      </c>
      <c r="K630" s="13"/>
      <c r="L630" s="14">
        <f>F630+H630+J630</f>
        <v>1267</v>
      </c>
      <c r="M630" s="9" t="s">
        <v>14</v>
      </c>
      <c r="N630" s="3" t="s">
        <v>1433</v>
      </c>
      <c r="O630" s="3" t="s">
        <v>1433</v>
      </c>
      <c r="P630" s="3" t="s">
        <v>14</v>
      </c>
      <c r="Q630" s="3" t="s">
        <v>14</v>
      </c>
      <c r="R630" s="3" t="s">
        <v>14</v>
      </c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3" t="s">
        <v>14</v>
      </c>
      <c r="AW630" s="3" t="s">
        <v>14</v>
      </c>
      <c r="AX630" s="3" t="s">
        <v>14</v>
      </c>
      <c r="AY630" s="3" t="s">
        <v>14</v>
      </c>
    </row>
    <row r="631" spans="1:51" ht="30" customHeight="1">
      <c r="A631" s="10"/>
      <c r="B631" s="10"/>
      <c r="C631" s="10"/>
      <c r="D631" s="10"/>
      <c r="E631" s="13"/>
      <c r="F631" s="14"/>
      <c r="G631" s="13"/>
      <c r="H631" s="14"/>
      <c r="I631" s="13"/>
      <c r="J631" s="14"/>
      <c r="K631" s="13"/>
      <c r="L631" s="14"/>
      <c r="M631" s="10"/>
    </row>
    <row r="632" spans="1:51" ht="30" customHeight="1">
      <c r="A632" s="256" t="s">
        <v>707</v>
      </c>
      <c r="B632" s="256"/>
      <c r="C632" s="256"/>
      <c r="D632" s="256"/>
      <c r="E632" s="257"/>
      <c r="F632" s="258"/>
      <c r="G632" s="257"/>
      <c r="H632" s="258"/>
      <c r="I632" s="257"/>
      <c r="J632" s="258"/>
      <c r="K632" s="257"/>
      <c r="L632" s="258"/>
      <c r="M632" s="256"/>
      <c r="N632" s="2" t="s">
        <v>581</v>
      </c>
    </row>
    <row r="633" spans="1:51" ht="30" customHeight="1">
      <c r="A633" s="9" t="s">
        <v>47</v>
      </c>
      <c r="B633" s="9" t="s">
        <v>1573</v>
      </c>
      <c r="C633" s="9" t="s">
        <v>37</v>
      </c>
      <c r="D633" s="10">
        <v>510</v>
      </c>
      <c r="E633" s="13">
        <f>단가대비표!O34</f>
        <v>0</v>
      </c>
      <c r="F633" s="14">
        <f>TRUNC(E633*D633,1)</f>
        <v>0</v>
      </c>
      <c r="G633" s="13">
        <f>단가대비표!P34</f>
        <v>0</v>
      </c>
      <c r="H633" s="14">
        <f>TRUNC(G633*D633,1)</f>
        <v>0</v>
      </c>
      <c r="I633" s="13">
        <f>단가대비표!V34</f>
        <v>0</v>
      </c>
      <c r="J633" s="14">
        <f>TRUNC(I633*D633,1)</f>
        <v>0</v>
      </c>
      <c r="K633" s="13">
        <f t="shared" ref="K633:L635" si="103">TRUNC(E633+G633+I633,1)</f>
        <v>0</v>
      </c>
      <c r="L633" s="14">
        <f t="shared" si="103"/>
        <v>0</v>
      </c>
      <c r="M633" s="9" t="s">
        <v>45</v>
      </c>
      <c r="N633" s="3" t="s">
        <v>581</v>
      </c>
      <c r="O633" s="3" t="s">
        <v>1675</v>
      </c>
      <c r="P633" s="3" t="s">
        <v>30</v>
      </c>
      <c r="Q633" s="3" t="s">
        <v>30</v>
      </c>
      <c r="R633" s="3" t="s">
        <v>11</v>
      </c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3" t="s">
        <v>14</v>
      </c>
      <c r="AW633" s="3" t="s">
        <v>1061</v>
      </c>
      <c r="AX633" s="3" t="s">
        <v>14</v>
      </c>
      <c r="AY633" s="3" t="s">
        <v>14</v>
      </c>
    </row>
    <row r="634" spans="1:51" ht="30" customHeight="1">
      <c r="A634" s="9" t="s">
        <v>50</v>
      </c>
      <c r="B634" s="9" t="s">
        <v>1566</v>
      </c>
      <c r="C634" s="9" t="s">
        <v>49</v>
      </c>
      <c r="D634" s="10">
        <v>1.1000000000000001</v>
      </c>
      <c r="E634" s="13">
        <f>단가대비표!O7</f>
        <v>0</v>
      </c>
      <c r="F634" s="14">
        <f>TRUNC(E634*D634,1)</f>
        <v>0</v>
      </c>
      <c r="G634" s="13">
        <f>단가대비표!P7</f>
        <v>0</v>
      </c>
      <c r="H634" s="14">
        <f>TRUNC(G634*D634,1)</f>
        <v>0</v>
      </c>
      <c r="I634" s="13">
        <f>단가대비표!V7</f>
        <v>0</v>
      </c>
      <c r="J634" s="14">
        <f>TRUNC(I634*D634,1)</f>
        <v>0</v>
      </c>
      <c r="K634" s="13">
        <f t="shared" si="103"/>
        <v>0</v>
      </c>
      <c r="L634" s="14">
        <f t="shared" si="103"/>
        <v>0</v>
      </c>
      <c r="M634" s="9" t="s">
        <v>45</v>
      </c>
      <c r="N634" s="3" t="s">
        <v>581</v>
      </c>
      <c r="O634" s="3" t="s">
        <v>1679</v>
      </c>
      <c r="P634" s="3" t="s">
        <v>30</v>
      </c>
      <c r="Q634" s="3" t="s">
        <v>30</v>
      </c>
      <c r="R634" s="3" t="s">
        <v>11</v>
      </c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3" t="s">
        <v>14</v>
      </c>
      <c r="AW634" s="3" t="s">
        <v>1066</v>
      </c>
      <c r="AX634" s="3" t="s">
        <v>14</v>
      </c>
      <c r="AY634" s="3" t="s">
        <v>14</v>
      </c>
    </row>
    <row r="635" spans="1:51" ht="30" customHeight="1">
      <c r="A635" s="9" t="s">
        <v>1175</v>
      </c>
      <c r="B635" s="9" t="s">
        <v>990</v>
      </c>
      <c r="C635" s="9" t="s">
        <v>49</v>
      </c>
      <c r="D635" s="10">
        <v>1</v>
      </c>
      <c r="E635" s="13">
        <f>일위대가목록!E75</f>
        <v>0</v>
      </c>
      <c r="F635" s="14">
        <f>TRUNC(E635*D635,1)</f>
        <v>0</v>
      </c>
      <c r="G635" s="13">
        <f>일위대가목록!F75</f>
        <v>91271</v>
      </c>
      <c r="H635" s="14">
        <f>TRUNC(G635*D635,1)</f>
        <v>91271</v>
      </c>
      <c r="I635" s="13">
        <f>일위대가목록!G75</f>
        <v>0</v>
      </c>
      <c r="J635" s="14">
        <f>TRUNC(I635*D635,1)</f>
        <v>0</v>
      </c>
      <c r="K635" s="13">
        <f t="shared" si="103"/>
        <v>91271</v>
      </c>
      <c r="L635" s="14">
        <f t="shared" si="103"/>
        <v>91271</v>
      </c>
      <c r="M635" s="9" t="s">
        <v>1166</v>
      </c>
      <c r="N635" s="3" t="s">
        <v>581</v>
      </c>
      <c r="O635" s="3" t="s">
        <v>1017</v>
      </c>
      <c r="P635" s="3" t="s">
        <v>11</v>
      </c>
      <c r="Q635" s="3" t="s">
        <v>30</v>
      </c>
      <c r="R635" s="3" t="s">
        <v>30</v>
      </c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3" t="s">
        <v>14</v>
      </c>
      <c r="AW635" s="3" t="s">
        <v>1131</v>
      </c>
      <c r="AX635" s="3" t="s">
        <v>14</v>
      </c>
      <c r="AY635" s="3" t="s">
        <v>14</v>
      </c>
    </row>
    <row r="636" spans="1:51" ht="30" customHeight="1">
      <c r="A636" s="9" t="s">
        <v>813</v>
      </c>
      <c r="B636" s="9" t="s">
        <v>14</v>
      </c>
      <c r="C636" s="9" t="s">
        <v>14</v>
      </c>
      <c r="D636" s="10"/>
      <c r="E636" s="13"/>
      <c r="F636" s="14">
        <f>TRUNC(SUMIF(N633:N635,N632,F633:F635),0)</f>
        <v>0</v>
      </c>
      <c r="G636" s="13"/>
      <c r="H636" s="14">
        <f>TRUNC(SUMIF(N633:N635,N632,H633:H635),0)</f>
        <v>91271</v>
      </c>
      <c r="I636" s="13"/>
      <c r="J636" s="14">
        <f>TRUNC(SUMIF(N633:N635,N632,J633:J635),0)</f>
        <v>0</v>
      </c>
      <c r="K636" s="13"/>
      <c r="L636" s="14">
        <f>F636+H636+J636</f>
        <v>91271</v>
      </c>
      <c r="M636" s="9" t="s">
        <v>14</v>
      </c>
      <c r="N636" s="3" t="s">
        <v>1433</v>
      </c>
      <c r="O636" s="3" t="s">
        <v>1433</v>
      </c>
      <c r="P636" s="3" t="s">
        <v>14</v>
      </c>
      <c r="Q636" s="3" t="s">
        <v>14</v>
      </c>
      <c r="R636" s="3" t="s">
        <v>14</v>
      </c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3" t="s">
        <v>14</v>
      </c>
      <c r="AW636" s="3" t="s">
        <v>14</v>
      </c>
      <c r="AX636" s="3" t="s">
        <v>14</v>
      </c>
      <c r="AY636" s="3" t="s">
        <v>14</v>
      </c>
    </row>
    <row r="637" spans="1:51" ht="30" customHeight="1">
      <c r="A637" s="10"/>
      <c r="B637" s="10"/>
      <c r="C637" s="10"/>
      <c r="D637" s="10"/>
      <c r="E637" s="13"/>
      <c r="F637" s="14"/>
      <c r="G637" s="13"/>
      <c r="H637" s="14"/>
      <c r="I637" s="13"/>
      <c r="J637" s="14"/>
      <c r="K637" s="13"/>
      <c r="L637" s="14"/>
      <c r="M637" s="10"/>
    </row>
    <row r="638" spans="1:51" ht="30" customHeight="1">
      <c r="A638" s="256" t="s">
        <v>182</v>
      </c>
      <c r="B638" s="256"/>
      <c r="C638" s="256"/>
      <c r="D638" s="256"/>
      <c r="E638" s="257"/>
      <c r="F638" s="258"/>
      <c r="G638" s="257"/>
      <c r="H638" s="258"/>
      <c r="I638" s="257"/>
      <c r="J638" s="258"/>
      <c r="K638" s="257"/>
      <c r="L638" s="258"/>
      <c r="M638" s="256"/>
      <c r="N638" s="2" t="s">
        <v>583</v>
      </c>
    </row>
    <row r="639" spans="1:51" ht="30" customHeight="1">
      <c r="A639" s="9" t="s">
        <v>33</v>
      </c>
      <c r="B639" s="9" t="s">
        <v>1534</v>
      </c>
      <c r="C639" s="9" t="s">
        <v>38</v>
      </c>
      <c r="D639" s="10">
        <v>3.5000000000000003E-2</v>
      </c>
      <c r="E639" s="13">
        <f>단가대비표!O121</f>
        <v>0</v>
      </c>
      <c r="F639" s="14">
        <f>TRUNC(E639*D639,1)</f>
        <v>0</v>
      </c>
      <c r="G639" s="13">
        <f>단가대비표!P121</f>
        <v>216528</v>
      </c>
      <c r="H639" s="14">
        <f>TRUNC(G639*D639,1)</f>
        <v>7578.4</v>
      </c>
      <c r="I639" s="13">
        <f>단가대비표!V121</f>
        <v>0</v>
      </c>
      <c r="J639" s="14">
        <f>TRUNC(I639*D639,1)</f>
        <v>0</v>
      </c>
      <c r="K639" s="13">
        <f t="shared" ref="K639:L641" si="104">TRUNC(E639+G639+I639,1)</f>
        <v>216528</v>
      </c>
      <c r="L639" s="14">
        <f t="shared" si="104"/>
        <v>7578.4</v>
      </c>
      <c r="M639" s="9" t="s">
        <v>14</v>
      </c>
      <c r="N639" s="3" t="s">
        <v>583</v>
      </c>
      <c r="O639" s="3" t="s">
        <v>1673</v>
      </c>
      <c r="P639" s="3" t="s">
        <v>30</v>
      </c>
      <c r="Q639" s="3" t="s">
        <v>30</v>
      </c>
      <c r="R639" s="3" t="s">
        <v>11</v>
      </c>
      <c r="S639" s="4"/>
      <c r="T639" s="4"/>
      <c r="U639" s="4"/>
      <c r="V639" s="4">
        <v>1</v>
      </c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3" t="s">
        <v>14</v>
      </c>
      <c r="AW639" s="3" t="s">
        <v>1074</v>
      </c>
      <c r="AX639" s="3" t="s">
        <v>14</v>
      </c>
      <c r="AY639" s="3" t="s">
        <v>14</v>
      </c>
    </row>
    <row r="640" spans="1:51" ht="30" customHeight="1">
      <c r="A640" s="9" t="s">
        <v>1558</v>
      </c>
      <c r="B640" s="9" t="s">
        <v>1534</v>
      </c>
      <c r="C640" s="9" t="s">
        <v>38</v>
      </c>
      <c r="D640" s="10">
        <v>1.2E-2</v>
      </c>
      <c r="E640" s="13">
        <f>단가대비표!O110</f>
        <v>0</v>
      </c>
      <c r="F640" s="14">
        <f>TRUNC(E640*D640,1)</f>
        <v>0</v>
      </c>
      <c r="G640" s="13">
        <f>단가대비표!P110</f>
        <v>138290</v>
      </c>
      <c r="H640" s="14">
        <f>TRUNC(G640*D640,1)</f>
        <v>1659.4</v>
      </c>
      <c r="I640" s="13">
        <f>단가대비표!V110</f>
        <v>0</v>
      </c>
      <c r="J640" s="14">
        <f>TRUNC(I640*D640,1)</f>
        <v>0</v>
      </c>
      <c r="K640" s="13">
        <f t="shared" si="104"/>
        <v>138290</v>
      </c>
      <c r="L640" s="14">
        <f t="shared" si="104"/>
        <v>1659.4</v>
      </c>
      <c r="M640" s="9" t="s">
        <v>14</v>
      </c>
      <c r="N640" s="3" t="s">
        <v>583</v>
      </c>
      <c r="O640" s="3" t="s">
        <v>1652</v>
      </c>
      <c r="P640" s="3" t="s">
        <v>30</v>
      </c>
      <c r="Q640" s="3" t="s">
        <v>30</v>
      </c>
      <c r="R640" s="3" t="s">
        <v>11</v>
      </c>
      <c r="S640" s="4"/>
      <c r="T640" s="4"/>
      <c r="U640" s="4"/>
      <c r="V640" s="4">
        <v>1</v>
      </c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3" t="s">
        <v>14</v>
      </c>
      <c r="AW640" s="3" t="s">
        <v>1062</v>
      </c>
      <c r="AX640" s="3" t="s">
        <v>14</v>
      </c>
      <c r="AY640" s="3" t="s">
        <v>14</v>
      </c>
    </row>
    <row r="641" spans="1:51" ht="30" customHeight="1">
      <c r="A641" s="9" t="s">
        <v>1572</v>
      </c>
      <c r="B641" s="9" t="s">
        <v>1587</v>
      </c>
      <c r="C641" s="9" t="s">
        <v>39</v>
      </c>
      <c r="D641" s="10">
        <v>1</v>
      </c>
      <c r="E641" s="13">
        <v>0</v>
      </c>
      <c r="F641" s="14">
        <f>TRUNC(E641*D641,1)</f>
        <v>0</v>
      </c>
      <c r="G641" s="13">
        <v>0</v>
      </c>
      <c r="H641" s="14">
        <f>TRUNC(G641*D641,1)</f>
        <v>0</v>
      </c>
      <c r="I641" s="13">
        <f>TRUNC(SUMIF(V639:V641,RIGHTB(O641,1),H639:H641)*U641,2)</f>
        <v>184.75</v>
      </c>
      <c r="J641" s="14">
        <f>TRUNC(I641*D641,1)</f>
        <v>184.7</v>
      </c>
      <c r="K641" s="13">
        <f t="shared" si="104"/>
        <v>184.7</v>
      </c>
      <c r="L641" s="14">
        <f t="shared" si="104"/>
        <v>184.7</v>
      </c>
      <c r="M641" s="9" t="s">
        <v>14</v>
      </c>
      <c r="N641" s="3" t="s">
        <v>583</v>
      </c>
      <c r="O641" s="3" t="s">
        <v>564</v>
      </c>
      <c r="P641" s="3" t="s">
        <v>30</v>
      </c>
      <c r="Q641" s="3" t="s">
        <v>30</v>
      </c>
      <c r="R641" s="3" t="s">
        <v>30</v>
      </c>
      <c r="S641" s="4">
        <v>1</v>
      </c>
      <c r="T641" s="4">
        <v>2</v>
      </c>
      <c r="U641" s="4">
        <v>0.02</v>
      </c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3" t="s">
        <v>14</v>
      </c>
      <c r="AW641" s="3" t="s">
        <v>1144</v>
      </c>
      <c r="AX641" s="3" t="s">
        <v>14</v>
      </c>
      <c r="AY641" s="3" t="s">
        <v>14</v>
      </c>
    </row>
    <row r="642" spans="1:51" ht="30" customHeight="1">
      <c r="A642" s="9" t="s">
        <v>813</v>
      </c>
      <c r="B642" s="9" t="s">
        <v>14</v>
      </c>
      <c r="C642" s="9" t="s">
        <v>14</v>
      </c>
      <c r="D642" s="10"/>
      <c r="E642" s="13"/>
      <c r="F642" s="14">
        <f>TRUNC(SUMIF(N639:N641,N638,F639:F641),0)</f>
        <v>0</v>
      </c>
      <c r="G642" s="13"/>
      <c r="H642" s="14">
        <f>TRUNC(SUMIF(N639:N641,N638,H639:H641),0)</f>
        <v>9237</v>
      </c>
      <c r="I642" s="13"/>
      <c r="J642" s="14">
        <f>TRUNC(SUMIF(N639:N641,N638,J639:J641),0)</f>
        <v>184</v>
      </c>
      <c r="K642" s="13"/>
      <c r="L642" s="14">
        <f>F642+H642+J642</f>
        <v>9421</v>
      </c>
      <c r="M642" s="9" t="s">
        <v>14</v>
      </c>
      <c r="N642" s="3" t="s">
        <v>1433</v>
      </c>
      <c r="O642" s="3" t="s">
        <v>1433</v>
      </c>
      <c r="P642" s="3" t="s">
        <v>14</v>
      </c>
      <c r="Q642" s="3" t="s">
        <v>14</v>
      </c>
      <c r="R642" s="3" t="s">
        <v>14</v>
      </c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3" t="s">
        <v>14</v>
      </c>
      <c r="AW642" s="3" t="s">
        <v>14</v>
      </c>
      <c r="AX642" s="3" t="s">
        <v>14</v>
      </c>
      <c r="AY642" s="3" t="s">
        <v>14</v>
      </c>
    </row>
    <row r="643" spans="1:51" ht="30" customHeight="1">
      <c r="A643" s="10"/>
      <c r="B643" s="10"/>
      <c r="C643" s="10"/>
      <c r="D643" s="10"/>
      <c r="E643" s="13"/>
      <c r="F643" s="14"/>
      <c r="G643" s="13"/>
      <c r="H643" s="14"/>
      <c r="I643" s="13"/>
      <c r="J643" s="14"/>
      <c r="K643" s="13"/>
      <c r="L643" s="14"/>
      <c r="M643" s="10"/>
    </row>
    <row r="644" spans="1:51" ht="30" customHeight="1">
      <c r="A644" s="256" t="s">
        <v>321</v>
      </c>
      <c r="B644" s="256"/>
      <c r="C644" s="256"/>
      <c r="D644" s="256"/>
      <c r="E644" s="257"/>
      <c r="F644" s="258"/>
      <c r="G644" s="257"/>
      <c r="H644" s="258"/>
      <c r="I644" s="257"/>
      <c r="J644" s="258"/>
      <c r="K644" s="257"/>
      <c r="L644" s="258"/>
      <c r="M644" s="256"/>
      <c r="N644" s="2" t="s">
        <v>587</v>
      </c>
    </row>
    <row r="645" spans="1:51" ht="30" customHeight="1">
      <c r="A645" s="9" t="s">
        <v>82</v>
      </c>
      <c r="B645" s="9" t="s">
        <v>1534</v>
      </c>
      <c r="C645" s="9" t="s">
        <v>38</v>
      </c>
      <c r="D645" s="10">
        <v>0.313</v>
      </c>
      <c r="E645" s="13">
        <f>단가대비표!O119</f>
        <v>0</v>
      </c>
      <c r="F645" s="14">
        <f>TRUNC(E645*D645,1)</f>
        <v>0</v>
      </c>
      <c r="G645" s="13">
        <f>단가대비표!P119</f>
        <v>199185</v>
      </c>
      <c r="H645" s="14">
        <f>TRUNC(G645*D645,1)</f>
        <v>62344.9</v>
      </c>
      <c r="I645" s="13">
        <f>단가대비표!V119</f>
        <v>0</v>
      </c>
      <c r="J645" s="14">
        <f>TRUNC(I645*D645,1)</f>
        <v>0</v>
      </c>
      <c r="K645" s="13">
        <f t="shared" ref="K645:L647" si="105">TRUNC(E645+G645+I645,1)</f>
        <v>199185</v>
      </c>
      <c r="L645" s="14">
        <f t="shared" si="105"/>
        <v>62344.9</v>
      </c>
      <c r="M645" s="9" t="s">
        <v>14</v>
      </c>
      <c r="N645" s="3" t="s">
        <v>587</v>
      </c>
      <c r="O645" s="3" t="s">
        <v>1694</v>
      </c>
      <c r="P645" s="3" t="s">
        <v>30</v>
      </c>
      <c r="Q645" s="3" t="s">
        <v>30</v>
      </c>
      <c r="R645" s="3" t="s">
        <v>11</v>
      </c>
      <c r="S645" s="4"/>
      <c r="T645" s="4"/>
      <c r="U645" s="4"/>
      <c r="V645" s="4">
        <v>1</v>
      </c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3" t="s">
        <v>14</v>
      </c>
      <c r="AW645" s="3" t="s">
        <v>1075</v>
      </c>
      <c r="AX645" s="3" t="s">
        <v>14</v>
      </c>
      <c r="AY645" s="3" t="s">
        <v>14</v>
      </c>
    </row>
    <row r="646" spans="1:51" ht="30" customHeight="1">
      <c r="A646" s="9" t="s">
        <v>1558</v>
      </c>
      <c r="B646" s="9" t="s">
        <v>1534</v>
      </c>
      <c r="C646" s="9" t="s">
        <v>38</v>
      </c>
      <c r="D646" s="10">
        <v>6.4000000000000001E-2</v>
      </c>
      <c r="E646" s="13">
        <f>단가대비표!O110</f>
        <v>0</v>
      </c>
      <c r="F646" s="14">
        <f>TRUNC(E646*D646,1)</f>
        <v>0</v>
      </c>
      <c r="G646" s="13">
        <f>단가대비표!P110</f>
        <v>138290</v>
      </c>
      <c r="H646" s="14">
        <f>TRUNC(G646*D646,1)</f>
        <v>8850.5</v>
      </c>
      <c r="I646" s="13">
        <f>단가대비표!V110</f>
        <v>0</v>
      </c>
      <c r="J646" s="14">
        <f>TRUNC(I646*D646,1)</f>
        <v>0</v>
      </c>
      <c r="K646" s="13">
        <f t="shared" si="105"/>
        <v>138290</v>
      </c>
      <c r="L646" s="14">
        <f t="shared" si="105"/>
        <v>8850.5</v>
      </c>
      <c r="M646" s="9" t="s">
        <v>14</v>
      </c>
      <c r="N646" s="3" t="s">
        <v>587</v>
      </c>
      <c r="O646" s="3" t="s">
        <v>1652</v>
      </c>
      <c r="P646" s="3" t="s">
        <v>30</v>
      </c>
      <c r="Q646" s="3" t="s">
        <v>30</v>
      </c>
      <c r="R646" s="3" t="s">
        <v>11</v>
      </c>
      <c r="S646" s="4"/>
      <c r="T646" s="4"/>
      <c r="U646" s="4"/>
      <c r="V646" s="4">
        <v>1</v>
      </c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3" t="s">
        <v>14</v>
      </c>
      <c r="AW646" s="3" t="s">
        <v>1063</v>
      </c>
      <c r="AX646" s="3" t="s">
        <v>14</v>
      </c>
      <c r="AY646" s="3" t="s">
        <v>14</v>
      </c>
    </row>
    <row r="647" spans="1:51" ht="30" customHeight="1">
      <c r="A647" s="9" t="s">
        <v>1572</v>
      </c>
      <c r="B647" s="9" t="s">
        <v>1593</v>
      </c>
      <c r="C647" s="9" t="s">
        <v>39</v>
      </c>
      <c r="D647" s="10">
        <v>1</v>
      </c>
      <c r="E647" s="13">
        <v>0</v>
      </c>
      <c r="F647" s="14">
        <f>TRUNC(E647*D647,1)</f>
        <v>0</v>
      </c>
      <c r="G647" s="13">
        <v>0</v>
      </c>
      <c r="H647" s="14">
        <f>TRUNC(G647*D647,1)</f>
        <v>0</v>
      </c>
      <c r="I647" s="13">
        <f>TRUNC(SUMIF(V645:V647,RIGHTB(O647,1),H645:H647)*U647,2)</f>
        <v>2135.86</v>
      </c>
      <c r="J647" s="14">
        <f>TRUNC(I647*D647,1)</f>
        <v>2135.8000000000002</v>
      </c>
      <c r="K647" s="13">
        <f t="shared" si="105"/>
        <v>2135.8000000000002</v>
      </c>
      <c r="L647" s="14">
        <f t="shared" si="105"/>
        <v>2135.8000000000002</v>
      </c>
      <c r="M647" s="9" t="s">
        <v>14</v>
      </c>
      <c r="N647" s="3" t="s">
        <v>587</v>
      </c>
      <c r="O647" s="3" t="s">
        <v>564</v>
      </c>
      <c r="P647" s="3" t="s">
        <v>30</v>
      </c>
      <c r="Q647" s="3" t="s">
        <v>30</v>
      </c>
      <c r="R647" s="3" t="s">
        <v>30</v>
      </c>
      <c r="S647" s="4">
        <v>1</v>
      </c>
      <c r="T647" s="4">
        <v>2</v>
      </c>
      <c r="U647" s="4">
        <v>0.03</v>
      </c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3" t="s">
        <v>14</v>
      </c>
      <c r="AW647" s="3" t="s">
        <v>1138</v>
      </c>
      <c r="AX647" s="3" t="s">
        <v>14</v>
      </c>
      <c r="AY647" s="3" t="s">
        <v>14</v>
      </c>
    </row>
    <row r="648" spans="1:51" ht="30" customHeight="1">
      <c r="A648" s="9" t="s">
        <v>813</v>
      </c>
      <c r="B648" s="9" t="s">
        <v>14</v>
      </c>
      <c r="C648" s="9" t="s">
        <v>14</v>
      </c>
      <c r="D648" s="10"/>
      <c r="E648" s="13"/>
      <c r="F648" s="14">
        <f>TRUNC(SUMIF(N645:N647,N644,F645:F647),0)</f>
        <v>0</v>
      </c>
      <c r="G648" s="13"/>
      <c r="H648" s="14">
        <f>TRUNC(SUMIF(N645:N647,N644,H645:H647),0)</f>
        <v>71195</v>
      </c>
      <c r="I648" s="13"/>
      <c r="J648" s="14">
        <f>TRUNC(SUMIF(N645:N647,N644,J645:J647),0)</f>
        <v>2135</v>
      </c>
      <c r="K648" s="13"/>
      <c r="L648" s="14">
        <f>F648+H648+J648</f>
        <v>73330</v>
      </c>
      <c r="M648" s="9" t="s">
        <v>14</v>
      </c>
      <c r="N648" s="3" t="s">
        <v>1433</v>
      </c>
      <c r="O648" s="3" t="s">
        <v>1433</v>
      </c>
      <c r="P648" s="3" t="s">
        <v>14</v>
      </c>
      <c r="Q648" s="3" t="s">
        <v>14</v>
      </c>
      <c r="R648" s="3" t="s">
        <v>14</v>
      </c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3" t="s">
        <v>14</v>
      </c>
      <c r="AW648" s="3" t="s">
        <v>14</v>
      </c>
      <c r="AX648" s="3" t="s">
        <v>14</v>
      </c>
      <c r="AY648" s="3" t="s">
        <v>14</v>
      </c>
    </row>
    <row r="649" spans="1:51" ht="30" customHeight="1">
      <c r="A649" s="10"/>
      <c r="B649" s="10"/>
      <c r="C649" s="10"/>
      <c r="D649" s="10"/>
      <c r="E649" s="13"/>
      <c r="F649" s="14"/>
      <c r="G649" s="13"/>
      <c r="H649" s="14"/>
      <c r="I649" s="13"/>
      <c r="J649" s="14"/>
      <c r="K649" s="13"/>
      <c r="L649" s="14"/>
      <c r="M649" s="10"/>
    </row>
    <row r="650" spans="1:51" ht="30" customHeight="1">
      <c r="A650" s="256" t="s">
        <v>1758</v>
      </c>
      <c r="B650" s="256"/>
      <c r="C650" s="256"/>
      <c r="D650" s="256"/>
      <c r="E650" s="257"/>
      <c r="F650" s="258"/>
      <c r="G650" s="257"/>
      <c r="H650" s="258"/>
      <c r="I650" s="257"/>
      <c r="J650" s="258"/>
      <c r="K650" s="257"/>
      <c r="L650" s="258"/>
      <c r="M650" s="256"/>
      <c r="N650" s="2" t="s">
        <v>586</v>
      </c>
    </row>
    <row r="651" spans="1:51" ht="30" customHeight="1">
      <c r="A651" s="9" t="s">
        <v>514</v>
      </c>
      <c r="B651" s="9" t="s">
        <v>946</v>
      </c>
      <c r="C651" s="9" t="s">
        <v>37</v>
      </c>
      <c r="D651" s="10">
        <v>2.2109999999999999</v>
      </c>
      <c r="E651" s="13">
        <f>단가대비표!O29</f>
        <v>1332</v>
      </c>
      <c r="F651" s="14">
        <f>TRUNC(E651*D651,1)</f>
        <v>2945</v>
      </c>
      <c r="G651" s="13">
        <f>단가대비표!P29</f>
        <v>0</v>
      </c>
      <c r="H651" s="14">
        <f>TRUNC(G651*D651,1)</f>
        <v>0</v>
      </c>
      <c r="I651" s="13">
        <f>단가대비표!V29</f>
        <v>0</v>
      </c>
      <c r="J651" s="14">
        <f>TRUNC(I651*D651,1)</f>
        <v>0</v>
      </c>
      <c r="K651" s="13">
        <f>TRUNC(E651+G651+I651,1)</f>
        <v>1332</v>
      </c>
      <c r="L651" s="14">
        <f>TRUNC(F651+H651+J651,1)</f>
        <v>2945</v>
      </c>
      <c r="M651" s="9" t="s">
        <v>14</v>
      </c>
      <c r="N651" s="3" t="s">
        <v>586</v>
      </c>
      <c r="O651" s="3" t="s">
        <v>1680</v>
      </c>
      <c r="P651" s="3" t="s">
        <v>30</v>
      </c>
      <c r="Q651" s="3" t="s">
        <v>30</v>
      </c>
      <c r="R651" s="3" t="s">
        <v>11</v>
      </c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3" t="s">
        <v>14</v>
      </c>
      <c r="AW651" s="3" t="s">
        <v>1084</v>
      </c>
      <c r="AX651" s="3" t="s">
        <v>14</v>
      </c>
      <c r="AY651" s="3" t="s">
        <v>14</v>
      </c>
    </row>
    <row r="652" spans="1:51" ht="30" customHeight="1">
      <c r="A652" s="9" t="s">
        <v>271</v>
      </c>
      <c r="B652" s="9" t="s">
        <v>1568</v>
      </c>
      <c r="C652" s="9" t="s">
        <v>37</v>
      </c>
      <c r="D652" s="10">
        <v>2.0099999999999998</v>
      </c>
      <c r="E652" s="13">
        <f>일위대가목록!E82</f>
        <v>89</v>
      </c>
      <c r="F652" s="14">
        <f>TRUNC(E652*D652,1)</f>
        <v>178.8</v>
      </c>
      <c r="G652" s="13">
        <f>일위대가목록!F82</f>
        <v>6128</v>
      </c>
      <c r="H652" s="14">
        <f>TRUNC(G652*D652,1)</f>
        <v>12317.2</v>
      </c>
      <c r="I652" s="13">
        <f>일위대가목록!G82</f>
        <v>197</v>
      </c>
      <c r="J652" s="14">
        <f>TRUNC(I652*D652,1)</f>
        <v>395.9</v>
      </c>
      <c r="K652" s="13">
        <f>TRUNC(E652+G652+I652,1)</f>
        <v>6414</v>
      </c>
      <c r="L652" s="14">
        <f>TRUNC(F652+H652+J652,1)</f>
        <v>12891.9</v>
      </c>
      <c r="M652" s="9" t="s">
        <v>1577</v>
      </c>
      <c r="N652" s="3" t="s">
        <v>586</v>
      </c>
      <c r="O652" s="3" t="s">
        <v>573</v>
      </c>
      <c r="P652" s="3" t="s">
        <v>11</v>
      </c>
      <c r="Q652" s="3" t="s">
        <v>30</v>
      </c>
      <c r="R652" s="3" t="s">
        <v>30</v>
      </c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3" t="s">
        <v>14</v>
      </c>
      <c r="AW652" s="3" t="s">
        <v>1133</v>
      </c>
      <c r="AX652" s="3" t="s">
        <v>14</v>
      </c>
      <c r="AY652" s="3" t="s">
        <v>14</v>
      </c>
    </row>
    <row r="653" spans="1:51" ht="30" customHeight="1">
      <c r="A653" s="9" t="s">
        <v>813</v>
      </c>
      <c r="B653" s="9" t="s">
        <v>14</v>
      </c>
      <c r="C653" s="9" t="s">
        <v>14</v>
      </c>
      <c r="D653" s="10"/>
      <c r="E653" s="13"/>
      <c r="F653" s="14">
        <f>TRUNC(SUMIF(N651:N652,N650,F651:F652),0)</f>
        <v>3123</v>
      </c>
      <c r="G653" s="13"/>
      <c r="H653" s="14">
        <f>TRUNC(SUMIF(N651:N652,N650,H651:H652),0)</f>
        <v>12317</v>
      </c>
      <c r="I653" s="13"/>
      <c r="J653" s="14">
        <f>TRUNC(SUMIF(N651:N652,N650,J651:J652),0)</f>
        <v>395</v>
      </c>
      <c r="K653" s="13"/>
      <c r="L653" s="14">
        <f>F653+H653+J653</f>
        <v>15835</v>
      </c>
      <c r="M653" s="9" t="s">
        <v>14</v>
      </c>
      <c r="N653" s="3" t="s">
        <v>1433</v>
      </c>
      <c r="O653" s="3" t="s">
        <v>1433</v>
      </c>
      <c r="P653" s="3" t="s">
        <v>14</v>
      </c>
      <c r="Q653" s="3" t="s">
        <v>14</v>
      </c>
      <c r="R653" s="3" t="s">
        <v>14</v>
      </c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3" t="s">
        <v>14</v>
      </c>
      <c r="AW653" s="3" t="s">
        <v>14</v>
      </c>
      <c r="AX653" s="3" t="s">
        <v>14</v>
      </c>
      <c r="AY653" s="3" t="s">
        <v>14</v>
      </c>
    </row>
    <row r="654" spans="1:51" ht="30" customHeight="1">
      <c r="A654" s="10"/>
      <c r="B654" s="10"/>
      <c r="C654" s="10"/>
      <c r="D654" s="10"/>
      <c r="E654" s="13"/>
      <c r="F654" s="14"/>
      <c r="G654" s="13"/>
      <c r="H654" s="14"/>
      <c r="I654" s="13"/>
      <c r="J654" s="14"/>
      <c r="K654" s="13"/>
      <c r="L654" s="14"/>
      <c r="M654" s="10"/>
    </row>
    <row r="655" spans="1:51" ht="30" customHeight="1">
      <c r="A655" s="256" t="s">
        <v>1035</v>
      </c>
      <c r="B655" s="256"/>
      <c r="C655" s="256"/>
      <c r="D655" s="256"/>
      <c r="E655" s="257"/>
      <c r="F655" s="258"/>
      <c r="G655" s="257"/>
      <c r="H655" s="258"/>
      <c r="I655" s="257"/>
      <c r="J655" s="258"/>
      <c r="K655" s="257"/>
      <c r="L655" s="258"/>
      <c r="M655" s="256"/>
      <c r="N655" s="2" t="s">
        <v>589</v>
      </c>
    </row>
    <row r="656" spans="1:51" ht="30" customHeight="1">
      <c r="A656" s="9" t="s">
        <v>71</v>
      </c>
      <c r="B656" s="9" t="s">
        <v>1178</v>
      </c>
      <c r="C656" s="9" t="s">
        <v>38</v>
      </c>
      <c r="D656" s="10">
        <v>2.5000000000000001E-2</v>
      </c>
      <c r="E656" s="13">
        <f>단가대비표!O127</f>
        <v>0</v>
      </c>
      <c r="F656" s="14">
        <f>TRUNC(E656*D656,1)</f>
        <v>0</v>
      </c>
      <c r="G656" s="13">
        <f>단가대비표!P127</f>
        <v>179334</v>
      </c>
      <c r="H656" s="14">
        <f>TRUNC(G656*D656,1)</f>
        <v>4483.3</v>
      </c>
      <c r="I656" s="13">
        <f>단가대비표!V127</f>
        <v>0</v>
      </c>
      <c r="J656" s="14">
        <f>TRUNC(I656*D656,1)</f>
        <v>0</v>
      </c>
      <c r="K656" s="13">
        <f>TRUNC(E656+G656+I656,1)</f>
        <v>179334</v>
      </c>
      <c r="L656" s="14">
        <f>TRUNC(F656+H656+J656,1)</f>
        <v>4483.3</v>
      </c>
      <c r="M656" s="9" t="s">
        <v>14</v>
      </c>
      <c r="N656" s="3" t="s">
        <v>589</v>
      </c>
      <c r="O656" s="3" t="s">
        <v>1753</v>
      </c>
      <c r="P656" s="3" t="s">
        <v>30</v>
      </c>
      <c r="Q656" s="3" t="s">
        <v>30</v>
      </c>
      <c r="R656" s="3" t="s">
        <v>11</v>
      </c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3" t="s">
        <v>14</v>
      </c>
      <c r="AW656" s="3" t="s">
        <v>1107</v>
      </c>
      <c r="AX656" s="3" t="s">
        <v>14</v>
      </c>
      <c r="AY656" s="3" t="s">
        <v>14</v>
      </c>
    </row>
    <row r="657" spans="1:51" ht="30" customHeight="1">
      <c r="A657" s="9" t="s">
        <v>813</v>
      </c>
      <c r="B657" s="9" t="s">
        <v>14</v>
      </c>
      <c r="C657" s="9" t="s">
        <v>14</v>
      </c>
      <c r="D657" s="10"/>
      <c r="E657" s="13"/>
      <c r="F657" s="14">
        <f>TRUNC(SUMIF(N656:N656,N655,F656:F656),0)</f>
        <v>0</v>
      </c>
      <c r="G657" s="13"/>
      <c r="H657" s="14">
        <f>TRUNC(SUMIF(N656:N656,N655,H656:H656),0)</f>
        <v>4483</v>
      </c>
      <c r="I657" s="13"/>
      <c r="J657" s="14">
        <f>TRUNC(SUMIF(N656:N656,N655,J656:J656),0)</f>
        <v>0</v>
      </c>
      <c r="K657" s="13"/>
      <c r="L657" s="14">
        <f>F657+H657+J657</f>
        <v>4483</v>
      </c>
      <c r="M657" s="9" t="s">
        <v>14</v>
      </c>
      <c r="N657" s="3" t="s">
        <v>1433</v>
      </c>
      <c r="O657" s="3" t="s">
        <v>1433</v>
      </c>
      <c r="P657" s="3" t="s">
        <v>14</v>
      </c>
      <c r="Q657" s="3" t="s">
        <v>14</v>
      </c>
      <c r="R657" s="3" t="s">
        <v>14</v>
      </c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3" t="s">
        <v>14</v>
      </c>
      <c r="AW657" s="3" t="s">
        <v>14</v>
      </c>
      <c r="AX657" s="3" t="s">
        <v>14</v>
      </c>
      <c r="AY657" s="3" t="s">
        <v>14</v>
      </c>
    </row>
    <row r="658" spans="1:51" ht="30" customHeight="1">
      <c r="A658" s="10"/>
      <c r="B658" s="10"/>
      <c r="C658" s="10"/>
      <c r="D658" s="10"/>
      <c r="E658" s="13"/>
      <c r="F658" s="14"/>
      <c r="G658" s="13"/>
      <c r="H658" s="14"/>
      <c r="I658" s="13"/>
      <c r="J658" s="14"/>
      <c r="K658" s="13"/>
      <c r="L658" s="14"/>
      <c r="M658" s="10"/>
    </row>
    <row r="659" spans="1:51" ht="30" customHeight="1">
      <c r="A659" s="256" t="s">
        <v>214</v>
      </c>
      <c r="B659" s="256"/>
      <c r="C659" s="256"/>
      <c r="D659" s="256"/>
      <c r="E659" s="257"/>
      <c r="F659" s="258"/>
      <c r="G659" s="257"/>
      <c r="H659" s="258"/>
      <c r="I659" s="257"/>
      <c r="J659" s="258"/>
      <c r="K659" s="257"/>
      <c r="L659" s="258"/>
      <c r="M659" s="256"/>
      <c r="N659" s="2" t="s">
        <v>588</v>
      </c>
    </row>
    <row r="660" spans="1:51" ht="30" customHeight="1">
      <c r="A660" s="9" t="s">
        <v>1002</v>
      </c>
      <c r="B660" s="9" t="s">
        <v>1036</v>
      </c>
      <c r="C660" s="9" t="s">
        <v>29</v>
      </c>
      <c r="D660" s="10">
        <v>1.1000000000000001</v>
      </c>
      <c r="E660" s="13">
        <f>단가대비표!O31</f>
        <v>49000</v>
      </c>
      <c r="F660" s="14">
        <f>TRUNC(E660*D660,1)</f>
        <v>53900</v>
      </c>
      <c r="G660" s="13">
        <f>단가대비표!P31</f>
        <v>0</v>
      </c>
      <c r="H660" s="14">
        <f>TRUNC(G660*D660,1)</f>
        <v>0</v>
      </c>
      <c r="I660" s="13">
        <f>단가대비표!V31</f>
        <v>0</v>
      </c>
      <c r="J660" s="14">
        <f>TRUNC(I660*D660,1)</f>
        <v>0</v>
      </c>
      <c r="K660" s="13">
        <f t="shared" ref="K660:L662" si="106">TRUNC(E660+G660+I660,1)</f>
        <v>49000</v>
      </c>
      <c r="L660" s="14">
        <f t="shared" si="106"/>
        <v>53900</v>
      </c>
      <c r="M660" s="9" t="s">
        <v>14</v>
      </c>
      <c r="N660" s="3" t="s">
        <v>588</v>
      </c>
      <c r="O660" s="3" t="s">
        <v>1754</v>
      </c>
      <c r="P660" s="3" t="s">
        <v>30</v>
      </c>
      <c r="Q660" s="3" t="s">
        <v>30</v>
      </c>
      <c r="R660" s="3" t="s">
        <v>11</v>
      </c>
      <c r="S660" s="4"/>
      <c r="T660" s="4"/>
      <c r="U660" s="4"/>
      <c r="V660" s="4">
        <v>1</v>
      </c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3" t="s">
        <v>14</v>
      </c>
      <c r="AW660" s="3" t="s">
        <v>1102</v>
      </c>
      <c r="AX660" s="3" t="s">
        <v>14</v>
      </c>
      <c r="AY660" s="3" t="s">
        <v>14</v>
      </c>
    </row>
    <row r="661" spans="1:51" ht="30" customHeight="1">
      <c r="A661" s="9" t="s">
        <v>56</v>
      </c>
      <c r="B661" s="9" t="s">
        <v>1003</v>
      </c>
      <c r="C661" s="9" t="s">
        <v>39</v>
      </c>
      <c r="D661" s="10">
        <v>1</v>
      </c>
      <c r="E661" s="13">
        <f>TRUNC(SUMIF(V660:V662,RIGHTB(O661,1),F660:F662)*U661,2)</f>
        <v>5390</v>
      </c>
      <c r="F661" s="14">
        <f>TRUNC(E661*D661,1)</f>
        <v>5390</v>
      </c>
      <c r="G661" s="13">
        <v>0</v>
      </c>
      <c r="H661" s="14">
        <f>TRUNC(G661*D661,1)</f>
        <v>0</v>
      </c>
      <c r="I661" s="13">
        <v>0</v>
      </c>
      <c r="J661" s="14">
        <f>TRUNC(I661*D661,1)</f>
        <v>0</v>
      </c>
      <c r="K661" s="13">
        <f t="shared" si="106"/>
        <v>5390</v>
      </c>
      <c r="L661" s="14">
        <f t="shared" si="106"/>
        <v>5390</v>
      </c>
      <c r="M661" s="9" t="s">
        <v>14</v>
      </c>
      <c r="N661" s="3" t="s">
        <v>588</v>
      </c>
      <c r="O661" s="3" t="s">
        <v>564</v>
      </c>
      <c r="P661" s="3" t="s">
        <v>30</v>
      </c>
      <c r="Q661" s="3" t="s">
        <v>30</v>
      </c>
      <c r="R661" s="3" t="s">
        <v>30</v>
      </c>
      <c r="S661" s="4">
        <v>0</v>
      </c>
      <c r="T661" s="4">
        <v>0</v>
      </c>
      <c r="U661" s="4">
        <v>0.1</v>
      </c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3" t="s">
        <v>14</v>
      </c>
      <c r="AW661" s="3" t="s">
        <v>1135</v>
      </c>
      <c r="AX661" s="3" t="s">
        <v>14</v>
      </c>
      <c r="AY661" s="3" t="s">
        <v>14</v>
      </c>
    </row>
    <row r="662" spans="1:51" ht="30" customHeight="1">
      <c r="A662" s="9" t="s">
        <v>978</v>
      </c>
      <c r="B662" s="9" t="s">
        <v>14</v>
      </c>
      <c r="C662" s="9" t="s">
        <v>29</v>
      </c>
      <c r="D662" s="10">
        <v>1</v>
      </c>
      <c r="E662" s="13">
        <f>일위대가목록!E106</f>
        <v>0</v>
      </c>
      <c r="F662" s="14">
        <f>TRUNC(E662*D662,1)</f>
        <v>0</v>
      </c>
      <c r="G662" s="13">
        <f>일위대가목록!F106</f>
        <v>30843</v>
      </c>
      <c r="H662" s="14">
        <f>TRUNC(G662*D662,1)</f>
        <v>30843</v>
      </c>
      <c r="I662" s="13">
        <f>일위대가목록!G106</f>
        <v>925</v>
      </c>
      <c r="J662" s="14">
        <f>TRUNC(I662*D662,1)</f>
        <v>925</v>
      </c>
      <c r="K662" s="13">
        <f t="shared" si="106"/>
        <v>31768</v>
      </c>
      <c r="L662" s="14">
        <f t="shared" si="106"/>
        <v>31768</v>
      </c>
      <c r="M662" s="9" t="s">
        <v>1185</v>
      </c>
      <c r="N662" s="3" t="s">
        <v>588</v>
      </c>
      <c r="O662" s="3" t="s">
        <v>1037</v>
      </c>
      <c r="P662" s="3" t="s">
        <v>11</v>
      </c>
      <c r="Q662" s="3" t="s">
        <v>30</v>
      </c>
      <c r="R662" s="3" t="s">
        <v>30</v>
      </c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3" t="s">
        <v>14</v>
      </c>
      <c r="AW662" s="3" t="s">
        <v>1134</v>
      </c>
      <c r="AX662" s="3" t="s">
        <v>14</v>
      </c>
      <c r="AY662" s="3" t="s">
        <v>14</v>
      </c>
    </row>
    <row r="663" spans="1:51" ht="30" customHeight="1">
      <c r="A663" s="9" t="s">
        <v>813</v>
      </c>
      <c r="B663" s="9" t="s">
        <v>14</v>
      </c>
      <c r="C663" s="9" t="s">
        <v>14</v>
      </c>
      <c r="D663" s="10"/>
      <c r="E663" s="13"/>
      <c r="F663" s="14">
        <f>TRUNC(SUMIF(N660:N662,N659,F660:F662),0)</f>
        <v>59290</v>
      </c>
      <c r="G663" s="13"/>
      <c r="H663" s="14">
        <f>TRUNC(SUMIF(N660:N662,N659,H660:H662),0)</f>
        <v>30843</v>
      </c>
      <c r="I663" s="13"/>
      <c r="J663" s="14">
        <f>TRUNC(SUMIF(N660:N662,N659,J660:J662),0)</f>
        <v>925</v>
      </c>
      <c r="K663" s="13"/>
      <c r="L663" s="14">
        <f>F663+H663+J663</f>
        <v>91058</v>
      </c>
      <c r="M663" s="9" t="s">
        <v>14</v>
      </c>
      <c r="N663" s="3" t="s">
        <v>1433</v>
      </c>
      <c r="O663" s="3" t="s">
        <v>1433</v>
      </c>
      <c r="P663" s="3" t="s">
        <v>14</v>
      </c>
      <c r="Q663" s="3" t="s">
        <v>14</v>
      </c>
      <c r="R663" s="3" t="s">
        <v>14</v>
      </c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3" t="s">
        <v>14</v>
      </c>
      <c r="AW663" s="3" t="s">
        <v>14</v>
      </c>
      <c r="AX663" s="3" t="s">
        <v>14</v>
      </c>
      <c r="AY663" s="3" t="s">
        <v>14</v>
      </c>
    </row>
    <row r="664" spans="1:51" ht="30" customHeight="1">
      <c r="A664" s="10"/>
      <c r="B664" s="10"/>
      <c r="C664" s="10"/>
      <c r="D664" s="10"/>
      <c r="E664" s="13"/>
      <c r="F664" s="14"/>
      <c r="G664" s="13"/>
      <c r="H664" s="14"/>
      <c r="I664" s="13"/>
      <c r="J664" s="14"/>
      <c r="K664" s="13"/>
      <c r="L664" s="14"/>
      <c r="M664" s="10"/>
    </row>
    <row r="665" spans="1:51" ht="30" customHeight="1">
      <c r="A665" s="256" t="s">
        <v>1038</v>
      </c>
      <c r="B665" s="256"/>
      <c r="C665" s="256"/>
      <c r="D665" s="256"/>
      <c r="E665" s="257"/>
      <c r="F665" s="258"/>
      <c r="G665" s="257"/>
      <c r="H665" s="258"/>
      <c r="I665" s="257"/>
      <c r="J665" s="258"/>
      <c r="K665" s="257"/>
      <c r="L665" s="258"/>
      <c r="M665" s="256"/>
      <c r="N665" s="2" t="s">
        <v>1037</v>
      </c>
    </row>
    <row r="666" spans="1:51" ht="30" customHeight="1">
      <c r="A666" s="9" t="s">
        <v>1199</v>
      </c>
      <c r="B666" s="9" t="s">
        <v>1534</v>
      </c>
      <c r="C666" s="9" t="s">
        <v>38</v>
      </c>
      <c r="D666" s="10">
        <v>0.15</v>
      </c>
      <c r="E666" s="13">
        <f>단가대비표!O125</f>
        <v>0</v>
      </c>
      <c r="F666" s="14">
        <f>TRUNC(E666*D666,1)</f>
        <v>0</v>
      </c>
      <c r="G666" s="13">
        <f>단가대비표!P125</f>
        <v>177964</v>
      </c>
      <c r="H666" s="14">
        <f>TRUNC(G666*D666,1)</f>
        <v>26694.6</v>
      </c>
      <c r="I666" s="13">
        <f>단가대비표!V125</f>
        <v>0</v>
      </c>
      <c r="J666" s="14">
        <f>TRUNC(I666*D666,1)</f>
        <v>0</v>
      </c>
      <c r="K666" s="13">
        <f t="shared" ref="K666:L668" si="107">TRUNC(E666+G666+I666,1)</f>
        <v>177964</v>
      </c>
      <c r="L666" s="14">
        <f t="shared" si="107"/>
        <v>26694.6</v>
      </c>
      <c r="M666" s="9" t="s">
        <v>14</v>
      </c>
      <c r="N666" s="3" t="s">
        <v>1037</v>
      </c>
      <c r="O666" s="3" t="s">
        <v>1750</v>
      </c>
      <c r="P666" s="3" t="s">
        <v>30</v>
      </c>
      <c r="Q666" s="3" t="s">
        <v>30</v>
      </c>
      <c r="R666" s="3" t="s">
        <v>11</v>
      </c>
      <c r="S666" s="4"/>
      <c r="T666" s="4"/>
      <c r="U666" s="4"/>
      <c r="V666" s="4">
        <v>1</v>
      </c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3" t="s">
        <v>14</v>
      </c>
      <c r="AW666" s="3" t="s">
        <v>1110</v>
      </c>
      <c r="AX666" s="3" t="s">
        <v>14</v>
      </c>
      <c r="AY666" s="3" t="s">
        <v>14</v>
      </c>
    </row>
    <row r="667" spans="1:51" ht="30" customHeight="1">
      <c r="A667" s="9" t="s">
        <v>1558</v>
      </c>
      <c r="B667" s="9" t="s">
        <v>1534</v>
      </c>
      <c r="C667" s="9" t="s">
        <v>38</v>
      </c>
      <c r="D667" s="10">
        <v>0.03</v>
      </c>
      <c r="E667" s="13">
        <f>단가대비표!O110</f>
        <v>0</v>
      </c>
      <c r="F667" s="14">
        <f>TRUNC(E667*D667,1)</f>
        <v>0</v>
      </c>
      <c r="G667" s="13">
        <f>단가대비표!P110</f>
        <v>138290</v>
      </c>
      <c r="H667" s="14">
        <f>TRUNC(G667*D667,1)</f>
        <v>4148.7</v>
      </c>
      <c r="I667" s="13">
        <f>단가대비표!V110</f>
        <v>0</v>
      </c>
      <c r="J667" s="14">
        <f>TRUNC(I667*D667,1)</f>
        <v>0</v>
      </c>
      <c r="K667" s="13">
        <f t="shared" si="107"/>
        <v>138290</v>
      </c>
      <c r="L667" s="14">
        <f t="shared" si="107"/>
        <v>4148.7</v>
      </c>
      <c r="M667" s="9" t="s">
        <v>14</v>
      </c>
      <c r="N667" s="3" t="s">
        <v>1037</v>
      </c>
      <c r="O667" s="3" t="s">
        <v>1652</v>
      </c>
      <c r="P667" s="3" t="s">
        <v>30</v>
      </c>
      <c r="Q667" s="3" t="s">
        <v>30</v>
      </c>
      <c r="R667" s="3" t="s">
        <v>11</v>
      </c>
      <c r="S667" s="4"/>
      <c r="T667" s="4"/>
      <c r="U667" s="4"/>
      <c r="V667" s="4">
        <v>1</v>
      </c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3" t="s">
        <v>14</v>
      </c>
      <c r="AW667" s="3" t="s">
        <v>1106</v>
      </c>
      <c r="AX667" s="3" t="s">
        <v>14</v>
      </c>
      <c r="AY667" s="3" t="s">
        <v>14</v>
      </c>
    </row>
    <row r="668" spans="1:51" ht="30" customHeight="1">
      <c r="A668" s="9" t="s">
        <v>1572</v>
      </c>
      <c r="B668" s="9" t="s">
        <v>1593</v>
      </c>
      <c r="C668" s="9" t="s">
        <v>39</v>
      </c>
      <c r="D668" s="10">
        <v>1</v>
      </c>
      <c r="E668" s="13">
        <v>0</v>
      </c>
      <c r="F668" s="14">
        <f>TRUNC(E668*D668,1)</f>
        <v>0</v>
      </c>
      <c r="G668" s="13">
        <v>0</v>
      </c>
      <c r="H668" s="14">
        <f>TRUNC(G668*D668,1)</f>
        <v>0</v>
      </c>
      <c r="I668" s="13">
        <f>TRUNC(SUMIF(V666:V668,RIGHTB(O668,1),H666:H668)*U668,2)</f>
        <v>925.29</v>
      </c>
      <c r="J668" s="14">
        <f>TRUNC(I668*D668,1)</f>
        <v>925.2</v>
      </c>
      <c r="K668" s="13">
        <f t="shared" si="107"/>
        <v>925.2</v>
      </c>
      <c r="L668" s="14">
        <f t="shared" si="107"/>
        <v>925.2</v>
      </c>
      <c r="M668" s="9" t="s">
        <v>14</v>
      </c>
      <c r="N668" s="3" t="s">
        <v>1037</v>
      </c>
      <c r="O668" s="3" t="s">
        <v>564</v>
      </c>
      <c r="P668" s="3" t="s">
        <v>30</v>
      </c>
      <c r="Q668" s="3" t="s">
        <v>30</v>
      </c>
      <c r="R668" s="3" t="s">
        <v>30</v>
      </c>
      <c r="S668" s="4">
        <v>1</v>
      </c>
      <c r="T668" s="4">
        <v>2</v>
      </c>
      <c r="U668" s="4">
        <v>0.03</v>
      </c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3" t="s">
        <v>14</v>
      </c>
      <c r="AW668" s="3" t="s">
        <v>1136</v>
      </c>
      <c r="AX668" s="3" t="s">
        <v>14</v>
      </c>
      <c r="AY668" s="3" t="s">
        <v>14</v>
      </c>
    </row>
    <row r="669" spans="1:51" ht="30" customHeight="1">
      <c r="A669" s="9" t="s">
        <v>813</v>
      </c>
      <c r="B669" s="9" t="s">
        <v>14</v>
      </c>
      <c r="C669" s="9" t="s">
        <v>14</v>
      </c>
      <c r="D669" s="10"/>
      <c r="E669" s="13"/>
      <c r="F669" s="14">
        <f>TRUNC(SUMIF(N666:N668,N665,F666:F668),0)</f>
        <v>0</v>
      </c>
      <c r="G669" s="13"/>
      <c r="H669" s="14">
        <f>TRUNC(SUMIF(N666:N668,N665,H666:H668),0)</f>
        <v>30843</v>
      </c>
      <c r="I669" s="13"/>
      <c r="J669" s="14">
        <f>TRUNC(SUMIF(N666:N668,N665,J666:J668),0)</f>
        <v>925</v>
      </c>
      <c r="K669" s="13"/>
      <c r="L669" s="14">
        <f>F669+H669+J669</f>
        <v>31768</v>
      </c>
      <c r="M669" s="9" t="s">
        <v>14</v>
      </c>
      <c r="N669" s="3" t="s">
        <v>1433</v>
      </c>
      <c r="O669" s="3" t="s">
        <v>1433</v>
      </c>
      <c r="P669" s="3" t="s">
        <v>14</v>
      </c>
      <c r="Q669" s="3" t="s">
        <v>14</v>
      </c>
      <c r="R669" s="3" t="s">
        <v>14</v>
      </c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3" t="s">
        <v>14</v>
      </c>
      <c r="AW669" s="3" t="s">
        <v>14</v>
      </c>
      <c r="AX669" s="3" t="s">
        <v>14</v>
      </c>
      <c r="AY669" s="3" t="s">
        <v>14</v>
      </c>
    </row>
    <row r="670" spans="1:51" ht="30" customHeight="1">
      <c r="A670" s="10"/>
      <c r="B670" s="10"/>
      <c r="C670" s="10"/>
      <c r="D670" s="10"/>
      <c r="E670" s="13"/>
      <c r="F670" s="14"/>
      <c r="G670" s="13"/>
      <c r="H670" s="14"/>
      <c r="I670" s="13"/>
      <c r="J670" s="14"/>
      <c r="K670" s="13"/>
      <c r="L670" s="14"/>
      <c r="M670" s="10"/>
    </row>
    <row r="671" spans="1:51" ht="30" customHeight="1">
      <c r="A671" s="256" t="s">
        <v>1757</v>
      </c>
      <c r="B671" s="256"/>
      <c r="C671" s="256"/>
      <c r="D671" s="256"/>
      <c r="E671" s="257"/>
      <c r="F671" s="258"/>
      <c r="G671" s="257"/>
      <c r="H671" s="258"/>
      <c r="I671" s="257"/>
      <c r="J671" s="258"/>
      <c r="K671" s="257"/>
      <c r="L671" s="258"/>
      <c r="M671" s="256"/>
      <c r="N671" s="2" t="s">
        <v>590</v>
      </c>
    </row>
    <row r="672" spans="1:51" ht="30" customHeight="1">
      <c r="A672" s="9" t="s">
        <v>64</v>
      </c>
      <c r="B672" s="9" t="s">
        <v>275</v>
      </c>
      <c r="C672" s="9" t="s">
        <v>37</v>
      </c>
      <c r="D672" s="10">
        <v>0.05</v>
      </c>
      <c r="E672" s="13">
        <f>단가대비표!O89</f>
        <v>2139.7800000000002</v>
      </c>
      <c r="F672" s="14">
        <f>TRUNC(E672*D672,1)</f>
        <v>106.9</v>
      </c>
      <c r="G672" s="13">
        <f>단가대비표!P89</f>
        <v>0</v>
      </c>
      <c r="H672" s="14">
        <f>TRUNC(G672*D672,1)</f>
        <v>0</v>
      </c>
      <c r="I672" s="13">
        <f>단가대비표!V89</f>
        <v>0</v>
      </c>
      <c r="J672" s="14">
        <f>TRUNC(I672*D672,1)</f>
        <v>0</v>
      </c>
      <c r="K672" s="13">
        <f t="shared" ref="K672:L675" si="108">TRUNC(E672+G672+I672,1)</f>
        <v>2139.6999999999998</v>
      </c>
      <c r="L672" s="14">
        <f t="shared" si="108"/>
        <v>106.9</v>
      </c>
      <c r="M672" s="9" t="s">
        <v>988</v>
      </c>
      <c r="N672" s="3" t="s">
        <v>590</v>
      </c>
      <c r="O672" s="3" t="s">
        <v>1720</v>
      </c>
      <c r="P672" s="3" t="s">
        <v>30</v>
      </c>
      <c r="Q672" s="3" t="s">
        <v>30</v>
      </c>
      <c r="R672" s="3" t="s">
        <v>11</v>
      </c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3" t="s">
        <v>14</v>
      </c>
      <c r="AW672" s="3" t="s">
        <v>1101</v>
      </c>
      <c r="AX672" s="3" t="s">
        <v>14</v>
      </c>
      <c r="AY672" s="3" t="s">
        <v>14</v>
      </c>
    </row>
    <row r="673" spans="1:51" ht="30" customHeight="1">
      <c r="A673" s="9" t="s">
        <v>72</v>
      </c>
      <c r="B673" s="9" t="s">
        <v>949</v>
      </c>
      <c r="C673" s="9" t="s">
        <v>52</v>
      </c>
      <c r="D673" s="10">
        <v>0.1</v>
      </c>
      <c r="E673" s="13">
        <f>단가대비표!O82</f>
        <v>200</v>
      </c>
      <c r="F673" s="14">
        <f>TRUNC(E673*D673,1)</f>
        <v>20</v>
      </c>
      <c r="G673" s="13">
        <f>단가대비표!P82</f>
        <v>0</v>
      </c>
      <c r="H673" s="14">
        <f>TRUNC(G673*D673,1)</f>
        <v>0</v>
      </c>
      <c r="I673" s="13">
        <f>단가대비표!V82</f>
        <v>0</v>
      </c>
      <c r="J673" s="14">
        <f>TRUNC(I673*D673,1)</f>
        <v>0</v>
      </c>
      <c r="K673" s="13">
        <f t="shared" si="108"/>
        <v>200</v>
      </c>
      <c r="L673" s="14">
        <f t="shared" si="108"/>
        <v>20</v>
      </c>
      <c r="M673" s="9" t="s">
        <v>14</v>
      </c>
      <c r="N673" s="3" t="s">
        <v>590</v>
      </c>
      <c r="O673" s="3" t="s">
        <v>1755</v>
      </c>
      <c r="P673" s="3" t="s">
        <v>30</v>
      </c>
      <c r="Q673" s="3" t="s">
        <v>30</v>
      </c>
      <c r="R673" s="3" t="s">
        <v>11</v>
      </c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3" t="s">
        <v>14</v>
      </c>
      <c r="AW673" s="3" t="s">
        <v>1103</v>
      </c>
      <c r="AX673" s="3" t="s">
        <v>14</v>
      </c>
      <c r="AY673" s="3" t="s">
        <v>14</v>
      </c>
    </row>
    <row r="674" spans="1:51" ht="30" customHeight="1">
      <c r="A674" s="9" t="s">
        <v>80</v>
      </c>
      <c r="B674" s="9" t="s">
        <v>1534</v>
      </c>
      <c r="C674" s="9" t="s">
        <v>38</v>
      </c>
      <c r="D674" s="10">
        <v>0.01</v>
      </c>
      <c r="E674" s="13">
        <f>단가대비표!O122</f>
        <v>0</v>
      </c>
      <c r="F674" s="14">
        <f>TRUNC(E674*D674,1)</f>
        <v>0</v>
      </c>
      <c r="G674" s="13">
        <f>단가대비표!P122</f>
        <v>198613</v>
      </c>
      <c r="H674" s="14">
        <f>TRUNC(G674*D674,1)</f>
        <v>1986.1</v>
      </c>
      <c r="I674" s="13">
        <f>단가대비표!V122</f>
        <v>0</v>
      </c>
      <c r="J674" s="14">
        <f>TRUNC(I674*D674,1)</f>
        <v>0</v>
      </c>
      <c r="K674" s="13">
        <f t="shared" si="108"/>
        <v>198613</v>
      </c>
      <c r="L674" s="14">
        <f t="shared" si="108"/>
        <v>1986.1</v>
      </c>
      <c r="M674" s="9" t="s">
        <v>14</v>
      </c>
      <c r="N674" s="3" t="s">
        <v>590</v>
      </c>
      <c r="O674" s="3" t="s">
        <v>1735</v>
      </c>
      <c r="P674" s="3" t="s">
        <v>30</v>
      </c>
      <c r="Q674" s="3" t="s">
        <v>30</v>
      </c>
      <c r="R674" s="3" t="s">
        <v>11</v>
      </c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3" t="s">
        <v>14</v>
      </c>
      <c r="AW674" s="3" t="s">
        <v>1108</v>
      </c>
      <c r="AX674" s="3" t="s">
        <v>14</v>
      </c>
      <c r="AY674" s="3" t="s">
        <v>14</v>
      </c>
    </row>
    <row r="675" spans="1:51" ht="30" customHeight="1">
      <c r="A675" s="9" t="s">
        <v>1558</v>
      </c>
      <c r="B675" s="9" t="s">
        <v>1534</v>
      </c>
      <c r="C675" s="9" t="s">
        <v>38</v>
      </c>
      <c r="D675" s="10">
        <v>1E-3</v>
      </c>
      <c r="E675" s="13">
        <f>단가대비표!O110</f>
        <v>0</v>
      </c>
      <c r="F675" s="14">
        <f>TRUNC(E675*D675,1)</f>
        <v>0</v>
      </c>
      <c r="G675" s="13">
        <f>단가대비표!P110</f>
        <v>138290</v>
      </c>
      <c r="H675" s="14">
        <f>TRUNC(G675*D675,1)</f>
        <v>138.19999999999999</v>
      </c>
      <c r="I675" s="13">
        <f>단가대비표!V110</f>
        <v>0</v>
      </c>
      <c r="J675" s="14">
        <f>TRUNC(I675*D675,1)</f>
        <v>0</v>
      </c>
      <c r="K675" s="13">
        <f t="shared" si="108"/>
        <v>138290</v>
      </c>
      <c r="L675" s="14">
        <f t="shared" si="108"/>
        <v>138.19999999999999</v>
      </c>
      <c r="M675" s="9" t="s">
        <v>14</v>
      </c>
      <c r="N675" s="3" t="s">
        <v>590</v>
      </c>
      <c r="O675" s="3" t="s">
        <v>1652</v>
      </c>
      <c r="P675" s="3" t="s">
        <v>30</v>
      </c>
      <c r="Q675" s="3" t="s">
        <v>30</v>
      </c>
      <c r="R675" s="3" t="s">
        <v>11</v>
      </c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3" t="s">
        <v>14</v>
      </c>
      <c r="AW675" s="3" t="s">
        <v>1117</v>
      </c>
      <c r="AX675" s="3" t="s">
        <v>14</v>
      </c>
      <c r="AY675" s="3" t="s">
        <v>14</v>
      </c>
    </row>
    <row r="676" spans="1:51" ht="30" customHeight="1">
      <c r="A676" s="9" t="s">
        <v>813</v>
      </c>
      <c r="B676" s="9" t="s">
        <v>14</v>
      </c>
      <c r="C676" s="9" t="s">
        <v>14</v>
      </c>
      <c r="D676" s="10"/>
      <c r="E676" s="13"/>
      <c r="F676" s="14">
        <f>TRUNC(SUMIF(N672:N675,N671,F672:F675),0)</f>
        <v>126</v>
      </c>
      <c r="G676" s="13"/>
      <c r="H676" s="14">
        <f>TRUNC(SUMIF(N672:N675,N671,H672:H675),0)</f>
        <v>2124</v>
      </c>
      <c r="I676" s="13"/>
      <c r="J676" s="14">
        <f>TRUNC(SUMIF(N672:N675,N671,J672:J675),0)</f>
        <v>0</v>
      </c>
      <c r="K676" s="13"/>
      <c r="L676" s="14">
        <f>F676+H676+J676</f>
        <v>2250</v>
      </c>
      <c r="M676" s="9" t="s">
        <v>14</v>
      </c>
      <c r="N676" s="3" t="s">
        <v>1433</v>
      </c>
      <c r="O676" s="3" t="s">
        <v>1433</v>
      </c>
      <c r="P676" s="3" t="s">
        <v>14</v>
      </c>
      <c r="Q676" s="3" t="s">
        <v>14</v>
      </c>
      <c r="R676" s="3" t="s">
        <v>14</v>
      </c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3" t="s">
        <v>14</v>
      </c>
      <c r="AW676" s="3" t="s">
        <v>14</v>
      </c>
      <c r="AX676" s="3" t="s">
        <v>14</v>
      </c>
      <c r="AY676" s="3" t="s">
        <v>14</v>
      </c>
    </row>
    <row r="677" spans="1:51" ht="30" customHeight="1">
      <c r="A677" s="10"/>
      <c r="B677" s="10"/>
      <c r="C677" s="10"/>
      <c r="D677" s="10"/>
      <c r="E677" s="13"/>
      <c r="F677" s="14"/>
      <c r="G677" s="13"/>
      <c r="H677" s="14"/>
      <c r="I677" s="13"/>
      <c r="J677" s="14"/>
      <c r="K677" s="13"/>
      <c r="L677" s="14"/>
      <c r="M677" s="10"/>
    </row>
    <row r="678" spans="1:51" ht="30" customHeight="1">
      <c r="A678" s="256" t="s">
        <v>194</v>
      </c>
      <c r="B678" s="256"/>
      <c r="C678" s="256"/>
      <c r="D678" s="256"/>
      <c r="E678" s="257"/>
      <c r="F678" s="258"/>
      <c r="G678" s="257"/>
      <c r="H678" s="258"/>
      <c r="I678" s="257"/>
      <c r="J678" s="258"/>
      <c r="K678" s="257"/>
      <c r="L678" s="258"/>
      <c r="M678" s="256"/>
      <c r="N678" s="2" t="s">
        <v>593</v>
      </c>
    </row>
    <row r="679" spans="1:51" ht="30" customHeight="1">
      <c r="A679" s="9" t="s">
        <v>1001</v>
      </c>
      <c r="B679" s="9" t="s">
        <v>951</v>
      </c>
      <c r="C679" s="9" t="s">
        <v>57</v>
      </c>
      <c r="D679" s="10">
        <v>0.26</v>
      </c>
      <c r="E679" s="13">
        <f>단가대비표!O94</f>
        <v>4312</v>
      </c>
      <c r="F679" s="14">
        <f>TRUNC(E679*D679,1)</f>
        <v>1121.0999999999999</v>
      </c>
      <c r="G679" s="13">
        <f>단가대비표!P94</f>
        <v>0</v>
      </c>
      <c r="H679" s="14">
        <f>TRUNC(G679*D679,1)</f>
        <v>0</v>
      </c>
      <c r="I679" s="13">
        <f>단가대비표!V94</f>
        <v>0</v>
      </c>
      <c r="J679" s="14">
        <f>TRUNC(I679*D679,1)</f>
        <v>0</v>
      </c>
      <c r="K679" s="13">
        <f t="shared" ref="K679:L682" si="109">TRUNC(E679+G679+I679,1)</f>
        <v>4312</v>
      </c>
      <c r="L679" s="14">
        <f t="shared" si="109"/>
        <v>1121.0999999999999</v>
      </c>
      <c r="M679" s="9" t="s">
        <v>14</v>
      </c>
      <c r="N679" s="3" t="s">
        <v>593</v>
      </c>
      <c r="O679" s="3" t="s">
        <v>1756</v>
      </c>
      <c r="P679" s="3" t="s">
        <v>30</v>
      </c>
      <c r="Q679" s="3" t="s">
        <v>30</v>
      </c>
      <c r="R679" s="3" t="s">
        <v>11</v>
      </c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3" t="s">
        <v>14</v>
      </c>
      <c r="AW679" s="3" t="s">
        <v>1111</v>
      </c>
      <c r="AX679" s="3" t="s">
        <v>14</v>
      </c>
      <c r="AY679" s="3" t="s">
        <v>14</v>
      </c>
    </row>
    <row r="680" spans="1:51" ht="30" customHeight="1">
      <c r="A680" s="9" t="s">
        <v>86</v>
      </c>
      <c r="B680" s="9" t="s">
        <v>298</v>
      </c>
      <c r="C680" s="9" t="s">
        <v>57</v>
      </c>
      <c r="D680" s="10">
        <v>0.05</v>
      </c>
      <c r="E680" s="13">
        <f>단가대비표!O101</f>
        <v>3194.44</v>
      </c>
      <c r="F680" s="14">
        <f>TRUNC(E680*D680,1)</f>
        <v>159.69999999999999</v>
      </c>
      <c r="G680" s="13">
        <f>단가대비표!P101</f>
        <v>0</v>
      </c>
      <c r="H680" s="14">
        <f>TRUNC(G680*D680,1)</f>
        <v>0</v>
      </c>
      <c r="I680" s="13">
        <f>단가대비표!V101</f>
        <v>0</v>
      </c>
      <c r="J680" s="14">
        <f>TRUNC(I680*D680,1)</f>
        <v>0</v>
      </c>
      <c r="K680" s="13">
        <f t="shared" si="109"/>
        <v>3194.4</v>
      </c>
      <c r="L680" s="14">
        <f t="shared" si="109"/>
        <v>159.69999999999999</v>
      </c>
      <c r="M680" s="9" t="s">
        <v>14</v>
      </c>
      <c r="N680" s="3" t="s">
        <v>593</v>
      </c>
      <c r="O680" s="3" t="s">
        <v>1747</v>
      </c>
      <c r="P680" s="3" t="s">
        <v>30</v>
      </c>
      <c r="Q680" s="3" t="s">
        <v>30</v>
      </c>
      <c r="R680" s="3" t="s">
        <v>11</v>
      </c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3" t="s">
        <v>14</v>
      </c>
      <c r="AW680" s="3" t="s">
        <v>1088</v>
      </c>
      <c r="AX680" s="3" t="s">
        <v>14</v>
      </c>
      <c r="AY680" s="3" t="s">
        <v>14</v>
      </c>
    </row>
    <row r="681" spans="1:51" ht="30" customHeight="1">
      <c r="A681" s="9" t="s">
        <v>64</v>
      </c>
      <c r="B681" s="9" t="s">
        <v>306</v>
      </c>
      <c r="C681" s="9" t="s">
        <v>37</v>
      </c>
      <c r="D681" s="10">
        <v>0.06</v>
      </c>
      <c r="E681" s="13">
        <f>단가대비표!O88</f>
        <v>1993.54</v>
      </c>
      <c r="F681" s="14">
        <f>TRUNC(E681*D681,1)</f>
        <v>119.6</v>
      </c>
      <c r="G681" s="13">
        <f>단가대비표!P88</f>
        <v>0</v>
      </c>
      <c r="H681" s="14">
        <f>TRUNC(G681*D681,1)</f>
        <v>0</v>
      </c>
      <c r="I681" s="13">
        <f>단가대비표!V88</f>
        <v>0</v>
      </c>
      <c r="J681" s="14">
        <f>TRUNC(I681*D681,1)</f>
        <v>0</v>
      </c>
      <c r="K681" s="13">
        <f t="shared" si="109"/>
        <v>1993.5</v>
      </c>
      <c r="L681" s="14">
        <f t="shared" si="109"/>
        <v>119.6</v>
      </c>
      <c r="M681" s="9" t="s">
        <v>988</v>
      </c>
      <c r="N681" s="3" t="s">
        <v>593</v>
      </c>
      <c r="O681" s="3" t="s">
        <v>1759</v>
      </c>
      <c r="P681" s="3" t="s">
        <v>30</v>
      </c>
      <c r="Q681" s="3" t="s">
        <v>30</v>
      </c>
      <c r="R681" s="3" t="s">
        <v>11</v>
      </c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3" t="s">
        <v>14</v>
      </c>
      <c r="AW681" s="3" t="s">
        <v>1096</v>
      </c>
      <c r="AX681" s="3" t="s">
        <v>14</v>
      </c>
      <c r="AY681" s="3" t="s">
        <v>14</v>
      </c>
    </row>
    <row r="682" spans="1:51" ht="30" customHeight="1">
      <c r="A682" s="9" t="s">
        <v>72</v>
      </c>
      <c r="B682" s="9" t="s">
        <v>949</v>
      </c>
      <c r="C682" s="9" t="s">
        <v>52</v>
      </c>
      <c r="D682" s="10">
        <v>0.5</v>
      </c>
      <c r="E682" s="13">
        <f>단가대비표!O82</f>
        <v>200</v>
      </c>
      <c r="F682" s="14">
        <f>TRUNC(E682*D682,1)</f>
        <v>100</v>
      </c>
      <c r="G682" s="13">
        <f>단가대비표!P82</f>
        <v>0</v>
      </c>
      <c r="H682" s="14">
        <f>TRUNC(G682*D682,1)</f>
        <v>0</v>
      </c>
      <c r="I682" s="13">
        <f>단가대비표!V82</f>
        <v>0</v>
      </c>
      <c r="J682" s="14">
        <f>TRUNC(I682*D682,1)</f>
        <v>0</v>
      </c>
      <c r="K682" s="13">
        <f t="shared" si="109"/>
        <v>200</v>
      </c>
      <c r="L682" s="14">
        <f t="shared" si="109"/>
        <v>100</v>
      </c>
      <c r="M682" s="9" t="s">
        <v>14</v>
      </c>
      <c r="N682" s="3" t="s">
        <v>593</v>
      </c>
      <c r="O682" s="3" t="s">
        <v>1755</v>
      </c>
      <c r="P682" s="3" t="s">
        <v>30</v>
      </c>
      <c r="Q682" s="3" t="s">
        <v>30</v>
      </c>
      <c r="R682" s="3" t="s">
        <v>11</v>
      </c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3" t="s">
        <v>14</v>
      </c>
      <c r="AW682" s="3" t="s">
        <v>1090</v>
      </c>
      <c r="AX682" s="3" t="s">
        <v>14</v>
      </c>
      <c r="AY682" s="3" t="s">
        <v>14</v>
      </c>
    </row>
    <row r="683" spans="1:51" ht="30" customHeight="1">
      <c r="A683" s="9" t="s">
        <v>813</v>
      </c>
      <c r="B683" s="9" t="s">
        <v>14</v>
      </c>
      <c r="C683" s="9" t="s">
        <v>14</v>
      </c>
      <c r="D683" s="10"/>
      <c r="E683" s="13"/>
      <c r="F683" s="14">
        <f>TRUNC(SUMIF(N679:N682,N678,F679:F682),0)</f>
        <v>1500</v>
      </c>
      <c r="G683" s="13"/>
      <c r="H683" s="14">
        <f>TRUNC(SUMIF(N679:N682,N678,H679:H682),0)</f>
        <v>0</v>
      </c>
      <c r="I683" s="13"/>
      <c r="J683" s="14">
        <f>TRUNC(SUMIF(N679:N682,N678,J679:J682),0)</f>
        <v>0</v>
      </c>
      <c r="K683" s="13"/>
      <c r="L683" s="14">
        <f>F683+H683+J683</f>
        <v>1500</v>
      </c>
      <c r="M683" s="9" t="s">
        <v>14</v>
      </c>
      <c r="N683" s="3" t="s">
        <v>1433</v>
      </c>
      <c r="O683" s="3" t="s">
        <v>1433</v>
      </c>
      <c r="P683" s="3" t="s">
        <v>14</v>
      </c>
      <c r="Q683" s="3" t="s">
        <v>14</v>
      </c>
      <c r="R683" s="3" t="s">
        <v>14</v>
      </c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3" t="s">
        <v>14</v>
      </c>
      <c r="AW683" s="3" t="s">
        <v>14</v>
      </c>
      <c r="AX683" s="3" t="s">
        <v>14</v>
      </c>
      <c r="AY683" s="3" t="s">
        <v>14</v>
      </c>
    </row>
    <row r="684" spans="1:51" ht="30" customHeight="1">
      <c r="A684" s="10"/>
      <c r="B684" s="10"/>
      <c r="C684" s="10"/>
      <c r="D684" s="10"/>
      <c r="E684" s="13"/>
      <c r="F684" s="14"/>
      <c r="G684" s="13"/>
      <c r="H684" s="14"/>
      <c r="I684" s="13"/>
      <c r="J684" s="14"/>
      <c r="K684" s="13"/>
      <c r="L684" s="14"/>
      <c r="M684" s="10"/>
    </row>
    <row r="685" spans="1:51" ht="30" customHeight="1">
      <c r="A685" s="256" t="s">
        <v>197</v>
      </c>
      <c r="B685" s="256"/>
      <c r="C685" s="256"/>
      <c r="D685" s="256"/>
      <c r="E685" s="257"/>
      <c r="F685" s="258"/>
      <c r="G685" s="257"/>
      <c r="H685" s="258"/>
      <c r="I685" s="257"/>
      <c r="J685" s="258"/>
      <c r="K685" s="257"/>
      <c r="L685" s="258"/>
      <c r="M685" s="256"/>
      <c r="N685" s="2" t="s">
        <v>591</v>
      </c>
    </row>
    <row r="686" spans="1:51" ht="30" customHeight="1">
      <c r="A686" s="9" t="s">
        <v>80</v>
      </c>
      <c r="B686" s="9" t="s">
        <v>1534</v>
      </c>
      <c r="C686" s="9" t="s">
        <v>38</v>
      </c>
      <c r="D686" s="10">
        <v>6.7000000000000004E-2</v>
      </c>
      <c r="E686" s="13">
        <f>단가대비표!O122</f>
        <v>0</v>
      </c>
      <c r="F686" s="14">
        <f>TRUNC(E686*D686,1)</f>
        <v>0</v>
      </c>
      <c r="G686" s="13">
        <f>단가대비표!P122</f>
        <v>198613</v>
      </c>
      <c r="H686" s="14">
        <f>TRUNC(G686*D686,1)</f>
        <v>13307</v>
      </c>
      <c r="I686" s="13">
        <f>단가대비표!V122</f>
        <v>0</v>
      </c>
      <c r="J686" s="14">
        <f>TRUNC(I686*D686,1)</f>
        <v>0</v>
      </c>
      <c r="K686" s="13">
        <f>TRUNC(E686+G686+I686,1)</f>
        <v>198613</v>
      </c>
      <c r="L686" s="14">
        <f>TRUNC(F686+H686+J686,1)</f>
        <v>13307</v>
      </c>
      <c r="M686" s="9" t="s">
        <v>14</v>
      </c>
      <c r="N686" s="3" t="s">
        <v>591</v>
      </c>
      <c r="O686" s="3" t="s">
        <v>1735</v>
      </c>
      <c r="P686" s="3" t="s">
        <v>30</v>
      </c>
      <c r="Q686" s="3" t="s">
        <v>30</v>
      </c>
      <c r="R686" s="3" t="s">
        <v>11</v>
      </c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3" t="s">
        <v>14</v>
      </c>
      <c r="AW686" s="3" t="s">
        <v>1095</v>
      </c>
      <c r="AX686" s="3" t="s">
        <v>14</v>
      </c>
      <c r="AY686" s="3" t="s">
        <v>14</v>
      </c>
    </row>
    <row r="687" spans="1:51" ht="30" customHeight="1">
      <c r="A687" s="9" t="s">
        <v>1558</v>
      </c>
      <c r="B687" s="9" t="s">
        <v>1534</v>
      </c>
      <c r="C687" s="9" t="s">
        <v>38</v>
      </c>
      <c r="D687" s="10">
        <v>1.0999999999999999E-2</v>
      </c>
      <c r="E687" s="13">
        <f>단가대비표!O110</f>
        <v>0</v>
      </c>
      <c r="F687" s="14">
        <f>TRUNC(E687*D687,1)</f>
        <v>0</v>
      </c>
      <c r="G687" s="13">
        <f>단가대비표!P110</f>
        <v>138290</v>
      </c>
      <c r="H687" s="14">
        <f>TRUNC(G687*D687,1)</f>
        <v>1521.1</v>
      </c>
      <c r="I687" s="13">
        <f>단가대비표!V110</f>
        <v>0</v>
      </c>
      <c r="J687" s="14">
        <f>TRUNC(I687*D687,1)</f>
        <v>0</v>
      </c>
      <c r="K687" s="13">
        <f>TRUNC(E687+G687+I687,1)</f>
        <v>138290</v>
      </c>
      <c r="L687" s="14">
        <f>TRUNC(F687+H687+J687,1)</f>
        <v>1521.1</v>
      </c>
      <c r="M687" s="9" t="s">
        <v>14</v>
      </c>
      <c r="N687" s="3" t="s">
        <v>591</v>
      </c>
      <c r="O687" s="3" t="s">
        <v>1652</v>
      </c>
      <c r="P687" s="3" t="s">
        <v>30</v>
      </c>
      <c r="Q687" s="3" t="s">
        <v>30</v>
      </c>
      <c r="R687" s="3" t="s">
        <v>11</v>
      </c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3" t="s">
        <v>14</v>
      </c>
      <c r="AW687" s="3" t="s">
        <v>1109</v>
      </c>
      <c r="AX687" s="3" t="s">
        <v>14</v>
      </c>
      <c r="AY687" s="3" t="s">
        <v>14</v>
      </c>
    </row>
    <row r="688" spans="1:51" ht="30" customHeight="1">
      <c r="A688" s="9" t="s">
        <v>813</v>
      </c>
      <c r="B688" s="9" t="s">
        <v>14</v>
      </c>
      <c r="C688" s="9" t="s">
        <v>14</v>
      </c>
      <c r="D688" s="10"/>
      <c r="E688" s="13"/>
      <c r="F688" s="14">
        <f>TRUNC(SUMIF(N686:N687,N685,F686:F687),0)</f>
        <v>0</v>
      </c>
      <c r="G688" s="13"/>
      <c r="H688" s="14">
        <f>TRUNC(SUMIF(N686:N687,N685,H686:H687),0)</f>
        <v>14828</v>
      </c>
      <c r="I688" s="13"/>
      <c r="J688" s="14">
        <f>TRUNC(SUMIF(N686:N687,N685,J686:J687),0)</f>
        <v>0</v>
      </c>
      <c r="K688" s="13"/>
      <c r="L688" s="14">
        <f>F688+H688+J688</f>
        <v>14828</v>
      </c>
      <c r="M688" s="9" t="s">
        <v>14</v>
      </c>
      <c r="N688" s="3" t="s">
        <v>1433</v>
      </c>
      <c r="O688" s="3" t="s">
        <v>1433</v>
      </c>
      <c r="P688" s="3" t="s">
        <v>14</v>
      </c>
      <c r="Q688" s="3" t="s">
        <v>14</v>
      </c>
      <c r="R688" s="3" t="s">
        <v>14</v>
      </c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3" t="s">
        <v>14</v>
      </c>
      <c r="AW688" s="3" t="s">
        <v>14</v>
      </c>
      <c r="AX688" s="3" t="s">
        <v>14</v>
      </c>
      <c r="AY688" s="3" t="s">
        <v>14</v>
      </c>
    </row>
    <row r="689" spans="1:51" ht="30" customHeight="1">
      <c r="A689" s="10"/>
      <c r="B689" s="10"/>
      <c r="C689" s="10"/>
      <c r="D689" s="10"/>
      <c r="E689" s="13"/>
      <c r="F689" s="14"/>
      <c r="G689" s="13"/>
      <c r="H689" s="14"/>
      <c r="I689" s="13"/>
      <c r="J689" s="14"/>
      <c r="K689" s="13"/>
      <c r="L689" s="14"/>
      <c r="M689" s="10"/>
    </row>
    <row r="690" spans="1:51" ht="30" customHeight="1">
      <c r="A690" s="256" t="s">
        <v>889</v>
      </c>
      <c r="B690" s="256"/>
      <c r="C690" s="256"/>
      <c r="D690" s="256"/>
      <c r="E690" s="257"/>
      <c r="F690" s="258"/>
      <c r="G690" s="257"/>
      <c r="H690" s="258"/>
      <c r="I690" s="257"/>
      <c r="J690" s="258"/>
      <c r="K690" s="257"/>
      <c r="L690" s="258"/>
      <c r="M690" s="256"/>
      <c r="N690" s="2" t="s">
        <v>592</v>
      </c>
    </row>
    <row r="691" spans="1:51" ht="30" customHeight="1">
      <c r="A691" s="9" t="s">
        <v>1189</v>
      </c>
      <c r="B691" s="9" t="s">
        <v>1004</v>
      </c>
      <c r="C691" s="9" t="s">
        <v>17</v>
      </c>
      <c r="D691" s="10">
        <v>1.52</v>
      </c>
      <c r="E691" s="13">
        <f>단가대비표!O90</f>
        <v>73</v>
      </c>
      <c r="F691" s="14">
        <f t="shared" ref="F691:F697" si="110">TRUNC(E691*D691,1)</f>
        <v>110.9</v>
      </c>
      <c r="G691" s="13">
        <f>단가대비표!P90</f>
        <v>0</v>
      </c>
      <c r="H691" s="14">
        <f t="shared" ref="H691:H697" si="111">TRUNC(G691*D691,1)</f>
        <v>0</v>
      </c>
      <c r="I691" s="13">
        <f>단가대비표!V90</f>
        <v>0</v>
      </c>
      <c r="J691" s="14">
        <f t="shared" ref="J691:J697" si="112">TRUNC(I691*D691,1)</f>
        <v>0</v>
      </c>
      <c r="K691" s="13">
        <f t="shared" ref="K691:L697" si="113">TRUNC(E691+G691+I691,1)</f>
        <v>73</v>
      </c>
      <c r="L691" s="14">
        <f t="shared" si="113"/>
        <v>110.9</v>
      </c>
      <c r="M691" s="9" t="s">
        <v>14</v>
      </c>
      <c r="N691" s="3" t="s">
        <v>592</v>
      </c>
      <c r="O691" s="3" t="s">
        <v>1763</v>
      </c>
      <c r="P691" s="3" t="s">
        <v>30</v>
      </c>
      <c r="Q691" s="3" t="s">
        <v>30</v>
      </c>
      <c r="R691" s="3" t="s">
        <v>11</v>
      </c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3" t="s">
        <v>14</v>
      </c>
      <c r="AW691" s="3" t="s">
        <v>1114</v>
      </c>
      <c r="AX691" s="3" t="s">
        <v>14</v>
      </c>
      <c r="AY691" s="3" t="s">
        <v>14</v>
      </c>
    </row>
    <row r="692" spans="1:51" ht="30" customHeight="1">
      <c r="A692" s="9" t="s">
        <v>74</v>
      </c>
      <c r="B692" s="9" t="s">
        <v>14</v>
      </c>
      <c r="C692" s="9" t="s">
        <v>37</v>
      </c>
      <c r="D692" s="10">
        <v>0.32500000000000001</v>
      </c>
      <c r="E692" s="13">
        <f>단가대비표!O91</f>
        <v>1150</v>
      </c>
      <c r="F692" s="14">
        <f t="shared" si="110"/>
        <v>373.7</v>
      </c>
      <c r="G692" s="13">
        <f>단가대비표!P91</f>
        <v>0</v>
      </c>
      <c r="H692" s="14">
        <f t="shared" si="111"/>
        <v>0</v>
      </c>
      <c r="I692" s="13">
        <f>단가대비표!V91</f>
        <v>0</v>
      </c>
      <c r="J692" s="14">
        <f t="shared" si="112"/>
        <v>0</v>
      </c>
      <c r="K692" s="13">
        <f t="shared" si="113"/>
        <v>1150</v>
      </c>
      <c r="L692" s="14">
        <f t="shared" si="113"/>
        <v>373.7</v>
      </c>
      <c r="M692" s="9" t="s">
        <v>14</v>
      </c>
      <c r="N692" s="3" t="s">
        <v>592</v>
      </c>
      <c r="O692" s="3" t="s">
        <v>1765</v>
      </c>
      <c r="P692" s="3" t="s">
        <v>30</v>
      </c>
      <c r="Q692" s="3" t="s">
        <v>30</v>
      </c>
      <c r="R692" s="3" t="s">
        <v>11</v>
      </c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3" t="s">
        <v>14</v>
      </c>
      <c r="AW692" s="3" t="s">
        <v>1097</v>
      </c>
      <c r="AX692" s="3" t="s">
        <v>14</v>
      </c>
      <c r="AY692" s="3" t="s">
        <v>14</v>
      </c>
    </row>
    <row r="693" spans="1:51" ht="30" customHeight="1">
      <c r="A693" s="9" t="s">
        <v>64</v>
      </c>
      <c r="B693" s="9" t="s">
        <v>275</v>
      </c>
      <c r="C693" s="9" t="s">
        <v>37</v>
      </c>
      <c r="D693" s="10">
        <v>0.45300000000000001</v>
      </c>
      <c r="E693" s="13">
        <f>단가대비표!O89</f>
        <v>2139.7800000000002</v>
      </c>
      <c r="F693" s="14">
        <f t="shared" si="110"/>
        <v>969.3</v>
      </c>
      <c r="G693" s="13">
        <f>단가대비표!P89</f>
        <v>0</v>
      </c>
      <c r="H693" s="14">
        <f t="shared" si="111"/>
        <v>0</v>
      </c>
      <c r="I693" s="13">
        <f>단가대비표!V89</f>
        <v>0</v>
      </c>
      <c r="J693" s="14">
        <f t="shared" si="112"/>
        <v>0</v>
      </c>
      <c r="K693" s="13">
        <f t="shared" si="113"/>
        <v>2139.6999999999998</v>
      </c>
      <c r="L693" s="14">
        <f t="shared" si="113"/>
        <v>969.3</v>
      </c>
      <c r="M693" s="9" t="s">
        <v>988</v>
      </c>
      <c r="N693" s="3" t="s">
        <v>592</v>
      </c>
      <c r="O693" s="3" t="s">
        <v>1720</v>
      </c>
      <c r="P693" s="3" t="s">
        <v>30</v>
      </c>
      <c r="Q693" s="3" t="s">
        <v>30</v>
      </c>
      <c r="R693" s="3" t="s">
        <v>11</v>
      </c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3" t="s">
        <v>14</v>
      </c>
      <c r="AW693" s="3" t="s">
        <v>1098</v>
      </c>
      <c r="AX693" s="3" t="s">
        <v>14</v>
      </c>
      <c r="AY693" s="3" t="s">
        <v>14</v>
      </c>
    </row>
    <row r="694" spans="1:51" ht="30" customHeight="1">
      <c r="A694" s="9" t="s">
        <v>72</v>
      </c>
      <c r="B694" s="9" t="s">
        <v>949</v>
      </c>
      <c r="C694" s="9" t="s">
        <v>52</v>
      </c>
      <c r="D694" s="10">
        <v>0.123</v>
      </c>
      <c r="E694" s="13">
        <f>단가대비표!O82</f>
        <v>200</v>
      </c>
      <c r="F694" s="14">
        <f t="shared" si="110"/>
        <v>24.6</v>
      </c>
      <c r="G694" s="13">
        <f>단가대비표!P82</f>
        <v>0</v>
      </c>
      <c r="H694" s="14">
        <f t="shared" si="111"/>
        <v>0</v>
      </c>
      <c r="I694" s="13">
        <f>단가대비표!V82</f>
        <v>0</v>
      </c>
      <c r="J694" s="14">
        <f t="shared" si="112"/>
        <v>0</v>
      </c>
      <c r="K694" s="13">
        <f t="shared" si="113"/>
        <v>200</v>
      </c>
      <c r="L694" s="14">
        <f t="shared" si="113"/>
        <v>24.6</v>
      </c>
      <c r="M694" s="9" t="s">
        <v>14</v>
      </c>
      <c r="N694" s="3" t="s">
        <v>592</v>
      </c>
      <c r="O694" s="3" t="s">
        <v>1755</v>
      </c>
      <c r="P694" s="3" t="s">
        <v>30</v>
      </c>
      <c r="Q694" s="3" t="s">
        <v>30</v>
      </c>
      <c r="R694" s="3" t="s">
        <v>11</v>
      </c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3" t="s">
        <v>14</v>
      </c>
      <c r="AW694" s="3" t="s">
        <v>1112</v>
      </c>
      <c r="AX694" s="3" t="s">
        <v>14</v>
      </c>
      <c r="AY694" s="3" t="s">
        <v>14</v>
      </c>
    </row>
    <row r="695" spans="1:51" ht="30" customHeight="1">
      <c r="A695" s="9" t="s">
        <v>80</v>
      </c>
      <c r="B695" s="9" t="s">
        <v>1534</v>
      </c>
      <c r="C695" s="9" t="s">
        <v>38</v>
      </c>
      <c r="D695" s="10">
        <v>3.5000000000000003E-2</v>
      </c>
      <c r="E695" s="13">
        <f>단가대비표!O122</f>
        <v>0</v>
      </c>
      <c r="F695" s="14">
        <f t="shared" si="110"/>
        <v>0</v>
      </c>
      <c r="G695" s="13">
        <f>단가대비표!P122</f>
        <v>198613</v>
      </c>
      <c r="H695" s="14">
        <f t="shared" si="111"/>
        <v>6951.4</v>
      </c>
      <c r="I695" s="13">
        <f>단가대비표!V122</f>
        <v>0</v>
      </c>
      <c r="J695" s="14">
        <f t="shared" si="112"/>
        <v>0</v>
      </c>
      <c r="K695" s="13">
        <f t="shared" si="113"/>
        <v>198613</v>
      </c>
      <c r="L695" s="14">
        <f t="shared" si="113"/>
        <v>6951.4</v>
      </c>
      <c r="M695" s="9" t="s">
        <v>14</v>
      </c>
      <c r="N695" s="3" t="s">
        <v>592</v>
      </c>
      <c r="O695" s="3" t="s">
        <v>1735</v>
      </c>
      <c r="P695" s="3" t="s">
        <v>30</v>
      </c>
      <c r="Q695" s="3" t="s">
        <v>30</v>
      </c>
      <c r="R695" s="3" t="s">
        <v>11</v>
      </c>
      <c r="S695" s="4"/>
      <c r="T695" s="4"/>
      <c r="U695" s="4"/>
      <c r="V695" s="4">
        <v>1</v>
      </c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3" t="s">
        <v>14</v>
      </c>
      <c r="AW695" s="3" t="s">
        <v>1104</v>
      </c>
      <c r="AX695" s="3" t="s">
        <v>14</v>
      </c>
      <c r="AY695" s="3" t="s">
        <v>14</v>
      </c>
    </row>
    <row r="696" spans="1:51" ht="30" customHeight="1">
      <c r="A696" s="9" t="s">
        <v>1558</v>
      </c>
      <c r="B696" s="9" t="s">
        <v>1534</v>
      </c>
      <c r="C696" s="9" t="s">
        <v>38</v>
      </c>
      <c r="D696" s="10">
        <v>0.01</v>
      </c>
      <c r="E696" s="13">
        <f>단가대비표!O110</f>
        <v>0</v>
      </c>
      <c r="F696" s="14">
        <f t="shared" si="110"/>
        <v>0</v>
      </c>
      <c r="G696" s="13">
        <f>단가대비표!P110</f>
        <v>138290</v>
      </c>
      <c r="H696" s="14">
        <f t="shared" si="111"/>
        <v>1382.9</v>
      </c>
      <c r="I696" s="13">
        <f>단가대비표!V110</f>
        <v>0</v>
      </c>
      <c r="J696" s="14">
        <f t="shared" si="112"/>
        <v>0</v>
      </c>
      <c r="K696" s="13">
        <f t="shared" si="113"/>
        <v>138290</v>
      </c>
      <c r="L696" s="14">
        <f t="shared" si="113"/>
        <v>1382.9</v>
      </c>
      <c r="M696" s="9" t="s">
        <v>14</v>
      </c>
      <c r="N696" s="3" t="s">
        <v>592</v>
      </c>
      <c r="O696" s="3" t="s">
        <v>1652</v>
      </c>
      <c r="P696" s="3" t="s">
        <v>30</v>
      </c>
      <c r="Q696" s="3" t="s">
        <v>30</v>
      </c>
      <c r="R696" s="3" t="s">
        <v>11</v>
      </c>
      <c r="S696" s="4"/>
      <c r="T696" s="4"/>
      <c r="U696" s="4"/>
      <c r="V696" s="4">
        <v>1</v>
      </c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3" t="s">
        <v>14</v>
      </c>
      <c r="AW696" s="3" t="s">
        <v>1089</v>
      </c>
      <c r="AX696" s="3" t="s">
        <v>14</v>
      </c>
      <c r="AY696" s="3" t="s">
        <v>14</v>
      </c>
    </row>
    <row r="697" spans="1:51" ht="30" customHeight="1">
      <c r="A697" s="9" t="s">
        <v>1572</v>
      </c>
      <c r="B697" s="9" t="s">
        <v>1587</v>
      </c>
      <c r="C697" s="9" t="s">
        <v>39</v>
      </c>
      <c r="D697" s="10">
        <v>1</v>
      </c>
      <c r="E697" s="13">
        <v>0</v>
      </c>
      <c r="F697" s="14">
        <f t="shared" si="110"/>
        <v>0</v>
      </c>
      <c r="G697" s="13">
        <v>0</v>
      </c>
      <c r="H697" s="14">
        <f t="shared" si="111"/>
        <v>0</v>
      </c>
      <c r="I697" s="13">
        <f>TRUNC(SUMIF(V691:V697,RIGHTB(O697,1),H691:H697)*U697,2)</f>
        <v>166.68</v>
      </c>
      <c r="J697" s="14">
        <f t="shared" si="112"/>
        <v>166.6</v>
      </c>
      <c r="K697" s="13">
        <f t="shared" si="113"/>
        <v>166.6</v>
      </c>
      <c r="L697" s="14">
        <f t="shared" si="113"/>
        <v>166.6</v>
      </c>
      <c r="M697" s="9" t="s">
        <v>14</v>
      </c>
      <c r="N697" s="3" t="s">
        <v>592</v>
      </c>
      <c r="O697" s="3" t="s">
        <v>564</v>
      </c>
      <c r="P697" s="3" t="s">
        <v>30</v>
      </c>
      <c r="Q697" s="3" t="s">
        <v>30</v>
      </c>
      <c r="R697" s="3" t="s">
        <v>30</v>
      </c>
      <c r="S697" s="4">
        <v>1</v>
      </c>
      <c r="T697" s="4">
        <v>2</v>
      </c>
      <c r="U697" s="4">
        <v>0.02</v>
      </c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3" t="s">
        <v>14</v>
      </c>
      <c r="AW697" s="3" t="s">
        <v>1142</v>
      </c>
      <c r="AX697" s="3" t="s">
        <v>14</v>
      </c>
      <c r="AY697" s="3" t="s">
        <v>14</v>
      </c>
    </row>
    <row r="698" spans="1:51" ht="30" customHeight="1">
      <c r="A698" s="9" t="s">
        <v>813</v>
      </c>
      <c r="B698" s="9" t="s">
        <v>14</v>
      </c>
      <c r="C698" s="9" t="s">
        <v>14</v>
      </c>
      <c r="D698" s="10"/>
      <c r="E698" s="13"/>
      <c r="F698" s="14">
        <f>TRUNC(SUMIF(N691:N697,N690,F691:F697),0)</f>
        <v>1478</v>
      </c>
      <c r="G698" s="13"/>
      <c r="H698" s="14">
        <f>TRUNC(SUMIF(N691:N697,N690,H691:H697),0)</f>
        <v>8334</v>
      </c>
      <c r="I698" s="13"/>
      <c r="J698" s="14">
        <f>TRUNC(SUMIF(N691:N697,N690,J691:J697),0)</f>
        <v>166</v>
      </c>
      <c r="K698" s="13"/>
      <c r="L698" s="14">
        <f>F698+H698+J698</f>
        <v>9978</v>
      </c>
      <c r="M698" s="9" t="s">
        <v>14</v>
      </c>
      <c r="N698" s="3" t="s">
        <v>1433</v>
      </c>
      <c r="O698" s="3" t="s">
        <v>1433</v>
      </c>
      <c r="P698" s="3" t="s">
        <v>14</v>
      </c>
      <c r="Q698" s="3" t="s">
        <v>14</v>
      </c>
      <c r="R698" s="3" t="s">
        <v>14</v>
      </c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3" t="s">
        <v>14</v>
      </c>
      <c r="AW698" s="3" t="s">
        <v>14</v>
      </c>
      <c r="AX698" s="3" t="s">
        <v>14</v>
      </c>
      <c r="AY698" s="3" t="s">
        <v>14</v>
      </c>
    </row>
    <row r="699" spans="1:51" ht="30" customHeight="1">
      <c r="A699" s="10"/>
      <c r="B699" s="10"/>
      <c r="C699" s="10"/>
      <c r="D699" s="10"/>
      <c r="E699" s="13"/>
      <c r="F699" s="14"/>
      <c r="G699" s="13"/>
      <c r="H699" s="14"/>
      <c r="I699" s="13"/>
      <c r="J699" s="14"/>
      <c r="K699" s="13"/>
      <c r="L699" s="14"/>
      <c r="M699" s="10"/>
    </row>
    <row r="700" spans="1:51" ht="30" customHeight="1">
      <c r="A700" s="256" t="s">
        <v>325</v>
      </c>
      <c r="B700" s="256"/>
      <c r="C700" s="256"/>
      <c r="D700" s="256"/>
      <c r="E700" s="257"/>
      <c r="F700" s="258"/>
      <c r="G700" s="257"/>
      <c r="H700" s="258"/>
      <c r="I700" s="257"/>
      <c r="J700" s="258"/>
      <c r="K700" s="257"/>
      <c r="L700" s="258"/>
      <c r="M700" s="256"/>
      <c r="N700" s="2" t="s">
        <v>598</v>
      </c>
    </row>
    <row r="701" spans="1:51" ht="30" customHeight="1">
      <c r="A701" s="9" t="s">
        <v>1194</v>
      </c>
      <c r="B701" s="9" t="s">
        <v>1873</v>
      </c>
      <c r="C701" s="9" t="s">
        <v>57</v>
      </c>
      <c r="D701" s="10">
        <v>0.29599999999999999</v>
      </c>
      <c r="E701" s="13">
        <f>단가대비표!O93</f>
        <v>2470</v>
      </c>
      <c r="F701" s="14">
        <f>TRUNC(E701*D701,1)</f>
        <v>731.1</v>
      </c>
      <c r="G701" s="13">
        <f>단가대비표!P93</f>
        <v>0</v>
      </c>
      <c r="H701" s="14">
        <f>TRUNC(G701*D701,1)</f>
        <v>0</v>
      </c>
      <c r="I701" s="13">
        <f>단가대비표!V93</f>
        <v>0</v>
      </c>
      <c r="J701" s="14">
        <f>TRUNC(I701*D701,1)</f>
        <v>0</v>
      </c>
      <c r="K701" s="13">
        <f>TRUNC(E701+G701+I701,1)</f>
        <v>2470</v>
      </c>
      <c r="L701" s="14">
        <f>TRUNC(F701+H701+J701,1)</f>
        <v>731.1</v>
      </c>
      <c r="M701" s="9" t="s">
        <v>14</v>
      </c>
      <c r="N701" s="3" t="s">
        <v>598</v>
      </c>
      <c r="O701" s="3" t="s">
        <v>1736</v>
      </c>
      <c r="P701" s="3" t="s">
        <v>30</v>
      </c>
      <c r="Q701" s="3" t="s">
        <v>30</v>
      </c>
      <c r="R701" s="3" t="s">
        <v>11</v>
      </c>
      <c r="S701" s="4"/>
      <c r="T701" s="4"/>
      <c r="U701" s="4"/>
      <c r="V701" s="4">
        <v>1</v>
      </c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3" t="s">
        <v>14</v>
      </c>
      <c r="AW701" s="3" t="s">
        <v>1113</v>
      </c>
      <c r="AX701" s="3" t="s">
        <v>14</v>
      </c>
      <c r="AY701" s="3" t="s">
        <v>14</v>
      </c>
    </row>
    <row r="702" spans="1:51" ht="30" customHeight="1">
      <c r="A702" s="9" t="s">
        <v>56</v>
      </c>
      <c r="B702" s="9" t="s">
        <v>989</v>
      </c>
      <c r="C702" s="9" t="s">
        <v>39</v>
      </c>
      <c r="D702" s="10">
        <v>1</v>
      </c>
      <c r="E702" s="13">
        <f>TRUNC(SUMIF(V701:V702,RIGHTB(O702,1),F701:F702)*U702,2)</f>
        <v>43.86</v>
      </c>
      <c r="F702" s="14">
        <f>TRUNC(E702*D702,1)</f>
        <v>43.8</v>
      </c>
      <c r="G702" s="13">
        <v>0</v>
      </c>
      <c r="H702" s="14">
        <f>TRUNC(G702*D702,1)</f>
        <v>0</v>
      </c>
      <c r="I702" s="13">
        <v>0</v>
      </c>
      <c r="J702" s="14">
        <f>TRUNC(I702*D702,1)</f>
        <v>0</v>
      </c>
      <c r="K702" s="13">
        <f>TRUNC(E702+G702+I702,1)</f>
        <v>43.8</v>
      </c>
      <c r="L702" s="14">
        <f>TRUNC(F702+H702+J702,1)</f>
        <v>43.8</v>
      </c>
      <c r="M702" s="9" t="s">
        <v>14</v>
      </c>
      <c r="N702" s="3" t="s">
        <v>598</v>
      </c>
      <c r="O702" s="3" t="s">
        <v>564</v>
      </c>
      <c r="P702" s="3" t="s">
        <v>30</v>
      </c>
      <c r="Q702" s="3" t="s">
        <v>30</v>
      </c>
      <c r="R702" s="3" t="s">
        <v>30</v>
      </c>
      <c r="S702" s="4">
        <v>0</v>
      </c>
      <c r="T702" s="4">
        <v>0</v>
      </c>
      <c r="U702" s="4">
        <v>0.06</v>
      </c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3" t="s">
        <v>14</v>
      </c>
      <c r="AW702" s="3" t="s">
        <v>1132</v>
      </c>
      <c r="AX702" s="3" t="s">
        <v>14</v>
      </c>
      <c r="AY702" s="3" t="s">
        <v>14</v>
      </c>
    </row>
    <row r="703" spans="1:51" ht="30" customHeight="1">
      <c r="A703" s="9" t="s">
        <v>813</v>
      </c>
      <c r="B703" s="9" t="s">
        <v>14</v>
      </c>
      <c r="C703" s="9" t="s">
        <v>14</v>
      </c>
      <c r="D703" s="10"/>
      <c r="E703" s="13"/>
      <c r="F703" s="14">
        <f>TRUNC(SUMIF(N701:N702,N700,F701:F702),0)</f>
        <v>774</v>
      </c>
      <c r="G703" s="13"/>
      <c r="H703" s="14">
        <f>TRUNC(SUMIF(N701:N702,N700,H701:H702),0)</f>
        <v>0</v>
      </c>
      <c r="I703" s="13"/>
      <c r="J703" s="14">
        <f>TRUNC(SUMIF(N701:N702,N700,J701:J702),0)</f>
        <v>0</v>
      </c>
      <c r="K703" s="13"/>
      <c r="L703" s="14">
        <f>F703+H703+J703</f>
        <v>774</v>
      </c>
      <c r="M703" s="9" t="s">
        <v>14</v>
      </c>
      <c r="N703" s="3" t="s">
        <v>1433</v>
      </c>
      <c r="O703" s="3" t="s">
        <v>1433</v>
      </c>
      <c r="P703" s="3" t="s">
        <v>14</v>
      </c>
      <c r="Q703" s="3" t="s">
        <v>14</v>
      </c>
      <c r="R703" s="3" t="s">
        <v>14</v>
      </c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3" t="s">
        <v>14</v>
      </c>
      <c r="AW703" s="3" t="s">
        <v>14</v>
      </c>
      <c r="AX703" s="3" t="s">
        <v>14</v>
      </c>
      <c r="AY703" s="3" t="s">
        <v>14</v>
      </c>
    </row>
    <row r="704" spans="1:51" ht="30" customHeight="1">
      <c r="A704" s="10"/>
      <c r="B704" s="10"/>
      <c r="C704" s="10"/>
      <c r="D704" s="10"/>
      <c r="E704" s="13"/>
      <c r="F704" s="14"/>
      <c r="G704" s="13"/>
      <c r="H704" s="14"/>
      <c r="I704" s="13"/>
      <c r="J704" s="14"/>
      <c r="K704" s="13"/>
      <c r="L704" s="14"/>
      <c r="M704" s="10"/>
    </row>
    <row r="705" spans="1:51" ht="30" customHeight="1">
      <c r="A705" s="256" t="s">
        <v>913</v>
      </c>
      <c r="B705" s="256"/>
      <c r="C705" s="256"/>
      <c r="D705" s="256"/>
      <c r="E705" s="257"/>
      <c r="F705" s="258"/>
      <c r="G705" s="257"/>
      <c r="H705" s="258"/>
      <c r="I705" s="257"/>
      <c r="J705" s="258"/>
      <c r="K705" s="257"/>
      <c r="L705" s="258"/>
      <c r="M705" s="256"/>
      <c r="N705" s="2" t="s">
        <v>597</v>
      </c>
    </row>
    <row r="706" spans="1:51" ht="30" customHeight="1">
      <c r="A706" s="9" t="s">
        <v>80</v>
      </c>
      <c r="B706" s="9" t="s">
        <v>1534</v>
      </c>
      <c r="C706" s="9" t="s">
        <v>38</v>
      </c>
      <c r="D706" s="10">
        <v>1.2E-2</v>
      </c>
      <c r="E706" s="13">
        <f>단가대비표!O122</f>
        <v>0</v>
      </c>
      <c r="F706" s="14">
        <f t="shared" ref="F706:F711" si="114">TRUNC(E706*D706,1)</f>
        <v>0</v>
      </c>
      <c r="G706" s="13">
        <f>단가대비표!P122</f>
        <v>198613</v>
      </c>
      <c r="H706" s="14">
        <f t="shared" ref="H706:H711" si="115">TRUNC(G706*D706,1)</f>
        <v>2383.3000000000002</v>
      </c>
      <c r="I706" s="13">
        <f>단가대비표!V122</f>
        <v>0</v>
      </c>
      <c r="J706" s="14">
        <f t="shared" ref="J706:J711" si="116">TRUNC(I706*D706,1)</f>
        <v>0</v>
      </c>
      <c r="K706" s="13">
        <f t="shared" ref="K706:L711" si="117">TRUNC(E706+G706+I706,1)</f>
        <v>198613</v>
      </c>
      <c r="L706" s="14">
        <f t="shared" si="117"/>
        <v>2383.3000000000002</v>
      </c>
      <c r="M706" s="9" t="s">
        <v>14</v>
      </c>
      <c r="N706" s="3" t="s">
        <v>597</v>
      </c>
      <c r="O706" s="3" t="s">
        <v>1735</v>
      </c>
      <c r="P706" s="3" t="s">
        <v>30</v>
      </c>
      <c r="Q706" s="3" t="s">
        <v>30</v>
      </c>
      <c r="R706" s="3" t="s">
        <v>11</v>
      </c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3" t="s">
        <v>14</v>
      </c>
      <c r="AW706" s="3" t="s">
        <v>1115</v>
      </c>
      <c r="AX706" s="3" t="s">
        <v>14</v>
      </c>
      <c r="AY706" s="3" t="s">
        <v>14</v>
      </c>
    </row>
    <row r="707" spans="1:51" ht="30" customHeight="1">
      <c r="A707" s="9" t="s">
        <v>1558</v>
      </c>
      <c r="B707" s="9" t="s">
        <v>1534</v>
      </c>
      <c r="C707" s="9" t="s">
        <v>38</v>
      </c>
      <c r="D707" s="10">
        <v>2E-3</v>
      </c>
      <c r="E707" s="13">
        <f>단가대비표!O110</f>
        <v>0</v>
      </c>
      <c r="F707" s="14">
        <f t="shared" si="114"/>
        <v>0</v>
      </c>
      <c r="G707" s="13">
        <f>단가대비표!P110</f>
        <v>138290</v>
      </c>
      <c r="H707" s="14">
        <f t="shared" si="115"/>
        <v>276.5</v>
      </c>
      <c r="I707" s="13">
        <f>단가대비표!V110</f>
        <v>0</v>
      </c>
      <c r="J707" s="14">
        <f t="shared" si="116"/>
        <v>0</v>
      </c>
      <c r="K707" s="13">
        <f t="shared" si="117"/>
        <v>138290</v>
      </c>
      <c r="L707" s="14">
        <f t="shared" si="117"/>
        <v>276.5</v>
      </c>
      <c r="M707" s="9" t="s">
        <v>14</v>
      </c>
      <c r="N707" s="3" t="s">
        <v>597</v>
      </c>
      <c r="O707" s="3" t="s">
        <v>1652</v>
      </c>
      <c r="P707" s="3" t="s">
        <v>30</v>
      </c>
      <c r="Q707" s="3" t="s">
        <v>30</v>
      </c>
      <c r="R707" s="3" t="s">
        <v>11</v>
      </c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3" t="s">
        <v>14</v>
      </c>
      <c r="AW707" s="3" t="s">
        <v>1099</v>
      </c>
      <c r="AX707" s="3" t="s">
        <v>14</v>
      </c>
      <c r="AY707" s="3" t="s">
        <v>14</v>
      </c>
    </row>
    <row r="708" spans="1:51" ht="30" customHeight="1">
      <c r="A708" s="9" t="s">
        <v>80</v>
      </c>
      <c r="B708" s="9" t="s">
        <v>1534</v>
      </c>
      <c r="C708" s="9" t="s">
        <v>38</v>
      </c>
      <c r="D708" s="10">
        <v>1.2E-2</v>
      </c>
      <c r="E708" s="13">
        <f>단가대비표!O122</f>
        <v>0</v>
      </c>
      <c r="F708" s="14">
        <f t="shared" si="114"/>
        <v>0</v>
      </c>
      <c r="G708" s="13">
        <f>단가대비표!P122</f>
        <v>198613</v>
      </c>
      <c r="H708" s="14">
        <f t="shared" si="115"/>
        <v>2383.3000000000002</v>
      </c>
      <c r="I708" s="13">
        <f>단가대비표!V122</f>
        <v>0</v>
      </c>
      <c r="J708" s="14">
        <f t="shared" si="116"/>
        <v>0</v>
      </c>
      <c r="K708" s="13">
        <f t="shared" si="117"/>
        <v>198613</v>
      </c>
      <c r="L708" s="14">
        <f t="shared" si="117"/>
        <v>2383.3000000000002</v>
      </c>
      <c r="M708" s="9" t="s">
        <v>14</v>
      </c>
      <c r="N708" s="3" t="s">
        <v>597</v>
      </c>
      <c r="O708" s="3" t="s">
        <v>1735</v>
      </c>
      <c r="P708" s="3" t="s">
        <v>30</v>
      </c>
      <c r="Q708" s="3" t="s">
        <v>30</v>
      </c>
      <c r="R708" s="3" t="s">
        <v>11</v>
      </c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3" t="s">
        <v>14</v>
      </c>
      <c r="AW708" s="3" t="s">
        <v>1115</v>
      </c>
      <c r="AX708" s="3" t="s">
        <v>14</v>
      </c>
      <c r="AY708" s="3" t="s">
        <v>14</v>
      </c>
    </row>
    <row r="709" spans="1:51" ht="30" customHeight="1">
      <c r="A709" s="9" t="s">
        <v>1558</v>
      </c>
      <c r="B709" s="9" t="s">
        <v>1534</v>
      </c>
      <c r="C709" s="9" t="s">
        <v>38</v>
      </c>
      <c r="D709" s="10">
        <v>2E-3</v>
      </c>
      <c r="E709" s="13">
        <f>단가대비표!O110</f>
        <v>0</v>
      </c>
      <c r="F709" s="14">
        <f t="shared" si="114"/>
        <v>0</v>
      </c>
      <c r="G709" s="13">
        <f>단가대비표!P110</f>
        <v>138290</v>
      </c>
      <c r="H709" s="14">
        <f t="shared" si="115"/>
        <v>276.5</v>
      </c>
      <c r="I709" s="13">
        <f>단가대비표!V110</f>
        <v>0</v>
      </c>
      <c r="J709" s="14">
        <f t="shared" si="116"/>
        <v>0</v>
      </c>
      <c r="K709" s="13">
        <f t="shared" si="117"/>
        <v>138290</v>
      </c>
      <c r="L709" s="14">
        <f t="shared" si="117"/>
        <v>276.5</v>
      </c>
      <c r="M709" s="9" t="s">
        <v>14</v>
      </c>
      <c r="N709" s="3" t="s">
        <v>597</v>
      </c>
      <c r="O709" s="3" t="s">
        <v>1652</v>
      </c>
      <c r="P709" s="3" t="s">
        <v>30</v>
      </c>
      <c r="Q709" s="3" t="s">
        <v>30</v>
      </c>
      <c r="R709" s="3" t="s">
        <v>11</v>
      </c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3" t="s">
        <v>14</v>
      </c>
      <c r="AW709" s="3" t="s">
        <v>1099</v>
      </c>
      <c r="AX709" s="3" t="s">
        <v>14</v>
      </c>
      <c r="AY709" s="3" t="s">
        <v>14</v>
      </c>
    </row>
    <row r="710" spans="1:51" ht="30" customHeight="1">
      <c r="A710" s="9" t="s">
        <v>80</v>
      </c>
      <c r="B710" s="9" t="s">
        <v>1534</v>
      </c>
      <c r="C710" s="9" t="s">
        <v>38</v>
      </c>
      <c r="D710" s="10">
        <v>1.2E-2</v>
      </c>
      <c r="E710" s="13">
        <f>단가대비표!O122</f>
        <v>0</v>
      </c>
      <c r="F710" s="14">
        <f t="shared" si="114"/>
        <v>0</v>
      </c>
      <c r="G710" s="13">
        <f>단가대비표!P122</f>
        <v>198613</v>
      </c>
      <c r="H710" s="14">
        <f t="shared" si="115"/>
        <v>2383.3000000000002</v>
      </c>
      <c r="I710" s="13">
        <f>단가대비표!V122</f>
        <v>0</v>
      </c>
      <c r="J710" s="14">
        <f t="shared" si="116"/>
        <v>0</v>
      </c>
      <c r="K710" s="13">
        <f t="shared" si="117"/>
        <v>198613</v>
      </c>
      <c r="L710" s="14">
        <f t="shared" si="117"/>
        <v>2383.3000000000002</v>
      </c>
      <c r="M710" s="9" t="s">
        <v>14</v>
      </c>
      <c r="N710" s="3" t="s">
        <v>597</v>
      </c>
      <c r="O710" s="3" t="s">
        <v>1735</v>
      </c>
      <c r="P710" s="3" t="s">
        <v>30</v>
      </c>
      <c r="Q710" s="3" t="s">
        <v>30</v>
      </c>
      <c r="R710" s="3" t="s">
        <v>11</v>
      </c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3" t="s">
        <v>14</v>
      </c>
      <c r="AW710" s="3" t="s">
        <v>1115</v>
      </c>
      <c r="AX710" s="3" t="s">
        <v>14</v>
      </c>
      <c r="AY710" s="3" t="s">
        <v>14</v>
      </c>
    </row>
    <row r="711" spans="1:51" ht="30" customHeight="1">
      <c r="A711" s="9" t="s">
        <v>1558</v>
      </c>
      <c r="B711" s="9" t="s">
        <v>1534</v>
      </c>
      <c r="C711" s="9" t="s">
        <v>38</v>
      </c>
      <c r="D711" s="10">
        <v>2E-3</v>
      </c>
      <c r="E711" s="13">
        <f>단가대비표!O110</f>
        <v>0</v>
      </c>
      <c r="F711" s="14">
        <f t="shared" si="114"/>
        <v>0</v>
      </c>
      <c r="G711" s="13">
        <f>단가대비표!P110</f>
        <v>138290</v>
      </c>
      <c r="H711" s="14">
        <f t="shared" si="115"/>
        <v>276.5</v>
      </c>
      <c r="I711" s="13">
        <f>단가대비표!V110</f>
        <v>0</v>
      </c>
      <c r="J711" s="14">
        <f t="shared" si="116"/>
        <v>0</v>
      </c>
      <c r="K711" s="13">
        <f t="shared" si="117"/>
        <v>138290</v>
      </c>
      <c r="L711" s="14">
        <f t="shared" si="117"/>
        <v>276.5</v>
      </c>
      <c r="M711" s="9" t="s">
        <v>14</v>
      </c>
      <c r="N711" s="3" t="s">
        <v>597</v>
      </c>
      <c r="O711" s="3" t="s">
        <v>1652</v>
      </c>
      <c r="P711" s="3" t="s">
        <v>30</v>
      </c>
      <c r="Q711" s="3" t="s">
        <v>30</v>
      </c>
      <c r="R711" s="3" t="s">
        <v>11</v>
      </c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3" t="s">
        <v>14</v>
      </c>
      <c r="AW711" s="3" t="s">
        <v>1099</v>
      </c>
      <c r="AX711" s="3" t="s">
        <v>14</v>
      </c>
      <c r="AY711" s="3" t="s">
        <v>14</v>
      </c>
    </row>
    <row r="712" spans="1:51" ht="30" customHeight="1">
      <c r="A712" s="9" t="s">
        <v>813</v>
      </c>
      <c r="B712" s="9" t="s">
        <v>14</v>
      </c>
      <c r="C712" s="9" t="s">
        <v>14</v>
      </c>
      <c r="D712" s="10"/>
      <c r="E712" s="13"/>
      <c r="F712" s="14">
        <f>TRUNC(SUMIF(N706:N711,N705,F706:F711),0)</f>
        <v>0</v>
      </c>
      <c r="G712" s="13"/>
      <c r="H712" s="14">
        <f>TRUNC(SUMIF(N706:N711,N705,H706:H711),0)</f>
        <v>7979</v>
      </c>
      <c r="I712" s="13"/>
      <c r="J712" s="14">
        <f>TRUNC(SUMIF(N706:N711,N705,J706:J711),0)</f>
        <v>0</v>
      </c>
      <c r="K712" s="13"/>
      <c r="L712" s="14">
        <f>F712+H712+J712</f>
        <v>7979</v>
      </c>
      <c r="M712" s="9" t="s">
        <v>14</v>
      </c>
      <c r="N712" s="3" t="s">
        <v>1433</v>
      </c>
      <c r="O712" s="3" t="s">
        <v>1433</v>
      </c>
      <c r="P712" s="3" t="s">
        <v>14</v>
      </c>
      <c r="Q712" s="3" t="s">
        <v>14</v>
      </c>
      <c r="R712" s="3" t="s">
        <v>14</v>
      </c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3" t="s">
        <v>14</v>
      </c>
      <c r="AW712" s="3" t="s">
        <v>14</v>
      </c>
      <c r="AX712" s="3" t="s">
        <v>14</v>
      </c>
      <c r="AY712" s="3" t="s">
        <v>14</v>
      </c>
    </row>
    <row r="713" spans="1:51" ht="30" customHeight="1">
      <c r="A713" s="10"/>
      <c r="B713" s="10"/>
      <c r="C713" s="10"/>
      <c r="D713" s="10"/>
      <c r="E713" s="13"/>
      <c r="F713" s="14"/>
      <c r="G713" s="13"/>
      <c r="H713" s="14"/>
      <c r="I713" s="13"/>
      <c r="J713" s="14"/>
      <c r="K713" s="13"/>
      <c r="L713" s="14"/>
      <c r="M713" s="10"/>
    </row>
    <row r="714" spans="1:51" ht="30" customHeight="1">
      <c r="A714" s="256" t="s">
        <v>1764</v>
      </c>
      <c r="B714" s="256"/>
      <c r="C714" s="256"/>
      <c r="D714" s="256"/>
      <c r="E714" s="257"/>
      <c r="F714" s="258"/>
      <c r="G714" s="257"/>
      <c r="H714" s="258"/>
      <c r="I714" s="257"/>
      <c r="J714" s="258"/>
      <c r="K714" s="257"/>
      <c r="L714" s="258"/>
      <c r="M714" s="256"/>
      <c r="N714" s="2" t="s">
        <v>595</v>
      </c>
    </row>
    <row r="715" spans="1:51" ht="30" customHeight="1">
      <c r="A715" s="9" t="s">
        <v>1189</v>
      </c>
      <c r="B715" s="9" t="s">
        <v>1004</v>
      </c>
      <c r="C715" s="9" t="s">
        <v>17</v>
      </c>
      <c r="D715" s="10">
        <v>1.52</v>
      </c>
      <c r="E715" s="13">
        <f>단가대비표!O90</f>
        <v>73</v>
      </c>
      <c r="F715" s="14">
        <f t="shared" ref="F715:F722" si="118">TRUNC(E715*D715,1)</f>
        <v>110.9</v>
      </c>
      <c r="G715" s="13">
        <f>단가대비표!P90</f>
        <v>0</v>
      </c>
      <c r="H715" s="14">
        <f t="shared" ref="H715:H722" si="119">TRUNC(G715*D715,1)</f>
        <v>0</v>
      </c>
      <c r="I715" s="13">
        <f>단가대비표!V90</f>
        <v>0</v>
      </c>
      <c r="J715" s="14">
        <f t="shared" ref="J715:J722" si="120">TRUNC(I715*D715,1)</f>
        <v>0</v>
      </c>
      <c r="K715" s="13">
        <f t="shared" ref="K715:L722" si="121">TRUNC(E715+G715+I715,1)</f>
        <v>73</v>
      </c>
      <c r="L715" s="14">
        <f t="shared" si="121"/>
        <v>110.9</v>
      </c>
      <c r="M715" s="9" t="s">
        <v>14</v>
      </c>
      <c r="N715" s="3" t="s">
        <v>595</v>
      </c>
      <c r="O715" s="3" t="s">
        <v>1763</v>
      </c>
      <c r="P715" s="3" t="s">
        <v>30</v>
      </c>
      <c r="Q715" s="3" t="s">
        <v>30</v>
      </c>
      <c r="R715" s="3" t="s">
        <v>11</v>
      </c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3" t="s">
        <v>14</v>
      </c>
      <c r="AW715" s="3" t="s">
        <v>1100</v>
      </c>
      <c r="AX715" s="3" t="s">
        <v>14</v>
      </c>
      <c r="AY715" s="3" t="s">
        <v>14</v>
      </c>
    </row>
    <row r="716" spans="1:51" ht="30" customHeight="1">
      <c r="A716" s="9" t="s">
        <v>74</v>
      </c>
      <c r="B716" s="9" t="s">
        <v>14</v>
      </c>
      <c r="C716" s="9" t="s">
        <v>37</v>
      </c>
      <c r="D716" s="10">
        <v>0.32500000000000001</v>
      </c>
      <c r="E716" s="13">
        <f>단가대비표!O91</f>
        <v>1150</v>
      </c>
      <c r="F716" s="14">
        <f t="shared" si="118"/>
        <v>373.7</v>
      </c>
      <c r="G716" s="13">
        <f>단가대비표!P91</f>
        <v>0</v>
      </c>
      <c r="H716" s="14">
        <f t="shared" si="119"/>
        <v>0</v>
      </c>
      <c r="I716" s="13">
        <f>단가대비표!V91</f>
        <v>0</v>
      </c>
      <c r="J716" s="14">
        <f t="shared" si="120"/>
        <v>0</v>
      </c>
      <c r="K716" s="13">
        <f t="shared" si="121"/>
        <v>1150</v>
      </c>
      <c r="L716" s="14">
        <f t="shared" si="121"/>
        <v>373.7</v>
      </c>
      <c r="M716" s="9" t="s">
        <v>14</v>
      </c>
      <c r="N716" s="3" t="s">
        <v>595</v>
      </c>
      <c r="O716" s="3" t="s">
        <v>1765</v>
      </c>
      <c r="P716" s="3" t="s">
        <v>30</v>
      </c>
      <c r="Q716" s="3" t="s">
        <v>30</v>
      </c>
      <c r="R716" s="3" t="s">
        <v>11</v>
      </c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3" t="s">
        <v>14</v>
      </c>
      <c r="AW716" s="3" t="s">
        <v>1105</v>
      </c>
      <c r="AX716" s="3" t="s">
        <v>14</v>
      </c>
      <c r="AY716" s="3" t="s">
        <v>14</v>
      </c>
    </row>
    <row r="717" spans="1:51" ht="30" customHeight="1">
      <c r="A717" s="9" t="s">
        <v>64</v>
      </c>
      <c r="B717" s="9" t="s">
        <v>275</v>
      </c>
      <c r="C717" s="9" t="s">
        <v>37</v>
      </c>
      <c r="D717" s="10">
        <v>0.45300000000000001</v>
      </c>
      <c r="E717" s="13">
        <f>단가대비표!O89</f>
        <v>2139.7800000000002</v>
      </c>
      <c r="F717" s="14">
        <f t="shared" si="118"/>
        <v>969.3</v>
      </c>
      <c r="G717" s="13">
        <f>단가대비표!P89</f>
        <v>0</v>
      </c>
      <c r="H717" s="14">
        <f t="shared" si="119"/>
        <v>0</v>
      </c>
      <c r="I717" s="13">
        <f>단가대비표!V89</f>
        <v>0</v>
      </c>
      <c r="J717" s="14">
        <f t="shared" si="120"/>
        <v>0</v>
      </c>
      <c r="K717" s="13">
        <f t="shared" si="121"/>
        <v>2139.6999999999998</v>
      </c>
      <c r="L717" s="14">
        <f t="shared" si="121"/>
        <v>969.3</v>
      </c>
      <c r="M717" s="9" t="s">
        <v>988</v>
      </c>
      <c r="N717" s="3" t="s">
        <v>595</v>
      </c>
      <c r="O717" s="3" t="s">
        <v>1720</v>
      </c>
      <c r="P717" s="3" t="s">
        <v>30</v>
      </c>
      <c r="Q717" s="3" t="s">
        <v>30</v>
      </c>
      <c r="R717" s="3" t="s">
        <v>11</v>
      </c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3" t="s">
        <v>14</v>
      </c>
      <c r="AW717" s="3" t="s">
        <v>1091</v>
      </c>
      <c r="AX717" s="3" t="s">
        <v>14</v>
      </c>
      <c r="AY717" s="3" t="s">
        <v>14</v>
      </c>
    </row>
    <row r="718" spans="1:51" ht="30" customHeight="1">
      <c r="A718" s="9" t="s">
        <v>72</v>
      </c>
      <c r="B718" s="9" t="s">
        <v>949</v>
      </c>
      <c r="C718" s="9" t="s">
        <v>52</v>
      </c>
      <c r="D718" s="10">
        <v>0.123</v>
      </c>
      <c r="E718" s="13">
        <f>단가대비표!O82</f>
        <v>200</v>
      </c>
      <c r="F718" s="14">
        <f t="shared" si="118"/>
        <v>24.6</v>
      </c>
      <c r="G718" s="13">
        <f>단가대비표!P82</f>
        <v>0</v>
      </c>
      <c r="H718" s="14">
        <f t="shared" si="119"/>
        <v>0</v>
      </c>
      <c r="I718" s="13">
        <f>단가대비표!V82</f>
        <v>0</v>
      </c>
      <c r="J718" s="14">
        <f t="shared" si="120"/>
        <v>0</v>
      </c>
      <c r="K718" s="13">
        <f t="shared" si="121"/>
        <v>200</v>
      </c>
      <c r="L718" s="14">
        <f t="shared" si="121"/>
        <v>24.6</v>
      </c>
      <c r="M718" s="9" t="s">
        <v>14</v>
      </c>
      <c r="N718" s="3" t="s">
        <v>595</v>
      </c>
      <c r="O718" s="3" t="s">
        <v>1755</v>
      </c>
      <c r="P718" s="3" t="s">
        <v>30</v>
      </c>
      <c r="Q718" s="3" t="s">
        <v>30</v>
      </c>
      <c r="R718" s="3" t="s">
        <v>11</v>
      </c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3" t="s">
        <v>14</v>
      </c>
      <c r="AW718" s="3" t="s">
        <v>1116</v>
      </c>
      <c r="AX718" s="3" t="s">
        <v>14</v>
      </c>
      <c r="AY718" s="3" t="s">
        <v>14</v>
      </c>
    </row>
    <row r="719" spans="1:51" ht="30" customHeight="1">
      <c r="A719" s="9" t="s">
        <v>80</v>
      </c>
      <c r="B719" s="9" t="s">
        <v>1534</v>
      </c>
      <c r="C719" s="9" t="s">
        <v>38</v>
      </c>
      <c r="D719" s="10">
        <v>3.5000000000000003E-2</v>
      </c>
      <c r="E719" s="13">
        <f>단가대비표!O122</f>
        <v>0</v>
      </c>
      <c r="F719" s="14">
        <f t="shared" si="118"/>
        <v>0</v>
      </c>
      <c r="G719" s="13">
        <f>단가대비표!P122</f>
        <v>198613</v>
      </c>
      <c r="H719" s="14">
        <f t="shared" si="119"/>
        <v>6951.4</v>
      </c>
      <c r="I719" s="13">
        <f>단가대비표!V122</f>
        <v>0</v>
      </c>
      <c r="J719" s="14">
        <f t="shared" si="120"/>
        <v>0</v>
      </c>
      <c r="K719" s="13">
        <f t="shared" si="121"/>
        <v>198613</v>
      </c>
      <c r="L719" s="14">
        <f t="shared" si="121"/>
        <v>6951.4</v>
      </c>
      <c r="M719" s="9" t="s">
        <v>14</v>
      </c>
      <c r="N719" s="3" t="s">
        <v>595</v>
      </c>
      <c r="O719" s="3" t="s">
        <v>1735</v>
      </c>
      <c r="P719" s="3" t="s">
        <v>30</v>
      </c>
      <c r="Q719" s="3" t="s">
        <v>30</v>
      </c>
      <c r="R719" s="3" t="s">
        <v>11</v>
      </c>
      <c r="S719" s="4"/>
      <c r="T719" s="4"/>
      <c r="U719" s="4"/>
      <c r="V719" s="4">
        <v>1</v>
      </c>
      <c r="W719" s="4">
        <v>2</v>
      </c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3" t="s">
        <v>14</v>
      </c>
      <c r="AW719" s="3" t="s">
        <v>1118</v>
      </c>
      <c r="AX719" s="3" t="s">
        <v>14</v>
      </c>
      <c r="AY719" s="3" t="s">
        <v>14</v>
      </c>
    </row>
    <row r="720" spans="1:51" ht="30" customHeight="1">
      <c r="A720" s="9" t="s">
        <v>1558</v>
      </c>
      <c r="B720" s="9" t="s">
        <v>1534</v>
      </c>
      <c r="C720" s="9" t="s">
        <v>38</v>
      </c>
      <c r="D720" s="10">
        <v>0.01</v>
      </c>
      <c r="E720" s="13">
        <f>단가대비표!O110</f>
        <v>0</v>
      </c>
      <c r="F720" s="14">
        <f t="shared" si="118"/>
        <v>0</v>
      </c>
      <c r="G720" s="13">
        <f>단가대비표!P110</f>
        <v>138290</v>
      </c>
      <c r="H720" s="14">
        <f t="shared" si="119"/>
        <v>1382.9</v>
      </c>
      <c r="I720" s="13">
        <f>단가대비표!V110</f>
        <v>0</v>
      </c>
      <c r="J720" s="14">
        <f t="shared" si="120"/>
        <v>0</v>
      </c>
      <c r="K720" s="13">
        <f t="shared" si="121"/>
        <v>138290</v>
      </c>
      <c r="L720" s="14">
        <f t="shared" si="121"/>
        <v>1382.9</v>
      </c>
      <c r="M720" s="9" t="s">
        <v>14</v>
      </c>
      <c r="N720" s="3" t="s">
        <v>595</v>
      </c>
      <c r="O720" s="3" t="s">
        <v>1652</v>
      </c>
      <c r="P720" s="3" t="s">
        <v>30</v>
      </c>
      <c r="Q720" s="3" t="s">
        <v>30</v>
      </c>
      <c r="R720" s="3" t="s">
        <v>11</v>
      </c>
      <c r="S720" s="4"/>
      <c r="T720" s="4"/>
      <c r="U720" s="4"/>
      <c r="V720" s="4">
        <v>1</v>
      </c>
      <c r="W720" s="4">
        <v>2</v>
      </c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3" t="s">
        <v>14</v>
      </c>
      <c r="AW720" s="3" t="s">
        <v>1094</v>
      </c>
      <c r="AX720" s="3" t="s">
        <v>14</v>
      </c>
      <c r="AY720" s="3" t="s">
        <v>14</v>
      </c>
    </row>
    <row r="721" spans="1:51" ht="30" customHeight="1">
      <c r="A721" s="9" t="s">
        <v>1585</v>
      </c>
      <c r="B721" s="9" t="s">
        <v>974</v>
      </c>
      <c r="C721" s="9" t="s">
        <v>39</v>
      </c>
      <c r="D721" s="10">
        <v>1</v>
      </c>
      <c r="E721" s="13">
        <v>0</v>
      </c>
      <c r="F721" s="14">
        <f t="shared" si="118"/>
        <v>0</v>
      </c>
      <c r="G721" s="13">
        <f>TRUNC(SUMIF(V715:V722,RIGHTB(O721,1),H715:H722)*U721,2)</f>
        <v>1666.86</v>
      </c>
      <c r="H721" s="14">
        <f t="shared" si="119"/>
        <v>1666.8</v>
      </c>
      <c r="I721" s="13">
        <v>0</v>
      </c>
      <c r="J721" s="14">
        <f t="shared" si="120"/>
        <v>0</v>
      </c>
      <c r="K721" s="13">
        <f t="shared" si="121"/>
        <v>1666.8</v>
      </c>
      <c r="L721" s="14">
        <f t="shared" si="121"/>
        <v>1666.8</v>
      </c>
      <c r="M721" s="9" t="s">
        <v>14</v>
      </c>
      <c r="N721" s="3" t="s">
        <v>595</v>
      </c>
      <c r="O721" s="3" t="s">
        <v>564</v>
      </c>
      <c r="P721" s="3" t="s">
        <v>30</v>
      </c>
      <c r="Q721" s="3" t="s">
        <v>30</v>
      </c>
      <c r="R721" s="3" t="s">
        <v>30</v>
      </c>
      <c r="S721" s="4">
        <v>1</v>
      </c>
      <c r="T721" s="4">
        <v>1</v>
      </c>
      <c r="U721" s="4">
        <v>0.2</v>
      </c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3" t="s">
        <v>14</v>
      </c>
      <c r="AW721" s="3" t="s">
        <v>1130</v>
      </c>
      <c r="AX721" s="3" t="s">
        <v>14</v>
      </c>
      <c r="AY721" s="3" t="s">
        <v>14</v>
      </c>
    </row>
    <row r="722" spans="1:51" ht="30" customHeight="1">
      <c r="A722" s="9" t="s">
        <v>1572</v>
      </c>
      <c r="B722" s="9" t="s">
        <v>1587</v>
      </c>
      <c r="C722" s="9" t="s">
        <v>39</v>
      </c>
      <c r="D722" s="10">
        <v>1</v>
      </c>
      <c r="E722" s="13">
        <v>0</v>
      </c>
      <c r="F722" s="14">
        <f t="shared" si="118"/>
        <v>0</v>
      </c>
      <c r="G722" s="13">
        <v>0</v>
      </c>
      <c r="H722" s="14">
        <f t="shared" si="119"/>
        <v>0</v>
      </c>
      <c r="I722" s="13">
        <f>TRUNC(SUMIF(W715:W722,RIGHTB(O722,1),H715:H722)*U722,2)</f>
        <v>166.68</v>
      </c>
      <c r="J722" s="14">
        <f t="shared" si="120"/>
        <v>166.6</v>
      </c>
      <c r="K722" s="13">
        <f t="shared" si="121"/>
        <v>166.6</v>
      </c>
      <c r="L722" s="14">
        <f t="shared" si="121"/>
        <v>166.6</v>
      </c>
      <c r="M722" s="9" t="s">
        <v>14</v>
      </c>
      <c r="N722" s="3" t="s">
        <v>595</v>
      </c>
      <c r="O722" s="3" t="s">
        <v>582</v>
      </c>
      <c r="P722" s="3" t="s">
        <v>30</v>
      </c>
      <c r="Q722" s="3" t="s">
        <v>30</v>
      </c>
      <c r="R722" s="3" t="s">
        <v>30</v>
      </c>
      <c r="S722" s="4">
        <v>1</v>
      </c>
      <c r="T722" s="4">
        <v>2</v>
      </c>
      <c r="U722" s="4">
        <v>0.02</v>
      </c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3" t="s">
        <v>14</v>
      </c>
      <c r="AW722" s="3" t="s">
        <v>1137</v>
      </c>
      <c r="AX722" s="3" t="s">
        <v>14</v>
      </c>
      <c r="AY722" s="3" t="s">
        <v>14</v>
      </c>
    </row>
    <row r="723" spans="1:51" ht="30" customHeight="1">
      <c r="A723" s="9" t="s">
        <v>813</v>
      </c>
      <c r="B723" s="9" t="s">
        <v>14</v>
      </c>
      <c r="C723" s="9" t="s">
        <v>14</v>
      </c>
      <c r="D723" s="10"/>
      <c r="E723" s="13"/>
      <c r="F723" s="14">
        <f>TRUNC(SUMIF(N715:N722,N714,F715:F722),0)</f>
        <v>1478</v>
      </c>
      <c r="G723" s="13"/>
      <c r="H723" s="14">
        <f>TRUNC(SUMIF(N715:N722,N714,H715:H722),0)</f>
        <v>10001</v>
      </c>
      <c r="I723" s="13"/>
      <c r="J723" s="14">
        <f>TRUNC(SUMIF(N715:N722,N714,J715:J722),0)</f>
        <v>166</v>
      </c>
      <c r="K723" s="13"/>
      <c r="L723" s="14">
        <f>F723+H723+J723</f>
        <v>11645</v>
      </c>
      <c r="M723" s="9" t="s">
        <v>14</v>
      </c>
      <c r="N723" s="3" t="s">
        <v>1433</v>
      </c>
      <c r="O723" s="3" t="s">
        <v>1433</v>
      </c>
      <c r="P723" s="3" t="s">
        <v>14</v>
      </c>
      <c r="Q723" s="3" t="s">
        <v>14</v>
      </c>
      <c r="R723" s="3" t="s">
        <v>14</v>
      </c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3" t="s">
        <v>14</v>
      </c>
      <c r="AW723" s="3" t="s">
        <v>14</v>
      </c>
      <c r="AX723" s="3" t="s">
        <v>14</v>
      </c>
      <c r="AY723" s="3" t="s">
        <v>14</v>
      </c>
    </row>
    <row r="724" spans="1:51" ht="30" customHeight="1">
      <c r="A724" s="10"/>
      <c r="B724" s="10"/>
      <c r="C724" s="10"/>
      <c r="D724" s="10"/>
      <c r="E724" s="13"/>
      <c r="F724" s="14"/>
      <c r="G724" s="13"/>
      <c r="H724" s="14"/>
      <c r="I724" s="13"/>
      <c r="J724" s="14"/>
      <c r="K724" s="13"/>
      <c r="L724" s="14"/>
      <c r="M724" s="10"/>
    </row>
    <row r="725" spans="1:51" ht="30" customHeight="1">
      <c r="A725" s="256" t="s">
        <v>1766</v>
      </c>
      <c r="B725" s="256"/>
      <c r="C725" s="256"/>
      <c r="D725" s="256"/>
      <c r="E725" s="257"/>
      <c r="F725" s="258"/>
      <c r="G725" s="257"/>
      <c r="H725" s="258"/>
      <c r="I725" s="257"/>
      <c r="J725" s="258"/>
      <c r="K725" s="257"/>
      <c r="L725" s="258"/>
      <c r="M725" s="256"/>
      <c r="N725" s="2" t="s">
        <v>594</v>
      </c>
    </row>
    <row r="726" spans="1:51" ht="30" customHeight="1">
      <c r="A726" s="9" t="s">
        <v>80</v>
      </c>
      <c r="B726" s="9" t="s">
        <v>1534</v>
      </c>
      <c r="C726" s="9" t="s">
        <v>38</v>
      </c>
      <c r="D726" s="10">
        <v>1.2E-2</v>
      </c>
      <c r="E726" s="13">
        <f>단가대비표!O122</f>
        <v>0</v>
      </c>
      <c r="F726" s="14">
        <f t="shared" ref="F726:F732" si="122">TRUNC(E726*D726,1)</f>
        <v>0</v>
      </c>
      <c r="G726" s="13">
        <f>단가대비표!P122</f>
        <v>198613</v>
      </c>
      <c r="H726" s="14">
        <f t="shared" ref="H726:H732" si="123">TRUNC(G726*D726,1)</f>
        <v>2383.3000000000002</v>
      </c>
      <c r="I726" s="13">
        <f>단가대비표!V122</f>
        <v>0</v>
      </c>
      <c r="J726" s="14">
        <f t="shared" ref="J726:J732" si="124">TRUNC(I726*D726,1)</f>
        <v>0</v>
      </c>
      <c r="K726" s="13">
        <f t="shared" ref="K726:L732" si="125">TRUNC(E726+G726+I726,1)</f>
        <v>198613</v>
      </c>
      <c r="L726" s="14">
        <f t="shared" si="125"/>
        <v>2383.3000000000002</v>
      </c>
      <c r="M726" s="9" t="s">
        <v>14</v>
      </c>
      <c r="N726" s="3" t="s">
        <v>594</v>
      </c>
      <c r="O726" s="3" t="s">
        <v>1735</v>
      </c>
      <c r="P726" s="3" t="s">
        <v>30</v>
      </c>
      <c r="Q726" s="3" t="s">
        <v>30</v>
      </c>
      <c r="R726" s="3" t="s">
        <v>11</v>
      </c>
      <c r="S726" s="4"/>
      <c r="T726" s="4"/>
      <c r="U726" s="4"/>
      <c r="V726" s="4">
        <v>1</v>
      </c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3" t="s">
        <v>14</v>
      </c>
      <c r="AW726" s="3" t="s">
        <v>1092</v>
      </c>
      <c r="AX726" s="3" t="s">
        <v>14</v>
      </c>
      <c r="AY726" s="3" t="s">
        <v>14</v>
      </c>
    </row>
    <row r="727" spans="1:51" ht="30" customHeight="1">
      <c r="A727" s="9" t="s">
        <v>1558</v>
      </c>
      <c r="B727" s="9" t="s">
        <v>1534</v>
      </c>
      <c r="C727" s="9" t="s">
        <v>38</v>
      </c>
      <c r="D727" s="10">
        <v>2E-3</v>
      </c>
      <c r="E727" s="13">
        <f>단가대비표!O110</f>
        <v>0</v>
      </c>
      <c r="F727" s="14">
        <f t="shared" si="122"/>
        <v>0</v>
      </c>
      <c r="G727" s="13">
        <f>단가대비표!P110</f>
        <v>138290</v>
      </c>
      <c r="H727" s="14">
        <f t="shared" si="123"/>
        <v>276.5</v>
      </c>
      <c r="I727" s="13">
        <f>단가대비표!V110</f>
        <v>0</v>
      </c>
      <c r="J727" s="14">
        <f t="shared" si="124"/>
        <v>0</v>
      </c>
      <c r="K727" s="13">
        <f t="shared" si="125"/>
        <v>138290</v>
      </c>
      <c r="L727" s="14">
        <f t="shared" si="125"/>
        <v>276.5</v>
      </c>
      <c r="M727" s="9" t="s">
        <v>14</v>
      </c>
      <c r="N727" s="3" t="s">
        <v>594</v>
      </c>
      <c r="O727" s="3" t="s">
        <v>1652</v>
      </c>
      <c r="P727" s="3" t="s">
        <v>30</v>
      </c>
      <c r="Q727" s="3" t="s">
        <v>30</v>
      </c>
      <c r="R727" s="3" t="s">
        <v>11</v>
      </c>
      <c r="S727" s="4"/>
      <c r="T727" s="4"/>
      <c r="U727" s="4"/>
      <c r="V727" s="4">
        <v>1</v>
      </c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3" t="s">
        <v>14</v>
      </c>
      <c r="AW727" s="3" t="s">
        <v>1093</v>
      </c>
      <c r="AX727" s="3" t="s">
        <v>14</v>
      </c>
      <c r="AY727" s="3" t="s">
        <v>14</v>
      </c>
    </row>
    <row r="728" spans="1:51" ht="30" customHeight="1">
      <c r="A728" s="9" t="s">
        <v>80</v>
      </c>
      <c r="B728" s="9" t="s">
        <v>1534</v>
      </c>
      <c r="C728" s="9" t="s">
        <v>38</v>
      </c>
      <c r="D728" s="10">
        <v>1.2E-2</v>
      </c>
      <c r="E728" s="13">
        <f>단가대비표!O122</f>
        <v>0</v>
      </c>
      <c r="F728" s="14">
        <f t="shared" si="122"/>
        <v>0</v>
      </c>
      <c r="G728" s="13">
        <f>단가대비표!P122</f>
        <v>198613</v>
      </c>
      <c r="H728" s="14">
        <f t="shared" si="123"/>
        <v>2383.3000000000002</v>
      </c>
      <c r="I728" s="13">
        <f>단가대비표!V122</f>
        <v>0</v>
      </c>
      <c r="J728" s="14">
        <f t="shared" si="124"/>
        <v>0</v>
      </c>
      <c r="K728" s="13">
        <f t="shared" si="125"/>
        <v>198613</v>
      </c>
      <c r="L728" s="14">
        <f t="shared" si="125"/>
        <v>2383.3000000000002</v>
      </c>
      <c r="M728" s="9" t="s">
        <v>14</v>
      </c>
      <c r="N728" s="3" t="s">
        <v>594</v>
      </c>
      <c r="O728" s="3" t="s">
        <v>1735</v>
      </c>
      <c r="P728" s="3" t="s">
        <v>30</v>
      </c>
      <c r="Q728" s="3" t="s">
        <v>30</v>
      </c>
      <c r="R728" s="3" t="s">
        <v>11</v>
      </c>
      <c r="S728" s="4"/>
      <c r="T728" s="4"/>
      <c r="U728" s="4"/>
      <c r="V728" s="4">
        <v>1</v>
      </c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3" t="s">
        <v>14</v>
      </c>
      <c r="AW728" s="3" t="s">
        <v>1092</v>
      </c>
      <c r="AX728" s="3" t="s">
        <v>14</v>
      </c>
      <c r="AY728" s="3" t="s">
        <v>14</v>
      </c>
    </row>
    <row r="729" spans="1:51" ht="30" customHeight="1">
      <c r="A729" s="9" t="s">
        <v>1558</v>
      </c>
      <c r="B729" s="9" t="s">
        <v>1534</v>
      </c>
      <c r="C729" s="9" t="s">
        <v>38</v>
      </c>
      <c r="D729" s="10">
        <v>2E-3</v>
      </c>
      <c r="E729" s="13">
        <f>단가대비표!O110</f>
        <v>0</v>
      </c>
      <c r="F729" s="14">
        <f t="shared" si="122"/>
        <v>0</v>
      </c>
      <c r="G729" s="13">
        <f>단가대비표!P110</f>
        <v>138290</v>
      </c>
      <c r="H729" s="14">
        <f t="shared" si="123"/>
        <v>276.5</v>
      </c>
      <c r="I729" s="13">
        <f>단가대비표!V110</f>
        <v>0</v>
      </c>
      <c r="J729" s="14">
        <f t="shared" si="124"/>
        <v>0</v>
      </c>
      <c r="K729" s="13">
        <f t="shared" si="125"/>
        <v>138290</v>
      </c>
      <c r="L729" s="14">
        <f t="shared" si="125"/>
        <v>276.5</v>
      </c>
      <c r="M729" s="9" t="s">
        <v>14</v>
      </c>
      <c r="N729" s="3" t="s">
        <v>594</v>
      </c>
      <c r="O729" s="3" t="s">
        <v>1652</v>
      </c>
      <c r="P729" s="3" t="s">
        <v>30</v>
      </c>
      <c r="Q729" s="3" t="s">
        <v>30</v>
      </c>
      <c r="R729" s="3" t="s">
        <v>11</v>
      </c>
      <c r="S729" s="4"/>
      <c r="T729" s="4"/>
      <c r="U729" s="4"/>
      <c r="V729" s="4">
        <v>1</v>
      </c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3" t="s">
        <v>14</v>
      </c>
      <c r="AW729" s="3" t="s">
        <v>1093</v>
      </c>
      <c r="AX729" s="3" t="s">
        <v>14</v>
      </c>
      <c r="AY729" s="3" t="s">
        <v>14</v>
      </c>
    </row>
    <row r="730" spans="1:51" ht="30" customHeight="1">
      <c r="A730" s="9" t="s">
        <v>80</v>
      </c>
      <c r="B730" s="9" t="s">
        <v>1534</v>
      </c>
      <c r="C730" s="9" t="s">
        <v>38</v>
      </c>
      <c r="D730" s="10">
        <v>1.2E-2</v>
      </c>
      <c r="E730" s="13">
        <f>단가대비표!O122</f>
        <v>0</v>
      </c>
      <c r="F730" s="14">
        <f t="shared" si="122"/>
        <v>0</v>
      </c>
      <c r="G730" s="13">
        <f>단가대비표!P122</f>
        <v>198613</v>
      </c>
      <c r="H730" s="14">
        <f t="shared" si="123"/>
        <v>2383.3000000000002</v>
      </c>
      <c r="I730" s="13">
        <f>단가대비표!V122</f>
        <v>0</v>
      </c>
      <c r="J730" s="14">
        <f t="shared" si="124"/>
        <v>0</v>
      </c>
      <c r="K730" s="13">
        <f t="shared" si="125"/>
        <v>198613</v>
      </c>
      <c r="L730" s="14">
        <f t="shared" si="125"/>
        <v>2383.3000000000002</v>
      </c>
      <c r="M730" s="9" t="s">
        <v>14</v>
      </c>
      <c r="N730" s="3" t="s">
        <v>594</v>
      </c>
      <c r="O730" s="3" t="s">
        <v>1735</v>
      </c>
      <c r="P730" s="3" t="s">
        <v>30</v>
      </c>
      <c r="Q730" s="3" t="s">
        <v>30</v>
      </c>
      <c r="R730" s="3" t="s">
        <v>11</v>
      </c>
      <c r="S730" s="4"/>
      <c r="T730" s="4"/>
      <c r="U730" s="4"/>
      <c r="V730" s="4">
        <v>1</v>
      </c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3" t="s">
        <v>14</v>
      </c>
      <c r="AW730" s="3" t="s">
        <v>1092</v>
      </c>
      <c r="AX730" s="3" t="s">
        <v>14</v>
      </c>
      <c r="AY730" s="3" t="s">
        <v>14</v>
      </c>
    </row>
    <row r="731" spans="1:51" ht="30" customHeight="1">
      <c r="A731" s="9" t="s">
        <v>1558</v>
      </c>
      <c r="B731" s="9" t="s">
        <v>1534</v>
      </c>
      <c r="C731" s="9" t="s">
        <v>38</v>
      </c>
      <c r="D731" s="10">
        <v>2E-3</v>
      </c>
      <c r="E731" s="13">
        <f>단가대비표!O110</f>
        <v>0</v>
      </c>
      <c r="F731" s="14">
        <f t="shared" si="122"/>
        <v>0</v>
      </c>
      <c r="G731" s="13">
        <f>단가대비표!P110</f>
        <v>138290</v>
      </c>
      <c r="H731" s="14">
        <f t="shared" si="123"/>
        <v>276.5</v>
      </c>
      <c r="I731" s="13">
        <f>단가대비표!V110</f>
        <v>0</v>
      </c>
      <c r="J731" s="14">
        <f t="shared" si="124"/>
        <v>0</v>
      </c>
      <c r="K731" s="13">
        <f t="shared" si="125"/>
        <v>138290</v>
      </c>
      <c r="L731" s="14">
        <f t="shared" si="125"/>
        <v>276.5</v>
      </c>
      <c r="M731" s="9" t="s">
        <v>14</v>
      </c>
      <c r="N731" s="3" t="s">
        <v>594</v>
      </c>
      <c r="O731" s="3" t="s">
        <v>1652</v>
      </c>
      <c r="P731" s="3" t="s">
        <v>30</v>
      </c>
      <c r="Q731" s="3" t="s">
        <v>30</v>
      </c>
      <c r="R731" s="3" t="s">
        <v>11</v>
      </c>
      <c r="S731" s="4"/>
      <c r="T731" s="4"/>
      <c r="U731" s="4"/>
      <c r="V731" s="4">
        <v>1</v>
      </c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3" t="s">
        <v>14</v>
      </c>
      <c r="AW731" s="3" t="s">
        <v>1093</v>
      </c>
      <c r="AX731" s="3" t="s">
        <v>14</v>
      </c>
      <c r="AY731" s="3" t="s">
        <v>14</v>
      </c>
    </row>
    <row r="732" spans="1:51" ht="30" customHeight="1">
      <c r="A732" s="9" t="s">
        <v>1585</v>
      </c>
      <c r="B732" s="9" t="s">
        <v>974</v>
      </c>
      <c r="C732" s="9" t="s">
        <v>39</v>
      </c>
      <c r="D732" s="10">
        <v>1</v>
      </c>
      <c r="E732" s="13">
        <v>0</v>
      </c>
      <c r="F732" s="14">
        <f t="shared" si="122"/>
        <v>0</v>
      </c>
      <c r="G732" s="13">
        <f>TRUNC(SUMIF(V726:V732,RIGHTB(O732,1),H726:H732)*U732,2)</f>
        <v>1595.88</v>
      </c>
      <c r="H732" s="14">
        <f t="shared" si="123"/>
        <v>1595.8</v>
      </c>
      <c r="I732" s="13">
        <v>0</v>
      </c>
      <c r="J732" s="14">
        <f t="shared" si="124"/>
        <v>0</v>
      </c>
      <c r="K732" s="13">
        <f t="shared" si="125"/>
        <v>1595.8</v>
      </c>
      <c r="L732" s="14">
        <f t="shared" si="125"/>
        <v>1595.8</v>
      </c>
      <c r="M732" s="9" t="s">
        <v>14</v>
      </c>
      <c r="N732" s="3" t="s">
        <v>594</v>
      </c>
      <c r="O732" s="3" t="s">
        <v>564</v>
      </c>
      <c r="P732" s="3" t="s">
        <v>30</v>
      </c>
      <c r="Q732" s="3" t="s">
        <v>30</v>
      </c>
      <c r="R732" s="3" t="s">
        <v>30</v>
      </c>
      <c r="S732" s="4">
        <v>1</v>
      </c>
      <c r="T732" s="4">
        <v>1</v>
      </c>
      <c r="U732" s="4">
        <v>0.2</v>
      </c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3" t="s">
        <v>14</v>
      </c>
      <c r="AW732" s="3" t="s">
        <v>1139</v>
      </c>
      <c r="AX732" s="3" t="s">
        <v>14</v>
      </c>
      <c r="AY732" s="3" t="s">
        <v>14</v>
      </c>
    </row>
    <row r="733" spans="1:51" ht="30" customHeight="1">
      <c r="A733" s="9" t="s">
        <v>813</v>
      </c>
      <c r="B733" s="9" t="s">
        <v>14</v>
      </c>
      <c r="C733" s="9" t="s">
        <v>14</v>
      </c>
      <c r="D733" s="10"/>
      <c r="E733" s="13"/>
      <c r="F733" s="14">
        <f>TRUNC(SUMIF(N726:N732,N725,F726:F732),0)</f>
        <v>0</v>
      </c>
      <c r="G733" s="13"/>
      <c r="H733" s="14">
        <f>TRUNC(SUMIF(N726:N732,N725,H726:H732),0)</f>
        <v>9575</v>
      </c>
      <c r="I733" s="13"/>
      <c r="J733" s="14">
        <f>TRUNC(SUMIF(N726:N732,N725,J726:J732),0)</f>
        <v>0</v>
      </c>
      <c r="K733" s="13"/>
      <c r="L733" s="14">
        <f>F733+H733+J733</f>
        <v>9575</v>
      </c>
      <c r="M733" s="9" t="s">
        <v>14</v>
      </c>
      <c r="N733" s="3" t="s">
        <v>1433</v>
      </c>
      <c r="O733" s="3" t="s">
        <v>1433</v>
      </c>
      <c r="P733" s="3" t="s">
        <v>14</v>
      </c>
      <c r="Q733" s="3" t="s">
        <v>14</v>
      </c>
      <c r="R733" s="3" t="s">
        <v>14</v>
      </c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3" t="s">
        <v>14</v>
      </c>
      <c r="AW733" s="3" t="s">
        <v>14</v>
      </c>
      <c r="AX733" s="3" t="s">
        <v>14</v>
      </c>
      <c r="AY733" s="3" t="s">
        <v>14</v>
      </c>
    </row>
    <row r="734" spans="1:51" ht="30" customHeight="1">
      <c r="A734" s="10"/>
      <c r="B734" s="10"/>
      <c r="C734" s="10"/>
      <c r="D734" s="10"/>
      <c r="E734" s="13"/>
      <c r="F734" s="14"/>
      <c r="G734" s="13"/>
      <c r="H734" s="14"/>
      <c r="I734" s="13"/>
      <c r="J734" s="14"/>
      <c r="K734" s="13"/>
      <c r="L734" s="14"/>
      <c r="M734" s="10"/>
    </row>
    <row r="735" spans="1:51" ht="30" customHeight="1">
      <c r="A735" s="256" t="s">
        <v>183</v>
      </c>
      <c r="B735" s="256"/>
      <c r="C735" s="256"/>
      <c r="D735" s="256"/>
      <c r="E735" s="257"/>
      <c r="F735" s="258"/>
      <c r="G735" s="257"/>
      <c r="H735" s="258"/>
      <c r="I735" s="257"/>
      <c r="J735" s="258"/>
      <c r="K735" s="257"/>
      <c r="L735" s="258"/>
      <c r="M735" s="256"/>
      <c r="N735" s="2" t="s">
        <v>596</v>
      </c>
    </row>
    <row r="736" spans="1:51" ht="30" customHeight="1">
      <c r="A736" s="9" t="s">
        <v>1189</v>
      </c>
      <c r="B736" s="9" t="s">
        <v>1004</v>
      </c>
      <c r="C736" s="9" t="s">
        <v>17</v>
      </c>
      <c r="D736" s="10">
        <v>1.52</v>
      </c>
      <c r="E736" s="13">
        <f>단가대비표!O90</f>
        <v>73</v>
      </c>
      <c r="F736" s="14">
        <f t="shared" ref="F736:F742" si="126">TRUNC(E736*D736,1)</f>
        <v>110.9</v>
      </c>
      <c r="G736" s="13">
        <f>단가대비표!P90</f>
        <v>0</v>
      </c>
      <c r="H736" s="14">
        <f t="shared" ref="H736:H742" si="127">TRUNC(G736*D736,1)</f>
        <v>0</v>
      </c>
      <c r="I736" s="13">
        <f>단가대비표!V90</f>
        <v>0</v>
      </c>
      <c r="J736" s="14">
        <f t="shared" ref="J736:J742" si="128">TRUNC(I736*D736,1)</f>
        <v>0</v>
      </c>
      <c r="K736" s="13">
        <f t="shared" ref="K736:L742" si="129">TRUNC(E736+G736+I736,1)</f>
        <v>73</v>
      </c>
      <c r="L736" s="14">
        <f t="shared" si="129"/>
        <v>110.9</v>
      </c>
      <c r="M736" s="9" t="s">
        <v>14</v>
      </c>
      <c r="N736" s="3" t="s">
        <v>596</v>
      </c>
      <c r="O736" s="3" t="s">
        <v>1763</v>
      </c>
      <c r="P736" s="3" t="s">
        <v>30</v>
      </c>
      <c r="Q736" s="3" t="s">
        <v>30</v>
      </c>
      <c r="R736" s="3" t="s">
        <v>11</v>
      </c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3" t="s">
        <v>14</v>
      </c>
      <c r="AW736" s="3" t="s">
        <v>1125</v>
      </c>
      <c r="AX736" s="3" t="s">
        <v>14</v>
      </c>
      <c r="AY736" s="3" t="s">
        <v>14</v>
      </c>
    </row>
    <row r="737" spans="1:51" ht="30" customHeight="1">
      <c r="A737" s="9" t="s">
        <v>74</v>
      </c>
      <c r="B737" s="9" t="s">
        <v>14</v>
      </c>
      <c r="C737" s="9" t="s">
        <v>37</v>
      </c>
      <c r="D737" s="10">
        <v>0.32500000000000001</v>
      </c>
      <c r="E737" s="13">
        <f>단가대비표!O91</f>
        <v>1150</v>
      </c>
      <c r="F737" s="14">
        <f t="shared" si="126"/>
        <v>373.7</v>
      </c>
      <c r="G737" s="13">
        <f>단가대비표!P91</f>
        <v>0</v>
      </c>
      <c r="H737" s="14">
        <f t="shared" si="127"/>
        <v>0</v>
      </c>
      <c r="I737" s="13">
        <f>단가대비표!V91</f>
        <v>0</v>
      </c>
      <c r="J737" s="14">
        <f t="shared" si="128"/>
        <v>0</v>
      </c>
      <c r="K737" s="13">
        <f t="shared" si="129"/>
        <v>1150</v>
      </c>
      <c r="L737" s="14">
        <f t="shared" si="129"/>
        <v>373.7</v>
      </c>
      <c r="M737" s="9" t="s">
        <v>14</v>
      </c>
      <c r="N737" s="3" t="s">
        <v>596</v>
      </c>
      <c r="O737" s="3" t="s">
        <v>1765</v>
      </c>
      <c r="P737" s="3" t="s">
        <v>30</v>
      </c>
      <c r="Q737" s="3" t="s">
        <v>30</v>
      </c>
      <c r="R737" s="3" t="s">
        <v>11</v>
      </c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3" t="s">
        <v>14</v>
      </c>
      <c r="AW737" s="3" t="s">
        <v>1119</v>
      </c>
      <c r="AX737" s="3" t="s">
        <v>14</v>
      </c>
      <c r="AY737" s="3" t="s">
        <v>14</v>
      </c>
    </row>
    <row r="738" spans="1:51" ht="30" customHeight="1">
      <c r="A738" s="9" t="s">
        <v>64</v>
      </c>
      <c r="B738" s="9" t="s">
        <v>1005</v>
      </c>
      <c r="C738" s="9" t="s">
        <v>37</v>
      </c>
      <c r="D738" s="10">
        <v>0.45300000000000001</v>
      </c>
      <c r="E738" s="13">
        <f>단가대비표!O87</f>
        <v>752</v>
      </c>
      <c r="F738" s="14">
        <f t="shared" si="126"/>
        <v>340.6</v>
      </c>
      <c r="G738" s="13">
        <f>단가대비표!P87</f>
        <v>0</v>
      </c>
      <c r="H738" s="14">
        <f t="shared" si="127"/>
        <v>0</v>
      </c>
      <c r="I738" s="13">
        <f>단가대비표!V87</f>
        <v>0</v>
      </c>
      <c r="J738" s="14">
        <f t="shared" si="128"/>
        <v>0</v>
      </c>
      <c r="K738" s="13">
        <f t="shared" si="129"/>
        <v>752</v>
      </c>
      <c r="L738" s="14">
        <f t="shared" si="129"/>
        <v>340.6</v>
      </c>
      <c r="M738" s="9" t="s">
        <v>14</v>
      </c>
      <c r="N738" s="3" t="s">
        <v>596</v>
      </c>
      <c r="O738" s="3" t="s">
        <v>1738</v>
      </c>
      <c r="P738" s="3" t="s">
        <v>30</v>
      </c>
      <c r="Q738" s="3" t="s">
        <v>30</v>
      </c>
      <c r="R738" s="3" t="s">
        <v>11</v>
      </c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3" t="s">
        <v>14</v>
      </c>
      <c r="AW738" s="3" t="s">
        <v>1127</v>
      </c>
      <c r="AX738" s="3" t="s">
        <v>14</v>
      </c>
      <c r="AY738" s="3" t="s">
        <v>14</v>
      </c>
    </row>
    <row r="739" spans="1:51" ht="30" customHeight="1">
      <c r="A739" s="9" t="s">
        <v>72</v>
      </c>
      <c r="B739" s="9" t="s">
        <v>949</v>
      </c>
      <c r="C739" s="9" t="s">
        <v>52</v>
      </c>
      <c r="D739" s="10">
        <v>0.123</v>
      </c>
      <c r="E739" s="13">
        <f>단가대비표!O82</f>
        <v>200</v>
      </c>
      <c r="F739" s="14">
        <f t="shared" si="126"/>
        <v>24.6</v>
      </c>
      <c r="G739" s="13">
        <f>단가대비표!P82</f>
        <v>0</v>
      </c>
      <c r="H739" s="14">
        <f t="shared" si="127"/>
        <v>0</v>
      </c>
      <c r="I739" s="13">
        <f>단가대비표!V82</f>
        <v>0</v>
      </c>
      <c r="J739" s="14">
        <f t="shared" si="128"/>
        <v>0</v>
      </c>
      <c r="K739" s="13">
        <f t="shared" si="129"/>
        <v>200</v>
      </c>
      <c r="L739" s="14">
        <f t="shared" si="129"/>
        <v>24.6</v>
      </c>
      <c r="M739" s="9" t="s">
        <v>14</v>
      </c>
      <c r="N739" s="3" t="s">
        <v>596</v>
      </c>
      <c r="O739" s="3" t="s">
        <v>1755</v>
      </c>
      <c r="P739" s="3" t="s">
        <v>30</v>
      </c>
      <c r="Q739" s="3" t="s">
        <v>30</v>
      </c>
      <c r="R739" s="3" t="s">
        <v>11</v>
      </c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3" t="s">
        <v>14</v>
      </c>
      <c r="AW739" s="3" t="s">
        <v>1122</v>
      </c>
      <c r="AX739" s="3" t="s">
        <v>14</v>
      </c>
      <c r="AY739" s="3" t="s">
        <v>14</v>
      </c>
    </row>
    <row r="740" spans="1:51" ht="30" customHeight="1">
      <c r="A740" s="9" t="s">
        <v>80</v>
      </c>
      <c r="B740" s="9" t="s">
        <v>1534</v>
      </c>
      <c r="C740" s="9" t="s">
        <v>38</v>
      </c>
      <c r="D740" s="10">
        <v>3.5000000000000003E-2</v>
      </c>
      <c r="E740" s="13">
        <f>단가대비표!O122</f>
        <v>0</v>
      </c>
      <c r="F740" s="14">
        <f t="shared" si="126"/>
        <v>0</v>
      </c>
      <c r="G740" s="13">
        <f>단가대비표!P122</f>
        <v>198613</v>
      </c>
      <c r="H740" s="14">
        <f t="shared" si="127"/>
        <v>6951.4</v>
      </c>
      <c r="I740" s="13">
        <f>단가대비표!V122</f>
        <v>0</v>
      </c>
      <c r="J740" s="14">
        <f t="shared" si="128"/>
        <v>0</v>
      </c>
      <c r="K740" s="13">
        <f t="shared" si="129"/>
        <v>198613</v>
      </c>
      <c r="L740" s="14">
        <f t="shared" si="129"/>
        <v>6951.4</v>
      </c>
      <c r="M740" s="9" t="s">
        <v>14</v>
      </c>
      <c r="N740" s="3" t="s">
        <v>596</v>
      </c>
      <c r="O740" s="3" t="s">
        <v>1735</v>
      </c>
      <c r="P740" s="3" t="s">
        <v>30</v>
      </c>
      <c r="Q740" s="3" t="s">
        <v>30</v>
      </c>
      <c r="R740" s="3" t="s">
        <v>11</v>
      </c>
      <c r="S740" s="4"/>
      <c r="T740" s="4"/>
      <c r="U740" s="4"/>
      <c r="V740" s="4">
        <v>1</v>
      </c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3" t="s">
        <v>14</v>
      </c>
      <c r="AW740" s="3" t="s">
        <v>1129</v>
      </c>
      <c r="AX740" s="3" t="s">
        <v>14</v>
      </c>
      <c r="AY740" s="3" t="s">
        <v>14</v>
      </c>
    </row>
    <row r="741" spans="1:51" ht="30" customHeight="1">
      <c r="A741" s="9" t="s">
        <v>1558</v>
      </c>
      <c r="B741" s="9" t="s">
        <v>1534</v>
      </c>
      <c r="C741" s="9" t="s">
        <v>38</v>
      </c>
      <c r="D741" s="10">
        <v>0.01</v>
      </c>
      <c r="E741" s="13">
        <f>단가대비표!O110</f>
        <v>0</v>
      </c>
      <c r="F741" s="14">
        <f t="shared" si="126"/>
        <v>0</v>
      </c>
      <c r="G741" s="13">
        <f>단가대비표!P110</f>
        <v>138290</v>
      </c>
      <c r="H741" s="14">
        <f t="shared" si="127"/>
        <v>1382.9</v>
      </c>
      <c r="I741" s="13">
        <f>단가대비표!V110</f>
        <v>0</v>
      </c>
      <c r="J741" s="14">
        <f t="shared" si="128"/>
        <v>0</v>
      </c>
      <c r="K741" s="13">
        <f t="shared" si="129"/>
        <v>138290</v>
      </c>
      <c r="L741" s="14">
        <f t="shared" si="129"/>
        <v>1382.9</v>
      </c>
      <c r="M741" s="9" t="s">
        <v>14</v>
      </c>
      <c r="N741" s="3" t="s">
        <v>596</v>
      </c>
      <c r="O741" s="3" t="s">
        <v>1652</v>
      </c>
      <c r="P741" s="3" t="s">
        <v>30</v>
      </c>
      <c r="Q741" s="3" t="s">
        <v>30</v>
      </c>
      <c r="R741" s="3" t="s">
        <v>11</v>
      </c>
      <c r="S741" s="4"/>
      <c r="T741" s="4"/>
      <c r="U741" s="4"/>
      <c r="V741" s="4">
        <v>1</v>
      </c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3" t="s">
        <v>14</v>
      </c>
      <c r="AW741" s="3" t="s">
        <v>1120</v>
      </c>
      <c r="AX741" s="3" t="s">
        <v>14</v>
      </c>
      <c r="AY741" s="3" t="s">
        <v>14</v>
      </c>
    </row>
    <row r="742" spans="1:51" ht="30" customHeight="1">
      <c r="A742" s="9" t="s">
        <v>1572</v>
      </c>
      <c r="B742" s="9" t="s">
        <v>1587</v>
      </c>
      <c r="C742" s="9" t="s">
        <v>39</v>
      </c>
      <c r="D742" s="10">
        <v>1</v>
      </c>
      <c r="E742" s="13">
        <v>0</v>
      </c>
      <c r="F742" s="14">
        <f t="shared" si="126"/>
        <v>0</v>
      </c>
      <c r="G742" s="13">
        <v>0</v>
      </c>
      <c r="H742" s="14">
        <f t="shared" si="127"/>
        <v>0</v>
      </c>
      <c r="I742" s="13">
        <f>TRUNC(SUMIF(V736:V742,RIGHTB(O742,1),H736:H742)*U742,2)</f>
        <v>166.68</v>
      </c>
      <c r="J742" s="14">
        <f t="shared" si="128"/>
        <v>166.6</v>
      </c>
      <c r="K742" s="13">
        <f t="shared" si="129"/>
        <v>166.6</v>
      </c>
      <c r="L742" s="14">
        <f t="shared" si="129"/>
        <v>166.6</v>
      </c>
      <c r="M742" s="9" t="s">
        <v>14</v>
      </c>
      <c r="N742" s="3" t="s">
        <v>596</v>
      </c>
      <c r="O742" s="3" t="s">
        <v>564</v>
      </c>
      <c r="P742" s="3" t="s">
        <v>30</v>
      </c>
      <c r="Q742" s="3" t="s">
        <v>30</v>
      </c>
      <c r="R742" s="3" t="s">
        <v>30</v>
      </c>
      <c r="S742" s="4">
        <v>1</v>
      </c>
      <c r="T742" s="4">
        <v>2</v>
      </c>
      <c r="U742" s="4">
        <v>0.02</v>
      </c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3" t="s">
        <v>14</v>
      </c>
      <c r="AW742" s="3" t="s">
        <v>1140</v>
      </c>
      <c r="AX742" s="3" t="s">
        <v>14</v>
      </c>
      <c r="AY742" s="3" t="s">
        <v>14</v>
      </c>
    </row>
    <row r="743" spans="1:51" ht="30" customHeight="1">
      <c r="A743" s="9" t="s">
        <v>813</v>
      </c>
      <c r="B743" s="9" t="s">
        <v>14</v>
      </c>
      <c r="C743" s="9" t="s">
        <v>14</v>
      </c>
      <c r="D743" s="10"/>
      <c r="E743" s="13"/>
      <c r="F743" s="14">
        <f>TRUNC(SUMIF(N736:N742,N735,F736:F742),0)</f>
        <v>849</v>
      </c>
      <c r="G743" s="13"/>
      <c r="H743" s="14">
        <f>TRUNC(SUMIF(N736:N742,N735,H736:H742),0)</f>
        <v>8334</v>
      </c>
      <c r="I743" s="13"/>
      <c r="J743" s="14">
        <f>TRUNC(SUMIF(N736:N742,N735,J736:J742),0)</f>
        <v>166</v>
      </c>
      <c r="K743" s="13"/>
      <c r="L743" s="14">
        <f>F743+H743+J743</f>
        <v>9349</v>
      </c>
      <c r="M743" s="9" t="s">
        <v>14</v>
      </c>
      <c r="N743" s="3" t="s">
        <v>1433</v>
      </c>
      <c r="O743" s="3" t="s">
        <v>1433</v>
      </c>
      <c r="P743" s="3" t="s">
        <v>14</v>
      </c>
      <c r="Q743" s="3" t="s">
        <v>14</v>
      </c>
      <c r="R743" s="3" t="s">
        <v>14</v>
      </c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3" t="s">
        <v>14</v>
      </c>
      <c r="AW743" s="3" t="s">
        <v>14</v>
      </c>
      <c r="AX743" s="3" t="s">
        <v>14</v>
      </c>
      <c r="AY743" s="3" t="s">
        <v>14</v>
      </c>
    </row>
    <row r="744" spans="1:51" ht="30" customHeight="1">
      <c r="A744" s="10"/>
      <c r="B744" s="10"/>
      <c r="C744" s="10"/>
      <c r="D744" s="10"/>
      <c r="E744" s="13"/>
      <c r="F744" s="14"/>
      <c r="G744" s="13"/>
      <c r="H744" s="14"/>
      <c r="I744" s="13"/>
      <c r="J744" s="14"/>
      <c r="K744" s="13"/>
      <c r="L744" s="14"/>
      <c r="M744" s="10"/>
    </row>
    <row r="745" spans="1:51" ht="30" customHeight="1">
      <c r="A745" s="256" t="s">
        <v>338</v>
      </c>
      <c r="B745" s="256"/>
      <c r="C745" s="256"/>
      <c r="D745" s="256"/>
      <c r="E745" s="257"/>
      <c r="F745" s="258"/>
      <c r="G745" s="257"/>
      <c r="H745" s="258"/>
      <c r="I745" s="257"/>
      <c r="J745" s="258"/>
      <c r="K745" s="257"/>
      <c r="L745" s="258"/>
      <c r="M745" s="256"/>
      <c r="N745" s="2" t="s">
        <v>599</v>
      </c>
    </row>
    <row r="746" spans="1:51" ht="30" customHeight="1">
      <c r="A746" s="9" t="s">
        <v>1194</v>
      </c>
      <c r="B746" s="9" t="s">
        <v>310</v>
      </c>
      <c r="C746" s="9" t="s">
        <v>57</v>
      </c>
      <c r="D746" s="10">
        <v>0.29599999999999999</v>
      </c>
      <c r="E746" s="13">
        <f>단가대비표!O92</f>
        <v>5583.33</v>
      </c>
      <c r="F746" s="14">
        <f>TRUNC(E746*D746,1)</f>
        <v>1652.6</v>
      </c>
      <c r="G746" s="13">
        <f>단가대비표!P92</f>
        <v>0</v>
      </c>
      <c r="H746" s="14">
        <f>TRUNC(G746*D746,1)</f>
        <v>0</v>
      </c>
      <c r="I746" s="13">
        <f>단가대비표!V92</f>
        <v>0</v>
      </c>
      <c r="J746" s="14">
        <f>TRUNC(I746*D746,1)</f>
        <v>0</v>
      </c>
      <c r="K746" s="13">
        <f>TRUNC(E746+G746+I746,1)</f>
        <v>5583.3</v>
      </c>
      <c r="L746" s="14">
        <f>TRUNC(F746+H746+J746,1)</f>
        <v>1652.6</v>
      </c>
      <c r="M746" s="9" t="s">
        <v>14</v>
      </c>
      <c r="N746" s="3" t="s">
        <v>599</v>
      </c>
      <c r="O746" s="3" t="s">
        <v>1740</v>
      </c>
      <c r="P746" s="3" t="s">
        <v>30</v>
      </c>
      <c r="Q746" s="3" t="s">
        <v>30</v>
      </c>
      <c r="R746" s="3" t="s">
        <v>11</v>
      </c>
      <c r="S746" s="4"/>
      <c r="T746" s="4"/>
      <c r="U746" s="4"/>
      <c r="V746" s="4">
        <v>1</v>
      </c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3" t="s">
        <v>14</v>
      </c>
      <c r="AW746" s="3" t="s">
        <v>1121</v>
      </c>
      <c r="AX746" s="3" t="s">
        <v>14</v>
      </c>
      <c r="AY746" s="3" t="s">
        <v>14</v>
      </c>
    </row>
    <row r="747" spans="1:51" ht="30" customHeight="1">
      <c r="A747" s="9" t="s">
        <v>56</v>
      </c>
      <c r="B747" s="9" t="s">
        <v>989</v>
      </c>
      <c r="C747" s="9" t="s">
        <v>39</v>
      </c>
      <c r="D747" s="10">
        <v>1</v>
      </c>
      <c r="E747" s="13">
        <f>TRUNC(SUMIF(V746:V747,RIGHTB(O747,1),F746:F747)*U747,2)</f>
        <v>99.15</v>
      </c>
      <c r="F747" s="14">
        <f>TRUNC(E747*D747,1)</f>
        <v>99.1</v>
      </c>
      <c r="G747" s="13">
        <v>0</v>
      </c>
      <c r="H747" s="14">
        <f>TRUNC(G747*D747,1)</f>
        <v>0</v>
      </c>
      <c r="I747" s="13">
        <v>0</v>
      </c>
      <c r="J747" s="14">
        <f>TRUNC(I747*D747,1)</f>
        <v>0</v>
      </c>
      <c r="K747" s="13">
        <f>TRUNC(E747+G747+I747,1)</f>
        <v>99.1</v>
      </c>
      <c r="L747" s="14">
        <f>TRUNC(F747+H747+J747,1)</f>
        <v>99.1</v>
      </c>
      <c r="M747" s="9" t="s">
        <v>14</v>
      </c>
      <c r="N747" s="3" t="s">
        <v>599</v>
      </c>
      <c r="O747" s="3" t="s">
        <v>564</v>
      </c>
      <c r="P747" s="3" t="s">
        <v>30</v>
      </c>
      <c r="Q747" s="3" t="s">
        <v>30</v>
      </c>
      <c r="R747" s="3" t="s">
        <v>30</v>
      </c>
      <c r="S747" s="4">
        <v>0</v>
      </c>
      <c r="T747" s="4">
        <v>0</v>
      </c>
      <c r="U747" s="4">
        <v>0.06</v>
      </c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3" t="s">
        <v>14</v>
      </c>
      <c r="AW747" s="3" t="s">
        <v>1141</v>
      </c>
      <c r="AX747" s="3" t="s">
        <v>14</v>
      </c>
      <c r="AY747" s="3" t="s">
        <v>14</v>
      </c>
    </row>
    <row r="748" spans="1:51" ht="30" customHeight="1">
      <c r="A748" s="9" t="s">
        <v>813</v>
      </c>
      <c r="B748" s="9" t="s">
        <v>14</v>
      </c>
      <c r="C748" s="9" t="s">
        <v>14</v>
      </c>
      <c r="D748" s="10"/>
      <c r="E748" s="13"/>
      <c r="F748" s="14">
        <f>TRUNC(SUMIF(N746:N747,N745,F746:F747),0)</f>
        <v>1751</v>
      </c>
      <c r="G748" s="13"/>
      <c r="H748" s="14">
        <f>TRUNC(SUMIF(N746:N747,N745,H746:H747),0)</f>
        <v>0</v>
      </c>
      <c r="I748" s="13"/>
      <c r="J748" s="14">
        <f>TRUNC(SUMIF(N746:N747,N745,J746:J747),0)</f>
        <v>0</v>
      </c>
      <c r="K748" s="13"/>
      <c r="L748" s="14">
        <f>F748+H748+J748</f>
        <v>1751</v>
      </c>
      <c r="M748" s="9" t="s">
        <v>14</v>
      </c>
      <c r="N748" s="3" t="s">
        <v>1433</v>
      </c>
      <c r="O748" s="3" t="s">
        <v>1433</v>
      </c>
      <c r="P748" s="3" t="s">
        <v>14</v>
      </c>
      <c r="Q748" s="3" t="s">
        <v>14</v>
      </c>
      <c r="R748" s="3" t="s">
        <v>14</v>
      </c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3" t="s">
        <v>14</v>
      </c>
      <c r="AW748" s="3" t="s">
        <v>14</v>
      </c>
      <c r="AX748" s="3" t="s">
        <v>14</v>
      </c>
      <c r="AY748" s="3" t="s">
        <v>14</v>
      </c>
    </row>
    <row r="749" spans="1:51" ht="30" customHeight="1">
      <c r="A749" s="10"/>
      <c r="B749" s="10"/>
      <c r="C749" s="10"/>
      <c r="D749" s="10"/>
      <c r="E749" s="13"/>
      <c r="F749" s="14"/>
      <c r="G749" s="13"/>
      <c r="H749" s="14"/>
      <c r="I749" s="13"/>
      <c r="J749" s="14"/>
      <c r="K749" s="13"/>
      <c r="L749" s="14"/>
      <c r="M749" s="10"/>
    </row>
    <row r="750" spans="1:51" ht="30" customHeight="1">
      <c r="A750" s="256" t="s">
        <v>1741</v>
      </c>
      <c r="B750" s="256"/>
      <c r="C750" s="256"/>
      <c r="D750" s="256"/>
      <c r="E750" s="257"/>
      <c r="F750" s="258"/>
      <c r="G750" s="257"/>
      <c r="H750" s="258"/>
      <c r="I750" s="257"/>
      <c r="J750" s="258"/>
      <c r="K750" s="257"/>
      <c r="L750" s="258"/>
      <c r="M750" s="256"/>
      <c r="N750" s="2" t="s">
        <v>1010</v>
      </c>
    </row>
    <row r="751" spans="1:51" ht="30" customHeight="1">
      <c r="A751" s="9" t="s">
        <v>1549</v>
      </c>
      <c r="B751" s="9" t="s">
        <v>1534</v>
      </c>
      <c r="C751" s="9" t="s">
        <v>38</v>
      </c>
      <c r="D751" s="10">
        <v>6.5000000000000002E-2</v>
      </c>
      <c r="E751" s="13">
        <f>단가대비표!O118</f>
        <v>0</v>
      </c>
      <c r="F751" s="14">
        <f>TRUNC(E751*D751,1)</f>
        <v>0</v>
      </c>
      <c r="G751" s="13">
        <f>단가대비표!P118</f>
        <v>210176</v>
      </c>
      <c r="H751" s="14">
        <f>TRUNC(G751*D751,1)</f>
        <v>13661.4</v>
      </c>
      <c r="I751" s="13">
        <f>단가대비표!V118</f>
        <v>0</v>
      </c>
      <c r="J751" s="14">
        <f>TRUNC(I751*D751,1)</f>
        <v>0</v>
      </c>
      <c r="K751" s="13">
        <f t="shared" ref="K751:L754" si="130">TRUNC(E751+G751+I751,1)</f>
        <v>210176</v>
      </c>
      <c r="L751" s="14">
        <f t="shared" si="130"/>
        <v>13661.4</v>
      </c>
      <c r="M751" s="9" t="s">
        <v>14</v>
      </c>
      <c r="N751" s="3" t="s">
        <v>1010</v>
      </c>
      <c r="O751" s="3" t="s">
        <v>1649</v>
      </c>
      <c r="P751" s="3" t="s">
        <v>30</v>
      </c>
      <c r="Q751" s="3" t="s">
        <v>30</v>
      </c>
      <c r="R751" s="3" t="s">
        <v>11</v>
      </c>
      <c r="S751" s="4"/>
      <c r="T751" s="4"/>
      <c r="U751" s="4"/>
      <c r="V751" s="4">
        <v>1</v>
      </c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3" t="s">
        <v>14</v>
      </c>
      <c r="AW751" s="3" t="s">
        <v>1126</v>
      </c>
      <c r="AX751" s="3" t="s">
        <v>14</v>
      </c>
      <c r="AY751" s="3" t="s">
        <v>14</v>
      </c>
    </row>
    <row r="752" spans="1:51" ht="30" customHeight="1">
      <c r="A752" s="9" t="s">
        <v>1558</v>
      </c>
      <c r="B752" s="9" t="s">
        <v>1534</v>
      </c>
      <c r="C752" s="9" t="s">
        <v>38</v>
      </c>
      <c r="D752" s="10">
        <v>7.000000000000001E-3</v>
      </c>
      <c r="E752" s="13">
        <f>단가대비표!O110</f>
        <v>0</v>
      </c>
      <c r="F752" s="14">
        <f>TRUNC(E752*D752,1)</f>
        <v>0</v>
      </c>
      <c r="G752" s="13">
        <f>단가대비표!P110</f>
        <v>138290</v>
      </c>
      <c r="H752" s="14">
        <f>TRUNC(G752*D752,1)</f>
        <v>968</v>
      </c>
      <c r="I752" s="13">
        <f>단가대비표!V110</f>
        <v>0</v>
      </c>
      <c r="J752" s="14">
        <f>TRUNC(I752*D752,1)</f>
        <v>0</v>
      </c>
      <c r="K752" s="13">
        <f t="shared" si="130"/>
        <v>138290</v>
      </c>
      <c r="L752" s="14">
        <f t="shared" si="130"/>
        <v>968</v>
      </c>
      <c r="M752" s="9" t="s">
        <v>14</v>
      </c>
      <c r="N752" s="3" t="s">
        <v>1010</v>
      </c>
      <c r="O752" s="3" t="s">
        <v>1652</v>
      </c>
      <c r="P752" s="3" t="s">
        <v>30</v>
      </c>
      <c r="Q752" s="3" t="s">
        <v>30</v>
      </c>
      <c r="R752" s="3" t="s">
        <v>11</v>
      </c>
      <c r="S752" s="4"/>
      <c r="T752" s="4"/>
      <c r="U752" s="4"/>
      <c r="V752" s="4">
        <v>1</v>
      </c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3" t="s">
        <v>14</v>
      </c>
      <c r="AW752" s="3" t="s">
        <v>1128</v>
      </c>
      <c r="AX752" s="3" t="s">
        <v>14</v>
      </c>
      <c r="AY752" s="3" t="s">
        <v>14</v>
      </c>
    </row>
    <row r="753" spans="1:51" ht="30" customHeight="1">
      <c r="A753" s="9" t="s">
        <v>1572</v>
      </c>
      <c r="B753" s="9" t="s">
        <v>1587</v>
      </c>
      <c r="C753" s="9" t="s">
        <v>39</v>
      </c>
      <c r="D753" s="10">
        <v>1</v>
      </c>
      <c r="E753" s="13">
        <v>0</v>
      </c>
      <c r="F753" s="14">
        <f>TRUNC(E753*D753,1)</f>
        <v>0</v>
      </c>
      <c r="G753" s="13">
        <v>0</v>
      </c>
      <c r="H753" s="14">
        <f>TRUNC(G753*D753,1)</f>
        <v>0</v>
      </c>
      <c r="I753" s="13">
        <f>TRUNC(SUMIF(V751:V754,RIGHTB(O753,1),H751:H754)*U753,2)</f>
        <v>292.58</v>
      </c>
      <c r="J753" s="14">
        <f>TRUNC(I753*D753,1)</f>
        <v>292.5</v>
      </c>
      <c r="K753" s="13">
        <f t="shared" si="130"/>
        <v>292.5</v>
      </c>
      <c r="L753" s="14">
        <f t="shared" si="130"/>
        <v>292.5</v>
      </c>
      <c r="M753" s="9" t="s">
        <v>14</v>
      </c>
      <c r="N753" s="3" t="s">
        <v>1010</v>
      </c>
      <c r="O753" s="3" t="s">
        <v>564</v>
      </c>
      <c r="P753" s="3" t="s">
        <v>30</v>
      </c>
      <c r="Q753" s="3" t="s">
        <v>30</v>
      </c>
      <c r="R753" s="3" t="s">
        <v>30</v>
      </c>
      <c r="S753" s="4">
        <v>1</v>
      </c>
      <c r="T753" s="4">
        <v>2</v>
      </c>
      <c r="U753" s="4">
        <v>0.02</v>
      </c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3" t="s">
        <v>14</v>
      </c>
      <c r="AW753" s="3" t="s">
        <v>1143</v>
      </c>
      <c r="AX753" s="3" t="s">
        <v>14</v>
      </c>
      <c r="AY753" s="3" t="s">
        <v>14</v>
      </c>
    </row>
    <row r="754" spans="1:51" ht="30" customHeight="1">
      <c r="A754" s="9" t="s">
        <v>985</v>
      </c>
      <c r="B754" s="9" t="s">
        <v>277</v>
      </c>
      <c r="C754" s="9" t="s">
        <v>37</v>
      </c>
      <c r="D754" s="10">
        <v>0.27</v>
      </c>
      <c r="E754" s="13">
        <f>단가대비표!O83</f>
        <v>1750</v>
      </c>
      <c r="F754" s="14">
        <f>TRUNC(E754*D754,1)</f>
        <v>472.5</v>
      </c>
      <c r="G754" s="13">
        <f>단가대비표!P83</f>
        <v>0</v>
      </c>
      <c r="H754" s="14">
        <f>TRUNC(G754*D754,1)</f>
        <v>0</v>
      </c>
      <c r="I754" s="13">
        <f>단가대비표!V83</f>
        <v>0</v>
      </c>
      <c r="J754" s="14">
        <f>TRUNC(I754*D754,1)</f>
        <v>0</v>
      </c>
      <c r="K754" s="13">
        <f t="shared" si="130"/>
        <v>1750</v>
      </c>
      <c r="L754" s="14">
        <f t="shared" si="130"/>
        <v>472.5</v>
      </c>
      <c r="M754" s="9" t="s">
        <v>14</v>
      </c>
      <c r="N754" s="3" t="s">
        <v>1010</v>
      </c>
      <c r="O754" s="3" t="s">
        <v>1724</v>
      </c>
      <c r="P754" s="3" t="s">
        <v>30</v>
      </c>
      <c r="Q754" s="3" t="s">
        <v>30</v>
      </c>
      <c r="R754" s="3" t="s">
        <v>11</v>
      </c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3" t="s">
        <v>14</v>
      </c>
      <c r="AW754" s="3" t="s">
        <v>1123</v>
      </c>
      <c r="AX754" s="3" t="s">
        <v>14</v>
      </c>
      <c r="AY754" s="3" t="s">
        <v>14</v>
      </c>
    </row>
    <row r="755" spans="1:51" ht="30" customHeight="1">
      <c r="A755" s="9" t="s">
        <v>813</v>
      </c>
      <c r="B755" s="9" t="s">
        <v>14</v>
      </c>
      <c r="C755" s="9" t="s">
        <v>14</v>
      </c>
      <c r="D755" s="10"/>
      <c r="E755" s="13"/>
      <c r="F755" s="14">
        <f>TRUNC(SUMIF(N751:N754,N750,F751:F754),0)</f>
        <v>472</v>
      </c>
      <c r="G755" s="13"/>
      <c r="H755" s="14">
        <f>TRUNC(SUMIF(N751:N754,N750,H751:H754),0)</f>
        <v>14629</v>
      </c>
      <c r="I755" s="13"/>
      <c r="J755" s="14">
        <f>TRUNC(SUMIF(N751:N754,N750,J751:J754),0)</f>
        <v>292</v>
      </c>
      <c r="K755" s="13"/>
      <c r="L755" s="14">
        <f>F755+H755+J755</f>
        <v>15393</v>
      </c>
      <c r="M755" s="9" t="s">
        <v>14</v>
      </c>
      <c r="N755" s="3" t="s">
        <v>1433</v>
      </c>
      <c r="O755" s="3" t="s">
        <v>1433</v>
      </c>
      <c r="P755" s="3" t="s">
        <v>14</v>
      </c>
      <c r="Q755" s="3" t="s">
        <v>14</v>
      </c>
      <c r="R755" s="3" t="s">
        <v>14</v>
      </c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3" t="s">
        <v>14</v>
      </c>
      <c r="AW755" s="3" t="s">
        <v>14</v>
      </c>
      <c r="AX755" s="3" t="s">
        <v>14</v>
      </c>
      <c r="AY755" s="3" t="s">
        <v>14</v>
      </c>
    </row>
    <row r="756" spans="1:51" ht="30" customHeight="1">
      <c r="A756" s="10"/>
      <c r="B756" s="10"/>
      <c r="C756" s="10"/>
      <c r="D756" s="10"/>
      <c r="E756" s="13"/>
      <c r="F756" s="14"/>
      <c r="G756" s="13"/>
      <c r="H756" s="14"/>
      <c r="I756" s="13"/>
      <c r="J756" s="14"/>
      <c r="K756" s="13"/>
      <c r="L756" s="14"/>
      <c r="M756" s="10"/>
    </row>
    <row r="757" spans="1:51" ht="30" customHeight="1">
      <c r="A757" s="256" t="s">
        <v>1040</v>
      </c>
      <c r="B757" s="256"/>
      <c r="C757" s="256"/>
      <c r="D757" s="256"/>
      <c r="E757" s="257"/>
      <c r="F757" s="258"/>
      <c r="G757" s="257"/>
      <c r="H757" s="258"/>
      <c r="I757" s="257"/>
      <c r="J757" s="258"/>
      <c r="K757" s="257"/>
      <c r="L757" s="258"/>
      <c r="M757" s="256"/>
      <c r="N757" s="2" t="s">
        <v>180</v>
      </c>
    </row>
    <row r="758" spans="1:51" ht="30" customHeight="1">
      <c r="A758" s="9" t="s">
        <v>1195</v>
      </c>
      <c r="B758" s="9" t="s">
        <v>1179</v>
      </c>
      <c r="C758" s="9" t="s">
        <v>15</v>
      </c>
      <c r="D758" s="10">
        <v>0.28199999999999997</v>
      </c>
      <c r="E758" s="13">
        <f>단가대비표!O5</f>
        <v>0</v>
      </c>
      <c r="F758" s="14">
        <f>TRUNC(E758*D758,1)</f>
        <v>0</v>
      </c>
      <c r="G758" s="13">
        <f>단가대비표!P5</f>
        <v>0</v>
      </c>
      <c r="H758" s="14">
        <f>TRUNC(G758*D758,1)</f>
        <v>0</v>
      </c>
      <c r="I758" s="13">
        <f>단가대비표!V5</f>
        <v>33312</v>
      </c>
      <c r="J758" s="14">
        <f>TRUNC(I758*D758,1)</f>
        <v>9393.9</v>
      </c>
      <c r="K758" s="13">
        <f t="shared" ref="K758:L761" si="131">TRUNC(E758+G758+I758,1)</f>
        <v>33312</v>
      </c>
      <c r="L758" s="14">
        <f t="shared" si="131"/>
        <v>9393.9</v>
      </c>
      <c r="M758" s="9" t="s">
        <v>68</v>
      </c>
      <c r="N758" s="3" t="s">
        <v>180</v>
      </c>
      <c r="O758" s="3" t="s">
        <v>1768</v>
      </c>
      <c r="P758" s="3" t="s">
        <v>30</v>
      </c>
      <c r="Q758" s="3" t="s">
        <v>30</v>
      </c>
      <c r="R758" s="3" t="s">
        <v>11</v>
      </c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3" t="s">
        <v>14</v>
      </c>
      <c r="AW758" s="3" t="s">
        <v>167</v>
      </c>
      <c r="AX758" s="3" t="s">
        <v>14</v>
      </c>
      <c r="AY758" s="3" t="s">
        <v>14</v>
      </c>
    </row>
    <row r="759" spans="1:51" ht="30" customHeight="1">
      <c r="A759" s="9" t="s">
        <v>75</v>
      </c>
      <c r="B759" s="9" t="s">
        <v>1200</v>
      </c>
      <c r="C759" s="9" t="s">
        <v>57</v>
      </c>
      <c r="D759" s="10">
        <v>9.3000000000000007</v>
      </c>
      <c r="E759" s="13">
        <f>단가대비표!O18</f>
        <v>999</v>
      </c>
      <c r="F759" s="14">
        <f>TRUNC(E759*D759,1)</f>
        <v>9290.7000000000007</v>
      </c>
      <c r="G759" s="13">
        <f>단가대비표!P18</f>
        <v>0</v>
      </c>
      <c r="H759" s="14">
        <f>TRUNC(G759*D759,1)</f>
        <v>0</v>
      </c>
      <c r="I759" s="13">
        <f>단가대비표!V18</f>
        <v>0</v>
      </c>
      <c r="J759" s="14">
        <f>TRUNC(I759*D759,1)</f>
        <v>0</v>
      </c>
      <c r="K759" s="13">
        <f t="shared" si="131"/>
        <v>999</v>
      </c>
      <c r="L759" s="14">
        <f t="shared" si="131"/>
        <v>9290.7000000000007</v>
      </c>
      <c r="M759" s="9" t="s">
        <v>14</v>
      </c>
      <c r="N759" s="3" t="s">
        <v>180</v>
      </c>
      <c r="O759" s="3" t="s">
        <v>1771</v>
      </c>
      <c r="P759" s="3" t="s">
        <v>30</v>
      </c>
      <c r="Q759" s="3" t="s">
        <v>30</v>
      </c>
      <c r="R759" s="3" t="s">
        <v>11</v>
      </c>
      <c r="S759" s="4"/>
      <c r="T759" s="4"/>
      <c r="U759" s="4"/>
      <c r="V759" s="4">
        <v>1</v>
      </c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3" t="s">
        <v>14</v>
      </c>
      <c r="AW759" s="3" t="s">
        <v>168</v>
      </c>
      <c r="AX759" s="3" t="s">
        <v>14</v>
      </c>
      <c r="AY759" s="3" t="s">
        <v>14</v>
      </c>
    </row>
    <row r="760" spans="1:51" ht="30" customHeight="1">
      <c r="A760" s="9" t="s">
        <v>56</v>
      </c>
      <c r="B760" s="9" t="s">
        <v>1006</v>
      </c>
      <c r="C760" s="9" t="s">
        <v>39</v>
      </c>
      <c r="D760" s="10">
        <v>1</v>
      </c>
      <c r="E760" s="13">
        <f>TRUNC(SUMIF(V758:V761,RIGHTB(O760,1),F758:F761)*U760,2)</f>
        <v>3530.46</v>
      </c>
      <c r="F760" s="14">
        <f>TRUNC(E760*D760,1)</f>
        <v>3530.4</v>
      </c>
      <c r="G760" s="13">
        <v>0</v>
      </c>
      <c r="H760" s="14">
        <f>TRUNC(G760*D760,1)</f>
        <v>0</v>
      </c>
      <c r="I760" s="13">
        <v>0</v>
      </c>
      <c r="J760" s="14">
        <f>TRUNC(I760*D760,1)</f>
        <v>0</v>
      </c>
      <c r="K760" s="13">
        <f t="shared" si="131"/>
        <v>3530.4</v>
      </c>
      <c r="L760" s="14">
        <f t="shared" si="131"/>
        <v>3530.4</v>
      </c>
      <c r="M760" s="9" t="s">
        <v>14</v>
      </c>
      <c r="N760" s="3" t="s">
        <v>180</v>
      </c>
      <c r="O760" s="3" t="s">
        <v>564</v>
      </c>
      <c r="P760" s="3" t="s">
        <v>30</v>
      </c>
      <c r="Q760" s="3" t="s">
        <v>30</v>
      </c>
      <c r="R760" s="3" t="s">
        <v>30</v>
      </c>
      <c r="S760" s="4">
        <v>0</v>
      </c>
      <c r="T760" s="4">
        <v>0</v>
      </c>
      <c r="U760" s="4">
        <v>0.38</v>
      </c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3" t="s">
        <v>14</v>
      </c>
      <c r="AW760" s="3" t="s">
        <v>1124</v>
      </c>
      <c r="AX760" s="3" t="s">
        <v>14</v>
      </c>
      <c r="AY760" s="3" t="s">
        <v>14</v>
      </c>
    </row>
    <row r="761" spans="1:51" ht="30" customHeight="1">
      <c r="A761" s="9" t="s">
        <v>1203</v>
      </c>
      <c r="B761" s="9" t="s">
        <v>1534</v>
      </c>
      <c r="C761" s="9" t="s">
        <v>38</v>
      </c>
      <c r="D761" s="10">
        <v>1</v>
      </c>
      <c r="E761" s="13">
        <f>TRUNC(단가대비표!O126*1/8*16/12*25/20,1)</f>
        <v>0</v>
      </c>
      <c r="F761" s="14">
        <f>TRUNC(E761*D761,1)</f>
        <v>0</v>
      </c>
      <c r="G761" s="13">
        <f>TRUNC(단가대비표!P126*1/8*16/12*25/20,1)</f>
        <v>36713.9</v>
      </c>
      <c r="H761" s="14">
        <f>TRUNC(G761*D761,1)</f>
        <v>36713.9</v>
      </c>
      <c r="I761" s="13">
        <f>TRUNC(단가대비표!V126*1/8*16/12*25/20,1)</f>
        <v>0</v>
      </c>
      <c r="J761" s="14">
        <f>TRUNC(I761*D761,1)</f>
        <v>0</v>
      </c>
      <c r="K761" s="13">
        <f t="shared" si="131"/>
        <v>36713.9</v>
      </c>
      <c r="L761" s="14">
        <f t="shared" si="131"/>
        <v>36713.9</v>
      </c>
      <c r="M761" s="9" t="s">
        <v>14</v>
      </c>
      <c r="N761" s="3" t="s">
        <v>180</v>
      </c>
      <c r="O761" s="3" t="s">
        <v>1773</v>
      </c>
      <c r="P761" s="3" t="s">
        <v>30</v>
      </c>
      <c r="Q761" s="3" t="s">
        <v>30</v>
      </c>
      <c r="R761" s="3" t="s">
        <v>11</v>
      </c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3" t="s">
        <v>14</v>
      </c>
      <c r="AW761" s="3" t="s">
        <v>172</v>
      </c>
      <c r="AX761" s="3" t="s">
        <v>11</v>
      </c>
      <c r="AY761" s="3" t="s">
        <v>14</v>
      </c>
    </row>
    <row r="762" spans="1:51" ht="30" customHeight="1">
      <c r="A762" s="9" t="s">
        <v>813</v>
      </c>
      <c r="B762" s="9" t="s">
        <v>14</v>
      </c>
      <c r="C762" s="9" t="s">
        <v>14</v>
      </c>
      <c r="D762" s="10"/>
      <c r="E762" s="13"/>
      <c r="F762" s="14">
        <f>TRUNC(SUMIF(N758:N761,N757,F758:F761),0)</f>
        <v>12821</v>
      </c>
      <c r="G762" s="13"/>
      <c r="H762" s="14">
        <f>TRUNC(SUMIF(N758:N761,N757,H758:H761),0)</f>
        <v>36713</v>
      </c>
      <c r="I762" s="13"/>
      <c r="J762" s="14">
        <f>TRUNC(SUMIF(N758:N761,N757,J758:J761),0)</f>
        <v>9393</v>
      </c>
      <c r="K762" s="13"/>
      <c r="L762" s="14">
        <f>F762+H762+J762</f>
        <v>58927</v>
      </c>
      <c r="M762" s="9" t="s">
        <v>14</v>
      </c>
      <c r="N762" s="3" t="s">
        <v>1433</v>
      </c>
      <c r="O762" s="3" t="s">
        <v>1433</v>
      </c>
      <c r="P762" s="3" t="s">
        <v>14</v>
      </c>
      <c r="Q762" s="3" t="s">
        <v>14</v>
      </c>
      <c r="R762" s="3" t="s">
        <v>14</v>
      </c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3" t="s">
        <v>14</v>
      </c>
      <c r="AW762" s="3" t="s">
        <v>14</v>
      </c>
      <c r="AX762" s="3" t="s">
        <v>14</v>
      </c>
      <c r="AY762" s="3" t="s">
        <v>14</v>
      </c>
    </row>
  </sheetData>
  <mergeCells count="161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2:M12"/>
    <mergeCell ref="A25:M25"/>
    <mergeCell ref="A31:M31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0:M80"/>
    <mergeCell ref="A87:M87"/>
    <mergeCell ref="A94:M94"/>
    <mergeCell ref="A100:M100"/>
    <mergeCell ref="A106:M106"/>
    <mergeCell ref="A111:M111"/>
    <mergeCell ref="A44:M44"/>
    <mergeCell ref="A49:M49"/>
    <mergeCell ref="A56:M56"/>
    <mergeCell ref="A61:M61"/>
    <mergeCell ref="A66:M66"/>
    <mergeCell ref="A73:M73"/>
    <mergeCell ref="A153:M153"/>
    <mergeCell ref="A157:M157"/>
    <mergeCell ref="A167:M167"/>
    <mergeCell ref="A172:M172"/>
    <mergeCell ref="A177:M177"/>
    <mergeCell ref="A183:M183"/>
    <mergeCell ref="A117:M117"/>
    <mergeCell ref="A122:M122"/>
    <mergeCell ref="A128:M128"/>
    <mergeCell ref="A135:M135"/>
    <mergeCell ref="A142:M142"/>
    <mergeCell ref="A149:M149"/>
    <mergeCell ref="A220:M220"/>
    <mergeCell ref="A225:M225"/>
    <mergeCell ref="A230:M230"/>
    <mergeCell ref="A236:M236"/>
    <mergeCell ref="A241:M241"/>
    <mergeCell ref="A245:M245"/>
    <mergeCell ref="A189:M189"/>
    <mergeCell ref="A194:M194"/>
    <mergeCell ref="A202:M202"/>
    <mergeCell ref="A206:M206"/>
    <mergeCell ref="A210:M210"/>
    <mergeCell ref="A215:M215"/>
    <mergeCell ref="A280:M280"/>
    <mergeCell ref="A286:M286"/>
    <mergeCell ref="A292:M292"/>
    <mergeCell ref="A298:M298"/>
    <mergeCell ref="A306:M306"/>
    <mergeCell ref="A320:M320"/>
    <mergeCell ref="A249:M249"/>
    <mergeCell ref="A254:M254"/>
    <mergeCell ref="A258:M258"/>
    <mergeCell ref="A263:M263"/>
    <mergeCell ref="A268:M268"/>
    <mergeCell ref="A274:M274"/>
    <mergeCell ref="A363:M363"/>
    <mergeCell ref="A369:M369"/>
    <mergeCell ref="A380:M380"/>
    <mergeCell ref="A387:M387"/>
    <mergeCell ref="A393:M393"/>
    <mergeCell ref="A399:M399"/>
    <mergeCell ref="A326:M326"/>
    <mergeCell ref="A331:M331"/>
    <mergeCell ref="A337:M337"/>
    <mergeCell ref="A342:M342"/>
    <mergeCell ref="A347:M347"/>
    <mergeCell ref="A356:M356"/>
    <mergeCell ref="A437:M437"/>
    <mergeCell ref="A443:M443"/>
    <mergeCell ref="A460:M460"/>
    <mergeCell ref="A465:M465"/>
    <mergeCell ref="A470:M470"/>
    <mergeCell ref="A483:M483"/>
    <mergeCell ref="A404:M404"/>
    <mergeCell ref="A410:M410"/>
    <mergeCell ref="A415:M415"/>
    <mergeCell ref="A421:M421"/>
    <mergeCell ref="A427:M427"/>
    <mergeCell ref="A433:M433"/>
    <mergeCell ref="A533:M533"/>
    <mergeCell ref="A546:M546"/>
    <mergeCell ref="A559:M559"/>
    <mergeCell ref="A565:M565"/>
    <mergeCell ref="A572:M572"/>
    <mergeCell ref="A578:M578"/>
    <mergeCell ref="A487:M487"/>
    <mergeCell ref="A492:M492"/>
    <mergeCell ref="A505:M505"/>
    <mergeCell ref="A518:M518"/>
    <mergeCell ref="A523:M523"/>
    <mergeCell ref="A528:M528"/>
    <mergeCell ref="A632:M632"/>
    <mergeCell ref="A638:M638"/>
    <mergeCell ref="A644:M644"/>
    <mergeCell ref="A650:M650"/>
    <mergeCell ref="A655:M655"/>
    <mergeCell ref="A659:M659"/>
    <mergeCell ref="A583:M583"/>
    <mergeCell ref="A588:M588"/>
    <mergeCell ref="A594:M594"/>
    <mergeCell ref="A601:M601"/>
    <mergeCell ref="A606:M606"/>
    <mergeCell ref="A619:M619"/>
    <mergeCell ref="A757:M757"/>
    <mergeCell ref="A705:M705"/>
    <mergeCell ref="A714:M714"/>
    <mergeCell ref="A725:M725"/>
    <mergeCell ref="A735:M735"/>
    <mergeCell ref="A745:M745"/>
    <mergeCell ref="A750:M750"/>
    <mergeCell ref="A665:M665"/>
    <mergeCell ref="A671:M671"/>
    <mergeCell ref="A678:M678"/>
    <mergeCell ref="A685:M685"/>
    <mergeCell ref="A690:M690"/>
    <mergeCell ref="A700:M700"/>
  </mergeCells>
  <phoneticPr fontId="31" type="noConversion"/>
  <pageMargins left="0.78736108541488647" right="0" top="0.39361110329627991" bottom="0.39361110329627991" header="0" footer="0"/>
  <pageSetup paperSize="9" scale="64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K4"/>
  <sheetViews>
    <sheetView topLeftCell="B1" zoomScaleNormal="100" zoomScaleSheetLayoutView="75" workbookViewId="0">
      <selection sqref="A1:J1"/>
    </sheetView>
  </sheetViews>
  <sheetFormatPr defaultColWidth="8.625" defaultRowHeight="16.5"/>
  <cols>
    <col min="1" max="1" width="11.625" style="1" hidden="1" customWidth="1"/>
    <col min="2" max="3" width="30.625" style="1" customWidth="1"/>
    <col min="4" max="4" width="4.625" style="1" customWidth="1"/>
    <col min="5" max="8" width="13.625" style="1" customWidth="1"/>
    <col min="9" max="9" width="8.625" style="1" customWidth="1"/>
    <col min="10" max="10" width="12.625" style="1" customWidth="1"/>
    <col min="11" max="11" width="11.625" style="1" hidden="1" customWidth="1"/>
  </cols>
  <sheetData>
    <row r="1" spans="1:11" ht="30" customHeight="1">
      <c r="A1" s="254" t="s">
        <v>1007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30" customHeight="1">
      <c r="A2" s="255" t="s">
        <v>928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1" ht="30" customHeight="1">
      <c r="A3" s="5" t="s">
        <v>1530</v>
      </c>
      <c r="B3" s="5" t="s">
        <v>713</v>
      </c>
      <c r="C3" s="5" t="s">
        <v>716</v>
      </c>
      <c r="D3" s="5" t="s">
        <v>22</v>
      </c>
      <c r="E3" s="5" t="s">
        <v>1525</v>
      </c>
      <c r="F3" s="5" t="s">
        <v>1521</v>
      </c>
      <c r="G3" s="5" t="s">
        <v>1522</v>
      </c>
      <c r="H3" s="5" t="s">
        <v>1517</v>
      </c>
      <c r="I3" s="5" t="s">
        <v>1524</v>
      </c>
      <c r="J3" s="5" t="s">
        <v>1188</v>
      </c>
      <c r="K3" s="2" t="s">
        <v>1201</v>
      </c>
    </row>
    <row r="4" spans="1:11" ht="30" customHeight="1">
      <c r="A4" s="9" t="s">
        <v>847</v>
      </c>
      <c r="B4" s="9" t="s">
        <v>1532</v>
      </c>
      <c r="C4" s="9" t="s">
        <v>266</v>
      </c>
      <c r="D4" s="9" t="s">
        <v>41</v>
      </c>
      <c r="E4" s="15">
        <v>0</v>
      </c>
      <c r="F4" s="15">
        <v>0</v>
      </c>
      <c r="G4" s="15">
        <v>1351</v>
      </c>
      <c r="H4" s="15">
        <v>1351</v>
      </c>
      <c r="I4" s="9" t="s">
        <v>1518</v>
      </c>
      <c r="J4" s="9" t="s">
        <v>14</v>
      </c>
      <c r="K4" s="3" t="s">
        <v>847</v>
      </c>
    </row>
  </sheetData>
  <mergeCells count="2">
    <mergeCell ref="A1:J1"/>
    <mergeCell ref="A2:J2"/>
  </mergeCells>
  <phoneticPr fontId="31" type="noConversion"/>
  <pageMargins left="0.78736108541488647" right="0" top="0.39361110329627991" bottom="0.39361110329627991" header="0" footer="0"/>
  <pageSetup paperSize="9" scale="8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73"/>
  <sheetViews>
    <sheetView zoomScaleNormal="100" zoomScaleSheetLayoutView="75" workbookViewId="0">
      <selection sqref="A1:F1"/>
    </sheetView>
  </sheetViews>
  <sheetFormatPr defaultColWidth="8.625" defaultRowHeight="16.5"/>
  <cols>
    <col min="1" max="1" width="77.625" style="1" customWidth="1"/>
    <col min="2" max="5" width="13.625" style="1" customWidth="1"/>
    <col min="6" max="6" width="12.625" style="1" customWidth="1"/>
    <col min="7" max="8" width="11.625" style="1" hidden="1" customWidth="1"/>
    <col min="9" max="10" width="30.625" style="1" hidden="1" customWidth="1"/>
    <col min="11" max="11" width="6.625" style="1" hidden="1" customWidth="1"/>
    <col min="12" max="12" width="13.625" style="1" hidden="1" customWidth="1"/>
  </cols>
  <sheetData>
    <row r="1" spans="1:12" ht="30" customHeight="1">
      <c r="A1" s="254" t="s">
        <v>301</v>
      </c>
      <c r="B1" s="254"/>
      <c r="C1" s="254"/>
      <c r="D1" s="254"/>
      <c r="E1" s="254"/>
      <c r="F1" s="254"/>
    </row>
    <row r="2" spans="1:12" ht="30" customHeight="1">
      <c r="A2" s="259" t="s">
        <v>928</v>
      </c>
      <c r="B2" s="259"/>
      <c r="C2" s="259"/>
      <c r="D2" s="259"/>
      <c r="E2" s="259"/>
      <c r="F2" s="259"/>
    </row>
    <row r="3" spans="1:12" ht="30" customHeight="1">
      <c r="A3" s="5" t="s">
        <v>771</v>
      </c>
      <c r="B3" s="5" t="s">
        <v>1525</v>
      </c>
      <c r="C3" s="5" t="s">
        <v>1521</v>
      </c>
      <c r="D3" s="5" t="s">
        <v>1522</v>
      </c>
      <c r="E3" s="5" t="s">
        <v>1517</v>
      </c>
      <c r="F3" s="5" t="s">
        <v>1188</v>
      </c>
      <c r="G3" s="2" t="s">
        <v>1201</v>
      </c>
      <c r="H3" s="2" t="s">
        <v>76</v>
      </c>
      <c r="I3" s="2" t="s">
        <v>102</v>
      </c>
      <c r="J3" s="2" t="s">
        <v>105</v>
      </c>
      <c r="K3" s="2" t="s">
        <v>22</v>
      </c>
      <c r="L3" s="2" t="s">
        <v>13</v>
      </c>
    </row>
    <row r="4" spans="1:12" ht="20.100000000000001" customHeight="1">
      <c r="A4" s="16" t="s">
        <v>1770</v>
      </c>
      <c r="B4" s="16"/>
      <c r="C4" s="16"/>
      <c r="D4" s="16"/>
      <c r="E4" s="16"/>
      <c r="F4" s="17" t="s">
        <v>14</v>
      </c>
      <c r="G4" s="2" t="s">
        <v>847</v>
      </c>
      <c r="I4" s="2" t="s">
        <v>1532</v>
      </c>
      <c r="J4" s="2" t="s">
        <v>266</v>
      </c>
      <c r="K4" s="2" t="s">
        <v>41</v>
      </c>
    </row>
    <row r="5" spans="1:12" ht="20.100000000000001" customHeight="1">
      <c r="A5" s="18" t="s">
        <v>14</v>
      </c>
      <c r="B5" s="19"/>
      <c r="C5" s="19"/>
      <c r="D5" s="19"/>
      <c r="E5" s="19"/>
      <c r="F5" s="18" t="s">
        <v>14</v>
      </c>
      <c r="G5" s="2" t="s">
        <v>847</v>
      </c>
      <c r="H5" s="2" t="s">
        <v>90</v>
      </c>
      <c r="I5" s="2" t="s">
        <v>14</v>
      </c>
      <c r="J5" s="2" t="s">
        <v>14</v>
      </c>
      <c r="K5" s="2" t="s">
        <v>14</v>
      </c>
      <c r="L5" s="1">
        <v>1</v>
      </c>
    </row>
    <row r="6" spans="1:12" ht="20.100000000000001" customHeight="1">
      <c r="A6" s="18" t="s">
        <v>1039</v>
      </c>
      <c r="B6" s="19">
        <v>0</v>
      </c>
      <c r="C6" s="19">
        <v>0</v>
      </c>
      <c r="D6" s="19">
        <v>0</v>
      </c>
      <c r="E6" s="19">
        <v>0</v>
      </c>
      <c r="F6" s="18" t="s">
        <v>14</v>
      </c>
      <c r="G6" s="2" t="s">
        <v>847</v>
      </c>
      <c r="H6" s="2" t="s">
        <v>101</v>
      </c>
      <c r="I6" s="2" t="s">
        <v>931</v>
      </c>
      <c r="J6" s="2" t="s">
        <v>14</v>
      </c>
      <c r="K6" s="2" t="s">
        <v>14</v>
      </c>
    </row>
    <row r="7" spans="1:12" ht="20.100000000000001" customHeight="1">
      <c r="A7" s="18" t="s">
        <v>111</v>
      </c>
      <c r="B7" s="19">
        <v>0</v>
      </c>
      <c r="C7" s="19">
        <v>0</v>
      </c>
      <c r="D7" s="19">
        <v>0</v>
      </c>
      <c r="E7" s="19">
        <v>0</v>
      </c>
      <c r="F7" s="18" t="s">
        <v>14</v>
      </c>
      <c r="G7" s="2" t="s">
        <v>847</v>
      </c>
      <c r="H7" s="2" t="s">
        <v>101</v>
      </c>
      <c r="I7" s="2" t="s">
        <v>14</v>
      </c>
      <c r="J7" s="2" t="s">
        <v>14</v>
      </c>
      <c r="K7" s="2" t="s">
        <v>14</v>
      </c>
    </row>
    <row r="8" spans="1:12" ht="20.100000000000001" customHeight="1">
      <c r="A8" s="18" t="s">
        <v>327</v>
      </c>
      <c r="B8" s="19">
        <v>0</v>
      </c>
      <c r="C8" s="19">
        <v>0</v>
      </c>
      <c r="D8" s="19">
        <v>0</v>
      </c>
      <c r="E8" s="19">
        <v>0</v>
      </c>
      <c r="F8" s="18" t="s">
        <v>14</v>
      </c>
      <c r="G8" s="2" t="s">
        <v>847</v>
      </c>
      <c r="H8" s="2" t="s">
        <v>101</v>
      </c>
      <c r="I8" s="2" t="s">
        <v>322</v>
      </c>
      <c r="J8" s="2" t="s">
        <v>14</v>
      </c>
      <c r="K8" s="2" t="s">
        <v>14</v>
      </c>
    </row>
    <row r="9" spans="1:12" ht="20.100000000000001" customHeight="1">
      <c r="A9" s="18" t="s">
        <v>318</v>
      </c>
      <c r="B9" s="19">
        <v>0</v>
      </c>
      <c r="C9" s="19">
        <v>0</v>
      </c>
      <c r="D9" s="19">
        <v>0</v>
      </c>
      <c r="E9" s="19">
        <v>0</v>
      </c>
      <c r="F9" s="18" t="s">
        <v>14</v>
      </c>
      <c r="G9" s="2" t="s">
        <v>847</v>
      </c>
      <c r="H9" s="2" t="s">
        <v>101</v>
      </c>
      <c r="I9" s="2" t="s">
        <v>324</v>
      </c>
      <c r="J9" s="2" t="s">
        <v>14</v>
      </c>
      <c r="K9" s="2" t="s">
        <v>14</v>
      </c>
    </row>
    <row r="10" spans="1:12" ht="20.100000000000001" customHeight="1">
      <c r="A10" s="18" t="s">
        <v>220</v>
      </c>
      <c r="B10" s="19">
        <v>0</v>
      </c>
      <c r="C10" s="19">
        <v>0</v>
      </c>
      <c r="D10" s="19">
        <v>0</v>
      </c>
      <c r="E10" s="19">
        <v>0</v>
      </c>
      <c r="F10" s="18" t="s">
        <v>14</v>
      </c>
      <c r="G10" s="2" t="s">
        <v>847</v>
      </c>
      <c r="H10" s="2" t="s">
        <v>101</v>
      </c>
      <c r="I10" s="2" t="s">
        <v>195</v>
      </c>
      <c r="J10" s="2" t="s">
        <v>14</v>
      </c>
      <c r="K10" s="2" t="s">
        <v>14</v>
      </c>
    </row>
    <row r="11" spans="1:12" ht="20.100000000000001" customHeight="1">
      <c r="A11" s="18" t="s">
        <v>111</v>
      </c>
      <c r="B11" s="19">
        <v>0</v>
      </c>
      <c r="C11" s="19">
        <v>0</v>
      </c>
      <c r="D11" s="19">
        <v>0</v>
      </c>
      <c r="E11" s="19">
        <v>0</v>
      </c>
      <c r="F11" s="18" t="s">
        <v>14</v>
      </c>
      <c r="G11" s="2" t="s">
        <v>847</v>
      </c>
      <c r="H11" s="2" t="s">
        <v>101</v>
      </c>
      <c r="I11" s="2" t="s">
        <v>14</v>
      </c>
      <c r="J11" s="2" t="s">
        <v>14</v>
      </c>
      <c r="K11" s="2" t="s">
        <v>14</v>
      </c>
    </row>
    <row r="12" spans="1:12" ht="20.100000000000001" customHeight="1">
      <c r="A12" s="18" t="s">
        <v>179</v>
      </c>
      <c r="B12" s="19">
        <v>0</v>
      </c>
      <c r="C12" s="19">
        <v>0</v>
      </c>
      <c r="D12" s="19">
        <v>0</v>
      </c>
      <c r="E12" s="19">
        <v>0</v>
      </c>
      <c r="F12" s="18" t="s">
        <v>14</v>
      </c>
      <c r="G12" s="2" t="s">
        <v>847</v>
      </c>
      <c r="H12" s="2" t="s">
        <v>101</v>
      </c>
      <c r="I12" s="2" t="s">
        <v>188</v>
      </c>
      <c r="J12" s="2" t="s">
        <v>14</v>
      </c>
      <c r="K12" s="2" t="s">
        <v>14</v>
      </c>
    </row>
    <row r="13" spans="1:12" ht="20.100000000000001" customHeight="1">
      <c r="A13" s="18" t="s">
        <v>1880</v>
      </c>
      <c r="B13" s="19">
        <v>0</v>
      </c>
      <c r="C13" s="19">
        <v>0</v>
      </c>
      <c r="D13" s="19">
        <v>0</v>
      </c>
      <c r="E13" s="19">
        <v>0</v>
      </c>
      <c r="F13" s="18" t="s">
        <v>14</v>
      </c>
      <c r="G13" s="2" t="s">
        <v>847</v>
      </c>
      <c r="H13" s="2" t="s">
        <v>101</v>
      </c>
      <c r="I13" s="2" t="s">
        <v>764</v>
      </c>
      <c r="J13" s="2" t="s">
        <v>14</v>
      </c>
      <c r="K13" s="2" t="s">
        <v>14</v>
      </c>
    </row>
    <row r="14" spans="1:12" ht="20.100000000000001" customHeight="1">
      <c r="A14" s="18" t="s">
        <v>1885</v>
      </c>
      <c r="B14" s="19">
        <v>0</v>
      </c>
      <c r="C14" s="19">
        <v>0</v>
      </c>
      <c r="D14" s="19">
        <v>0</v>
      </c>
      <c r="E14" s="19">
        <v>0</v>
      </c>
      <c r="F14" s="18" t="s">
        <v>14</v>
      </c>
      <c r="G14" s="2" t="s">
        <v>847</v>
      </c>
      <c r="H14" s="2" t="s">
        <v>101</v>
      </c>
      <c r="I14" s="2" t="s">
        <v>1876</v>
      </c>
      <c r="J14" s="2" t="s">
        <v>14</v>
      </c>
      <c r="K14" s="2" t="s">
        <v>14</v>
      </c>
    </row>
    <row r="15" spans="1:12" ht="20.100000000000001" customHeight="1">
      <c r="A15" s="18" t="s">
        <v>1881</v>
      </c>
      <c r="B15" s="19">
        <v>0</v>
      </c>
      <c r="C15" s="19">
        <v>0</v>
      </c>
      <c r="D15" s="19">
        <v>0</v>
      </c>
      <c r="E15" s="19">
        <v>0</v>
      </c>
      <c r="F15" s="18" t="s">
        <v>14</v>
      </c>
      <c r="G15" s="2" t="s">
        <v>847</v>
      </c>
      <c r="H15" s="2" t="s">
        <v>101</v>
      </c>
      <c r="I15" s="2" t="s">
        <v>773</v>
      </c>
      <c r="J15" s="2" t="s">
        <v>14</v>
      </c>
      <c r="K15" s="2" t="s">
        <v>14</v>
      </c>
    </row>
    <row r="16" spans="1:12" ht="20.100000000000001" customHeight="1">
      <c r="A16" s="18" t="s">
        <v>1887</v>
      </c>
      <c r="B16" s="19">
        <v>0</v>
      </c>
      <c r="C16" s="19">
        <v>0</v>
      </c>
      <c r="D16" s="19">
        <v>0</v>
      </c>
      <c r="E16" s="19">
        <v>0</v>
      </c>
      <c r="F16" s="18" t="s">
        <v>14</v>
      </c>
      <c r="G16" s="2" t="s">
        <v>847</v>
      </c>
      <c r="H16" s="2" t="s">
        <v>101</v>
      </c>
      <c r="I16" s="2" t="s">
        <v>774</v>
      </c>
      <c r="J16" s="2" t="s">
        <v>14</v>
      </c>
      <c r="K16" s="2" t="s">
        <v>14</v>
      </c>
    </row>
    <row r="17" spans="1:11" ht="20.100000000000001" customHeight="1">
      <c r="A17" s="18" t="s">
        <v>196</v>
      </c>
      <c r="B17" s="19">
        <v>0</v>
      </c>
      <c r="C17" s="19">
        <v>0</v>
      </c>
      <c r="D17" s="19">
        <v>0</v>
      </c>
      <c r="E17" s="19">
        <v>0</v>
      </c>
      <c r="F17" s="18" t="s">
        <v>14</v>
      </c>
      <c r="G17" s="2" t="s">
        <v>847</v>
      </c>
      <c r="H17" s="2" t="s">
        <v>101</v>
      </c>
      <c r="I17" s="2" t="s">
        <v>895</v>
      </c>
      <c r="J17" s="2" t="s">
        <v>14</v>
      </c>
      <c r="K17" s="2" t="s">
        <v>14</v>
      </c>
    </row>
    <row r="18" spans="1:11" ht="20.100000000000001" customHeight="1">
      <c r="A18" s="18" t="s">
        <v>1041</v>
      </c>
      <c r="B18" s="19">
        <v>0</v>
      </c>
      <c r="C18" s="19">
        <v>0</v>
      </c>
      <c r="D18" s="19">
        <v>0</v>
      </c>
      <c r="E18" s="19">
        <v>0</v>
      </c>
      <c r="F18" s="18" t="s">
        <v>14</v>
      </c>
      <c r="G18" s="2" t="s">
        <v>847</v>
      </c>
      <c r="H18" s="2" t="s">
        <v>101</v>
      </c>
      <c r="I18" s="2" t="s">
        <v>952</v>
      </c>
      <c r="J18" s="2" t="s">
        <v>14</v>
      </c>
      <c r="K18" s="2" t="s">
        <v>14</v>
      </c>
    </row>
    <row r="19" spans="1:11" ht="20.100000000000001" customHeight="1">
      <c r="A19" s="18" t="s">
        <v>915</v>
      </c>
      <c r="B19" s="19">
        <v>0</v>
      </c>
      <c r="C19" s="19">
        <v>0</v>
      </c>
      <c r="D19" s="19">
        <v>0</v>
      </c>
      <c r="E19" s="19">
        <v>0</v>
      </c>
      <c r="F19" s="18" t="s">
        <v>14</v>
      </c>
      <c r="G19" s="2" t="s">
        <v>847</v>
      </c>
      <c r="H19" s="2" t="s">
        <v>101</v>
      </c>
      <c r="I19" s="2" t="s">
        <v>1042</v>
      </c>
      <c r="J19" s="2" t="s">
        <v>14</v>
      </c>
      <c r="K19" s="2" t="s">
        <v>14</v>
      </c>
    </row>
    <row r="20" spans="1:11" ht="20.100000000000001" customHeight="1">
      <c r="A20" s="18" t="s">
        <v>916</v>
      </c>
      <c r="B20" s="19">
        <v>0</v>
      </c>
      <c r="C20" s="19">
        <v>0</v>
      </c>
      <c r="D20" s="19">
        <v>0</v>
      </c>
      <c r="E20" s="19">
        <v>0</v>
      </c>
      <c r="F20" s="18" t="s">
        <v>14</v>
      </c>
      <c r="G20" s="2" t="s">
        <v>847</v>
      </c>
      <c r="H20" s="2" t="s">
        <v>101</v>
      </c>
      <c r="I20" s="2" t="s">
        <v>1043</v>
      </c>
      <c r="J20" s="2" t="s">
        <v>14</v>
      </c>
      <c r="K20" s="2" t="s">
        <v>14</v>
      </c>
    </row>
    <row r="21" spans="1:11" ht="20.100000000000001" customHeight="1">
      <c r="A21" s="18" t="s">
        <v>199</v>
      </c>
      <c r="B21" s="19">
        <v>0</v>
      </c>
      <c r="C21" s="19">
        <v>0</v>
      </c>
      <c r="D21" s="19">
        <v>0</v>
      </c>
      <c r="E21" s="19">
        <v>0</v>
      </c>
      <c r="F21" s="18" t="s">
        <v>14</v>
      </c>
      <c r="G21" s="2" t="s">
        <v>847</v>
      </c>
      <c r="H21" s="2" t="s">
        <v>101</v>
      </c>
      <c r="I21" s="2" t="s">
        <v>1774</v>
      </c>
      <c r="J21" s="2" t="s">
        <v>14</v>
      </c>
      <c r="K21" s="2" t="s">
        <v>14</v>
      </c>
    </row>
    <row r="22" spans="1:11" ht="20.100000000000001" customHeight="1">
      <c r="A22" s="18" t="s">
        <v>1772</v>
      </c>
      <c r="B22" s="19">
        <v>0</v>
      </c>
      <c r="C22" s="19">
        <v>0</v>
      </c>
      <c r="D22" s="19">
        <v>0</v>
      </c>
      <c r="E22" s="19">
        <v>0</v>
      </c>
      <c r="F22" s="18" t="s">
        <v>14</v>
      </c>
      <c r="G22" s="2" t="s">
        <v>847</v>
      </c>
      <c r="H22" s="2" t="s">
        <v>101</v>
      </c>
      <c r="I22" s="2" t="s">
        <v>886</v>
      </c>
      <c r="J22" s="2" t="s">
        <v>14</v>
      </c>
      <c r="K22" s="2" t="s">
        <v>14</v>
      </c>
    </row>
    <row r="23" spans="1:11" ht="20.100000000000001" customHeight="1">
      <c r="A23" s="18" t="s">
        <v>189</v>
      </c>
      <c r="B23" s="19">
        <v>0</v>
      </c>
      <c r="C23" s="19">
        <v>0</v>
      </c>
      <c r="D23" s="19">
        <v>0</v>
      </c>
      <c r="E23" s="19">
        <v>0</v>
      </c>
      <c r="F23" s="18" t="s">
        <v>14</v>
      </c>
      <c r="G23" s="2" t="s">
        <v>847</v>
      </c>
      <c r="H23" s="2" t="s">
        <v>101</v>
      </c>
      <c r="I23" s="2" t="s">
        <v>1781</v>
      </c>
      <c r="J23" s="2" t="s">
        <v>14</v>
      </c>
      <c r="K23" s="2" t="s">
        <v>14</v>
      </c>
    </row>
    <row r="24" spans="1:11" ht="20.100000000000001" customHeight="1">
      <c r="A24" s="18" t="s">
        <v>111</v>
      </c>
      <c r="B24" s="19">
        <v>0</v>
      </c>
      <c r="C24" s="19">
        <v>0</v>
      </c>
      <c r="D24" s="19">
        <v>0</v>
      </c>
      <c r="E24" s="19">
        <v>0</v>
      </c>
      <c r="F24" s="18" t="s">
        <v>14</v>
      </c>
      <c r="G24" s="2" t="s">
        <v>847</v>
      </c>
      <c r="H24" s="2" t="s">
        <v>101</v>
      </c>
      <c r="I24" s="2" t="s">
        <v>111</v>
      </c>
      <c r="J24" s="2" t="s">
        <v>14</v>
      </c>
      <c r="K24" s="2" t="s">
        <v>14</v>
      </c>
    </row>
    <row r="25" spans="1:11" ht="20.100000000000001" customHeight="1">
      <c r="A25" s="18" t="s">
        <v>303</v>
      </c>
      <c r="B25" s="19">
        <v>0</v>
      </c>
      <c r="C25" s="19">
        <v>0</v>
      </c>
      <c r="D25" s="19">
        <v>0</v>
      </c>
      <c r="E25" s="19">
        <v>0</v>
      </c>
      <c r="F25" s="18" t="s">
        <v>14</v>
      </c>
      <c r="G25" s="2" t="s">
        <v>847</v>
      </c>
      <c r="H25" s="2" t="s">
        <v>101</v>
      </c>
      <c r="I25" s="2" t="s">
        <v>305</v>
      </c>
      <c r="J25" s="2" t="s">
        <v>14</v>
      </c>
      <c r="K25" s="2" t="s">
        <v>14</v>
      </c>
    </row>
    <row r="26" spans="1:11" ht="20.100000000000001" customHeight="1">
      <c r="A26" s="18" t="s">
        <v>1882</v>
      </c>
      <c r="B26" s="19">
        <v>0</v>
      </c>
      <c r="C26" s="19">
        <v>0</v>
      </c>
      <c r="D26" s="19">
        <v>0</v>
      </c>
      <c r="E26" s="19">
        <v>0</v>
      </c>
      <c r="F26" s="18" t="s">
        <v>14</v>
      </c>
      <c r="G26" s="2" t="s">
        <v>847</v>
      </c>
      <c r="H26" s="2" t="s">
        <v>101</v>
      </c>
      <c r="I26" s="2" t="s">
        <v>1874</v>
      </c>
      <c r="J26" s="2" t="s">
        <v>14</v>
      </c>
      <c r="K26" s="2" t="s">
        <v>14</v>
      </c>
    </row>
    <row r="27" spans="1:11" ht="20.100000000000001" customHeight="1">
      <c r="A27" s="18" t="s">
        <v>1884</v>
      </c>
      <c r="B27" s="19">
        <v>0</v>
      </c>
      <c r="C27" s="19">
        <v>0</v>
      </c>
      <c r="D27" s="19">
        <v>0</v>
      </c>
      <c r="E27" s="19">
        <v>0</v>
      </c>
      <c r="F27" s="18" t="s">
        <v>14</v>
      </c>
      <c r="G27" s="2" t="s">
        <v>847</v>
      </c>
      <c r="H27" s="2" t="s">
        <v>101</v>
      </c>
      <c r="I27" s="2" t="s">
        <v>766</v>
      </c>
      <c r="J27" s="2" t="s">
        <v>14</v>
      </c>
      <c r="K27" s="2" t="s">
        <v>14</v>
      </c>
    </row>
    <row r="28" spans="1:11" ht="20.100000000000001" customHeight="1">
      <c r="A28" s="18" t="s">
        <v>1048</v>
      </c>
      <c r="B28" s="19">
        <v>0</v>
      </c>
      <c r="C28" s="19">
        <v>0</v>
      </c>
      <c r="D28" s="19">
        <v>0</v>
      </c>
      <c r="E28" s="19">
        <v>0</v>
      </c>
      <c r="F28" s="18" t="s">
        <v>14</v>
      </c>
      <c r="G28" s="2" t="s">
        <v>847</v>
      </c>
      <c r="H28" s="2" t="s">
        <v>101</v>
      </c>
      <c r="I28" s="2" t="s">
        <v>937</v>
      </c>
      <c r="J28" s="2" t="s">
        <v>14</v>
      </c>
      <c r="K28" s="2" t="s">
        <v>14</v>
      </c>
    </row>
    <row r="29" spans="1:11" ht="20.100000000000001" customHeight="1">
      <c r="A29" s="18" t="s">
        <v>775</v>
      </c>
      <c r="B29" s="19">
        <v>0</v>
      </c>
      <c r="C29" s="19">
        <v>0</v>
      </c>
      <c r="D29" s="19">
        <v>0</v>
      </c>
      <c r="E29" s="19">
        <v>0</v>
      </c>
      <c r="F29" s="18" t="s">
        <v>14</v>
      </c>
      <c r="G29" s="2" t="s">
        <v>847</v>
      </c>
      <c r="H29" s="2" t="s">
        <v>101</v>
      </c>
      <c r="I29" s="2" t="s">
        <v>780</v>
      </c>
      <c r="J29" s="2" t="s">
        <v>14</v>
      </c>
      <c r="K29" s="2" t="s">
        <v>14</v>
      </c>
    </row>
    <row r="30" spans="1:11" ht="20.100000000000001" customHeight="1">
      <c r="A30" s="18" t="s">
        <v>782</v>
      </c>
      <c r="B30" s="19">
        <v>0</v>
      </c>
      <c r="C30" s="19">
        <v>0</v>
      </c>
      <c r="D30" s="19">
        <v>0</v>
      </c>
      <c r="E30" s="19">
        <v>0</v>
      </c>
      <c r="F30" s="18" t="s">
        <v>14</v>
      </c>
      <c r="G30" s="2" t="s">
        <v>847</v>
      </c>
      <c r="H30" s="2" t="s">
        <v>101</v>
      </c>
      <c r="I30" s="2" t="s">
        <v>308</v>
      </c>
      <c r="J30" s="2" t="s">
        <v>14</v>
      </c>
      <c r="K30" s="2" t="s">
        <v>14</v>
      </c>
    </row>
    <row r="31" spans="1:11" ht="20.100000000000001" customHeight="1">
      <c r="A31" s="18" t="s">
        <v>111</v>
      </c>
      <c r="B31" s="19">
        <v>0</v>
      </c>
      <c r="C31" s="19">
        <v>0</v>
      </c>
      <c r="D31" s="19">
        <v>0</v>
      </c>
      <c r="E31" s="19">
        <v>0</v>
      </c>
      <c r="F31" s="18" t="s">
        <v>14</v>
      </c>
      <c r="G31" s="2" t="s">
        <v>847</v>
      </c>
      <c r="H31" s="2" t="s">
        <v>101</v>
      </c>
      <c r="I31" s="2" t="s">
        <v>14</v>
      </c>
      <c r="J31" s="2" t="s">
        <v>14</v>
      </c>
      <c r="K31" s="2" t="s">
        <v>14</v>
      </c>
    </row>
    <row r="32" spans="1:11" ht="20.100000000000001" customHeight="1">
      <c r="A32" s="18" t="s">
        <v>932</v>
      </c>
      <c r="B32" s="19">
        <v>0</v>
      </c>
      <c r="C32" s="19">
        <v>0</v>
      </c>
      <c r="D32" s="19">
        <v>0</v>
      </c>
      <c r="E32" s="19">
        <v>0</v>
      </c>
      <c r="F32" s="18" t="s">
        <v>14</v>
      </c>
      <c r="G32" s="2" t="s">
        <v>847</v>
      </c>
      <c r="H32" s="2" t="s">
        <v>101</v>
      </c>
      <c r="I32" s="2" t="s">
        <v>934</v>
      </c>
      <c r="J32" s="2" t="s">
        <v>14</v>
      </c>
      <c r="K32" s="2" t="s">
        <v>14</v>
      </c>
    </row>
    <row r="33" spans="1:11" ht="20.100000000000001" customHeight="1">
      <c r="A33" s="18" t="s">
        <v>1046</v>
      </c>
      <c r="B33" s="19">
        <v>0</v>
      </c>
      <c r="C33" s="19">
        <v>0</v>
      </c>
      <c r="D33" s="19">
        <v>0</v>
      </c>
      <c r="E33" s="19">
        <v>0</v>
      </c>
      <c r="F33" s="18" t="s">
        <v>14</v>
      </c>
      <c r="G33" s="2" t="s">
        <v>847</v>
      </c>
      <c r="H33" s="2" t="s">
        <v>101</v>
      </c>
      <c r="I33" s="2" t="s">
        <v>933</v>
      </c>
      <c r="J33" s="2" t="s">
        <v>14</v>
      </c>
      <c r="K33" s="2" t="s">
        <v>14</v>
      </c>
    </row>
    <row r="34" spans="1:11" ht="20.100000000000001" customHeight="1">
      <c r="A34" s="18" t="s">
        <v>961</v>
      </c>
      <c r="B34" s="19">
        <v>0</v>
      </c>
      <c r="C34" s="19">
        <v>0</v>
      </c>
      <c r="D34" s="19">
        <v>0</v>
      </c>
      <c r="E34" s="19">
        <v>0</v>
      </c>
      <c r="F34" s="18" t="s">
        <v>14</v>
      </c>
      <c r="G34" s="2" t="s">
        <v>847</v>
      </c>
      <c r="H34" s="2" t="s">
        <v>101</v>
      </c>
      <c r="I34" s="2" t="s">
        <v>960</v>
      </c>
      <c r="J34" s="2" t="s">
        <v>14</v>
      </c>
      <c r="K34" s="2" t="s">
        <v>14</v>
      </c>
    </row>
    <row r="35" spans="1:11" ht="20.100000000000001" customHeight="1">
      <c r="A35" s="18" t="s">
        <v>1045</v>
      </c>
      <c r="B35" s="19">
        <v>0</v>
      </c>
      <c r="C35" s="19">
        <v>0</v>
      </c>
      <c r="D35" s="19">
        <v>0</v>
      </c>
      <c r="E35" s="19">
        <v>0</v>
      </c>
      <c r="F35" s="18" t="s">
        <v>14</v>
      </c>
      <c r="G35" s="2" t="s">
        <v>847</v>
      </c>
      <c r="H35" s="2" t="s">
        <v>101</v>
      </c>
      <c r="I35" s="2" t="s">
        <v>959</v>
      </c>
      <c r="J35" s="2" t="s">
        <v>14</v>
      </c>
      <c r="K35" s="2" t="s">
        <v>14</v>
      </c>
    </row>
    <row r="36" spans="1:11" ht="20.100000000000001" customHeight="1">
      <c r="A36" s="18" t="s">
        <v>1044</v>
      </c>
      <c r="B36" s="19">
        <v>0</v>
      </c>
      <c r="C36" s="19">
        <v>0</v>
      </c>
      <c r="D36" s="19">
        <v>0</v>
      </c>
      <c r="E36" s="19">
        <v>0</v>
      </c>
      <c r="F36" s="18" t="s">
        <v>14</v>
      </c>
      <c r="G36" s="2" t="s">
        <v>847</v>
      </c>
      <c r="H36" s="2" t="s">
        <v>101</v>
      </c>
      <c r="I36" s="2" t="s">
        <v>970</v>
      </c>
      <c r="J36" s="2" t="s">
        <v>14</v>
      </c>
      <c r="K36" s="2" t="s">
        <v>14</v>
      </c>
    </row>
    <row r="37" spans="1:11" ht="20.100000000000001" customHeight="1">
      <c r="A37" s="18" t="s">
        <v>1047</v>
      </c>
      <c r="B37" s="19">
        <v>0</v>
      </c>
      <c r="C37" s="19">
        <v>0</v>
      </c>
      <c r="D37" s="19">
        <v>0</v>
      </c>
      <c r="E37" s="19">
        <v>0</v>
      </c>
      <c r="F37" s="18" t="s">
        <v>14</v>
      </c>
      <c r="G37" s="2" t="s">
        <v>847</v>
      </c>
      <c r="H37" s="2" t="s">
        <v>101</v>
      </c>
      <c r="I37" s="2" t="s">
        <v>962</v>
      </c>
      <c r="J37" s="2" t="s">
        <v>14</v>
      </c>
      <c r="K37" s="2" t="s">
        <v>14</v>
      </c>
    </row>
    <row r="38" spans="1:11" ht="20.100000000000001" customHeight="1">
      <c r="A38" s="18" t="s">
        <v>1053</v>
      </c>
      <c r="B38" s="19">
        <v>0</v>
      </c>
      <c r="C38" s="19">
        <v>0</v>
      </c>
      <c r="D38" s="19">
        <v>0</v>
      </c>
      <c r="E38" s="19">
        <v>0</v>
      </c>
      <c r="F38" s="18" t="s">
        <v>14</v>
      </c>
      <c r="G38" s="2" t="s">
        <v>847</v>
      </c>
      <c r="H38" s="2" t="s">
        <v>101</v>
      </c>
      <c r="I38" s="2" t="s">
        <v>955</v>
      </c>
      <c r="J38" s="2" t="s">
        <v>14</v>
      </c>
      <c r="K38" s="2" t="s">
        <v>14</v>
      </c>
    </row>
    <row r="39" spans="1:11" ht="20.100000000000001" customHeight="1">
      <c r="A39" s="18" t="s">
        <v>1052</v>
      </c>
      <c r="B39" s="19">
        <v>0</v>
      </c>
      <c r="C39" s="19">
        <v>0</v>
      </c>
      <c r="D39" s="19">
        <v>0</v>
      </c>
      <c r="E39" s="19">
        <v>0</v>
      </c>
      <c r="F39" s="18" t="s">
        <v>14</v>
      </c>
      <c r="G39" s="2" t="s">
        <v>847</v>
      </c>
      <c r="H39" s="2" t="s">
        <v>101</v>
      </c>
      <c r="I39" s="2" t="s">
        <v>963</v>
      </c>
      <c r="J39" s="2" t="s">
        <v>14</v>
      </c>
      <c r="K39" s="2" t="s">
        <v>14</v>
      </c>
    </row>
    <row r="40" spans="1:11" ht="20.100000000000001" customHeight="1">
      <c r="A40" s="18" t="s">
        <v>1049</v>
      </c>
      <c r="B40" s="19">
        <v>0</v>
      </c>
      <c r="C40" s="19">
        <v>0</v>
      </c>
      <c r="D40" s="19">
        <v>0</v>
      </c>
      <c r="E40" s="19">
        <v>0</v>
      </c>
      <c r="F40" s="18" t="s">
        <v>14</v>
      </c>
      <c r="G40" s="2" t="s">
        <v>847</v>
      </c>
      <c r="H40" s="2" t="s">
        <v>101</v>
      </c>
      <c r="I40" s="2" t="s">
        <v>967</v>
      </c>
      <c r="J40" s="2" t="s">
        <v>14</v>
      </c>
      <c r="K40" s="2" t="s">
        <v>14</v>
      </c>
    </row>
    <row r="41" spans="1:11" ht="20.100000000000001" customHeight="1">
      <c r="A41" s="18" t="s">
        <v>111</v>
      </c>
      <c r="B41" s="19">
        <v>0</v>
      </c>
      <c r="C41" s="19">
        <v>0</v>
      </c>
      <c r="D41" s="19">
        <v>0</v>
      </c>
      <c r="E41" s="19">
        <v>0</v>
      </c>
      <c r="F41" s="18" t="s">
        <v>14</v>
      </c>
      <c r="G41" s="2" t="s">
        <v>847</v>
      </c>
      <c r="H41" s="2" t="s">
        <v>101</v>
      </c>
      <c r="I41" s="2" t="s">
        <v>111</v>
      </c>
      <c r="J41" s="2" t="s">
        <v>14</v>
      </c>
      <c r="K41" s="2" t="s">
        <v>14</v>
      </c>
    </row>
    <row r="42" spans="1:11" ht="20.100000000000001" customHeight="1">
      <c r="A42" s="18" t="s">
        <v>972</v>
      </c>
      <c r="B42" s="19">
        <v>0</v>
      </c>
      <c r="C42" s="19">
        <v>0</v>
      </c>
      <c r="D42" s="19">
        <v>0</v>
      </c>
      <c r="E42" s="19">
        <v>0</v>
      </c>
      <c r="F42" s="18" t="s">
        <v>14</v>
      </c>
      <c r="G42" s="2" t="s">
        <v>847</v>
      </c>
      <c r="H42" s="2" t="s">
        <v>101</v>
      </c>
      <c r="I42" s="2" t="s">
        <v>1877</v>
      </c>
      <c r="J42" s="2" t="s">
        <v>14</v>
      </c>
      <c r="K42" s="2" t="s">
        <v>14</v>
      </c>
    </row>
    <row r="43" spans="1:11" ht="20.100000000000001" customHeight="1">
      <c r="A43" s="18" t="s">
        <v>171</v>
      </c>
      <c r="B43" s="19">
        <v>0</v>
      </c>
      <c r="C43" s="19">
        <v>0</v>
      </c>
      <c r="D43" s="19">
        <v>0</v>
      </c>
      <c r="E43" s="19">
        <v>0</v>
      </c>
      <c r="F43" s="18" t="s">
        <v>14</v>
      </c>
      <c r="G43" s="2" t="s">
        <v>847</v>
      </c>
      <c r="H43" s="2" t="s">
        <v>101</v>
      </c>
      <c r="I43" s="2" t="s">
        <v>1056</v>
      </c>
      <c r="J43" s="2" t="s">
        <v>14</v>
      </c>
      <c r="K43" s="2" t="s">
        <v>14</v>
      </c>
    </row>
    <row r="44" spans="1:11" ht="20.100000000000001" customHeight="1">
      <c r="A44" s="18" t="s">
        <v>958</v>
      </c>
      <c r="B44" s="19">
        <v>0</v>
      </c>
      <c r="C44" s="19">
        <v>0</v>
      </c>
      <c r="D44" s="19">
        <v>0</v>
      </c>
      <c r="E44" s="19">
        <v>0</v>
      </c>
      <c r="F44" s="18" t="s">
        <v>14</v>
      </c>
      <c r="G44" s="2" t="s">
        <v>847</v>
      </c>
      <c r="H44" s="2" t="s">
        <v>101</v>
      </c>
      <c r="I44" s="2" t="s">
        <v>1871</v>
      </c>
      <c r="J44" s="2" t="s">
        <v>14</v>
      </c>
      <c r="K44" s="2" t="s">
        <v>14</v>
      </c>
    </row>
    <row r="45" spans="1:11" ht="20.100000000000001" customHeight="1">
      <c r="A45" s="18" t="s">
        <v>956</v>
      </c>
      <c r="B45" s="19">
        <v>0</v>
      </c>
      <c r="C45" s="19">
        <v>0</v>
      </c>
      <c r="D45" s="19">
        <v>0</v>
      </c>
      <c r="E45" s="19">
        <v>0</v>
      </c>
      <c r="F45" s="18" t="s">
        <v>14</v>
      </c>
      <c r="G45" s="2" t="s">
        <v>847</v>
      </c>
      <c r="H45" s="2" t="s">
        <v>101</v>
      </c>
      <c r="I45" s="2" t="s">
        <v>1886</v>
      </c>
      <c r="J45" s="2" t="s">
        <v>14</v>
      </c>
      <c r="K45" s="2" t="s">
        <v>14</v>
      </c>
    </row>
    <row r="46" spans="1:11" ht="20.100000000000001" customHeight="1">
      <c r="A46" s="18" t="s">
        <v>896</v>
      </c>
      <c r="B46" s="19">
        <v>0</v>
      </c>
      <c r="C46" s="19">
        <v>0</v>
      </c>
      <c r="D46" s="19">
        <v>0</v>
      </c>
      <c r="E46" s="19">
        <v>0</v>
      </c>
      <c r="F46" s="18" t="s">
        <v>14</v>
      </c>
      <c r="G46" s="2" t="s">
        <v>847</v>
      </c>
      <c r="H46" s="2" t="s">
        <v>101</v>
      </c>
      <c r="I46" s="2" t="s">
        <v>1050</v>
      </c>
      <c r="J46" s="2" t="s">
        <v>14</v>
      </c>
      <c r="K46" s="2" t="s">
        <v>14</v>
      </c>
    </row>
    <row r="47" spans="1:11" ht="20.100000000000001" customHeight="1">
      <c r="A47" s="18" t="s">
        <v>968</v>
      </c>
      <c r="B47" s="19">
        <v>0</v>
      </c>
      <c r="C47" s="19">
        <v>0</v>
      </c>
      <c r="D47" s="19">
        <v>0</v>
      </c>
      <c r="E47" s="19">
        <v>0</v>
      </c>
      <c r="F47" s="18" t="s">
        <v>14</v>
      </c>
      <c r="G47" s="2" t="s">
        <v>847</v>
      </c>
      <c r="H47" s="2" t="s">
        <v>101</v>
      </c>
      <c r="I47" s="2" t="s">
        <v>1869</v>
      </c>
      <c r="J47" s="2" t="s">
        <v>14</v>
      </c>
      <c r="K47" s="2" t="s">
        <v>14</v>
      </c>
    </row>
    <row r="48" spans="1:11" ht="20.100000000000001" customHeight="1">
      <c r="A48" s="18" t="s">
        <v>111</v>
      </c>
      <c r="B48" s="19">
        <v>0</v>
      </c>
      <c r="C48" s="19">
        <v>0</v>
      </c>
      <c r="D48" s="19">
        <v>0</v>
      </c>
      <c r="E48" s="19">
        <v>0</v>
      </c>
      <c r="F48" s="18" t="s">
        <v>14</v>
      </c>
      <c r="G48" s="2" t="s">
        <v>847</v>
      </c>
      <c r="H48" s="2" t="s">
        <v>101</v>
      </c>
      <c r="I48" s="2" t="s">
        <v>111</v>
      </c>
      <c r="J48" s="2" t="s">
        <v>14</v>
      </c>
      <c r="K48" s="2" t="s">
        <v>14</v>
      </c>
    </row>
    <row r="49" spans="1:11" ht="20.100000000000001" customHeight="1">
      <c r="A49" s="18" t="s">
        <v>215</v>
      </c>
      <c r="B49" s="19">
        <v>0</v>
      </c>
      <c r="C49" s="19">
        <v>0</v>
      </c>
      <c r="D49" s="19">
        <v>0</v>
      </c>
      <c r="E49" s="19">
        <v>0</v>
      </c>
      <c r="F49" s="18" t="s">
        <v>14</v>
      </c>
      <c r="G49" s="2" t="s">
        <v>847</v>
      </c>
      <c r="H49" s="2" t="s">
        <v>101</v>
      </c>
      <c r="I49" s="2" t="s">
        <v>184</v>
      </c>
      <c r="J49" s="2" t="s">
        <v>14</v>
      </c>
      <c r="K49" s="2" t="s">
        <v>14</v>
      </c>
    </row>
    <row r="50" spans="1:11" ht="20.100000000000001" customHeight="1">
      <c r="A50" s="18" t="s">
        <v>217</v>
      </c>
      <c r="B50" s="19">
        <v>0</v>
      </c>
      <c r="C50" s="19">
        <v>0</v>
      </c>
      <c r="D50" s="19">
        <v>0</v>
      </c>
      <c r="E50" s="19">
        <v>0</v>
      </c>
      <c r="F50" s="18" t="s">
        <v>14</v>
      </c>
      <c r="G50" s="2" t="s">
        <v>847</v>
      </c>
      <c r="H50" s="2" t="s">
        <v>101</v>
      </c>
      <c r="I50" s="2" t="s">
        <v>178</v>
      </c>
      <c r="J50" s="2" t="s">
        <v>14</v>
      </c>
      <c r="K50" s="2" t="s">
        <v>14</v>
      </c>
    </row>
    <row r="51" spans="1:11" ht="20.100000000000001" customHeight="1">
      <c r="A51" s="18" t="s">
        <v>218</v>
      </c>
      <c r="B51" s="19">
        <v>0</v>
      </c>
      <c r="C51" s="19">
        <v>0</v>
      </c>
      <c r="D51" s="19">
        <v>0</v>
      </c>
      <c r="E51" s="19">
        <v>0</v>
      </c>
      <c r="F51" s="18" t="s">
        <v>14</v>
      </c>
      <c r="G51" s="2" t="s">
        <v>847</v>
      </c>
      <c r="H51" s="2" t="s">
        <v>101</v>
      </c>
      <c r="I51" s="2" t="s">
        <v>185</v>
      </c>
      <c r="J51" s="2" t="s">
        <v>14</v>
      </c>
      <c r="K51" s="2" t="s">
        <v>14</v>
      </c>
    </row>
    <row r="52" spans="1:11" ht="20.100000000000001" customHeight="1">
      <c r="A52" s="18" t="s">
        <v>1051</v>
      </c>
      <c r="B52" s="19">
        <v>0</v>
      </c>
      <c r="C52" s="19">
        <v>0</v>
      </c>
      <c r="D52" s="19">
        <v>74</v>
      </c>
      <c r="E52" s="19">
        <v>74</v>
      </c>
      <c r="F52" s="18" t="s">
        <v>14</v>
      </c>
      <c r="G52" s="2" t="s">
        <v>847</v>
      </c>
      <c r="H52" s="2" t="s">
        <v>101</v>
      </c>
      <c r="I52" s="2" t="s">
        <v>186</v>
      </c>
      <c r="J52" s="2" t="s">
        <v>14</v>
      </c>
      <c r="K52" s="2" t="s">
        <v>14</v>
      </c>
    </row>
    <row r="53" spans="1:11" ht="20.100000000000001" customHeight="1">
      <c r="A53" s="18" t="s">
        <v>1054</v>
      </c>
      <c r="B53" s="19">
        <v>0</v>
      </c>
      <c r="C53" s="19">
        <v>0</v>
      </c>
      <c r="D53" s="19">
        <v>246.4</v>
      </c>
      <c r="E53" s="19">
        <v>246.4</v>
      </c>
      <c r="F53" s="18" t="s">
        <v>14</v>
      </c>
      <c r="G53" s="2" t="s">
        <v>847</v>
      </c>
      <c r="H53" s="2" t="s">
        <v>101</v>
      </c>
      <c r="I53" s="2" t="s">
        <v>192</v>
      </c>
      <c r="J53" s="2" t="s">
        <v>14</v>
      </c>
      <c r="K53" s="2" t="s">
        <v>14</v>
      </c>
    </row>
    <row r="54" spans="1:11" ht="20.100000000000001" customHeight="1">
      <c r="A54" s="18" t="s">
        <v>1055</v>
      </c>
      <c r="B54" s="19">
        <v>0</v>
      </c>
      <c r="C54" s="19">
        <v>0</v>
      </c>
      <c r="D54" s="19">
        <v>63</v>
      </c>
      <c r="E54" s="19">
        <v>63</v>
      </c>
      <c r="F54" s="18" t="s">
        <v>14</v>
      </c>
      <c r="G54" s="2" t="s">
        <v>847</v>
      </c>
      <c r="H54" s="2" t="s">
        <v>101</v>
      </c>
      <c r="I54" s="2" t="s">
        <v>193</v>
      </c>
      <c r="J54" s="2" t="s">
        <v>14</v>
      </c>
      <c r="K54" s="2" t="s">
        <v>14</v>
      </c>
    </row>
    <row r="55" spans="1:11" ht="20.100000000000001" customHeight="1">
      <c r="A55" s="18" t="s">
        <v>1008</v>
      </c>
      <c r="B55" s="19">
        <v>0</v>
      </c>
      <c r="C55" s="19">
        <v>0</v>
      </c>
      <c r="D55" s="19">
        <v>383.4</v>
      </c>
      <c r="E55" s="19">
        <v>383.4</v>
      </c>
      <c r="F55" s="18" t="s">
        <v>14</v>
      </c>
      <c r="G55" s="2" t="s">
        <v>847</v>
      </c>
      <c r="H55" s="2" t="s">
        <v>101</v>
      </c>
      <c r="I55" s="2" t="s">
        <v>1180</v>
      </c>
      <c r="J55" s="2" t="s">
        <v>14</v>
      </c>
      <c r="K55" s="2" t="s">
        <v>14</v>
      </c>
    </row>
    <row r="56" spans="1:11" ht="20.100000000000001" customHeight="1">
      <c r="A56" s="18" t="s">
        <v>111</v>
      </c>
      <c r="B56" s="19">
        <v>0</v>
      </c>
      <c r="C56" s="19">
        <v>0</v>
      </c>
      <c r="D56" s="19">
        <v>0</v>
      </c>
      <c r="E56" s="19">
        <v>0</v>
      </c>
      <c r="F56" s="18" t="s">
        <v>14</v>
      </c>
      <c r="G56" s="2" t="s">
        <v>847</v>
      </c>
      <c r="H56" s="2" t="s">
        <v>101</v>
      </c>
      <c r="I56" s="2" t="s">
        <v>14</v>
      </c>
      <c r="J56" s="2" t="s">
        <v>14</v>
      </c>
      <c r="K56" s="2" t="s">
        <v>14</v>
      </c>
    </row>
    <row r="57" spans="1:11" ht="20.100000000000001" customHeight="1">
      <c r="A57" s="18" t="s">
        <v>1875</v>
      </c>
      <c r="B57" s="19">
        <v>0</v>
      </c>
      <c r="C57" s="19">
        <v>0</v>
      </c>
      <c r="D57" s="19">
        <v>0</v>
      </c>
      <c r="E57" s="19">
        <v>0</v>
      </c>
      <c r="F57" s="18" t="s">
        <v>14</v>
      </c>
      <c r="G57" s="2" t="s">
        <v>847</v>
      </c>
      <c r="H57" s="2" t="s">
        <v>101</v>
      </c>
      <c r="I57" s="2" t="s">
        <v>1878</v>
      </c>
      <c r="J57" s="2" t="s">
        <v>14</v>
      </c>
      <c r="K57" s="2" t="s">
        <v>14</v>
      </c>
    </row>
    <row r="58" spans="1:11" ht="20.100000000000001" customHeight="1">
      <c r="A58" s="18" t="s">
        <v>1880</v>
      </c>
      <c r="B58" s="19">
        <v>0</v>
      </c>
      <c r="C58" s="19">
        <v>0</v>
      </c>
      <c r="D58" s="19">
        <v>0</v>
      </c>
      <c r="E58" s="19">
        <v>0</v>
      </c>
      <c r="F58" s="18" t="s">
        <v>14</v>
      </c>
      <c r="G58" s="2" t="s">
        <v>847</v>
      </c>
      <c r="H58" s="2" t="s">
        <v>101</v>
      </c>
      <c r="I58" s="2" t="s">
        <v>764</v>
      </c>
      <c r="J58" s="2" t="s">
        <v>14</v>
      </c>
      <c r="K58" s="2" t="s">
        <v>14</v>
      </c>
    </row>
    <row r="59" spans="1:11" ht="20.100000000000001" customHeight="1">
      <c r="A59" s="18" t="s">
        <v>1885</v>
      </c>
      <c r="B59" s="19">
        <v>0</v>
      </c>
      <c r="C59" s="19">
        <v>0</v>
      </c>
      <c r="D59" s="19">
        <v>0</v>
      </c>
      <c r="E59" s="19">
        <v>0</v>
      </c>
      <c r="F59" s="18" t="s">
        <v>14</v>
      </c>
      <c r="G59" s="2" t="s">
        <v>847</v>
      </c>
      <c r="H59" s="2" t="s">
        <v>101</v>
      </c>
      <c r="I59" s="2" t="s">
        <v>1876</v>
      </c>
      <c r="J59" s="2" t="s">
        <v>14</v>
      </c>
      <c r="K59" s="2" t="s">
        <v>14</v>
      </c>
    </row>
    <row r="60" spans="1:11" ht="20.100000000000001" customHeight="1">
      <c r="A60" s="18" t="s">
        <v>1881</v>
      </c>
      <c r="B60" s="19">
        <v>0</v>
      </c>
      <c r="C60" s="19">
        <v>0</v>
      </c>
      <c r="D60" s="19">
        <v>0</v>
      </c>
      <c r="E60" s="19">
        <v>0</v>
      </c>
      <c r="F60" s="18" t="s">
        <v>14</v>
      </c>
      <c r="G60" s="2" t="s">
        <v>847</v>
      </c>
      <c r="H60" s="2" t="s">
        <v>101</v>
      </c>
      <c r="I60" s="2" t="s">
        <v>773</v>
      </c>
      <c r="J60" s="2" t="s">
        <v>14</v>
      </c>
      <c r="K60" s="2" t="s">
        <v>14</v>
      </c>
    </row>
    <row r="61" spans="1:11" ht="20.100000000000001" customHeight="1">
      <c r="A61" s="18" t="s">
        <v>1887</v>
      </c>
      <c r="B61" s="19">
        <v>0</v>
      </c>
      <c r="C61" s="19">
        <v>0</v>
      </c>
      <c r="D61" s="19">
        <v>0</v>
      </c>
      <c r="E61" s="19">
        <v>0</v>
      </c>
      <c r="F61" s="18" t="s">
        <v>14</v>
      </c>
      <c r="G61" s="2" t="s">
        <v>847</v>
      </c>
      <c r="H61" s="2" t="s">
        <v>101</v>
      </c>
      <c r="I61" s="2" t="s">
        <v>774</v>
      </c>
      <c r="J61" s="2" t="s">
        <v>14</v>
      </c>
      <c r="K61" s="2" t="s">
        <v>14</v>
      </c>
    </row>
    <row r="62" spans="1:11" ht="20.100000000000001" customHeight="1">
      <c r="A62" s="18" t="s">
        <v>196</v>
      </c>
      <c r="B62" s="19">
        <v>0</v>
      </c>
      <c r="C62" s="19">
        <v>0</v>
      </c>
      <c r="D62" s="19">
        <v>0</v>
      </c>
      <c r="E62" s="19">
        <v>0</v>
      </c>
      <c r="F62" s="18" t="s">
        <v>14</v>
      </c>
      <c r="G62" s="2" t="s">
        <v>847</v>
      </c>
      <c r="H62" s="2" t="s">
        <v>101</v>
      </c>
      <c r="I62" s="2" t="s">
        <v>895</v>
      </c>
      <c r="J62" s="2" t="s">
        <v>14</v>
      </c>
      <c r="K62" s="2" t="s">
        <v>14</v>
      </c>
    </row>
    <row r="63" spans="1:11" ht="20.100000000000001" customHeight="1">
      <c r="A63" s="18" t="s">
        <v>1041</v>
      </c>
      <c r="B63" s="19">
        <v>0</v>
      </c>
      <c r="C63" s="19">
        <v>0</v>
      </c>
      <c r="D63" s="19">
        <v>0</v>
      </c>
      <c r="E63" s="19">
        <v>0</v>
      </c>
      <c r="F63" s="18" t="s">
        <v>14</v>
      </c>
      <c r="G63" s="2" t="s">
        <v>847</v>
      </c>
      <c r="H63" s="2" t="s">
        <v>101</v>
      </c>
      <c r="I63" s="2" t="s">
        <v>952</v>
      </c>
      <c r="J63" s="2" t="s">
        <v>14</v>
      </c>
      <c r="K63" s="2" t="s">
        <v>14</v>
      </c>
    </row>
    <row r="64" spans="1:11" ht="20.100000000000001" customHeight="1">
      <c r="A64" s="18" t="s">
        <v>915</v>
      </c>
      <c r="B64" s="19">
        <v>0</v>
      </c>
      <c r="C64" s="19">
        <v>0</v>
      </c>
      <c r="D64" s="19">
        <v>0</v>
      </c>
      <c r="E64" s="19">
        <v>0</v>
      </c>
      <c r="F64" s="18" t="s">
        <v>14</v>
      </c>
      <c r="G64" s="2" t="s">
        <v>847</v>
      </c>
      <c r="H64" s="2" t="s">
        <v>101</v>
      </c>
      <c r="I64" s="2" t="s">
        <v>1042</v>
      </c>
      <c r="J64" s="2" t="s">
        <v>14</v>
      </c>
      <c r="K64" s="2" t="s">
        <v>14</v>
      </c>
    </row>
    <row r="65" spans="1:11" ht="20.100000000000001" customHeight="1">
      <c r="A65" s="18" t="s">
        <v>916</v>
      </c>
      <c r="B65" s="19">
        <v>0</v>
      </c>
      <c r="C65" s="19">
        <v>0</v>
      </c>
      <c r="D65" s="19">
        <v>0</v>
      </c>
      <c r="E65" s="19">
        <v>0</v>
      </c>
      <c r="F65" s="18" t="s">
        <v>14</v>
      </c>
      <c r="G65" s="2" t="s">
        <v>847</v>
      </c>
      <c r="H65" s="2" t="s">
        <v>101</v>
      </c>
      <c r="I65" s="2" t="s">
        <v>1043</v>
      </c>
      <c r="J65" s="2" t="s">
        <v>14</v>
      </c>
      <c r="K65" s="2" t="s">
        <v>14</v>
      </c>
    </row>
    <row r="66" spans="1:11" ht="20.100000000000001" customHeight="1">
      <c r="A66" s="18" t="s">
        <v>199</v>
      </c>
      <c r="B66" s="19">
        <v>0</v>
      </c>
      <c r="C66" s="19">
        <v>0</v>
      </c>
      <c r="D66" s="19">
        <v>0</v>
      </c>
      <c r="E66" s="19">
        <v>0</v>
      </c>
      <c r="F66" s="18" t="s">
        <v>14</v>
      </c>
      <c r="G66" s="2" t="s">
        <v>847</v>
      </c>
      <c r="H66" s="2" t="s">
        <v>101</v>
      </c>
      <c r="I66" s="2" t="s">
        <v>1774</v>
      </c>
      <c r="J66" s="2" t="s">
        <v>14</v>
      </c>
      <c r="K66" s="2" t="s">
        <v>14</v>
      </c>
    </row>
    <row r="67" spans="1:11" ht="20.100000000000001" customHeight="1">
      <c r="A67" s="18" t="s">
        <v>1772</v>
      </c>
      <c r="B67" s="19">
        <v>0</v>
      </c>
      <c r="C67" s="19">
        <v>0</v>
      </c>
      <c r="D67" s="19">
        <v>0</v>
      </c>
      <c r="E67" s="19">
        <v>0</v>
      </c>
      <c r="F67" s="18" t="s">
        <v>14</v>
      </c>
      <c r="G67" s="2" t="s">
        <v>847</v>
      </c>
      <c r="H67" s="2" t="s">
        <v>101</v>
      </c>
      <c r="I67" s="2" t="s">
        <v>886</v>
      </c>
      <c r="J67" s="2" t="s">
        <v>14</v>
      </c>
      <c r="K67" s="2" t="s">
        <v>14</v>
      </c>
    </row>
    <row r="68" spans="1:11" ht="20.100000000000001" customHeight="1">
      <c r="A68" s="18" t="s">
        <v>189</v>
      </c>
      <c r="B68" s="19">
        <v>0</v>
      </c>
      <c r="C68" s="19">
        <v>0</v>
      </c>
      <c r="D68" s="19">
        <v>0</v>
      </c>
      <c r="E68" s="19">
        <v>0</v>
      </c>
      <c r="F68" s="18" t="s">
        <v>14</v>
      </c>
      <c r="G68" s="2" t="s">
        <v>847</v>
      </c>
      <c r="H68" s="2" t="s">
        <v>101</v>
      </c>
      <c r="I68" s="2" t="s">
        <v>1781</v>
      </c>
      <c r="J68" s="2" t="s">
        <v>14</v>
      </c>
      <c r="K68" s="2" t="s">
        <v>14</v>
      </c>
    </row>
    <row r="69" spans="1:11" ht="20.100000000000001" customHeight="1">
      <c r="A69" s="18" t="s">
        <v>111</v>
      </c>
      <c r="B69" s="19">
        <v>0</v>
      </c>
      <c r="C69" s="19">
        <v>0</v>
      </c>
      <c r="D69" s="19">
        <v>0</v>
      </c>
      <c r="E69" s="19">
        <v>0</v>
      </c>
      <c r="F69" s="18" t="s">
        <v>14</v>
      </c>
      <c r="G69" s="2" t="s">
        <v>847</v>
      </c>
      <c r="H69" s="2" t="s">
        <v>101</v>
      </c>
      <c r="I69" s="2" t="s">
        <v>14</v>
      </c>
      <c r="J69" s="2" t="s">
        <v>14</v>
      </c>
      <c r="K69" s="2" t="s">
        <v>14</v>
      </c>
    </row>
    <row r="70" spans="1:11" ht="20.100000000000001" customHeight="1">
      <c r="A70" s="18" t="s">
        <v>1190</v>
      </c>
      <c r="B70" s="19">
        <v>0</v>
      </c>
      <c r="C70" s="19">
        <v>0</v>
      </c>
      <c r="D70" s="19">
        <v>0</v>
      </c>
      <c r="E70" s="19">
        <v>0</v>
      </c>
      <c r="F70" s="18" t="s">
        <v>14</v>
      </c>
      <c r="G70" s="2" t="s">
        <v>847</v>
      </c>
      <c r="H70" s="2" t="s">
        <v>101</v>
      </c>
      <c r="I70" s="2" t="s">
        <v>1208</v>
      </c>
      <c r="J70" s="2" t="s">
        <v>14</v>
      </c>
      <c r="K70" s="2" t="s">
        <v>14</v>
      </c>
    </row>
    <row r="71" spans="1:11" ht="20.100000000000001" customHeight="1">
      <c r="A71" s="18" t="s">
        <v>1870</v>
      </c>
      <c r="B71" s="19">
        <v>0</v>
      </c>
      <c r="C71" s="19">
        <v>0</v>
      </c>
      <c r="D71" s="19">
        <v>968</v>
      </c>
      <c r="E71" s="19">
        <v>968</v>
      </c>
      <c r="F71" s="18" t="s">
        <v>14</v>
      </c>
      <c r="G71" s="2" t="s">
        <v>847</v>
      </c>
      <c r="H71" s="2" t="s">
        <v>101</v>
      </c>
      <c r="I71" s="2" t="s">
        <v>897</v>
      </c>
      <c r="J71" s="2" t="s">
        <v>14</v>
      </c>
      <c r="K71" s="2" t="s">
        <v>14</v>
      </c>
    </row>
    <row r="72" spans="1:11" ht="20.100000000000001" customHeight="1">
      <c r="A72" s="18" t="s">
        <v>1008</v>
      </c>
      <c r="B72" s="19">
        <v>0</v>
      </c>
      <c r="C72" s="19">
        <v>0</v>
      </c>
      <c r="D72" s="19">
        <v>968</v>
      </c>
      <c r="E72" s="19">
        <v>968</v>
      </c>
      <c r="F72" s="18" t="s">
        <v>14</v>
      </c>
      <c r="G72" s="2" t="s">
        <v>847</v>
      </c>
      <c r="H72" s="2" t="s">
        <v>101</v>
      </c>
      <c r="I72" s="2" t="s">
        <v>1180</v>
      </c>
      <c r="J72" s="2" t="s">
        <v>14</v>
      </c>
      <c r="K72" s="2" t="s">
        <v>14</v>
      </c>
    </row>
    <row r="73" spans="1:11" ht="20.100000000000001" customHeight="1">
      <c r="A73" s="20" t="s">
        <v>1204</v>
      </c>
      <c r="B73" s="21">
        <v>0</v>
      </c>
      <c r="C73" s="21">
        <v>0</v>
      </c>
      <c r="D73" s="21">
        <v>1351</v>
      </c>
      <c r="E73" s="21">
        <v>1351</v>
      </c>
      <c r="F73" s="22"/>
    </row>
  </sheetData>
  <mergeCells count="2">
    <mergeCell ref="A1:F1"/>
    <mergeCell ref="A2:F2"/>
  </mergeCells>
  <phoneticPr fontId="31" type="noConversion"/>
  <pageMargins left="0.78736108541488647" right="0" top="0.39361110329627991" bottom="0.39361110329627991" header="0" footer="0"/>
  <pageSetup paperSize="9" scale="87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20</vt:i4>
      </vt:variant>
    </vt:vector>
  </HeadingPairs>
  <TitlesOfParts>
    <vt:vector size="34" baseType="lpstr">
      <vt:lpstr>☞①공사명입력표지출력</vt:lpstr>
      <vt:lpstr>갑지</vt:lpstr>
      <vt:lpstr>(1)★건축원가(요율조정은이곳에서)★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기계 집계표</vt:lpstr>
      <vt:lpstr>기계 내역서</vt:lpstr>
      <vt:lpstr> 공사설정 </vt:lpstr>
      <vt:lpstr>Sheet1</vt:lpstr>
      <vt:lpstr>'(1)★건축원가(요율조정은이곳에서)★'!Print_Area</vt:lpstr>
      <vt:lpstr>갑지!Print_Area</vt:lpstr>
      <vt:lpstr>공종별내역서!Print_Area</vt:lpstr>
      <vt:lpstr>공종별집계표!Print_Area</vt:lpstr>
      <vt:lpstr>'기계 내역서'!Print_Area</vt:lpstr>
      <vt:lpstr>'기계 집계표'!Print_Area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'기계 내역서'!Print_Titles</vt:lpstr>
      <vt:lpstr>'기계 집계표'!Print_Titles</vt:lpstr>
      <vt:lpstr>단가대비표!Print_Titles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유한건축</dc:creator>
  <cp:lastModifiedBy>user</cp:lastModifiedBy>
  <cp:revision>1</cp:revision>
  <dcterms:created xsi:type="dcterms:W3CDTF">2020-05-27T02:31:02Z</dcterms:created>
  <dcterms:modified xsi:type="dcterms:W3CDTF">2020-06-24T06:33:27Z</dcterms:modified>
  <cp:version>1100.0100.01</cp:version>
</cp:coreProperties>
</file>