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2570"/>
  </bookViews>
  <sheets>
    <sheet name="국제전_최종" sheetId="1" r:id="rId1"/>
  </sheets>
  <definedNames>
    <definedName name="_xlnm.Print_Area" localSheetId="0">국제전_최종!$A$1:$I$22</definedName>
  </definedNames>
  <calcPr calcId="125725"/>
</workbook>
</file>

<file path=xl/calcChain.xml><?xml version="1.0" encoding="utf-8"?>
<calcChain xmlns="http://schemas.openxmlformats.org/spreadsheetml/2006/main">
  <c r="G22" i="1"/>
  <c r="G21"/>
  <c r="G20"/>
  <c r="G19"/>
  <c r="A19"/>
  <c r="G18"/>
  <c r="G17"/>
  <c r="G16"/>
  <c r="G15"/>
  <c r="G14"/>
  <c r="G13"/>
  <c r="G12"/>
  <c r="G11"/>
  <c r="G10"/>
  <c r="G9"/>
  <c r="G8"/>
  <c r="H7"/>
  <c r="G7"/>
  <c r="D7"/>
  <c r="H6"/>
  <c r="G6"/>
  <c r="D6"/>
  <c r="H5"/>
  <c r="H4"/>
  <c r="D4"/>
  <c r="D3"/>
  <c r="H3" s="1"/>
  <c r="D8" l="1"/>
  <c r="H8" s="1"/>
  <c r="D9" l="1"/>
  <c r="D14" s="1"/>
  <c r="H14" s="1"/>
  <c r="D10" l="1"/>
  <c r="D13"/>
  <c r="H13" s="1"/>
  <c r="D11"/>
  <c r="H11" s="1"/>
  <c r="H9"/>
  <c r="H10"/>
  <c r="D12" l="1"/>
  <c r="H12" s="1"/>
  <c r="D15" l="1"/>
  <c r="H15" s="1"/>
  <c r="D16" l="1"/>
  <c r="H16" s="1"/>
  <c r="D17" l="1"/>
  <c r="H17" s="1"/>
  <c r="D18" l="1"/>
  <c r="H18" s="1"/>
  <c r="D19" l="1"/>
  <c r="H19" s="1"/>
  <c r="D20" l="1"/>
  <c r="H20" s="1"/>
  <c r="D21" l="1"/>
  <c r="H21" s="1"/>
  <c r="D22" l="1"/>
  <c r="H22" s="1"/>
</calcChain>
</file>

<file path=xl/sharedStrings.xml><?xml version="1.0" encoding="utf-8"?>
<sst xmlns="http://schemas.openxmlformats.org/spreadsheetml/2006/main" count="36" uniqueCount="34">
  <si>
    <t>구분</t>
    <phoneticPr fontId="3" type="noConversion"/>
  </si>
  <si>
    <t>1인당금액</t>
    <phoneticPr fontId="3" type="noConversion"/>
  </si>
  <si>
    <t>시급</t>
    <phoneticPr fontId="3" type="noConversion"/>
  </si>
  <si>
    <t>시간</t>
    <phoneticPr fontId="3" type="noConversion"/>
  </si>
  <si>
    <t>인원(명)</t>
    <phoneticPr fontId="3" type="noConversion"/>
  </si>
  <si>
    <t>총금액</t>
    <phoneticPr fontId="3" type="noConversion"/>
  </si>
  <si>
    <t>비고</t>
    <phoneticPr fontId="3" type="noConversion"/>
  </si>
  <si>
    <t>직접인건비</t>
    <phoneticPr fontId="3" type="noConversion"/>
  </si>
  <si>
    <t>기본급(주차포함)</t>
    <phoneticPr fontId="3" type="noConversion"/>
  </si>
  <si>
    <t>제수당</t>
    <phoneticPr fontId="3" type="noConversion"/>
  </si>
  <si>
    <t>연장근로수당</t>
    <phoneticPr fontId="3" type="noConversion"/>
  </si>
  <si>
    <t>상여금</t>
    <phoneticPr fontId="3" type="noConversion"/>
  </si>
  <si>
    <t>휴일근로수당</t>
    <phoneticPr fontId="3" type="noConversion"/>
  </si>
  <si>
    <t>8/15, 9/12, 9/14, 9/15, 10/3, 10/9</t>
    <phoneticPr fontId="3" type="noConversion"/>
  </si>
  <si>
    <t>연차수당</t>
    <phoneticPr fontId="3" type="noConversion"/>
  </si>
  <si>
    <t>8월~9월</t>
    <phoneticPr fontId="3" type="noConversion"/>
  </si>
  <si>
    <t>소계</t>
    <phoneticPr fontId="3" type="noConversion"/>
  </si>
  <si>
    <t>계</t>
    <phoneticPr fontId="3" type="noConversion"/>
  </si>
  <si>
    <t>경비</t>
    <phoneticPr fontId="3" type="noConversion"/>
  </si>
  <si>
    <t>보험료</t>
    <phoneticPr fontId="3" type="noConversion"/>
  </si>
  <si>
    <t>국민연금</t>
    <phoneticPr fontId="3" type="noConversion"/>
  </si>
  <si>
    <t>국민건강보험료</t>
    <phoneticPr fontId="3" type="noConversion"/>
  </si>
  <si>
    <t>노인장기요양보험료</t>
    <phoneticPr fontId="3" type="noConversion"/>
  </si>
  <si>
    <t>산재보험료</t>
    <phoneticPr fontId="3" type="noConversion"/>
  </si>
  <si>
    <t>고용보험료</t>
    <phoneticPr fontId="3" type="noConversion"/>
  </si>
  <si>
    <t>순용역원가</t>
    <phoneticPr fontId="3" type="noConversion"/>
  </si>
  <si>
    <t>일반관리비 [순용역원가 × 6%]</t>
    <phoneticPr fontId="3" type="noConversion"/>
  </si>
  <si>
    <t>합계</t>
    <phoneticPr fontId="3" type="noConversion"/>
  </si>
  <si>
    <t>부가가치세[합계×10%]</t>
    <phoneticPr fontId="3" type="noConversion"/>
  </si>
  <si>
    <t>총계</t>
    <phoneticPr fontId="3" type="noConversion"/>
  </si>
  <si>
    <t>국제전 파견 근로자 산출내역서
 [계약기간 : 19.07.16 ~ 19.10.13]</t>
    <phoneticPr fontId="3" type="noConversion"/>
  </si>
  <si>
    <t>100,000*3개월(90일)=300,000</t>
    <phoneticPr fontId="3" type="noConversion"/>
  </si>
  <si>
    <t xml:space="preserve"> </t>
    <phoneticPr fontId="3" type="noConversion"/>
  </si>
  <si>
    <t>7월(15일), 10월(12일) 시급계산/7~8월 일8시간, 9~10월 일7시간 근무
7~8월 = 7주 x 48시간 = 336시간
9~10월 = 6주 x 42시간 = 252시간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</si>
</sst>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1" fontId="5" fillId="0" borderId="6" xfId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0" fillId="0" borderId="0" xfId="0" applyNumberFormat="1">
      <alignment vertical="center"/>
    </xf>
    <xf numFmtId="0" fontId="5" fillId="0" borderId="9" xfId="0" applyFont="1" applyBorder="1" applyAlignment="1">
      <alignment horizontal="center" vertical="center" wrapText="1"/>
    </xf>
    <xf numFmtId="41" fontId="5" fillId="0" borderId="9" xfId="1" applyFont="1" applyBorder="1" applyAlignment="1">
      <alignment vertical="center" wrapText="1"/>
    </xf>
    <xf numFmtId="0" fontId="5" fillId="0" borderId="10" xfId="0" applyFont="1" applyBorder="1">
      <alignment vertical="center"/>
    </xf>
    <xf numFmtId="41" fontId="4" fillId="0" borderId="12" xfId="1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41" fontId="0" fillId="0" borderId="0" xfId="0" applyNumberFormat="1">
      <alignment vertical="center"/>
    </xf>
    <xf numFmtId="41" fontId="4" fillId="0" borderId="15" xfId="1" applyFont="1" applyBorder="1" applyAlignment="1">
      <alignment vertical="center" wrapText="1"/>
    </xf>
    <xf numFmtId="0" fontId="5" fillId="0" borderId="16" xfId="0" applyFont="1" applyBorder="1">
      <alignment vertical="center"/>
    </xf>
    <xf numFmtId="43" fontId="5" fillId="0" borderId="9" xfId="1" applyNumberFormat="1" applyFont="1" applyBorder="1" applyAlignment="1">
      <alignment vertical="center" wrapText="1"/>
    </xf>
    <xf numFmtId="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workbookViewId="0">
      <selection activeCell="C11" sqref="C11"/>
    </sheetView>
  </sheetViews>
  <sheetFormatPr defaultRowHeight="16.5"/>
  <cols>
    <col min="3" max="3" width="19.625" customWidth="1"/>
    <col min="4" max="4" width="12" customWidth="1"/>
    <col min="8" max="8" width="11.625" bestFit="1" customWidth="1"/>
    <col min="9" max="9" width="36.375" customWidth="1"/>
    <col min="10" max="10" width="12.75" bestFit="1" customWidth="1"/>
    <col min="12" max="12" width="13.5" customWidth="1"/>
  </cols>
  <sheetData>
    <row r="1" spans="1:12" ht="46.5" customHeight="1" thickBot="1">
      <c r="A1" s="18" t="s">
        <v>30</v>
      </c>
      <c r="B1" s="19"/>
      <c r="C1" s="19"/>
      <c r="D1" s="19"/>
      <c r="E1" s="19"/>
      <c r="F1" s="19"/>
      <c r="G1" s="19"/>
      <c r="H1" s="19"/>
      <c r="I1" s="19"/>
    </row>
    <row r="2" spans="1:12" ht="17.25" thickBot="1">
      <c r="A2" s="20" t="s">
        <v>0</v>
      </c>
      <c r="B2" s="21"/>
      <c r="C2" s="21"/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2" t="s">
        <v>6</v>
      </c>
    </row>
    <row r="3" spans="1:12" ht="54">
      <c r="A3" s="22" t="s">
        <v>7</v>
      </c>
      <c r="B3" s="25" t="s">
        <v>8</v>
      </c>
      <c r="C3" s="25"/>
      <c r="D3" s="3">
        <f>E3*F3</f>
        <v>5880000</v>
      </c>
      <c r="E3" s="3">
        <v>10000</v>
      </c>
      <c r="F3" s="3">
        <v>588</v>
      </c>
      <c r="G3" s="3">
        <v>6</v>
      </c>
      <c r="H3" s="3">
        <f t="shared" ref="H3:H22" si="0">D3*G3</f>
        <v>35280000</v>
      </c>
      <c r="I3" s="4" t="s">
        <v>33</v>
      </c>
      <c r="L3" s="5"/>
    </row>
    <row r="4" spans="1:12">
      <c r="A4" s="23"/>
      <c r="B4" s="26" t="s">
        <v>9</v>
      </c>
      <c r="C4" s="6" t="s">
        <v>10</v>
      </c>
      <c r="D4" s="7">
        <f t="shared" ref="D4:D7" si="1">E4*F4</f>
        <v>0</v>
      </c>
      <c r="E4" s="7"/>
      <c r="F4" s="7"/>
      <c r="G4" s="7"/>
      <c r="H4" s="7">
        <f t="shared" si="0"/>
        <v>0</v>
      </c>
      <c r="I4" s="8"/>
    </row>
    <row r="5" spans="1:12">
      <c r="A5" s="23"/>
      <c r="B5" s="26"/>
      <c r="C5" s="6" t="s">
        <v>11</v>
      </c>
      <c r="D5" s="7">
        <v>300000</v>
      </c>
      <c r="E5" s="7"/>
      <c r="F5" s="7"/>
      <c r="G5" s="7">
        <v>6</v>
      </c>
      <c r="H5" s="7">
        <f t="shared" si="0"/>
        <v>1800000</v>
      </c>
      <c r="I5" s="8" t="s">
        <v>31</v>
      </c>
      <c r="J5" s="5"/>
      <c r="K5" s="5"/>
    </row>
    <row r="6" spans="1:12">
      <c r="A6" s="23"/>
      <c r="B6" s="26"/>
      <c r="C6" s="6" t="s">
        <v>12</v>
      </c>
      <c r="D6" s="7">
        <f>E6*F6*1.5</f>
        <v>645000</v>
      </c>
      <c r="E6" s="7">
        <v>10000</v>
      </c>
      <c r="F6" s="7">
        <v>43</v>
      </c>
      <c r="G6" s="7">
        <f>G3</f>
        <v>6</v>
      </c>
      <c r="H6" s="7">
        <f t="shared" si="0"/>
        <v>3870000</v>
      </c>
      <c r="I6" s="8" t="s">
        <v>13</v>
      </c>
    </row>
    <row r="7" spans="1:12">
      <c r="A7" s="23"/>
      <c r="B7" s="26"/>
      <c r="C7" s="6" t="s">
        <v>14</v>
      </c>
      <c r="D7" s="7">
        <f t="shared" si="1"/>
        <v>150000</v>
      </c>
      <c r="E7" s="7">
        <v>10000</v>
      </c>
      <c r="F7" s="7">
        <v>15</v>
      </c>
      <c r="G7" s="7">
        <f>G3</f>
        <v>6</v>
      </c>
      <c r="H7" s="7">
        <f t="shared" si="0"/>
        <v>900000</v>
      </c>
      <c r="I7" s="8" t="s">
        <v>15</v>
      </c>
    </row>
    <row r="8" spans="1:12">
      <c r="A8" s="23"/>
      <c r="B8" s="26"/>
      <c r="C8" s="6" t="s">
        <v>16</v>
      </c>
      <c r="D8" s="7">
        <f>SUM(D3:D7)</f>
        <v>6975000</v>
      </c>
      <c r="E8" s="7"/>
      <c r="F8" s="7"/>
      <c r="G8" s="7">
        <f>G3</f>
        <v>6</v>
      </c>
      <c r="H8" s="7">
        <f t="shared" si="0"/>
        <v>41850000</v>
      </c>
      <c r="I8" s="8"/>
    </row>
    <row r="9" spans="1:12" ht="17.25" thickBot="1">
      <c r="A9" s="24"/>
      <c r="B9" s="27" t="s">
        <v>17</v>
      </c>
      <c r="C9" s="27"/>
      <c r="D9" s="9">
        <f>D8</f>
        <v>6975000</v>
      </c>
      <c r="E9" s="9"/>
      <c r="F9" s="9"/>
      <c r="G9" s="9">
        <f>G3</f>
        <v>6</v>
      </c>
      <c r="H9" s="9">
        <f t="shared" si="0"/>
        <v>41850000</v>
      </c>
      <c r="I9" s="10"/>
    </row>
    <row r="10" spans="1:12">
      <c r="A10" s="22" t="s">
        <v>18</v>
      </c>
      <c r="B10" s="25" t="s">
        <v>19</v>
      </c>
      <c r="C10" s="11" t="s">
        <v>20</v>
      </c>
      <c r="D10" s="3">
        <f>ROUNDDOWN(D9*4.5%,-1)</f>
        <v>313870</v>
      </c>
      <c r="E10" s="3"/>
      <c r="F10" s="3"/>
      <c r="G10" s="3">
        <f>G3</f>
        <v>6</v>
      </c>
      <c r="H10" s="3">
        <f t="shared" si="0"/>
        <v>1883220</v>
      </c>
      <c r="I10" s="12"/>
    </row>
    <row r="11" spans="1:12">
      <c r="A11" s="23"/>
      <c r="B11" s="26"/>
      <c r="C11" s="6" t="s">
        <v>21</v>
      </c>
      <c r="D11" s="7">
        <f>ROUNDDOWN(D9*3.23%,-1)</f>
        <v>225290</v>
      </c>
      <c r="E11" s="7"/>
      <c r="F11" s="7"/>
      <c r="G11" s="7">
        <f>G3</f>
        <v>6</v>
      </c>
      <c r="H11" s="7">
        <f t="shared" si="0"/>
        <v>1351740</v>
      </c>
      <c r="I11" s="8"/>
    </row>
    <row r="12" spans="1:12">
      <c r="A12" s="23"/>
      <c r="B12" s="26"/>
      <c r="C12" s="6" t="s">
        <v>22</v>
      </c>
      <c r="D12" s="7">
        <f>ROUNDDOWN(D11*8.51%,-1)</f>
        <v>19170</v>
      </c>
      <c r="E12" s="7"/>
      <c r="F12" s="7"/>
      <c r="G12" s="7">
        <f>G3</f>
        <v>6</v>
      </c>
      <c r="H12" s="7">
        <f t="shared" si="0"/>
        <v>115020</v>
      </c>
      <c r="I12" s="8"/>
      <c r="L12" s="13"/>
    </row>
    <row r="13" spans="1:12">
      <c r="A13" s="23"/>
      <c r="B13" s="26"/>
      <c r="C13" s="6" t="s">
        <v>23</v>
      </c>
      <c r="D13" s="7">
        <f>ROUNDDOWN(D9*1%,-1)</f>
        <v>69750</v>
      </c>
      <c r="E13" s="7"/>
      <c r="F13" s="7"/>
      <c r="G13" s="7">
        <f>G3</f>
        <v>6</v>
      </c>
      <c r="H13" s="7">
        <f t="shared" si="0"/>
        <v>418500</v>
      </c>
      <c r="I13" s="8"/>
    </row>
    <row r="14" spans="1:12">
      <c r="A14" s="23"/>
      <c r="B14" s="26"/>
      <c r="C14" s="6" t="s">
        <v>24</v>
      </c>
      <c r="D14" s="7">
        <f>ROUNDDOWN(D9*0.9%,-1)</f>
        <v>62770</v>
      </c>
      <c r="E14" s="7"/>
      <c r="F14" s="7"/>
      <c r="G14" s="7">
        <f>G3</f>
        <v>6</v>
      </c>
      <c r="H14" s="7">
        <f t="shared" si="0"/>
        <v>376620</v>
      </c>
      <c r="I14" s="8"/>
    </row>
    <row r="15" spans="1:12">
      <c r="A15" s="23"/>
      <c r="B15" s="26"/>
      <c r="C15" s="6" t="s">
        <v>16</v>
      </c>
      <c r="D15" s="7">
        <f>SUM(D10:D14)</f>
        <v>690850</v>
      </c>
      <c r="E15" s="7"/>
      <c r="F15" s="7"/>
      <c r="G15" s="7">
        <f>G3</f>
        <v>6</v>
      </c>
      <c r="H15" s="7">
        <f t="shared" si="0"/>
        <v>4145100</v>
      </c>
      <c r="I15" s="8"/>
    </row>
    <row r="16" spans="1:12" ht="17.25" thickBot="1">
      <c r="A16" s="24"/>
      <c r="B16" s="27" t="s">
        <v>17</v>
      </c>
      <c r="C16" s="27"/>
      <c r="D16" s="9">
        <f>D15</f>
        <v>690850</v>
      </c>
      <c r="E16" s="9"/>
      <c r="F16" s="9"/>
      <c r="G16" s="9">
        <f>G3</f>
        <v>6</v>
      </c>
      <c r="H16" s="9">
        <f t="shared" si="0"/>
        <v>4145100</v>
      </c>
      <c r="I16" s="10"/>
    </row>
    <row r="17" spans="1:14">
      <c r="A17" s="31" t="s">
        <v>25</v>
      </c>
      <c r="B17" s="32"/>
      <c r="C17" s="32"/>
      <c r="D17" s="14">
        <f>D9+D16</f>
        <v>7665850</v>
      </c>
      <c r="E17" s="14"/>
      <c r="F17" s="14"/>
      <c r="G17" s="14">
        <f>G3</f>
        <v>6</v>
      </c>
      <c r="H17" s="14">
        <f t="shared" si="0"/>
        <v>45995100</v>
      </c>
      <c r="I17" s="15"/>
    </row>
    <row r="18" spans="1:14">
      <c r="A18" s="28" t="s">
        <v>26</v>
      </c>
      <c r="B18" s="29"/>
      <c r="C18" s="29"/>
      <c r="D18" s="16">
        <f>D17*N18</f>
        <v>459951</v>
      </c>
      <c r="E18" s="7"/>
      <c r="F18" s="7"/>
      <c r="G18" s="7">
        <f>G3</f>
        <v>6</v>
      </c>
      <c r="H18" s="7">
        <f t="shared" si="0"/>
        <v>2759706</v>
      </c>
      <c r="I18" s="8"/>
      <c r="J18" s="13"/>
      <c r="N18" s="17">
        <v>0.06</v>
      </c>
    </row>
    <row r="19" spans="1:14">
      <c r="A19" s="28" t="str">
        <f>"이윤 [(순용역원가+일반관리비)×"&amp;N19*100&amp;"%]"</f>
        <v>이윤 [(순용역원가+일반관리비)×10%]</v>
      </c>
      <c r="B19" s="29"/>
      <c r="C19" s="29"/>
      <c r="D19" s="7">
        <f>(D17+D18)*N19</f>
        <v>812580.10000000009</v>
      </c>
      <c r="E19" s="7"/>
      <c r="F19" s="7"/>
      <c r="G19" s="7">
        <f>G3</f>
        <v>6</v>
      </c>
      <c r="H19" s="7">
        <f t="shared" si="0"/>
        <v>4875480.6000000006</v>
      </c>
      <c r="I19" s="8"/>
      <c r="N19" s="17">
        <v>0.1</v>
      </c>
    </row>
    <row r="20" spans="1:14">
      <c r="A20" s="28" t="s">
        <v>27</v>
      </c>
      <c r="B20" s="29"/>
      <c r="C20" s="29"/>
      <c r="D20" s="7">
        <f>SUM(D17:D19)</f>
        <v>8938381.0999999996</v>
      </c>
      <c r="E20" s="7"/>
      <c r="F20" s="7"/>
      <c r="G20" s="7">
        <f>G3</f>
        <v>6</v>
      </c>
      <c r="H20" s="7">
        <f t="shared" si="0"/>
        <v>53630286.599999994</v>
      </c>
      <c r="I20" s="8"/>
    </row>
    <row r="21" spans="1:14">
      <c r="A21" s="28" t="s">
        <v>28</v>
      </c>
      <c r="B21" s="29"/>
      <c r="C21" s="29"/>
      <c r="D21" s="16">
        <f>D20*10%</f>
        <v>893838.11</v>
      </c>
      <c r="E21" s="7"/>
      <c r="F21" s="7"/>
      <c r="G21" s="7">
        <f>G3</f>
        <v>6</v>
      </c>
      <c r="H21" s="7">
        <f t="shared" si="0"/>
        <v>5363028.66</v>
      </c>
      <c r="I21" s="8"/>
    </row>
    <row r="22" spans="1:14" ht="17.25" thickBot="1">
      <c r="A22" s="30" t="s">
        <v>29</v>
      </c>
      <c r="B22" s="27"/>
      <c r="C22" s="27"/>
      <c r="D22" s="9">
        <f>SUM(D20:D21)</f>
        <v>9832219.209999999</v>
      </c>
      <c r="E22" s="9"/>
      <c r="F22" s="9"/>
      <c r="G22" s="9">
        <f>G3</f>
        <v>6</v>
      </c>
      <c r="H22" s="9">
        <f t="shared" si="0"/>
        <v>58993315.25999999</v>
      </c>
      <c r="I22" s="10"/>
    </row>
    <row r="27" spans="1:14">
      <c r="D27" t="s">
        <v>32</v>
      </c>
    </row>
  </sheetData>
  <mergeCells count="15">
    <mergeCell ref="A20:C20"/>
    <mergeCell ref="A21:C21"/>
    <mergeCell ref="A22:C22"/>
    <mergeCell ref="A10:A16"/>
    <mergeCell ref="B10:B15"/>
    <mergeCell ref="B16:C16"/>
    <mergeCell ref="A17:C17"/>
    <mergeCell ref="A18:C18"/>
    <mergeCell ref="A19:C19"/>
    <mergeCell ref="A1:I1"/>
    <mergeCell ref="A2:C2"/>
    <mergeCell ref="A3:A9"/>
    <mergeCell ref="B3:C3"/>
    <mergeCell ref="B4:B8"/>
    <mergeCell ref="B9:C9"/>
  </mergeCells>
  <phoneticPr fontId="3" type="noConversion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국제전_최종</vt:lpstr>
      <vt:lpstr>국제전_최종!Print_Area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2019-06-24T08:22:20Z</dcterms:created>
  <dcterms:modified xsi:type="dcterms:W3CDTF">2019-07-09T09:33:20Z</dcterms:modified>
</cp:coreProperties>
</file>