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010" yWindow="4920" windowWidth="21600" windowHeight="11385" activeTab="2"/>
  </bookViews>
  <sheets>
    <sheet name="원가계산서" sheetId="3" r:id="rId1"/>
    <sheet name="공종별집계표" sheetId="10" r:id="rId2"/>
    <sheet name="공종별내역서" sheetId="9" r:id="rId3"/>
    <sheet name="일위대가목록" sheetId="8" r:id="rId4"/>
    <sheet name="일위대가" sheetId="7" r:id="rId5"/>
    <sheet name="중기단가목록" sheetId="6" r:id="rId6"/>
    <sheet name="중기단가산출서" sheetId="5" r:id="rId7"/>
    <sheet name="단가대비표" sheetId="4" r:id="rId8"/>
    <sheet name=" 공사설정 " sheetId="2" r:id="rId9"/>
    <sheet name="Sheet1" sheetId="1" r:id="rId10"/>
  </sheets>
  <definedNames>
    <definedName name="_xlnm.Print_Area" localSheetId="2">공종별내역서!$A$1:$M$27</definedName>
    <definedName name="_xlnm.Print_Area" localSheetId="1">공종별집계표!$A$1:$M$28</definedName>
    <definedName name="_xlnm.Print_Area" localSheetId="7">단가대비표!$A$1:$X$204</definedName>
    <definedName name="_xlnm.Print_Area" localSheetId="4">일위대가!$A$1:$M$1404</definedName>
    <definedName name="_xlnm.Print_Area" localSheetId="3">일위대가목록!$A$1:$J$251</definedName>
    <definedName name="_xlnm.Print_Area" localSheetId="5">중기단가목록!$A$1:$J$4</definedName>
    <definedName name="_xlnm.Print_Area" localSheetId="6">중기단가산출서!$A$1:$F$35</definedName>
    <definedName name="_xlnm.Print_Titles" localSheetId="2">공종별내역서!$1:$3</definedName>
    <definedName name="_xlnm.Print_Titles" localSheetId="1">공종별집계표!$1:$4</definedName>
    <definedName name="_xlnm.Print_Titles" localSheetId="7">단가대비표!$1:$4</definedName>
    <definedName name="_xlnm.Print_Titles" localSheetId="0">원가계산서!$1:$3</definedName>
    <definedName name="_xlnm.Print_Titles" localSheetId="4">일위대가!$1:$3</definedName>
    <definedName name="_xlnm.Print_Titles" localSheetId="3">일위대가목록!$1:$3</definedName>
    <definedName name="_xlnm.Print_Titles" localSheetId="5">중기단가목록!$1:$3</definedName>
    <definedName name="_xlnm.Print_Titles" localSheetId="6">중기단가산출서!$1:$3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7" i="9"/>
  <c r="AX5"/>
  <c r="AW8"/>
  <c r="AW5"/>
  <c r="AW7"/>
  <c r="M7"/>
  <c r="L28"/>
  <c r="E30" i="3" l="1"/>
  <c r="E29"/>
  <c r="G7" i="9" l="1"/>
  <c r="E7"/>
  <c r="G6"/>
  <c r="E6"/>
  <c r="G5"/>
  <c r="E5"/>
  <c r="G1403" i="7"/>
  <c r="E1403"/>
  <c r="G1399"/>
  <c r="E1399"/>
  <c r="I1395"/>
  <c r="G1395"/>
  <c r="E1395"/>
  <c r="I1393"/>
  <c r="G1393"/>
  <c r="G1392"/>
  <c r="E1392"/>
  <c r="G1388"/>
  <c r="E1388"/>
  <c r="I1384"/>
  <c r="G1384"/>
  <c r="E1384"/>
  <c r="I1383"/>
  <c r="G1383"/>
  <c r="E1383"/>
  <c r="I1379"/>
  <c r="G1379"/>
  <c r="E1379"/>
  <c r="I1378"/>
  <c r="G1378"/>
  <c r="E1378"/>
  <c r="I1374"/>
  <c r="G1374"/>
  <c r="E1374"/>
  <c r="I1373"/>
  <c r="G1373"/>
  <c r="E1373"/>
  <c r="I1369"/>
  <c r="G1369"/>
  <c r="I1368"/>
  <c r="G1368"/>
  <c r="I1367"/>
  <c r="G1367"/>
  <c r="I1366"/>
  <c r="G1366"/>
  <c r="I1362"/>
  <c r="G1362"/>
  <c r="E1362"/>
  <c r="I1361"/>
  <c r="G1361"/>
  <c r="E1361"/>
  <c r="I1357"/>
  <c r="G1357"/>
  <c r="I1356"/>
  <c r="G1356"/>
  <c r="I1355"/>
  <c r="G1355"/>
  <c r="I1350"/>
  <c r="G1350"/>
  <c r="E1350"/>
  <c r="I1349"/>
  <c r="G1349"/>
  <c r="E1349"/>
  <c r="I1348"/>
  <c r="G1348"/>
  <c r="I1347"/>
  <c r="G1347"/>
  <c r="I1346"/>
  <c r="G1346"/>
  <c r="I1345"/>
  <c r="G1345"/>
  <c r="I1341"/>
  <c r="G1341"/>
  <c r="E1341"/>
  <c r="I1340"/>
  <c r="G1340"/>
  <c r="E1340"/>
  <c r="I1339"/>
  <c r="G1339"/>
  <c r="E1339"/>
  <c r="I1338"/>
  <c r="G1338"/>
  <c r="E1338"/>
  <c r="I1333"/>
  <c r="G1333"/>
  <c r="I1329"/>
  <c r="G1329"/>
  <c r="E1329"/>
  <c r="I1328"/>
  <c r="G1328"/>
  <c r="E1328"/>
  <c r="I1327"/>
  <c r="G1327"/>
  <c r="I1326"/>
  <c r="G1326"/>
  <c r="I1320"/>
  <c r="G1320"/>
  <c r="E1320"/>
  <c r="I1319"/>
  <c r="G1319"/>
  <c r="E1319"/>
  <c r="I1318"/>
  <c r="G1318"/>
  <c r="I1317"/>
  <c r="G1317"/>
  <c r="I1316"/>
  <c r="G1316"/>
  <c r="I1315"/>
  <c r="G1315"/>
  <c r="I1310"/>
  <c r="G1310"/>
  <c r="E1310"/>
  <c r="I1309"/>
  <c r="G1309"/>
  <c r="E1309"/>
  <c r="I1308"/>
  <c r="G1308"/>
  <c r="E1308"/>
  <c r="I1307"/>
  <c r="G1307"/>
  <c r="E1307"/>
  <c r="I1302"/>
  <c r="G1302"/>
  <c r="I1297"/>
  <c r="G1297"/>
  <c r="E1297"/>
  <c r="I1296"/>
  <c r="G1296"/>
  <c r="E1296"/>
  <c r="I1295"/>
  <c r="G1295"/>
  <c r="I1294"/>
  <c r="G1294"/>
  <c r="I1290"/>
  <c r="G1290"/>
  <c r="E1290"/>
  <c r="I1289"/>
  <c r="G1289"/>
  <c r="E1289"/>
  <c r="I1285"/>
  <c r="G1285"/>
  <c r="I1284"/>
  <c r="G1284"/>
  <c r="I1283"/>
  <c r="G1283"/>
  <c r="I1282"/>
  <c r="G1282"/>
  <c r="I1278"/>
  <c r="G1278"/>
  <c r="E1278"/>
  <c r="I1277"/>
  <c r="G1277"/>
  <c r="E1277"/>
  <c r="I1272"/>
  <c r="G1272"/>
  <c r="I1271"/>
  <c r="G1271"/>
  <c r="I1261"/>
  <c r="G1261"/>
  <c r="I1260"/>
  <c r="G1260"/>
  <c r="I1255"/>
  <c r="G1255"/>
  <c r="E1255"/>
  <c r="I1254"/>
  <c r="G1254"/>
  <c r="E1254"/>
  <c r="I1253"/>
  <c r="G1253"/>
  <c r="E1253"/>
  <c r="I1252"/>
  <c r="G1252"/>
  <c r="E1252"/>
  <c r="G1251"/>
  <c r="E1251"/>
  <c r="I1249"/>
  <c r="G1249"/>
  <c r="I1248"/>
  <c r="G1248"/>
  <c r="I1247"/>
  <c r="G1247"/>
  <c r="I1242"/>
  <c r="G1242"/>
  <c r="E1242"/>
  <c r="I1241"/>
  <c r="G1241"/>
  <c r="E1241"/>
  <c r="I1240"/>
  <c r="G1240"/>
  <c r="E1240"/>
  <c r="I1239"/>
  <c r="G1239"/>
  <c r="E1239"/>
  <c r="G1238"/>
  <c r="E1238"/>
  <c r="I1236"/>
  <c r="G1236"/>
  <c r="I1235"/>
  <c r="G1235"/>
  <c r="I1234"/>
  <c r="G1234"/>
  <c r="I1224"/>
  <c r="G1224"/>
  <c r="E1224"/>
  <c r="I1223"/>
  <c r="G1223"/>
  <c r="E1223"/>
  <c r="I1218"/>
  <c r="G1218"/>
  <c r="E1218"/>
  <c r="I1217"/>
  <c r="G1217"/>
  <c r="E1217"/>
  <c r="I1212"/>
  <c r="G1212"/>
  <c r="E1212"/>
  <c r="I1211"/>
  <c r="G1211"/>
  <c r="E1211"/>
  <c r="I1207"/>
  <c r="G1207"/>
  <c r="E1207"/>
  <c r="I1203"/>
  <c r="G1203"/>
  <c r="E1203"/>
  <c r="I1202"/>
  <c r="G1202"/>
  <c r="E1202"/>
  <c r="I1197"/>
  <c r="G1197"/>
  <c r="E1197"/>
  <c r="I1196"/>
  <c r="G1196"/>
  <c r="E1196"/>
  <c r="I1191"/>
  <c r="G1191"/>
  <c r="E1191"/>
  <c r="I1190"/>
  <c r="G1190"/>
  <c r="E1190"/>
  <c r="I1185"/>
  <c r="G1185"/>
  <c r="E1185"/>
  <c r="I1181"/>
  <c r="G1181"/>
  <c r="E1181"/>
  <c r="I1180"/>
  <c r="G1180"/>
  <c r="E1180"/>
  <c r="I1179"/>
  <c r="G1179"/>
  <c r="E1179"/>
  <c r="I1178"/>
  <c r="G1178"/>
  <c r="E1178"/>
  <c r="I1173"/>
  <c r="G1173"/>
  <c r="I1172"/>
  <c r="G1172"/>
  <c r="I1168"/>
  <c r="G1168"/>
  <c r="E1168"/>
  <c r="I1167"/>
  <c r="G1167"/>
  <c r="E1167"/>
  <c r="I1162"/>
  <c r="G1162"/>
  <c r="I1161"/>
  <c r="G1161"/>
  <c r="I1156"/>
  <c r="G1156"/>
  <c r="E1156"/>
  <c r="I1155"/>
  <c r="G1155"/>
  <c r="E1155"/>
  <c r="I1154"/>
  <c r="G1154"/>
  <c r="E1154"/>
  <c r="I1153"/>
  <c r="G1153"/>
  <c r="E1153"/>
  <c r="G1152"/>
  <c r="E1152"/>
  <c r="I1150"/>
  <c r="G1150"/>
  <c r="I1149"/>
  <c r="G1149"/>
  <c r="I1148"/>
  <c r="G1148"/>
  <c r="I1143"/>
  <c r="G1143"/>
  <c r="E1143"/>
  <c r="I1142"/>
  <c r="G1142"/>
  <c r="E1142"/>
  <c r="I1141"/>
  <c r="G1141"/>
  <c r="E1141"/>
  <c r="I1140"/>
  <c r="G1140"/>
  <c r="E1140"/>
  <c r="G1139"/>
  <c r="E1139"/>
  <c r="I1137"/>
  <c r="G1137"/>
  <c r="I1136"/>
  <c r="G1136"/>
  <c r="I1135"/>
  <c r="G1135"/>
  <c r="I1115"/>
  <c r="G1115"/>
  <c r="E1115"/>
  <c r="I1114"/>
  <c r="G1114"/>
  <c r="E1114"/>
  <c r="G1110"/>
  <c r="E1110"/>
  <c r="I1105"/>
  <c r="G1105"/>
  <c r="E1105"/>
  <c r="I1104"/>
  <c r="G1104"/>
  <c r="E1104"/>
  <c r="I1103"/>
  <c r="G1103"/>
  <c r="E1103"/>
  <c r="I1102"/>
  <c r="G1102"/>
  <c r="E1102"/>
  <c r="G1101"/>
  <c r="E1101"/>
  <c r="I1099"/>
  <c r="G1099"/>
  <c r="I1098"/>
  <c r="G1098"/>
  <c r="I1097"/>
  <c r="G1097"/>
  <c r="I1091"/>
  <c r="G1091"/>
  <c r="E1091"/>
  <c r="I1090"/>
  <c r="G1090"/>
  <c r="E1090"/>
  <c r="I1089"/>
  <c r="G1089"/>
  <c r="E1089"/>
  <c r="I1083"/>
  <c r="G1083"/>
  <c r="E1083"/>
  <c r="I1082"/>
  <c r="G1082"/>
  <c r="E1082"/>
  <c r="I1081"/>
  <c r="G1081"/>
  <c r="E1081"/>
  <c r="I1077"/>
  <c r="G1077"/>
  <c r="I1075"/>
  <c r="G1075"/>
  <c r="I1071"/>
  <c r="G1071"/>
  <c r="I1070"/>
  <c r="G1070"/>
  <c r="I1066"/>
  <c r="G1066"/>
  <c r="E1066"/>
  <c r="I1065"/>
  <c r="G1065"/>
  <c r="I1064"/>
  <c r="G1064"/>
  <c r="I1063"/>
  <c r="G1063"/>
  <c r="I1059"/>
  <c r="G1059"/>
  <c r="E1059"/>
  <c r="I1055"/>
  <c r="G1055"/>
  <c r="E1055"/>
  <c r="I1051"/>
  <c r="G1051"/>
  <c r="E1051"/>
  <c r="I1046"/>
  <c r="G1046"/>
  <c r="E1046"/>
  <c r="I1045"/>
  <c r="G1045"/>
  <c r="E1045"/>
  <c r="I1041"/>
  <c r="G1041"/>
  <c r="E1041"/>
  <c r="I1040"/>
  <c r="G1040"/>
  <c r="E1040"/>
  <c r="I1036"/>
  <c r="G1036"/>
  <c r="E1036"/>
  <c r="I1035"/>
  <c r="G1035"/>
  <c r="E1035"/>
  <c r="I1031"/>
  <c r="G1031"/>
  <c r="E1031"/>
  <c r="I1030"/>
  <c r="G1030"/>
  <c r="E1030"/>
  <c r="I1015"/>
  <c r="G1015"/>
  <c r="I1010"/>
  <c r="G1010"/>
  <c r="E1010"/>
  <c r="I1009"/>
  <c r="G1009"/>
  <c r="E1009"/>
  <c r="I1004"/>
  <c r="G1004"/>
  <c r="E1004"/>
  <c r="I1003"/>
  <c r="G1003"/>
  <c r="E1003"/>
  <c r="I998"/>
  <c r="G998"/>
  <c r="E998"/>
  <c r="I997"/>
  <c r="G997"/>
  <c r="E997"/>
  <c r="I991"/>
  <c r="G991"/>
  <c r="I990"/>
  <c r="G990"/>
  <c r="I985"/>
  <c r="G985"/>
  <c r="E985"/>
  <c r="I984"/>
  <c r="G984"/>
  <c r="E984"/>
  <c r="I974"/>
  <c r="G974"/>
  <c r="E974"/>
  <c r="I973"/>
  <c r="G973"/>
  <c r="E973"/>
  <c r="I967"/>
  <c r="G967"/>
  <c r="I966"/>
  <c r="G966"/>
  <c r="I961"/>
  <c r="G961"/>
  <c r="E961"/>
  <c r="I960"/>
  <c r="G960"/>
  <c r="E960"/>
  <c r="I955"/>
  <c r="G955"/>
  <c r="I954"/>
  <c r="G954"/>
  <c r="E954"/>
  <c r="I953"/>
  <c r="G953"/>
  <c r="E953"/>
  <c r="I951"/>
  <c r="G951"/>
  <c r="E951"/>
  <c r="I950"/>
  <c r="G950"/>
  <c r="E950"/>
  <c r="I941"/>
  <c r="G941"/>
  <c r="E941"/>
  <c r="I936"/>
  <c r="G936"/>
  <c r="E936"/>
  <c r="I935"/>
  <c r="G935"/>
  <c r="E935"/>
  <c r="I930"/>
  <c r="G930"/>
  <c r="E930"/>
  <c r="I929"/>
  <c r="G929"/>
  <c r="E929"/>
  <c r="I924"/>
  <c r="G924"/>
  <c r="I923"/>
  <c r="G923"/>
  <c r="I922"/>
  <c r="G922"/>
  <c r="I921"/>
  <c r="G921"/>
  <c r="I920"/>
  <c r="G920"/>
  <c r="I919"/>
  <c r="G919"/>
  <c r="I915"/>
  <c r="G915"/>
  <c r="E915"/>
  <c r="I914"/>
  <c r="G914"/>
  <c r="E914"/>
  <c r="I909"/>
  <c r="G909"/>
  <c r="E909"/>
  <c r="I908"/>
  <c r="G908"/>
  <c r="E908"/>
  <c r="I902"/>
  <c r="G902"/>
  <c r="I898"/>
  <c r="G898"/>
  <c r="E898"/>
  <c r="I896"/>
  <c r="G896"/>
  <c r="G895"/>
  <c r="E895"/>
  <c r="I891"/>
  <c r="G891"/>
  <c r="E891"/>
  <c r="I889"/>
  <c r="G889"/>
  <c r="G888"/>
  <c r="E888"/>
  <c r="I884"/>
  <c r="G884"/>
  <c r="E884"/>
  <c r="I882"/>
  <c r="G882"/>
  <c r="G881"/>
  <c r="E881"/>
  <c r="I877"/>
  <c r="G877"/>
  <c r="E877"/>
  <c r="I876"/>
  <c r="G876"/>
  <c r="E876"/>
  <c r="I872"/>
  <c r="G872"/>
  <c r="E872"/>
  <c r="I867"/>
  <c r="G867"/>
  <c r="E867"/>
  <c r="I866"/>
  <c r="G866"/>
  <c r="E866"/>
  <c r="I860"/>
  <c r="G860"/>
  <c r="E860"/>
  <c r="I859"/>
  <c r="G859"/>
  <c r="E859"/>
  <c r="I853"/>
  <c r="G853"/>
  <c r="E853"/>
  <c r="I852"/>
  <c r="G852"/>
  <c r="E852"/>
  <c r="I848"/>
  <c r="G848"/>
  <c r="E848"/>
  <c r="I846"/>
  <c r="G846"/>
  <c r="G845"/>
  <c r="E845"/>
  <c r="I839"/>
  <c r="G839"/>
  <c r="E839"/>
  <c r="I838"/>
  <c r="G838"/>
  <c r="E838"/>
  <c r="I832"/>
  <c r="G832"/>
  <c r="E832"/>
  <c r="I831"/>
  <c r="G831"/>
  <c r="E831"/>
  <c r="I827"/>
  <c r="G827"/>
  <c r="E827"/>
  <c r="I823"/>
  <c r="G823"/>
  <c r="E823"/>
  <c r="I819"/>
  <c r="G819"/>
  <c r="E819"/>
  <c r="I815"/>
  <c r="G815"/>
  <c r="E815"/>
  <c r="I811"/>
  <c r="G811"/>
  <c r="E811"/>
  <c r="I807"/>
  <c r="G807"/>
  <c r="E807"/>
  <c r="I803"/>
  <c r="G803"/>
  <c r="E803"/>
  <c r="I799"/>
  <c r="G799"/>
  <c r="E799"/>
  <c r="I795"/>
  <c r="G795"/>
  <c r="E795"/>
  <c r="I791"/>
  <c r="G791"/>
  <c r="E791"/>
  <c r="I787"/>
  <c r="G787"/>
  <c r="E787"/>
  <c r="I783"/>
  <c r="G783"/>
  <c r="E783"/>
  <c r="I779"/>
  <c r="G779"/>
  <c r="E779"/>
  <c r="I775"/>
  <c r="G775"/>
  <c r="E775"/>
  <c r="I771"/>
  <c r="G771"/>
  <c r="E771"/>
  <c r="I767"/>
  <c r="G767"/>
  <c r="E767"/>
  <c r="I763"/>
  <c r="G763"/>
  <c r="E763"/>
  <c r="I757"/>
  <c r="G757"/>
  <c r="E757"/>
  <c r="I751"/>
  <c r="G751"/>
  <c r="E751"/>
  <c r="I750"/>
  <c r="G750"/>
  <c r="E750"/>
  <c r="I743"/>
  <c r="G743"/>
  <c r="E743"/>
  <c r="I742"/>
  <c r="G742"/>
  <c r="E742"/>
  <c r="I738"/>
  <c r="G738"/>
  <c r="E738"/>
  <c r="I737"/>
  <c r="G737"/>
  <c r="E737"/>
  <c r="I733"/>
  <c r="G733"/>
  <c r="E733"/>
  <c r="I732"/>
  <c r="G732"/>
  <c r="E732"/>
  <c r="I728"/>
  <c r="G728"/>
  <c r="E728"/>
  <c r="I727"/>
  <c r="G727"/>
  <c r="E727"/>
  <c r="I723"/>
  <c r="G723"/>
  <c r="E723"/>
  <c r="I722"/>
  <c r="G722"/>
  <c r="E722"/>
  <c r="I718"/>
  <c r="G718"/>
  <c r="E718"/>
  <c r="I717"/>
  <c r="G717"/>
  <c r="E717"/>
  <c r="I713"/>
  <c r="G713"/>
  <c r="E713"/>
  <c r="I712"/>
  <c r="G712"/>
  <c r="E712"/>
  <c r="I708"/>
  <c r="G708"/>
  <c r="E708"/>
  <c r="I707"/>
  <c r="G707"/>
  <c r="E707"/>
  <c r="I703"/>
  <c r="G703"/>
  <c r="E703"/>
  <c r="I701"/>
  <c r="G701"/>
  <c r="E701"/>
  <c r="I697"/>
  <c r="G697"/>
  <c r="E697"/>
  <c r="I696"/>
  <c r="G696"/>
  <c r="E696"/>
  <c r="I692"/>
  <c r="G692"/>
  <c r="E692"/>
  <c r="I691"/>
  <c r="G691"/>
  <c r="E691"/>
  <c r="I687"/>
  <c r="G687"/>
  <c r="E687"/>
  <c r="I686"/>
  <c r="G686"/>
  <c r="E686"/>
  <c r="I682"/>
  <c r="G682"/>
  <c r="E682"/>
  <c r="I681"/>
  <c r="G681"/>
  <c r="E681"/>
  <c r="I677"/>
  <c r="G677"/>
  <c r="E677"/>
  <c r="I676"/>
  <c r="G676"/>
  <c r="E676"/>
  <c r="I672"/>
  <c r="G672"/>
  <c r="E672"/>
  <c r="I671"/>
  <c r="G671"/>
  <c r="I666"/>
  <c r="G666"/>
  <c r="E666"/>
  <c r="I665"/>
  <c r="G665"/>
  <c r="E665"/>
  <c r="I664"/>
  <c r="G664"/>
  <c r="I663"/>
  <c r="G663"/>
  <c r="I662"/>
  <c r="G662"/>
  <c r="I661"/>
  <c r="G661"/>
  <c r="I656"/>
  <c r="G656"/>
  <c r="E656"/>
  <c r="I655"/>
  <c r="G655"/>
  <c r="E655"/>
  <c r="I654"/>
  <c r="G654"/>
  <c r="I653"/>
  <c r="G653"/>
  <c r="I652"/>
  <c r="G652"/>
  <c r="I647"/>
  <c r="G647"/>
  <c r="E647"/>
  <c r="I646"/>
  <c r="G646"/>
  <c r="E646"/>
  <c r="I645"/>
  <c r="G645"/>
  <c r="I644"/>
  <c r="G644"/>
  <c r="I643"/>
  <c r="G643"/>
  <c r="I639"/>
  <c r="G639"/>
  <c r="E639"/>
  <c r="I638"/>
  <c r="G638"/>
  <c r="E638"/>
  <c r="I637"/>
  <c r="G637"/>
  <c r="I633"/>
  <c r="G633"/>
  <c r="I629"/>
  <c r="G629"/>
  <c r="I625"/>
  <c r="G625"/>
  <c r="I621"/>
  <c r="G621"/>
  <c r="E621"/>
  <c r="I620"/>
  <c r="G620"/>
  <c r="E620"/>
  <c r="I619"/>
  <c r="G619"/>
  <c r="I615"/>
  <c r="G615"/>
  <c r="I613"/>
  <c r="G613"/>
  <c r="I608"/>
  <c r="G608"/>
  <c r="I603"/>
  <c r="G603"/>
  <c r="I601"/>
  <c r="G601"/>
  <c r="E601"/>
  <c r="I600"/>
  <c r="G600"/>
  <c r="E600"/>
  <c r="I595"/>
  <c r="G595"/>
  <c r="E595"/>
  <c r="I594"/>
  <c r="G594"/>
  <c r="E594"/>
  <c r="I593"/>
  <c r="G593"/>
  <c r="I592"/>
  <c r="G592"/>
  <c r="I591"/>
  <c r="G591"/>
  <c r="I587"/>
  <c r="G587"/>
  <c r="E587"/>
  <c r="I586"/>
  <c r="G586"/>
  <c r="E586"/>
  <c r="I585"/>
  <c r="G585"/>
  <c r="I584"/>
  <c r="G584"/>
  <c r="I583"/>
  <c r="G583"/>
  <c r="I531"/>
  <c r="G531"/>
  <c r="E531"/>
  <c r="I530"/>
  <c r="G530"/>
  <c r="E530"/>
  <c r="I528"/>
  <c r="G528"/>
  <c r="I527"/>
  <c r="G527"/>
  <c r="E527"/>
  <c r="I526"/>
  <c r="G526"/>
  <c r="E526"/>
  <c r="I525"/>
  <c r="G525"/>
  <c r="I524"/>
  <c r="G524"/>
  <c r="I523"/>
  <c r="G523"/>
  <c r="I519"/>
  <c r="G519"/>
  <c r="I515"/>
  <c r="G515"/>
  <c r="I511"/>
  <c r="G511"/>
  <c r="I507"/>
  <c r="G507"/>
  <c r="E507"/>
  <c r="I503"/>
  <c r="G503"/>
  <c r="E503"/>
  <c r="I499"/>
  <c r="G499"/>
  <c r="E499"/>
  <c r="I495"/>
  <c r="G495"/>
  <c r="I491"/>
  <c r="G491"/>
  <c r="I487"/>
  <c r="G487"/>
  <c r="E487"/>
  <c r="I486"/>
  <c r="G486"/>
  <c r="E486"/>
  <c r="I485"/>
  <c r="G485"/>
  <c r="E485"/>
  <c r="I484"/>
  <c r="G484"/>
  <c r="E484"/>
  <c r="I479"/>
  <c r="G479"/>
  <c r="E479"/>
  <c r="I478"/>
  <c r="G478"/>
  <c r="E478"/>
  <c r="I473"/>
  <c r="G473"/>
  <c r="E473"/>
  <c r="I472"/>
  <c r="G472"/>
  <c r="E472"/>
  <c r="I467"/>
  <c r="G467"/>
  <c r="E467"/>
  <c r="I462"/>
  <c r="G462"/>
  <c r="I457"/>
  <c r="G457"/>
  <c r="I452"/>
  <c r="G452"/>
  <c r="I448"/>
  <c r="G448"/>
  <c r="I443"/>
  <c r="G443"/>
  <c r="I438"/>
  <c r="G438"/>
  <c r="I433"/>
  <c r="G433"/>
  <c r="I429"/>
  <c r="G429"/>
  <c r="I425"/>
  <c r="G425"/>
  <c r="I421"/>
  <c r="G421"/>
  <c r="I417"/>
  <c r="G417"/>
  <c r="I413"/>
  <c r="G413"/>
  <c r="I409"/>
  <c r="G409"/>
  <c r="I405"/>
  <c r="G405"/>
  <c r="I401"/>
  <c r="G401"/>
  <c r="I397"/>
  <c r="G397"/>
  <c r="I393"/>
  <c r="G393"/>
  <c r="I389"/>
  <c r="G389"/>
  <c r="I385"/>
  <c r="G385"/>
  <c r="I381"/>
  <c r="G381"/>
  <c r="I377"/>
  <c r="G377"/>
  <c r="I373"/>
  <c r="G373"/>
  <c r="I369"/>
  <c r="G369"/>
  <c r="I365"/>
  <c r="G365"/>
  <c r="I361"/>
  <c r="G361"/>
  <c r="I357"/>
  <c r="G357"/>
  <c r="I353"/>
  <c r="G353"/>
  <c r="I349"/>
  <c r="G349"/>
  <c r="I345"/>
  <c r="G345"/>
  <c r="I341"/>
  <c r="G341"/>
  <c r="I337"/>
  <c r="G337"/>
  <c r="I333"/>
  <c r="G333"/>
  <c r="I329"/>
  <c r="G329"/>
  <c r="I325"/>
  <c r="G325"/>
  <c r="I321"/>
  <c r="G321"/>
  <c r="I317"/>
  <c r="G317"/>
  <c r="I313"/>
  <c r="G313"/>
  <c r="I309"/>
  <c r="G309"/>
  <c r="I305"/>
  <c r="G305"/>
  <c r="I301"/>
  <c r="G301"/>
  <c r="I296"/>
  <c r="G296"/>
  <c r="I292"/>
  <c r="G292"/>
  <c r="E292"/>
  <c r="I291"/>
  <c r="G291"/>
  <c r="I290"/>
  <c r="G290"/>
  <c r="I285"/>
  <c r="G285"/>
  <c r="E285"/>
  <c r="I280"/>
  <c r="G280"/>
  <c r="E280"/>
  <c r="I275"/>
  <c r="G275"/>
  <c r="E275"/>
  <c r="I254"/>
  <c r="G254"/>
  <c r="I250"/>
  <c r="G250"/>
  <c r="I246"/>
  <c r="G246"/>
  <c r="I245"/>
  <c r="G245"/>
  <c r="I240"/>
  <c r="G240"/>
  <c r="I235"/>
  <c r="G235"/>
  <c r="E235"/>
  <c r="I234"/>
  <c r="G234"/>
  <c r="E234"/>
  <c r="I233"/>
  <c r="G233"/>
  <c r="I232"/>
  <c r="G232"/>
  <c r="I231"/>
  <c r="G231"/>
  <c r="I230"/>
  <c r="G230"/>
  <c r="I229"/>
  <c r="G229"/>
  <c r="I228"/>
  <c r="G228"/>
  <c r="I227"/>
  <c r="G227"/>
  <c r="I218"/>
  <c r="G218"/>
  <c r="I212"/>
  <c r="G212"/>
  <c r="E212"/>
  <c r="I211"/>
  <c r="G211"/>
  <c r="E211"/>
  <c r="I205"/>
  <c r="G205"/>
  <c r="E205"/>
  <c r="I204"/>
  <c r="G204"/>
  <c r="E204"/>
  <c r="I199"/>
  <c r="G199"/>
  <c r="I194"/>
  <c r="G194"/>
  <c r="I189"/>
  <c r="G189"/>
  <c r="I184"/>
  <c r="G184"/>
  <c r="I166"/>
  <c r="G166"/>
  <c r="I160"/>
  <c r="G160"/>
  <c r="I155"/>
  <c r="G155"/>
  <c r="I153"/>
  <c r="G153"/>
  <c r="I152"/>
  <c r="G152"/>
  <c r="I146"/>
  <c r="G146"/>
  <c r="I144"/>
  <c r="G144"/>
  <c r="I143"/>
  <c r="G143"/>
  <c r="I137"/>
  <c r="G137"/>
  <c r="I135"/>
  <c r="G135"/>
  <c r="I134"/>
  <c r="G134"/>
  <c r="I133"/>
  <c r="G133"/>
  <c r="I128"/>
  <c r="G128"/>
  <c r="E128"/>
  <c r="I124"/>
  <c r="G124"/>
  <c r="E124"/>
  <c r="I120"/>
  <c r="G120"/>
  <c r="E120"/>
  <c r="I115"/>
  <c r="G115"/>
  <c r="E115"/>
  <c r="I113"/>
  <c r="G113"/>
  <c r="E113"/>
  <c r="I112"/>
  <c r="G112"/>
  <c r="E112"/>
  <c r="I107"/>
  <c r="G107"/>
  <c r="E107"/>
  <c r="I105"/>
  <c r="G105"/>
  <c r="E105"/>
  <c r="I104"/>
  <c r="G104"/>
  <c r="E104"/>
  <c r="I100"/>
  <c r="G100"/>
  <c r="I96"/>
  <c r="G96"/>
  <c r="E96"/>
  <c r="I95"/>
  <c r="G95"/>
  <c r="E95"/>
  <c r="I78"/>
  <c r="G78"/>
  <c r="E78"/>
  <c r="I70"/>
  <c r="G70"/>
  <c r="E70"/>
  <c r="I66"/>
  <c r="G66"/>
  <c r="E66"/>
  <c r="I61"/>
  <c r="G61"/>
  <c r="E61"/>
  <c r="I60"/>
  <c r="G60"/>
  <c r="I59"/>
  <c r="G59"/>
  <c r="I58"/>
  <c r="G58"/>
  <c r="E58"/>
  <c r="I57"/>
  <c r="G57"/>
  <c r="E57"/>
  <c r="I56"/>
  <c r="G56"/>
  <c r="E56"/>
  <c r="I55"/>
  <c r="G55"/>
  <c r="I54"/>
  <c r="G54"/>
  <c r="I53"/>
  <c r="G53"/>
  <c r="I48"/>
  <c r="G48"/>
  <c r="E48"/>
  <c r="I47"/>
  <c r="G47"/>
  <c r="E47"/>
  <c r="I42"/>
  <c r="G42"/>
  <c r="E42"/>
  <c r="I41"/>
  <c r="G41"/>
  <c r="E41"/>
  <c r="I36"/>
  <c r="G36"/>
  <c r="I31"/>
  <c r="G31"/>
  <c r="I30"/>
  <c r="G30"/>
  <c r="I29"/>
  <c r="G29"/>
  <c r="I28"/>
  <c r="G28"/>
  <c r="E28"/>
  <c r="I27"/>
  <c r="G27"/>
  <c r="I20"/>
  <c r="G20"/>
  <c r="E20"/>
  <c r="I19"/>
  <c r="G19"/>
  <c r="E19"/>
  <c r="I12"/>
  <c r="G12"/>
  <c r="I5"/>
  <c r="G5"/>
  <c r="O204" i="4"/>
  <c r="O203"/>
  <c r="O202"/>
  <c r="O201"/>
  <c r="V201"/>
  <c r="O200"/>
  <c r="O199"/>
  <c r="V199"/>
  <c r="O198"/>
  <c r="V198"/>
  <c r="O197"/>
  <c r="O196"/>
  <c r="V195"/>
  <c r="V194"/>
  <c r="O193"/>
  <c r="O192"/>
  <c r="V192"/>
  <c r="O191"/>
  <c r="V191"/>
  <c r="O190"/>
  <c r="V190"/>
  <c r="O189"/>
  <c r="O188"/>
  <c r="V159"/>
  <c r="I1139" i="7" s="1"/>
  <c r="V157" i="4"/>
  <c r="I6" i="9" s="1"/>
  <c r="V156" i="4"/>
  <c r="I7" i="9" s="1"/>
  <c r="V155" i="4"/>
  <c r="I5" i="9" s="1"/>
  <c r="J5" s="1"/>
  <c r="O153" i="4"/>
  <c r="E633" i="7" s="1"/>
  <c r="O152" i="4"/>
  <c r="E1065" i="7" s="1"/>
  <c r="O151" i="4"/>
  <c r="E1162" i="7" s="1"/>
  <c r="O150" i="4"/>
  <c r="E1261" i="7" s="1"/>
  <c r="O149" i="4"/>
  <c r="E199" i="7" s="1"/>
  <c r="O148" i="4"/>
  <c r="E184" i="7" s="1"/>
  <c r="O147" i="4"/>
  <c r="E495" i="7" s="1"/>
  <c r="O146" i="4"/>
  <c r="E511" i="7" s="1"/>
  <c r="O145" i="4"/>
  <c r="E1271" i="7" s="1"/>
  <c r="O144" i="4"/>
  <c r="E1161" i="7" s="1"/>
  <c r="O143" i="4"/>
  <c r="E1260" i="7" s="1"/>
  <c r="F1260" s="1"/>
  <c r="O142" i="4"/>
  <c r="E1282" i="7" s="1"/>
  <c r="O141" i="4"/>
  <c r="E1333" i="7" s="1"/>
  <c r="O140" i="4"/>
  <c r="E1302" i="7" s="1"/>
  <c r="O139" i="4"/>
  <c r="E1366" i="7" s="1"/>
  <c r="O138" i="4"/>
  <c r="E1356" i="7" s="1"/>
  <c r="O137" i="4"/>
  <c r="E1355" i="7" s="1"/>
  <c r="O136" i="4"/>
  <c r="E1346" i="7" s="1"/>
  <c r="O135" i="4"/>
  <c r="E1315" i="7" s="1"/>
  <c r="O134" i="4"/>
  <c r="E1368" i="7" s="1"/>
  <c r="O133" i="4"/>
  <c r="E1284" i="7" s="1"/>
  <c r="O132" i="4"/>
  <c r="E1294" i="7" s="1"/>
  <c r="O131" i="4"/>
  <c r="E525" i="7" s="1"/>
  <c r="O130" i="4"/>
  <c r="E1295" i="7" s="1"/>
  <c r="O129" i="4"/>
  <c r="E227" i="7" s="1"/>
  <c r="O128" i="4"/>
  <c r="O127"/>
  <c r="E629" i="7" s="1"/>
  <c r="O126" i="4"/>
  <c r="O125"/>
  <c r="O124"/>
  <c r="O123"/>
  <c r="O122"/>
  <c r="O121"/>
  <c r="O120"/>
  <c r="O119"/>
  <c r="O117"/>
  <c r="E664" i="7" s="1"/>
  <c r="F664" s="1"/>
  <c r="O116" i="4"/>
  <c r="E955" i="7" s="1"/>
  <c r="O115" i="4"/>
  <c r="E29" i="7" s="1"/>
  <c r="O114" i="4"/>
  <c r="E12" i="7" s="1"/>
  <c r="O113" i="4"/>
  <c r="E5" i="7" s="1"/>
  <c r="O112" i="4"/>
  <c r="E924" i="7" s="1"/>
  <c r="O111" i="4"/>
  <c r="E922" i="7" s="1"/>
  <c r="O110" i="4"/>
  <c r="E921" i="7" s="1"/>
  <c r="O109" i="4"/>
  <c r="E920" i="7" s="1"/>
  <c r="F920" s="1"/>
  <c r="O108" i="4"/>
  <c r="E919" i="7" s="1"/>
  <c r="O107" i="4"/>
  <c r="E31" i="7" s="1"/>
  <c r="K31" s="1"/>
  <c r="O106" i="4"/>
  <c r="E36" i="7" s="1"/>
  <c r="O103" i="4"/>
  <c r="E60" i="7" s="1"/>
  <c r="O102" i="4"/>
  <c r="E59" i="7" s="1"/>
  <c r="O98" i="4"/>
  <c r="E55" i="7" s="1"/>
  <c r="O97" i="4"/>
  <c r="E54" i="7" s="1"/>
  <c r="O96" i="4"/>
  <c r="E53" i="7" s="1"/>
  <c r="O95" i="4"/>
  <c r="E30" i="7" s="1"/>
  <c r="O94" i="4"/>
  <c r="E923" i="7" s="1"/>
  <c r="F923" s="1"/>
  <c r="O93" i="4"/>
  <c r="O92"/>
  <c r="O91"/>
  <c r="O90"/>
  <c r="E625" i="7" s="1"/>
  <c r="F625" s="1"/>
  <c r="F626" s="1"/>
  <c r="O89" i="4"/>
  <c r="O88"/>
  <c r="O87"/>
  <c r="O86"/>
  <c r="O85"/>
  <c r="E457" i="7" s="1"/>
  <c r="O84" i="4"/>
  <c r="O83"/>
  <c r="O82"/>
  <c r="O81"/>
  <c r="O80"/>
  <c r="O79"/>
  <c r="E405" i="7" s="1"/>
  <c r="O78" i="4"/>
  <c r="E421" i="7" s="1"/>
  <c r="K421" s="1"/>
  <c r="O77" i="4"/>
  <c r="O76"/>
  <c r="E373" i="7" s="1"/>
  <c r="F373" s="1"/>
  <c r="F374" s="1"/>
  <c r="O75" i="4"/>
  <c r="E662" i="7" s="1"/>
  <c r="O74" i="4"/>
  <c r="E240" i="7" s="1"/>
  <c r="O73" i="4"/>
  <c r="O72"/>
  <c r="O71"/>
  <c r="E254" i="7" s="1"/>
  <c r="O70" i="4"/>
  <c r="E591" i="7" s="1"/>
  <c r="O69" i="4"/>
  <c r="E233" i="7" s="1"/>
  <c r="O68" i="4"/>
  <c r="E232" i="7" s="1"/>
  <c r="F232" s="1"/>
  <c r="O67" i="4"/>
  <c r="E231" i="7" s="1"/>
  <c r="O66" i="4"/>
  <c r="E229" i="7" s="1"/>
  <c r="K229" s="1"/>
  <c r="O65" i="4"/>
  <c r="E228" i="7" s="1"/>
  <c r="O64" i="4"/>
  <c r="E230" i="7" s="1"/>
  <c r="F230" s="1"/>
  <c r="O63" i="4"/>
  <c r="O62"/>
  <c r="E584" i="7" s="1"/>
  <c r="O61" i="4"/>
  <c r="E603" i="7" s="1"/>
  <c r="O60" i="4"/>
  <c r="O59"/>
  <c r="E619" i="7" s="1"/>
  <c r="O58" i="4"/>
  <c r="E296" i="7" s="1"/>
  <c r="O57" i="4"/>
  <c r="E448" i="7" s="1"/>
  <c r="O56" i="4"/>
  <c r="E613" i="7" s="1"/>
  <c r="F613" s="1"/>
  <c r="O55" i="4"/>
  <c r="E608" i="7" s="1"/>
  <c r="O54" i="4"/>
  <c r="E593" i="7" s="1"/>
  <c r="F593" s="1"/>
  <c r="O53" i="4"/>
  <c r="O52"/>
  <c r="E166" i="7" s="1"/>
  <c r="F166" s="1"/>
  <c r="O51" i="4"/>
  <c r="E1015" i="7" s="1"/>
  <c r="F1015" s="1"/>
  <c r="O49" i="4"/>
  <c r="O48"/>
  <c r="E671" i="7" s="1"/>
  <c r="O47" i="4"/>
  <c r="O46"/>
  <c r="E645" i="7" s="1"/>
  <c r="O45" i="4"/>
  <c r="O43"/>
  <c r="E137" i="7" s="1"/>
  <c r="O42" i="4"/>
  <c r="E100" i="7" s="1"/>
  <c r="K100" s="1"/>
  <c r="O41" i="4"/>
  <c r="E290" i="7" s="1"/>
  <c r="O40" i="4"/>
  <c r="E291" i="7" s="1"/>
  <c r="F291" s="1"/>
  <c r="O39" i="4"/>
  <c r="E643" i="7" s="1"/>
  <c r="O38" i="4"/>
  <c r="E653" i="7" s="1"/>
  <c r="F653" s="1"/>
  <c r="O37" i="4"/>
  <c r="E523" i="7" s="1"/>
  <c r="O36" i="4"/>
  <c r="E991" i="7" s="1"/>
  <c r="K991" s="1"/>
  <c r="O35" i="4"/>
  <c r="E528" i="7" s="1"/>
  <c r="O34" i="4"/>
  <c r="E1075" i="7" s="1"/>
  <c r="F1075" s="1"/>
  <c r="O33" i="4"/>
  <c r="E1064" i="7" s="1"/>
  <c r="O32" i="4"/>
  <c r="E245" i="7" s="1"/>
  <c r="O31" i="4"/>
  <c r="E134" i="7" s="1"/>
  <c r="O30" i="4"/>
  <c r="O29"/>
  <c r="E143" i="7" s="1"/>
  <c r="O28" i="4"/>
  <c r="E246" i="7" s="1"/>
  <c r="K246" s="1"/>
  <c r="O27" i="4"/>
  <c r="E1097" i="7" s="1"/>
  <c r="O26" i="4"/>
  <c r="E1148" i="7" s="1"/>
  <c r="O25" i="4"/>
  <c r="E1249" i="7" s="1"/>
  <c r="O24" i="4"/>
  <c r="E889" i="7" s="1"/>
  <c r="F889" s="1"/>
  <c r="E890" s="1"/>
  <c r="F890" s="1"/>
  <c r="O23" i="4"/>
  <c r="E896" i="7" s="1"/>
  <c r="O22" i="4"/>
  <c r="E218" i="7" s="1"/>
  <c r="F218" s="1"/>
  <c r="O21" i="4"/>
  <c r="E1136" i="7" s="1"/>
  <c r="O20" i="4"/>
  <c r="E1071" i="7" s="1"/>
  <c r="O19" i="4"/>
  <c r="E153" i="7" s="1"/>
  <c r="O18" i="4"/>
  <c r="E966" i="7" s="1"/>
  <c r="O17" i="4"/>
  <c r="E524" i="7" s="1"/>
  <c r="O16" i="4"/>
  <c r="E663" i="7" s="1"/>
  <c r="K663" s="1"/>
  <c r="O14" i="4"/>
  <c r="V13"/>
  <c r="I1110" i="7" s="1"/>
  <c r="V12" i="4"/>
  <c r="I1399" i="7" s="1"/>
  <c r="V11" i="4"/>
  <c r="I1392" i="7" s="1"/>
  <c r="V10" i="4"/>
  <c r="I1388" i="7" s="1"/>
  <c r="V9" i="4"/>
  <c r="I845" i="7" s="1"/>
  <c r="K845" s="1"/>
  <c r="V8" i="4"/>
  <c r="I888" i="7" s="1"/>
  <c r="V7" i="4"/>
  <c r="I895" i="7" s="1"/>
  <c r="V6" i="4"/>
  <c r="I1403" i="7" s="1"/>
  <c r="V5" i="4"/>
  <c r="I881" i="7" s="1"/>
  <c r="F1403"/>
  <c r="F1404" s="1"/>
  <c r="H1403"/>
  <c r="H1404" s="1"/>
  <c r="F251" i="8" s="1"/>
  <c r="G758" i="7" s="1"/>
  <c r="H758" s="1"/>
  <c r="F1400"/>
  <c r="F1399"/>
  <c r="H1399"/>
  <c r="H1400" s="1"/>
  <c r="F250" i="8" s="1"/>
  <c r="G752" i="7" s="1"/>
  <c r="H752" s="1"/>
  <c r="F1395"/>
  <c r="H1395"/>
  <c r="J1395"/>
  <c r="K1395"/>
  <c r="H1394"/>
  <c r="J1394"/>
  <c r="H1393"/>
  <c r="J1393"/>
  <c r="F1392"/>
  <c r="H1392"/>
  <c r="F1388"/>
  <c r="F1389" s="1"/>
  <c r="E248" i="8" s="1"/>
  <c r="H1388" i="7"/>
  <c r="H1389" s="1"/>
  <c r="F248" i="8" s="1"/>
  <c r="G744" i="7" s="1"/>
  <c r="H744" s="1"/>
  <c r="F1384"/>
  <c r="H1384"/>
  <c r="J1384"/>
  <c r="K1384"/>
  <c r="F1383"/>
  <c r="F1385" s="1"/>
  <c r="H1383"/>
  <c r="H1385" s="1"/>
  <c r="F247" i="8" s="1"/>
  <c r="G614" i="7" s="1"/>
  <c r="H614" s="1"/>
  <c r="J1383"/>
  <c r="K1383"/>
  <c r="F1379"/>
  <c r="H1379"/>
  <c r="J1379"/>
  <c r="J1380" s="1"/>
  <c r="G246" i="8" s="1"/>
  <c r="I609" i="7" s="1"/>
  <c r="J609" s="1"/>
  <c r="K1379"/>
  <c r="F1378"/>
  <c r="H1378"/>
  <c r="H1380" s="1"/>
  <c r="F246" i="8" s="1"/>
  <c r="G609" i="7" s="1"/>
  <c r="H609" s="1"/>
  <c r="J1378"/>
  <c r="K1378"/>
  <c r="F1374"/>
  <c r="H1374"/>
  <c r="J1374"/>
  <c r="K1374"/>
  <c r="F1373"/>
  <c r="H1373"/>
  <c r="J1373"/>
  <c r="K1373"/>
  <c r="H1369"/>
  <c r="J1369"/>
  <c r="H1368"/>
  <c r="J1368"/>
  <c r="H1367"/>
  <c r="J1367"/>
  <c r="H1366"/>
  <c r="J1366"/>
  <c r="F1363"/>
  <c r="F1362"/>
  <c r="H1362"/>
  <c r="J1362"/>
  <c r="K1362"/>
  <c r="F1361"/>
  <c r="H1361"/>
  <c r="J1361"/>
  <c r="K1361"/>
  <c r="H1357"/>
  <c r="J1357"/>
  <c r="H1356"/>
  <c r="J1356"/>
  <c r="H1355"/>
  <c r="J1355"/>
  <c r="F1351"/>
  <c r="H1351"/>
  <c r="F1350"/>
  <c r="H1350"/>
  <c r="J1350"/>
  <c r="K1350"/>
  <c r="F1349"/>
  <c r="H1349"/>
  <c r="I1351" s="1"/>
  <c r="J1351" s="1"/>
  <c r="J1349"/>
  <c r="K1349"/>
  <c r="H1348"/>
  <c r="J1348"/>
  <c r="H1347"/>
  <c r="J1347"/>
  <c r="H1346"/>
  <c r="J1346"/>
  <c r="H1345"/>
  <c r="J1345"/>
  <c r="F1341"/>
  <c r="H1341"/>
  <c r="J1341"/>
  <c r="K1341"/>
  <c r="F1340"/>
  <c r="H1340"/>
  <c r="J1340"/>
  <c r="K1340"/>
  <c r="F1339"/>
  <c r="H1339"/>
  <c r="J1339"/>
  <c r="K1339"/>
  <c r="F1338"/>
  <c r="H1338"/>
  <c r="J1338"/>
  <c r="K1338"/>
  <c r="H1334"/>
  <c r="J1334"/>
  <c r="H1333"/>
  <c r="J1333"/>
  <c r="F1329"/>
  <c r="H1329"/>
  <c r="J1329"/>
  <c r="K1329"/>
  <c r="F1328"/>
  <c r="H1328"/>
  <c r="J1328"/>
  <c r="K1328"/>
  <c r="H1327"/>
  <c r="J1327"/>
  <c r="H1326"/>
  <c r="J1326"/>
  <c r="F1322"/>
  <c r="H1322"/>
  <c r="F1321"/>
  <c r="J1321"/>
  <c r="F1320"/>
  <c r="H1320"/>
  <c r="J1320"/>
  <c r="K1320"/>
  <c r="F1319"/>
  <c r="H1319"/>
  <c r="J1319"/>
  <c r="K1319"/>
  <c r="H1318"/>
  <c r="J1318"/>
  <c r="H1317"/>
  <c r="J1317"/>
  <c r="H1316"/>
  <c r="J1316"/>
  <c r="F1315"/>
  <c r="H1315"/>
  <c r="J1315"/>
  <c r="J1312"/>
  <c r="G236" i="8" s="1"/>
  <c r="I557" i="7" s="1"/>
  <c r="J557" s="1"/>
  <c r="F1311"/>
  <c r="J1311"/>
  <c r="F1310"/>
  <c r="H1310"/>
  <c r="J1310"/>
  <c r="K1310"/>
  <c r="F1309"/>
  <c r="H1309"/>
  <c r="J1309"/>
  <c r="K1309"/>
  <c r="F1308"/>
  <c r="H1308"/>
  <c r="J1308"/>
  <c r="K1308"/>
  <c r="F1307"/>
  <c r="H1307"/>
  <c r="J1307"/>
  <c r="K1307"/>
  <c r="H1303"/>
  <c r="J1303"/>
  <c r="H1302"/>
  <c r="J1302"/>
  <c r="F1298"/>
  <c r="J1298"/>
  <c r="F1297"/>
  <c r="H1297"/>
  <c r="J1297"/>
  <c r="K1297"/>
  <c r="F1296"/>
  <c r="H1296"/>
  <c r="J1296"/>
  <c r="K1296"/>
  <c r="H1295"/>
  <c r="J1295"/>
  <c r="H1294"/>
  <c r="J1294"/>
  <c r="F1290"/>
  <c r="H1290"/>
  <c r="L1290" s="1"/>
  <c r="J1290"/>
  <c r="K1290"/>
  <c r="F1289"/>
  <c r="F1291" s="1"/>
  <c r="H1289"/>
  <c r="J1289"/>
  <c r="J1291" s="1"/>
  <c r="G233" i="8" s="1"/>
  <c r="I545" i="7" s="1"/>
  <c r="J545" s="1"/>
  <c r="K1289"/>
  <c r="H1285"/>
  <c r="J1285"/>
  <c r="H1284"/>
  <c r="J1284"/>
  <c r="H1283"/>
  <c r="J1283"/>
  <c r="H1282"/>
  <c r="J1282"/>
  <c r="F1278"/>
  <c r="H1278"/>
  <c r="J1278"/>
  <c r="K1278"/>
  <c r="F1277"/>
  <c r="F1279" s="1"/>
  <c r="H1277"/>
  <c r="H1279" s="1"/>
  <c r="F231" i="8" s="1"/>
  <c r="G1267" i="7" s="1"/>
  <c r="H1267" s="1"/>
  <c r="J1277"/>
  <c r="K1277"/>
  <c r="H1273"/>
  <c r="J1273"/>
  <c r="H1272"/>
  <c r="J1272"/>
  <c r="H1271"/>
  <c r="J1271"/>
  <c r="H1262"/>
  <c r="J1262"/>
  <c r="H1261"/>
  <c r="J1261"/>
  <c r="H1260"/>
  <c r="J1260"/>
  <c r="F1256"/>
  <c r="H1256"/>
  <c r="F1255"/>
  <c r="H1255"/>
  <c r="J1255"/>
  <c r="K1255"/>
  <c r="F1254"/>
  <c r="H1254"/>
  <c r="J1254"/>
  <c r="K1254"/>
  <c r="F1253"/>
  <c r="H1253"/>
  <c r="J1253"/>
  <c r="K1253"/>
  <c r="F1252"/>
  <c r="H1252"/>
  <c r="J1252"/>
  <c r="K1252"/>
  <c r="F1251"/>
  <c r="H1251"/>
  <c r="H1249"/>
  <c r="J1249"/>
  <c r="H1248"/>
  <c r="J1248"/>
  <c r="H1247"/>
  <c r="J1247"/>
  <c r="F1243"/>
  <c r="H1243"/>
  <c r="F1242"/>
  <c r="H1242"/>
  <c r="J1242"/>
  <c r="K1242"/>
  <c r="F1241"/>
  <c r="H1241"/>
  <c r="J1241"/>
  <c r="K1241"/>
  <c r="F1240"/>
  <c r="H1240"/>
  <c r="J1240"/>
  <c r="K1240"/>
  <c r="F1239"/>
  <c r="H1239"/>
  <c r="J1239"/>
  <c r="K1239"/>
  <c r="F1238"/>
  <c r="H1238"/>
  <c r="H1236"/>
  <c r="J1236"/>
  <c r="H1235"/>
  <c r="J1235"/>
  <c r="H1234"/>
  <c r="J1234"/>
  <c r="F1225"/>
  <c r="H1225"/>
  <c r="F1224"/>
  <c r="H1224"/>
  <c r="I1225" s="1"/>
  <c r="K1225" s="1"/>
  <c r="J1224"/>
  <c r="K1224"/>
  <c r="F1223"/>
  <c r="H1223"/>
  <c r="J1223"/>
  <c r="K1223"/>
  <c r="F1219"/>
  <c r="H1219"/>
  <c r="F1218"/>
  <c r="H1218"/>
  <c r="J1218"/>
  <c r="K1218"/>
  <c r="F1217"/>
  <c r="H1217"/>
  <c r="J1217"/>
  <c r="K1217"/>
  <c r="F1213"/>
  <c r="H1213"/>
  <c r="F1212"/>
  <c r="H1212"/>
  <c r="J1212"/>
  <c r="K1212"/>
  <c r="F1211"/>
  <c r="H1211"/>
  <c r="H1214" s="1"/>
  <c r="F222" i="8" s="1"/>
  <c r="J1211" i="7"/>
  <c r="K1211"/>
  <c r="F1208"/>
  <c r="F1207"/>
  <c r="H1207"/>
  <c r="J1207"/>
  <c r="J1208" s="1"/>
  <c r="G221" i="8" s="1"/>
  <c r="I297" i="7" s="1"/>
  <c r="J297" s="1"/>
  <c r="K1207"/>
  <c r="F1203"/>
  <c r="H1203"/>
  <c r="J1203"/>
  <c r="K1203"/>
  <c r="F1202"/>
  <c r="F1204" s="1"/>
  <c r="H1202"/>
  <c r="H1204" s="1"/>
  <c r="F220" i="8" s="1"/>
  <c r="G271" i="7" s="1"/>
  <c r="H271" s="1"/>
  <c r="J1202"/>
  <c r="K1202"/>
  <c r="F1198"/>
  <c r="H1198"/>
  <c r="F1197"/>
  <c r="H1197"/>
  <c r="J1197"/>
  <c r="K1197"/>
  <c r="F1196"/>
  <c r="F1199" s="1"/>
  <c r="H1196"/>
  <c r="J1196"/>
  <c r="K1196"/>
  <c r="F1192"/>
  <c r="F1193" s="1"/>
  <c r="H1192"/>
  <c r="F1191"/>
  <c r="H1191"/>
  <c r="J1191"/>
  <c r="K1191"/>
  <c r="F1190"/>
  <c r="H1190"/>
  <c r="I1192" s="1"/>
  <c r="K1192" s="1"/>
  <c r="J1190"/>
  <c r="K1190"/>
  <c r="F1186"/>
  <c r="H1186"/>
  <c r="F1185"/>
  <c r="F1187" s="1"/>
  <c r="H1185"/>
  <c r="I1186" s="1"/>
  <c r="K1186" s="1"/>
  <c r="J1185"/>
  <c r="K1185"/>
  <c r="F1181"/>
  <c r="H1181"/>
  <c r="J1181"/>
  <c r="K1181"/>
  <c r="F1180"/>
  <c r="H1180"/>
  <c r="J1180"/>
  <c r="K1180"/>
  <c r="F1179"/>
  <c r="H1179"/>
  <c r="J1179"/>
  <c r="K1179"/>
  <c r="F1178"/>
  <c r="H1178"/>
  <c r="J1178"/>
  <c r="K1178"/>
  <c r="H1174"/>
  <c r="J1174"/>
  <c r="H1173"/>
  <c r="J1173"/>
  <c r="H1172"/>
  <c r="J1172"/>
  <c r="F1168"/>
  <c r="H1168"/>
  <c r="J1168"/>
  <c r="K1168"/>
  <c r="F1167"/>
  <c r="F1169" s="1"/>
  <c r="H1167"/>
  <c r="H1169" s="1"/>
  <c r="F214" i="8" s="1"/>
  <c r="J1167" i="7"/>
  <c r="J1169" s="1"/>
  <c r="G214" i="8" s="1"/>
  <c r="K1167" i="7"/>
  <c r="H1163"/>
  <c r="J1163"/>
  <c r="H1162"/>
  <c r="J1162"/>
  <c r="H1161"/>
  <c r="J1161"/>
  <c r="F1157"/>
  <c r="H1157"/>
  <c r="F1156"/>
  <c r="H1156"/>
  <c r="J1156"/>
  <c r="K1156"/>
  <c r="F1155"/>
  <c r="H1155"/>
  <c r="J1155"/>
  <c r="K1155"/>
  <c r="F1154"/>
  <c r="H1154"/>
  <c r="J1154"/>
  <c r="K1154"/>
  <c r="F1153"/>
  <c r="H1153"/>
  <c r="J1153"/>
  <c r="K1153"/>
  <c r="F1152"/>
  <c r="H1152"/>
  <c r="H1150"/>
  <c r="J1150"/>
  <c r="H1149"/>
  <c r="J1149"/>
  <c r="H1148"/>
  <c r="J1148"/>
  <c r="F1144"/>
  <c r="H1144"/>
  <c r="F1143"/>
  <c r="H1143"/>
  <c r="J1143"/>
  <c r="K1143"/>
  <c r="F1142"/>
  <c r="H1142"/>
  <c r="J1142"/>
  <c r="K1142"/>
  <c r="F1141"/>
  <c r="H1141"/>
  <c r="J1141"/>
  <c r="K1141"/>
  <c r="F1140"/>
  <c r="H1140"/>
  <c r="J1140"/>
  <c r="K1140"/>
  <c r="F1139"/>
  <c r="H1139"/>
  <c r="H1137"/>
  <c r="J1137"/>
  <c r="H1136"/>
  <c r="J1136"/>
  <c r="H1135"/>
  <c r="J1135"/>
  <c r="F1116"/>
  <c r="H1116"/>
  <c r="F1115"/>
  <c r="H1115"/>
  <c r="J1115"/>
  <c r="K1115"/>
  <c r="F1114"/>
  <c r="H1114"/>
  <c r="J1114"/>
  <c r="K1114"/>
  <c r="F1110"/>
  <c r="F1111" s="1"/>
  <c r="H1110"/>
  <c r="H1111" s="1"/>
  <c r="F206" i="8" s="1"/>
  <c r="F1106" i="7"/>
  <c r="H1106"/>
  <c r="F1105"/>
  <c r="H1105"/>
  <c r="J1105"/>
  <c r="K1105"/>
  <c r="F1104"/>
  <c r="H1104"/>
  <c r="J1104"/>
  <c r="K1104"/>
  <c r="F1103"/>
  <c r="H1103"/>
  <c r="J1103"/>
  <c r="K1103"/>
  <c r="F1102"/>
  <c r="H1102"/>
  <c r="J1102"/>
  <c r="K1102"/>
  <c r="F1101"/>
  <c r="H1101"/>
  <c r="H1099"/>
  <c r="J1099"/>
  <c r="H1098"/>
  <c r="J1098"/>
  <c r="H1097"/>
  <c r="J1097"/>
  <c r="H1093"/>
  <c r="J1093"/>
  <c r="F1092"/>
  <c r="H1092"/>
  <c r="F1091"/>
  <c r="H1091"/>
  <c r="J1091"/>
  <c r="K1091"/>
  <c r="F1090"/>
  <c r="H1090"/>
  <c r="J1090"/>
  <c r="K1090"/>
  <c r="F1089"/>
  <c r="H1089"/>
  <c r="J1089"/>
  <c r="K1089"/>
  <c r="H1085"/>
  <c r="J1085"/>
  <c r="F1084"/>
  <c r="H1084"/>
  <c r="F1083"/>
  <c r="H1083"/>
  <c r="H1086" s="1"/>
  <c r="F203" i="8" s="1"/>
  <c r="G1068" i="7" s="1"/>
  <c r="H1068" s="1"/>
  <c r="J1083"/>
  <c r="K1083"/>
  <c r="F1082"/>
  <c r="H1082"/>
  <c r="J1082"/>
  <c r="K1082"/>
  <c r="F1081"/>
  <c r="H1081"/>
  <c r="J1081"/>
  <c r="K1081"/>
  <c r="H1077"/>
  <c r="J1077"/>
  <c r="H1075"/>
  <c r="J1075"/>
  <c r="K1075"/>
  <c r="H1071"/>
  <c r="J1071"/>
  <c r="H1070"/>
  <c r="J1070"/>
  <c r="F1066"/>
  <c r="H1066"/>
  <c r="J1066"/>
  <c r="K1066"/>
  <c r="H1065"/>
  <c r="J1065"/>
  <c r="H1064"/>
  <c r="J1064"/>
  <c r="H1063"/>
  <c r="J1063"/>
  <c r="F1059"/>
  <c r="F1060" s="1"/>
  <c r="H1059"/>
  <c r="J1059"/>
  <c r="J1060" s="1"/>
  <c r="G200" i="8" s="1"/>
  <c r="I219" i="7" s="1"/>
  <c r="J219" s="1"/>
  <c r="K1059"/>
  <c r="H1056"/>
  <c r="F199" i="8" s="1"/>
  <c r="F1055" i="7"/>
  <c r="F1056" s="1"/>
  <c r="H1055"/>
  <c r="J1055"/>
  <c r="J1056" s="1"/>
  <c r="G199" i="8" s="1"/>
  <c r="K1055" i="7"/>
  <c r="F1051"/>
  <c r="F1052" s="1"/>
  <c r="H1051"/>
  <c r="H1052" s="1"/>
  <c r="F198" i="8" s="1"/>
  <c r="G1026" i="7" s="1"/>
  <c r="H1026" s="1"/>
  <c r="J1051"/>
  <c r="J1052" s="1"/>
  <c r="G198" i="8" s="1"/>
  <c r="I1026" i="7" s="1"/>
  <c r="J1026" s="1"/>
  <c r="K1051"/>
  <c r="F1048"/>
  <c r="F1047"/>
  <c r="H1047"/>
  <c r="F1046"/>
  <c r="H1046"/>
  <c r="J1046"/>
  <c r="K1046"/>
  <c r="F1045"/>
  <c r="H1045"/>
  <c r="J1045"/>
  <c r="K1045"/>
  <c r="F1041"/>
  <c r="H1041"/>
  <c r="J1041"/>
  <c r="K1041"/>
  <c r="F1040"/>
  <c r="H1040"/>
  <c r="J1040"/>
  <c r="J1042" s="1"/>
  <c r="G196" i="8" s="1"/>
  <c r="I1024" i="7" s="1"/>
  <c r="J1024" s="1"/>
  <c r="K1040"/>
  <c r="F1036"/>
  <c r="H1036"/>
  <c r="J1036"/>
  <c r="K1036"/>
  <c r="F1035"/>
  <c r="F1037" s="1"/>
  <c r="H1035"/>
  <c r="J1035"/>
  <c r="J1037" s="1"/>
  <c r="G195" i="8" s="1"/>
  <c r="I1023" i="7" s="1"/>
  <c r="J1023" s="1"/>
  <c r="K1035"/>
  <c r="F1031"/>
  <c r="H1031"/>
  <c r="J1031"/>
  <c r="K1031"/>
  <c r="F1030"/>
  <c r="H1030"/>
  <c r="J1030"/>
  <c r="K1030"/>
  <c r="H1015"/>
  <c r="J1015"/>
  <c r="K1015"/>
  <c r="F1011"/>
  <c r="F1012" s="1"/>
  <c r="H1011"/>
  <c r="F1010"/>
  <c r="H1010"/>
  <c r="J1010"/>
  <c r="K1010"/>
  <c r="F1009"/>
  <c r="H1009"/>
  <c r="J1009"/>
  <c r="K1009"/>
  <c r="F1004"/>
  <c r="H1004"/>
  <c r="J1004"/>
  <c r="K1004"/>
  <c r="F1003"/>
  <c r="H1003"/>
  <c r="J1003"/>
  <c r="K1003"/>
  <c r="F999"/>
  <c r="H999"/>
  <c r="F998"/>
  <c r="H998"/>
  <c r="J998"/>
  <c r="K998"/>
  <c r="F997"/>
  <c r="H997"/>
  <c r="J997"/>
  <c r="K997"/>
  <c r="H994"/>
  <c r="F188" i="8" s="1"/>
  <c r="G979" i="7" s="1"/>
  <c r="H979" s="1"/>
  <c r="H993"/>
  <c r="J993"/>
  <c r="H992"/>
  <c r="J992"/>
  <c r="J994" s="1"/>
  <c r="G188" i="8" s="1"/>
  <c r="I979" i="7" s="1"/>
  <c r="J979" s="1"/>
  <c r="F991"/>
  <c r="H991"/>
  <c r="J991"/>
  <c r="H990"/>
  <c r="J990"/>
  <c r="F986"/>
  <c r="H986"/>
  <c r="F985"/>
  <c r="H985"/>
  <c r="J985"/>
  <c r="K985"/>
  <c r="F984"/>
  <c r="H984"/>
  <c r="J984"/>
  <c r="K984"/>
  <c r="F975"/>
  <c r="H975"/>
  <c r="F974"/>
  <c r="H974"/>
  <c r="J974"/>
  <c r="K974"/>
  <c r="F973"/>
  <c r="H973"/>
  <c r="J973"/>
  <c r="K973"/>
  <c r="H969"/>
  <c r="J969"/>
  <c r="H968"/>
  <c r="J968"/>
  <c r="J970" s="1"/>
  <c r="G184" i="8" s="1"/>
  <c r="I945" i="7" s="1"/>
  <c r="J945" s="1"/>
  <c r="H967"/>
  <c r="J967"/>
  <c r="H966"/>
  <c r="J966"/>
  <c r="F962"/>
  <c r="H962"/>
  <c r="F961"/>
  <c r="H961"/>
  <c r="J961"/>
  <c r="K961"/>
  <c r="F960"/>
  <c r="H960"/>
  <c r="I962" s="1"/>
  <c r="K962" s="1"/>
  <c r="J960"/>
  <c r="K960"/>
  <c r="F956"/>
  <c r="J956"/>
  <c r="H955"/>
  <c r="J955"/>
  <c r="F954"/>
  <c r="H954"/>
  <c r="J954"/>
  <c r="K954"/>
  <c r="F953"/>
  <c r="H953"/>
  <c r="G956" s="1"/>
  <c r="K956" s="1"/>
  <c r="J953"/>
  <c r="K953"/>
  <c r="F952"/>
  <c r="H952"/>
  <c r="F951"/>
  <c r="H951"/>
  <c r="J951"/>
  <c r="K951"/>
  <c r="F950"/>
  <c r="H950"/>
  <c r="J950"/>
  <c r="K950"/>
  <c r="F941"/>
  <c r="F942" s="1"/>
  <c r="H941"/>
  <c r="H942" s="1"/>
  <c r="F180" i="8" s="1"/>
  <c r="J941" i="7"/>
  <c r="J942" s="1"/>
  <c r="G180" i="8" s="1"/>
  <c r="K941" i="7"/>
  <c r="F936"/>
  <c r="H936"/>
  <c r="J936"/>
  <c r="K936"/>
  <c r="F935"/>
  <c r="H935"/>
  <c r="J935"/>
  <c r="K935"/>
  <c r="F931"/>
  <c r="H931"/>
  <c r="F930"/>
  <c r="H930"/>
  <c r="J930"/>
  <c r="K930"/>
  <c r="F929"/>
  <c r="H929"/>
  <c r="J929"/>
  <c r="K929"/>
  <c r="H925"/>
  <c r="J925"/>
  <c r="H924"/>
  <c r="J924"/>
  <c r="H923"/>
  <c r="J923"/>
  <c r="K923"/>
  <c r="H922"/>
  <c r="J922"/>
  <c r="H921"/>
  <c r="J921"/>
  <c r="H920"/>
  <c r="J920"/>
  <c r="K920"/>
  <c r="H919"/>
  <c r="J919"/>
  <c r="F915"/>
  <c r="H915"/>
  <c r="J915"/>
  <c r="K915"/>
  <c r="F914"/>
  <c r="F916" s="1"/>
  <c r="H914"/>
  <c r="H916" s="1"/>
  <c r="F176" i="8" s="1"/>
  <c r="G904" i="7" s="1"/>
  <c r="H904" s="1"/>
  <c r="J914"/>
  <c r="J916" s="1"/>
  <c r="G176" i="8" s="1"/>
  <c r="I904" i="7" s="1"/>
  <c r="J904" s="1"/>
  <c r="K914"/>
  <c r="H910"/>
  <c r="J910"/>
  <c r="F909"/>
  <c r="H909"/>
  <c r="J909"/>
  <c r="K909"/>
  <c r="F908"/>
  <c r="H908"/>
  <c r="J908"/>
  <c r="J911" s="1"/>
  <c r="G175" i="8" s="1"/>
  <c r="I903" i="7" s="1"/>
  <c r="J903" s="1"/>
  <c r="K908"/>
  <c r="H902"/>
  <c r="J902"/>
  <c r="F898"/>
  <c r="H898"/>
  <c r="J898"/>
  <c r="K898"/>
  <c r="H897"/>
  <c r="J897"/>
  <c r="H896"/>
  <c r="J896"/>
  <c r="F895"/>
  <c r="H895"/>
  <c r="F891"/>
  <c r="H891"/>
  <c r="J891"/>
  <c r="K891"/>
  <c r="H890"/>
  <c r="J890"/>
  <c r="H889"/>
  <c r="J889"/>
  <c r="K889"/>
  <c r="F888"/>
  <c r="H888"/>
  <c r="F884"/>
  <c r="H884"/>
  <c r="J884"/>
  <c r="K884"/>
  <c r="H883"/>
  <c r="J883"/>
  <c r="H882"/>
  <c r="J882"/>
  <c r="F881"/>
  <c r="H881"/>
  <c r="F877"/>
  <c r="H877"/>
  <c r="J877"/>
  <c r="J878" s="1"/>
  <c r="G170" i="8" s="1"/>
  <c r="I62" i="7" s="1"/>
  <c r="J62" s="1"/>
  <c r="K877"/>
  <c r="F876"/>
  <c r="H876"/>
  <c r="H878" s="1"/>
  <c r="F170" i="8" s="1"/>
  <c r="G62" i="7" s="1"/>
  <c r="H62" s="1"/>
  <c r="J876"/>
  <c r="K876"/>
  <c r="F872"/>
  <c r="F873" s="1"/>
  <c r="H872"/>
  <c r="H873" s="1"/>
  <c r="F169" i="8" s="1"/>
  <c r="G37" i="7" s="1"/>
  <c r="H37" s="1"/>
  <c r="J872"/>
  <c r="J873" s="1"/>
  <c r="G169" i="8" s="1"/>
  <c r="I37" i="7" s="1"/>
  <c r="J37" s="1"/>
  <c r="K872"/>
  <c r="F868"/>
  <c r="H868"/>
  <c r="F867"/>
  <c r="H867"/>
  <c r="J867"/>
  <c r="K867"/>
  <c r="F866"/>
  <c r="H866"/>
  <c r="J866"/>
  <c r="K866"/>
  <c r="F862"/>
  <c r="F863" s="1"/>
  <c r="H862"/>
  <c r="H863" s="1"/>
  <c r="F167" i="8" s="1"/>
  <c r="G14" i="7" s="1"/>
  <c r="H14" s="1"/>
  <c r="F860"/>
  <c r="H860"/>
  <c r="J860"/>
  <c r="K860"/>
  <c r="F859"/>
  <c r="H859"/>
  <c r="J859"/>
  <c r="K859"/>
  <c r="F856"/>
  <c r="F855"/>
  <c r="H855"/>
  <c r="H856" s="1"/>
  <c r="F166" i="8" s="1"/>
  <c r="G13" i="7" s="1"/>
  <c r="H13" s="1"/>
  <c r="F853"/>
  <c r="H853"/>
  <c r="J853"/>
  <c r="K853"/>
  <c r="F852"/>
  <c r="H852"/>
  <c r="J852"/>
  <c r="K852"/>
  <c r="F848"/>
  <c r="H848"/>
  <c r="J848"/>
  <c r="K848"/>
  <c r="H847"/>
  <c r="J847"/>
  <c r="H846"/>
  <c r="J846"/>
  <c r="F845"/>
  <c r="H845"/>
  <c r="J845"/>
  <c r="F841"/>
  <c r="F842" s="1"/>
  <c r="H841"/>
  <c r="H842" s="1"/>
  <c r="F164" i="8" s="1"/>
  <c r="G7" i="7" s="1"/>
  <c r="H7" s="1"/>
  <c r="F839"/>
  <c r="H839"/>
  <c r="J839"/>
  <c r="K839"/>
  <c r="F838"/>
  <c r="H838"/>
  <c r="J838"/>
  <c r="K838"/>
  <c r="F834"/>
  <c r="F835" s="1"/>
  <c r="H834"/>
  <c r="H835" s="1"/>
  <c r="F163" i="8" s="1"/>
  <c r="G6" i="7" s="1"/>
  <c r="H6" s="1"/>
  <c r="F832"/>
  <c r="H832"/>
  <c r="J832"/>
  <c r="K832"/>
  <c r="F831"/>
  <c r="H831"/>
  <c r="J831"/>
  <c r="K831"/>
  <c r="H828"/>
  <c r="F162" i="8" s="1"/>
  <c r="J828" i="7"/>
  <c r="G162" i="8" s="1"/>
  <c r="F827" i="7"/>
  <c r="F828" s="1"/>
  <c r="H827"/>
  <c r="J827"/>
  <c r="K827"/>
  <c r="F823"/>
  <c r="F824" s="1"/>
  <c r="H823"/>
  <c r="H824" s="1"/>
  <c r="F161" i="8" s="1"/>
  <c r="J823" i="7"/>
  <c r="J824" s="1"/>
  <c r="G161" i="8" s="1"/>
  <c r="K823" i="7"/>
  <c r="F819"/>
  <c r="F820" s="1"/>
  <c r="H819"/>
  <c r="H820" s="1"/>
  <c r="F160" i="8" s="1"/>
  <c r="J819" i="7"/>
  <c r="J820" s="1"/>
  <c r="G160" i="8" s="1"/>
  <c r="K819" i="7"/>
  <c r="F816"/>
  <c r="F815"/>
  <c r="H815"/>
  <c r="H816" s="1"/>
  <c r="F159" i="8" s="1"/>
  <c r="J815" i="7"/>
  <c r="J816" s="1"/>
  <c r="G159" i="8" s="1"/>
  <c r="K815" i="7"/>
  <c r="F811"/>
  <c r="F812" s="1"/>
  <c r="H811"/>
  <c r="J811"/>
  <c r="J812" s="1"/>
  <c r="G158" i="8" s="1"/>
  <c r="K811" i="7"/>
  <c r="F807"/>
  <c r="F808" s="1"/>
  <c r="H807"/>
  <c r="J807"/>
  <c r="J808" s="1"/>
  <c r="G157" i="8" s="1"/>
  <c r="K807" i="7"/>
  <c r="F803"/>
  <c r="F804" s="1"/>
  <c r="H803"/>
  <c r="H804" s="1"/>
  <c r="F156" i="8" s="1"/>
  <c r="J803" i="7"/>
  <c r="J804" s="1"/>
  <c r="G156" i="8" s="1"/>
  <c r="K803" i="7"/>
  <c r="J800"/>
  <c r="G155" i="8" s="1"/>
  <c r="F799" i="7"/>
  <c r="F800" s="1"/>
  <c r="H799"/>
  <c r="H800" s="1"/>
  <c r="F155" i="8" s="1"/>
  <c r="J799" i="7"/>
  <c r="K799"/>
  <c r="F795"/>
  <c r="F796" s="1"/>
  <c r="H795"/>
  <c r="J795"/>
  <c r="J796" s="1"/>
  <c r="G154" i="8" s="1"/>
  <c r="K795" i="7"/>
  <c r="J792"/>
  <c r="G153" i="8" s="1"/>
  <c r="H791" i="7"/>
  <c r="H792" s="1"/>
  <c r="F153" i="8" s="1"/>
  <c r="J791" i="7"/>
  <c r="F788"/>
  <c r="F787"/>
  <c r="H787"/>
  <c r="H788" s="1"/>
  <c r="F152" i="8" s="1"/>
  <c r="J787" i="7"/>
  <c r="J788" s="1"/>
  <c r="G152" i="8" s="1"/>
  <c r="K787" i="7"/>
  <c r="F783"/>
  <c r="F784" s="1"/>
  <c r="H783"/>
  <c r="H784" s="1"/>
  <c r="F151" i="8" s="1"/>
  <c r="J783" i="7"/>
  <c r="J784" s="1"/>
  <c r="G151" i="8" s="1"/>
  <c r="K783" i="7"/>
  <c r="F779"/>
  <c r="F780" s="1"/>
  <c r="H779"/>
  <c r="H780" s="1"/>
  <c r="F150" i="8" s="1"/>
  <c r="J779" i="7"/>
  <c r="J780" s="1"/>
  <c r="G150" i="8" s="1"/>
  <c r="K779" i="7"/>
  <c r="F775"/>
  <c r="F776" s="1"/>
  <c r="H775"/>
  <c r="H776" s="1"/>
  <c r="F149" i="8" s="1"/>
  <c r="J775" i="7"/>
  <c r="J776" s="1"/>
  <c r="G149" i="8" s="1"/>
  <c r="K775" i="7"/>
  <c r="F772"/>
  <c r="F771"/>
  <c r="H771"/>
  <c r="H772" s="1"/>
  <c r="F148" i="8" s="1"/>
  <c r="J771" i="7"/>
  <c r="J772" s="1"/>
  <c r="G148" i="8" s="1"/>
  <c r="K771" i="7"/>
  <c r="F767"/>
  <c r="F768" s="1"/>
  <c r="H767"/>
  <c r="J767"/>
  <c r="J768" s="1"/>
  <c r="G147" i="8" s="1"/>
  <c r="K767" i="7"/>
  <c r="F763"/>
  <c r="F764" s="1"/>
  <c r="H763"/>
  <c r="J763"/>
  <c r="J764" s="1"/>
  <c r="G146" i="8" s="1"/>
  <c r="K763" i="7"/>
  <c r="F759"/>
  <c r="H759"/>
  <c r="F757"/>
  <c r="H757"/>
  <c r="I759" s="1"/>
  <c r="K759" s="1"/>
  <c r="J757"/>
  <c r="K757"/>
  <c r="H753"/>
  <c r="J753"/>
  <c r="F751"/>
  <c r="H751"/>
  <c r="J751"/>
  <c r="K751"/>
  <c r="F750"/>
  <c r="H750"/>
  <c r="J750"/>
  <c r="K750"/>
  <c r="H746"/>
  <c r="J746"/>
  <c r="F743"/>
  <c r="H743"/>
  <c r="J743"/>
  <c r="K743"/>
  <c r="F742"/>
  <c r="H742"/>
  <c r="J742"/>
  <c r="K742"/>
  <c r="F738"/>
  <c r="F739" s="1"/>
  <c r="H738"/>
  <c r="J738"/>
  <c r="K738"/>
  <c r="F737"/>
  <c r="H737"/>
  <c r="H739" s="1"/>
  <c r="F142" i="8" s="1"/>
  <c r="J737" i="7"/>
  <c r="K737"/>
  <c r="F733"/>
  <c r="H733"/>
  <c r="J733"/>
  <c r="J734" s="1"/>
  <c r="G141" i="8" s="1"/>
  <c r="K733" i="7"/>
  <c r="F732"/>
  <c r="F734" s="1"/>
  <c r="H732"/>
  <c r="H734" s="1"/>
  <c r="F141" i="8" s="1"/>
  <c r="J732" i="7"/>
  <c r="K732"/>
  <c r="F728"/>
  <c r="H728"/>
  <c r="J728"/>
  <c r="K728"/>
  <c r="F727"/>
  <c r="H727"/>
  <c r="J727"/>
  <c r="J729" s="1"/>
  <c r="G140" i="8" s="1"/>
  <c r="K727" i="7"/>
  <c r="F723"/>
  <c r="H723"/>
  <c r="J723"/>
  <c r="K723"/>
  <c r="F722"/>
  <c r="F724" s="1"/>
  <c r="H722"/>
  <c r="J722"/>
  <c r="J724" s="1"/>
  <c r="G139" i="8" s="1"/>
  <c r="K722" i="7"/>
  <c r="F718"/>
  <c r="H718"/>
  <c r="J718"/>
  <c r="K718"/>
  <c r="F717"/>
  <c r="F719" s="1"/>
  <c r="H717"/>
  <c r="H719" s="1"/>
  <c r="F138" i="8" s="1"/>
  <c r="J717" i="7"/>
  <c r="K717"/>
  <c r="F713"/>
  <c r="H713"/>
  <c r="J713"/>
  <c r="K713"/>
  <c r="F712"/>
  <c r="H712"/>
  <c r="J712"/>
  <c r="K712"/>
  <c r="F708"/>
  <c r="H708"/>
  <c r="J708"/>
  <c r="K708"/>
  <c r="F707"/>
  <c r="F709" s="1"/>
  <c r="H707"/>
  <c r="J707"/>
  <c r="K707"/>
  <c r="F703"/>
  <c r="H703"/>
  <c r="J703"/>
  <c r="K703"/>
  <c r="F702"/>
  <c r="H702"/>
  <c r="F701"/>
  <c r="F704" s="1"/>
  <c r="H701"/>
  <c r="I702" s="1"/>
  <c r="K702" s="1"/>
  <c r="J701"/>
  <c r="K701"/>
  <c r="F697"/>
  <c r="H697"/>
  <c r="J697"/>
  <c r="K697"/>
  <c r="F696"/>
  <c r="F698" s="1"/>
  <c r="H696"/>
  <c r="H698" s="1"/>
  <c r="F134" i="8" s="1"/>
  <c r="J696" i="7"/>
  <c r="J698" s="1"/>
  <c r="G134" i="8" s="1"/>
  <c r="K696" i="7"/>
  <c r="F692"/>
  <c r="H692"/>
  <c r="J692"/>
  <c r="K692"/>
  <c r="F691"/>
  <c r="H691"/>
  <c r="J691"/>
  <c r="K691"/>
  <c r="F687"/>
  <c r="H687"/>
  <c r="J687"/>
  <c r="J688" s="1"/>
  <c r="G132" i="8" s="1"/>
  <c r="K687" i="7"/>
  <c r="F686"/>
  <c r="H686"/>
  <c r="H688" s="1"/>
  <c r="F132" i="8" s="1"/>
  <c r="J686" i="7"/>
  <c r="K686"/>
  <c r="F682"/>
  <c r="J682"/>
  <c r="F681"/>
  <c r="F683" s="1"/>
  <c r="H681"/>
  <c r="J681"/>
  <c r="K681"/>
  <c r="F677"/>
  <c r="H677"/>
  <c r="J677"/>
  <c r="K677"/>
  <c r="F676"/>
  <c r="H676"/>
  <c r="H678" s="1"/>
  <c r="F130" i="8" s="1"/>
  <c r="J676" i="7"/>
  <c r="K676"/>
  <c r="H673"/>
  <c r="F129" i="8" s="1"/>
  <c r="F672" i="7"/>
  <c r="H672"/>
  <c r="J672"/>
  <c r="K672"/>
  <c r="F671"/>
  <c r="H671"/>
  <c r="J671"/>
  <c r="J673" s="1"/>
  <c r="G129" i="8" s="1"/>
  <c r="K671" i="7"/>
  <c r="F667"/>
  <c r="H667"/>
  <c r="F666"/>
  <c r="H666"/>
  <c r="J666"/>
  <c r="K666"/>
  <c r="F665"/>
  <c r="H665"/>
  <c r="I667" s="1"/>
  <c r="K667" s="1"/>
  <c r="J665"/>
  <c r="K665"/>
  <c r="H664"/>
  <c r="J664"/>
  <c r="H663"/>
  <c r="J663"/>
  <c r="F662"/>
  <c r="H662"/>
  <c r="J662"/>
  <c r="K662"/>
  <c r="H661"/>
  <c r="J661"/>
  <c r="F657"/>
  <c r="H657"/>
  <c r="F656"/>
  <c r="H656"/>
  <c r="J656"/>
  <c r="K656"/>
  <c r="F655"/>
  <c r="H655"/>
  <c r="I657" s="1"/>
  <c r="K657" s="1"/>
  <c r="J655"/>
  <c r="K655"/>
  <c r="H654"/>
  <c r="J654"/>
  <c r="H653"/>
  <c r="J653"/>
  <c r="H652"/>
  <c r="J652"/>
  <c r="F648"/>
  <c r="H648"/>
  <c r="F647"/>
  <c r="H647"/>
  <c r="J647"/>
  <c r="K647"/>
  <c r="F646"/>
  <c r="H646"/>
  <c r="J646"/>
  <c r="K646"/>
  <c r="F645"/>
  <c r="H645"/>
  <c r="J645"/>
  <c r="K645"/>
  <c r="H644"/>
  <c r="J644"/>
  <c r="F643"/>
  <c r="H643"/>
  <c r="J643"/>
  <c r="K643"/>
  <c r="F639"/>
  <c r="H639"/>
  <c r="J639"/>
  <c r="K639"/>
  <c r="F638"/>
  <c r="H638"/>
  <c r="J638"/>
  <c r="K638"/>
  <c r="H637"/>
  <c r="J637"/>
  <c r="F634"/>
  <c r="E124" i="8" s="1"/>
  <c r="F633" i="7"/>
  <c r="H633"/>
  <c r="H634" s="1"/>
  <c r="F124" i="8" s="1"/>
  <c r="J633" i="7"/>
  <c r="J634" s="1"/>
  <c r="G124" i="8" s="1"/>
  <c r="K633" i="7"/>
  <c r="H630"/>
  <c r="F123" i="8" s="1"/>
  <c r="F629" i="7"/>
  <c r="F630" s="1"/>
  <c r="H629"/>
  <c r="J629"/>
  <c r="J630" s="1"/>
  <c r="G123" i="8" s="1"/>
  <c r="K629" i="7"/>
  <c r="H625"/>
  <c r="H626" s="1"/>
  <c r="F122" i="8" s="1"/>
  <c r="J625" i="7"/>
  <c r="J626" s="1"/>
  <c r="G122" i="8" s="1"/>
  <c r="F621" i="7"/>
  <c r="H621"/>
  <c r="J621"/>
  <c r="K621"/>
  <c r="F620"/>
  <c r="H620"/>
  <c r="J620"/>
  <c r="K620"/>
  <c r="F619"/>
  <c r="H619"/>
  <c r="J619"/>
  <c r="J622" s="1"/>
  <c r="G121" i="8" s="1"/>
  <c r="K619" i="7"/>
  <c r="H615"/>
  <c r="J615"/>
  <c r="H613"/>
  <c r="J613"/>
  <c r="F608"/>
  <c r="H608"/>
  <c r="J608"/>
  <c r="K608"/>
  <c r="F604"/>
  <c r="H604"/>
  <c r="F603"/>
  <c r="H603"/>
  <c r="J603"/>
  <c r="K603"/>
  <c r="F602"/>
  <c r="J602"/>
  <c r="F601"/>
  <c r="H601"/>
  <c r="J601"/>
  <c r="K601"/>
  <c r="F600"/>
  <c r="H600"/>
  <c r="J600"/>
  <c r="K600"/>
  <c r="F596"/>
  <c r="H596"/>
  <c r="F595"/>
  <c r="H595"/>
  <c r="J595"/>
  <c r="K595"/>
  <c r="F594"/>
  <c r="H594"/>
  <c r="J594"/>
  <c r="K594"/>
  <c r="H593"/>
  <c r="J593"/>
  <c r="H592"/>
  <c r="J592"/>
  <c r="F591"/>
  <c r="H591"/>
  <c r="I596" s="1"/>
  <c r="K596" s="1"/>
  <c r="J591"/>
  <c r="K591"/>
  <c r="F587"/>
  <c r="H587"/>
  <c r="J587"/>
  <c r="K587"/>
  <c r="F586"/>
  <c r="H586"/>
  <c r="J586"/>
  <c r="K586"/>
  <c r="H585"/>
  <c r="J585"/>
  <c r="F584"/>
  <c r="H584"/>
  <c r="J584"/>
  <c r="K584"/>
  <c r="H583"/>
  <c r="J583"/>
  <c r="F531"/>
  <c r="H531"/>
  <c r="J531"/>
  <c r="K531"/>
  <c r="F530"/>
  <c r="H530"/>
  <c r="J530"/>
  <c r="K530"/>
  <c r="F528"/>
  <c r="H528"/>
  <c r="J528"/>
  <c r="K528"/>
  <c r="F527"/>
  <c r="H527"/>
  <c r="J527"/>
  <c r="K527"/>
  <c r="F526"/>
  <c r="H526"/>
  <c r="J526"/>
  <c r="K526"/>
  <c r="F525"/>
  <c r="H525"/>
  <c r="J525"/>
  <c r="K525"/>
  <c r="F524"/>
  <c r="H524"/>
  <c r="J524"/>
  <c r="K524"/>
  <c r="F523"/>
  <c r="H523"/>
  <c r="J523"/>
  <c r="K523"/>
  <c r="H519"/>
  <c r="H520" s="1"/>
  <c r="F105" i="8" s="1"/>
  <c r="J519" i="7"/>
  <c r="J520" s="1"/>
  <c r="G105" i="8" s="1"/>
  <c r="H516" i="7"/>
  <c r="F104" i="8" s="1"/>
  <c r="H515" i="7"/>
  <c r="J515"/>
  <c r="J516" s="1"/>
  <c r="G104" i="8" s="1"/>
  <c r="F512" i="7"/>
  <c r="F511"/>
  <c r="H511"/>
  <c r="H512" s="1"/>
  <c r="F103" i="8" s="1"/>
  <c r="J511" i="7"/>
  <c r="J512" s="1"/>
  <c r="G103" i="8" s="1"/>
  <c r="K511" i="7"/>
  <c r="J508"/>
  <c r="G102" i="8" s="1"/>
  <c r="F507" i="7"/>
  <c r="F508" s="1"/>
  <c r="H507"/>
  <c r="H508" s="1"/>
  <c r="F102" i="8" s="1"/>
  <c r="J507" i="7"/>
  <c r="K507"/>
  <c r="H504"/>
  <c r="F101" i="8" s="1"/>
  <c r="F503" i="7"/>
  <c r="F504" s="1"/>
  <c r="H503"/>
  <c r="J503"/>
  <c r="J504" s="1"/>
  <c r="G101" i="8" s="1"/>
  <c r="K503" i="7"/>
  <c r="F499"/>
  <c r="F500" s="1"/>
  <c r="H499"/>
  <c r="J499"/>
  <c r="J500" s="1"/>
  <c r="G100" i="8" s="1"/>
  <c r="K499" i="7"/>
  <c r="F495"/>
  <c r="F496" s="1"/>
  <c r="H495"/>
  <c r="H496" s="1"/>
  <c r="F99" i="8" s="1"/>
  <c r="J495" i="7"/>
  <c r="J496" s="1"/>
  <c r="G99" i="8" s="1"/>
  <c r="K495" i="7"/>
  <c r="H492"/>
  <c r="F98" i="8" s="1"/>
  <c r="H491" i="7"/>
  <c r="J491"/>
  <c r="J492" s="1"/>
  <c r="G98" i="8" s="1"/>
  <c r="H488" i="7"/>
  <c r="F97" i="8" s="1"/>
  <c r="F487" i="7"/>
  <c r="H487"/>
  <c r="J487"/>
  <c r="K487"/>
  <c r="F486"/>
  <c r="H486"/>
  <c r="J486"/>
  <c r="K486"/>
  <c r="F485"/>
  <c r="H485"/>
  <c r="J485"/>
  <c r="K485"/>
  <c r="F484"/>
  <c r="H484"/>
  <c r="J484"/>
  <c r="K484"/>
  <c r="F480"/>
  <c r="H480"/>
  <c r="F479"/>
  <c r="H479"/>
  <c r="J479"/>
  <c r="K479"/>
  <c r="F478"/>
  <c r="H478"/>
  <c r="H481" s="1"/>
  <c r="F96" i="8" s="1"/>
  <c r="J478" i="7"/>
  <c r="K478"/>
  <c r="F474"/>
  <c r="H474"/>
  <c r="F473"/>
  <c r="H473"/>
  <c r="J473"/>
  <c r="K473"/>
  <c r="F472"/>
  <c r="H472"/>
  <c r="J472"/>
  <c r="K472"/>
  <c r="H469"/>
  <c r="F94" i="8" s="1"/>
  <c r="F468" i="7"/>
  <c r="H468"/>
  <c r="I468"/>
  <c r="K468" s="1"/>
  <c r="F467"/>
  <c r="F469" s="1"/>
  <c r="H467"/>
  <c r="J467"/>
  <c r="K467"/>
  <c r="H462"/>
  <c r="J462"/>
  <c r="F457"/>
  <c r="H457"/>
  <c r="J457"/>
  <c r="K457"/>
  <c r="H452"/>
  <c r="J452"/>
  <c r="J449"/>
  <c r="G90" i="8" s="1"/>
  <c r="F448" i="7"/>
  <c r="F449" s="1"/>
  <c r="H448"/>
  <c r="H449" s="1"/>
  <c r="F90" i="8" s="1"/>
  <c r="J448" i="7"/>
  <c r="K448"/>
  <c r="H443"/>
  <c r="J443"/>
  <c r="H438"/>
  <c r="J438"/>
  <c r="H433"/>
  <c r="J433"/>
  <c r="H429"/>
  <c r="H430" s="1"/>
  <c r="F86" i="8" s="1"/>
  <c r="J429" i="7"/>
  <c r="J430" s="1"/>
  <c r="G86" i="8" s="1"/>
  <c r="H425" i="7"/>
  <c r="H426" s="1"/>
  <c r="F85" i="8" s="1"/>
  <c r="J425" i="7"/>
  <c r="J426" s="1"/>
  <c r="G85" i="8" s="1"/>
  <c r="H421" i="7"/>
  <c r="H422" s="1"/>
  <c r="F84" i="8" s="1"/>
  <c r="J421" i="7"/>
  <c r="J422" s="1"/>
  <c r="G84" i="8" s="1"/>
  <c r="H417" i="7"/>
  <c r="H418" s="1"/>
  <c r="F83" i="8" s="1"/>
  <c r="J417" i="7"/>
  <c r="J418" s="1"/>
  <c r="G83" i="8" s="1"/>
  <c r="J414" i="7"/>
  <c r="G82" i="8" s="1"/>
  <c r="H413" i="7"/>
  <c r="H414" s="1"/>
  <c r="F82" i="8" s="1"/>
  <c r="J413" i="7"/>
  <c r="H409"/>
  <c r="H410" s="1"/>
  <c r="F81" i="8" s="1"/>
  <c r="J409" i="7"/>
  <c r="J410" s="1"/>
  <c r="G81" i="8" s="1"/>
  <c r="F405" i="7"/>
  <c r="F406" s="1"/>
  <c r="H405"/>
  <c r="H406" s="1"/>
  <c r="F80" i="8" s="1"/>
  <c r="J405" i="7"/>
  <c r="J406" s="1"/>
  <c r="G80" i="8" s="1"/>
  <c r="K405" i="7"/>
  <c r="H401"/>
  <c r="H402" s="1"/>
  <c r="F79" i="8" s="1"/>
  <c r="J401" i="7"/>
  <c r="J402" s="1"/>
  <c r="G79" i="8" s="1"/>
  <c r="H397" i="7"/>
  <c r="H398" s="1"/>
  <c r="F78" i="8" s="1"/>
  <c r="J397" i="7"/>
  <c r="J398" s="1"/>
  <c r="G78" i="8" s="1"/>
  <c r="J394" i="7"/>
  <c r="G77" i="8" s="1"/>
  <c r="H393" i="7"/>
  <c r="H394" s="1"/>
  <c r="F77" i="8" s="1"/>
  <c r="J393" i="7"/>
  <c r="H389"/>
  <c r="H390" s="1"/>
  <c r="F76" i="8" s="1"/>
  <c r="J389" i="7"/>
  <c r="J390" s="1"/>
  <c r="G76" i="8" s="1"/>
  <c r="H385" i="7"/>
  <c r="H386" s="1"/>
  <c r="F75" i="8" s="1"/>
  <c r="J385" i="7"/>
  <c r="J386" s="1"/>
  <c r="G75" i="8" s="1"/>
  <c r="H381" i="7"/>
  <c r="H382" s="1"/>
  <c r="F74" i="8" s="1"/>
  <c r="J381" i="7"/>
  <c r="J382" s="1"/>
  <c r="G74" i="8" s="1"/>
  <c r="H377" i="7"/>
  <c r="J377"/>
  <c r="J378" s="1"/>
  <c r="G73" i="8" s="1"/>
  <c r="H373" i="7"/>
  <c r="H374" s="1"/>
  <c r="F72" i="8" s="1"/>
  <c r="J373" i="7"/>
  <c r="J374" s="1"/>
  <c r="G72" i="8" s="1"/>
  <c r="J370" i="7"/>
  <c r="G71" i="8" s="1"/>
  <c r="H369" i="7"/>
  <c r="H370" s="1"/>
  <c r="F71" i="8" s="1"/>
  <c r="J369" i="7"/>
  <c r="H365"/>
  <c r="H366" s="1"/>
  <c r="F70" i="8" s="1"/>
  <c r="J365" i="7"/>
  <c r="J366" s="1"/>
  <c r="G70" i="8" s="1"/>
  <c r="H362" i="7"/>
  <c r="F69" i="8" s="1"/>
  <c r="H361" i="7"/>
  <c r="J361"/>
  <c r="J362" s="1"/>
  <c r="G69" i="8" s="1"/>
  <c r="H357" i="7"/>
  <c r="H358" s="1"/>
  <c r="F68" i="8" s="1"/>
  <c r="J357" i="7"/>
  <c r="J358" s="1"/>
  <c r="G68" i="8" s="1"/>
  <c r="H353" i="7"/>
  <c r="H354" s="1"/>
  <c r="F67" i="8" s="1"/>
  <c r="J353" i="7"/>
  <c r="J354" s="1"/>
  <c r="G67" i="8" s="1"/>
  <c r="H349" i="7"/>
  <c r="H350" s="1"/>
  <c r="F66" i="8" s="1"/>
  <c r="J349" i="7"/>
  <c r="J350" s="1"/>
  <c r="G66" i="8" s="1"/>
  <c r="H345" i="7"/>
  <c r="J345"/>
  <c r="J346" s="1"/>
  <c r="G65" i="8" s="1"/>
  <c r="H341" i="7"/>
  <c r="H342" s="1"/>
  <c r="F64" i="8" s="1"/>
  <c r="J341" i="7"/>
  <c r="J342" s="1"/>
  <c r="G64" i="8" s="1"/>
  <c r="H337" i="7"/>
  <c r="H338" s="1"/>
  <c r="F63" i="8" s="1"/>
  <c r="J337" i="7"/>
  <c r="J338" s="1"/>
  <c r="G63" i="8" s="1"/>
  <c r="H333" i="7"/>
  <c r="H334" s="1"/>
  <c r="F62" i="8" s="1"/>
  <c r="J333" i="7"/>
  <c r="J334" s="1"/>
  <c r="G62" i="8" s="1"/>
  <c r="H329" i="7"/>
  <c r="H330" s="1"/>
  <c r="F61" i="8" s="1"/>
  <c r="J329" i="7"/>
  <c r="J330" s="1"/>
  <c r="G61" i="8" s="1"/>
  <c r="H325" i="7"/>
  <c r="H326" s="1"/>
  <c r="F60" i="8" s="1"/>
  <c r="J325" i="7"/>
  <c r="J326" s="1"/>
  <c r="G60" i="8" s="1"/>
  <c r="H321" i="7"/>
  <c r="H322" s="1"/>
  <c r="F59" i="8" s="1"/>
  <c r="J321" i="7"/>
  <c r="J322" s="1"/>
  <c r="G59" i="8" s="1"/>
  <c r="H317" i="7"/>
  <c r="J317"/>
  <c r="J318" s="1"/>
  <c r="G58" i="8" s="1"/>
  <c r="H313" i="7"/>
  <c r="H314" s="1"/>
  <c r="F57" i="8" s="1"/>
  <c r="J313" i="7"/>
  <c r="J314" s="1"/>
  <c r="G57" i="8" s="1"/>
  <c r="H309" i="7"/>
  <c r="J309"/>
  <c r="J310" s="1"/>
  <c r="G56" i="8" s="1"/>
  <c r="H306" i="7"/>
  <c r="F55" i="8" s="1"/>
  <c r="J306" i="7"/>
  <c r="G55" i="8" s="1"/>
  <c r="H305" i="7"/>
  <c r="J305"/>
  <c r="H302"/>
  <c r="F54" i="8" s="1"/>
  <c r="H301" i="7"/>
  <c r="J301"/>
  <c r="J302" s="1"/>
  <c r="G54" i="8" s="1"/>
  <c r="F296" i="7"/>
  <c r="H296"/>
  <c r="J296"/>
  <c r="K296"/>
  <c r="F292"/>
  <c r="H292"/>
  <c r="J292"/>
  <c r="K292"/>
  <c r="H291"/>
  <c r="J291"/>
  <c r="J293" s="1"/>
  <c r="G52" i="8" s="1"/>
  <c r="F290" i="7"/>
  <c r="H290"/>
  <c r="J290"/>
  <c r="K290"/>
  <c r="H287"/>
  <c r="F51" i="8" s="1"/>
  <c r="F286" i="7"/>
  <c r="H286"/>
  <c r="F285"/>
  <c r="F287" s="1"/>
  <c r="H285"/>
  <c r="I286" s="1"/>
  <c r="K286" s="1"/>
  <c r="J285"/>
  <c r="K285"/>
  <c r="F281"/>
  <c r="H281"/>
  <c r="F280"/>
  <c r="H280"/>
  <c r="I281" s="1"/>
  <c r="K281" s="1"/>
  <c r="J280"/>
  <c r="K280"/>
  <c r="F276"/>
  <c r="H276"/>
  <c r="F275"/>
  <c r="H275"/>
  <c r="H277" s="1"/>
  <c r="F49" i="8" s="1"/>
  <c r="J275" i="7"/>
  <c r="K275"/>
  <c r="H255"/>
  <c r="J255"/>
  <c r="F254"/>
  <c r="E255" s="1"/>
  <c r="K255" s="1"/>
  <c r="H254"/>
  <c r="J254"/>
  <c r="K254"/>
  <c r="H250"/>
  <c r="H246"/>
  <c r="J246"/>
  <c r="F245"/>
  <c r="H245"/>
  <c r="J245"/>
  <c r="K245"/>
  <c r="F240"/>
  <c r="H240"/>
  <c r="J240"/>
  <c r="K240"/>
  <c r="H236"/>
  <c r="J236"/>
  <c r="F235"/>
  <c r="H235"/>
  <c r="J235"/>
  <c r="K235"/>
  <c r="F234"/>
  <c r="H234"/>
  <c r="J234"/>
  <c r="K234"/>
  <c r="F233"/>
  <c r="H233"/>
  <c r="J233"/>
  <c r="K233"/>
  <c r="H232"/>
  <c r="J232"/>
  <c r="K232"/>
  <c r="F231"/>
  <c r="H231"/>
  <c r="J231"/>
  <c r="K231"/>
  <c r="H230"/>
  <c r="J230"/>
  <c r="H229"/>
  <c r="J229"/>
  <c r="F228"/>
  <c r="H228"/>
  <c r="J228"/>
  <c r="K228"/>
  <c r="F227"/>
  <c r="H227"/>
  <c r="J227"/>
  <c r="K227"/>
  <c r="H218"/>
  <c r="J218"/>
  <c r="F214"/>
  <c r="H214"/>
  <c r="H213"/>
  <c r="J213"/>
  <c r="F212"/>
  <c r="H212"/>
  <c r="J212"/>
  <c r="K212"/>
  <c r="F211"/>
  <c r="H211"/>
  <c r="J211"/>
  <c r="K211"/>
  <c r="F207"/>
  <c r="H207"/>
  <c r="H206"/>
  <c r="J206"/>
  <c r="F205"/>
  <c r="H205"/>
  <c r="J205"/>
  <c r="K205"/>
  <c r="F204"/>
  <c r="H204"/>
  <c r="H208" s="1"/>
  <c r="F38" i="8" s="1"/>
  <c r="J204" i="7"/>
  <c r="K204"/>
  <c r="F199"/>
  <c r="H199"/>
  <c r="J199"/>
  <c r="K199"/>
  <c r="H194"/>
  <c r="J194"/>
  <c r="H189"/>
  <c r="J189"/>
  <c r="F184"/>
  <c r="H184"/>
  <c r="J184"/>
  <c r="K184"/>
  <c r="H166"/>
  <c r="J166"/>
  <c r="H160"/>
  <c r="J160"/>
  <c r="H155"/>
  <c r="J155"/>
  <c r="F153"/>
  <c r="H153"/>
  <c r="J153"/>
  <c r="K153"/>
  <c r="H152"/>
  <c r="J152"/>
  <c r="H146"/>
  <c r="J146"/>
  <c r="H144"/>
  <c r="J144"/>
  <c r="F143"/>
  <c r="H143"/>
  <c r="J143"/>
  <c r="K143"/>
  <c r="F137"/>
  <c r="H137"/>
  <c r="J137"/>
  <c r="K137"/>
  <c r="H135"/>
  <c r="J135"/>
  <c r="F134"/>
  <c r="H134"/>
  <c r="J134"/>
  <c r="K134"/>
  <c r="H133"/>
  <c r="J133"/>
  <c r="J129"/>
  <c r="G25" i="8" s="1"/>
  <c r="F128" i="7"/>
  <c r="F129" s="1"/>
  <c r="H128"/>
  <c r="H129" s="1"/>
  <c r="F25" i="8" s="1"/>
  <c r="J128" i="7"/>
  <c r="K128"/>
  <c r="H125"/>
  <c r="F24" i="8" s="1"/>
  <c r="F124" i="7"/>
  <c r="F125" s="1"/>
  <c r="H124"/>
  <c r="J124"/>
  <c r="J125" s="1"/>
  <c r="G24" i="8" s="1"/>
  <c r="K124" i="7"/>
  <c r="J121"/>
  <c r="G23" i="8" s="1"/>
  <c r="F120" i="7"/>
  <c r="F121" s="1"/>
  <c r="E23" i="8" s="1"/>
  <c r="H120" i="7"/>
  <c r="H121" s="1"/>
  <c r="F23" i="8" s="1"/>
  <c r="J120" i="7"/>
  <c r="K120"/>
  <c r="F115"/>
  <c r="H115"/>
  <c r="J115"/>
  <c r="K115"/>
  <c r="F114"/>
  <c r="H114"/>
  <c r="F113"/>
  <c r="H113"/>
  <c r="J113"/>
  <c r="K113"/>
  <c r="F112"/>
  <c r="H112"/>
  <c r="I114" s="1"/>
  <c r="K114" s="1"/>
  <c r="J112"/>
  <c r="K112"/>
  <c r="F107"/>
  <c r="H107"/>
  <c r="J107"/>
  <c r="K107"/>
  <c r="F106"/>
  <c r="H106"/>
  <c r="F105"/>
  <c r="H105"/>
  <c r="J105"/>
  <c r="K105"/>
  <c r="F104"/>
  <c r="H104"/>
  <c r="J104"/>
  <c r="K104"/>
  <c r="F100"/>
  <c r="F101" s="1"/>
  <c r="E20" i="8" s="1"/>
  <c r="H100" i="7"/>
  <c r="H101" s="1"/>
  <c r="F20" i="8" s="1"/>
  <c r="J100" i="7"/>
  <c r="J101" s="1"/>
  <c r="G20" i="8" s="1"/>
  <c r="F96" i="7"/>
  <c r="H96"/>
  <c r="J96"/>
  <c r="K96"/>
  <c r="F95"/>
  <c r="H95"/>
  <c r="J95"/>
  <c r="K95"/>
  <c r="F82"/>
  <c r="F83" s="1"/>
  <c r="H82"/>
  <c r="J82"/>
  <c r="J83" s="1"/>
  <c r="G16" i="8" s="1"/>
  <c r="K82" i="7"/>
  <c r="F79"/>
  <c r="E15" i="8" s="1"/>
  <c r="F78" i="7"/>
  <c r="H78"/>
  <c r="H79" s="1"/>
  <c r="F15" i="8" s="1"/>
  <c r="J78" i="7"/>
  <c r="J79" s="1"/>
  <c r="G15" i="8" s="1"/>
  <c r="K78" i="7"/>
  <c r="F75"/>
  <c r="H75"/>
  <c r="F14" i="8" s="1"/>
  <c r="F74" i="7"/>
  <c r="H74"/>
  <c r="J74"/>
  <c r="J75" s="1"/>
  <c r="G14" i="8" s="1"/>
  <c r="K74" i="7"/>
  <c r="F70"/>
  <c r="F71" s="1"/>
  <c r="H70"/>
  <c r="H71" s="1"/>
  <c r="F13" i="8" s="1"/>
  <c r="J70" i="7"/>
  <c r="J71" s="1"/>
  <c r="G13" i="8" s="1"/>
  <c r="K70" i="7"/>
  <c r="H67"/>
  <c r="F12" i="8" s="1"/>
  <c r="F66" i="7"/>
  <c r="F67" s="1"/>
  <c r="H66"/>
  <c r="J66"/>
  <c r="J67" s="1"/>
  <c r="G12" i="8" s="1"/>
  <c r="K66" i="7"/>
  <c r="F61"/>
  <c r="H61"/>
  <c r="J61"/>
  <c r="K61"/>
  <c r="F60"/>
  <c r="H60"/>
  <c r="J60"/>
  <c r="F59"/>
  <c r="H59"/>
  <c r="J59"/>
  <c r="K59"/>
  <c r="F58"/>
  <c r="H58"/>
  <c r="J58"/>
  <c r="K58"/>
  <c r="F57"/>
  <c r="H57"/>
  <c r="J57"/>
  <c r="K57"/>
  <c r="F56"/>
  <c r="H56"/>
  <c r="J56"/>
  <c r="K56"/>
  <c r="F55"/>
  <c r="H55"/>
  <c r="J55"/>
  <c r="K55"/>
  <c r="F54"/>
  <c r="H54"/>
  <c r="J54"/>
  <c r="K54"/>
  <c r="F53"/>
  <c r="H53"/>
  <c r="J53"/>
  <c r="K53"/>
  <c r="H49"/>
  <c r="J49"/>
  <c r="F48"/>
  <c r="H48"/>
  <c r="J48"/>
  <c r="K48"/>
  <c r="F47"/>
  <c r="H47"/>
  <c r="J47"/>
  <c r="K47"/>
  <c r="H43"/>
  <c r="J43"/>
  <c r="F42"/>
  <c r="H42"/>
  <c r="J42"/>
  <c r="K42"/>
  <c r="F41"/>
  <c r="H41"/>
  <c r="J41"/>
  <c r="K41"/>
  <c r="F36"/>
  <c r="H36"/>
  <c r="J36"/>
  <c r="K36"/>
  <c r="H31"/>
  <c r="J31"/>
  <c r="F30"/>
  <c r="H30"/>
  <c r="J30"/>
  <c r="K30"/>
  <c r="F29"/>
  <c r="H29"/>
  <c r="J29"/>
  <c r="K29"/>
  <c r="F28"/>
  <c r="H28"/>
  <c r="J28"/>
  <c r="K28"/>
  <c r="H27"/>
  <c r="J27"/>
  <c r="F23"/>
  <c r="H23"/>
  <c r="F22"/>
  <c r="H22"/>
  <c r="H21"/>
  <c r="J21"/>
  <c r="F20"/>
  <c r="H20"/>
  <c r="J20"/>
  <c r="K20"/>
  <c r="F19"/>
  <c r="H19"/>
  <c r="J19"/>
  <c r="K19"/>
  <c r="F15"/>
  <c r="F16" s="1"/>
  <c r="E5" i="8" s="1"/>
  <c r="H15" i="7"/>
  <c r="H16" s="1"/>
  <c r="F5" i="8" s="1"/>
  <c r="F12" i="7"/>
  <c r="H12"/>
  <c r="J12"/>
  <c r="K12"/>
  <c r="F8"/>
  <c r="F9" s="1"/>
  <c r="H8"/>
  <c r="H9" s="1"/>
  <c r="F4" i="8" s="1"/>
  <c r="F5" i="7"/>
  <c r="H5"/>
  <c r="J5"/>
  <c r="K5"/>
  <c r="F7" i="9"/>
  <c r="H7"/>
  <c r="F6"/>
  <c r="H6"/>
  <c r="F5"/>
  <c r="H5"/>
  <c r="J1304" i="7" l="1"/>
  <c r="G235" i="8" s="1"/>
  <c r="F229" i="7"/>
  <c r="F488"/>
  <c r="H215"/>
  <c r="F39" i="8" s="1"/>
  <c r="F481" i="7"/>
  <c r="H976"/>
  <c r="F185" i="8" s="1"/>
  <c r="G946" i="7" s="1"/>
  <c r="H946" s="1"/>
  <c r="I1011"/>
  <c r="K1011" s="1"/>
  <c r="F1042"/>
  <c r="J1182"/>
  <c r="G216" i="8" s="1"/>
  <c r="I1131" i="7" s="1"/>
  <c r="J1131" s="1"/>
  <c r="J237"/>
  <c r="G42" i="8" s="1"/>
  <c r="F282" i="7"/>
  <c r="F663"/>
  <c r="L663" s="1"/>
  <c r="J678"/>
  <c r="G130" i="8" s="1"/>
  <c r="J693" i="7"/>
  <c r="G133" i="8" s="1"/>
  <c r="I1116" i="7"/>
  <c r="K1116" s="1"/>
  <c r="F31"/>
  <c r="H293"/>
  <c r="F52" i="8" s="1"/>
  <c r="F475" i="7"/>
  <c r="H693"/>
  <c r="F133" i="8" s="1"/>
  <c r="F1117" i="7"/>
  <c r="F1214"/>
  <c r="K593"/>
  <c r="F678"/>
  <c r="F1032"/>
  <c r="E194" i="8" s="1"/>
  <c r="H1048" i="7"/>
  <c r="F197" i="8" s="1"/>
  <c r="G1025" i="7" s="1"/>
  <c r="H1025" s="1"/>
  <c r="I1213"/>
  <c r="K1213" s="1"/>
  <c r="H1363"/>
  <c r="F243" i="8" s="1"/>
  <c r="G574" i="7" s="1"/>
  <c r="H574" s="1"/>
  <c r="H24"/>
  <c r="F6" i="8" s="1"/>
  <c r="H1164" i="7"/>
  <c r="F213" i="8" s="1"/>
  <c r="G1125" i="7" s="1"/>
  <c r="H1125" s="1"/>
  <c r="J97"/>
  <c r="G19" i="8" s="1"/>
  <c r="K625" i="7"/>
  <c r="H724"/>
  <c r="F139" i="8" s="1"/>
  <c r="F869" i="7"/>
  <c r="H892"/>
  <c r="F172" i="8" s="1"/>
  <c r="F976" i="7"/>
  <c r="E1093"/>
  <c r="F1093" s="1"/>
  <c r="J1335"/>
  <c r="G239" i="8" s="1"/>
  <c r="F1380" i="7"/>
  <c r="H1226"/>
  <c r="F224" i="8" s="1"/>
  <c r="G453" i="7" s="1"/>
  <c r="H453" s="1"/>
  <c r="I1256"/>
  <c r="J1256" s="1"/>
  <c r="L1256" s="1"/>
  <c r="J1263"/>
  <c r="G228" i="8" s="1"/>
  <c r="I535" i="7" s="1"/>
  <c r="J535" s="1"/>
  <c r="F97"/>
  <c r="F277"/>
  <c r="H622"/>
  <c r="F121" i="8" s="1"/>
  <c r="H649" i="7"/>
  <c r="F126" i="8" s="1"/>
  <c r="F688" i="7"/>
  <c r="F963"/>
  <c r="H970"/>
  <c r="F184" i="8" s="1"/>
  <c r="G945" i="7" s="1"/>
  <c r="H945" s="1"/>
  <c r="H947" s="1"/>
  <c r="F181" i="8" s="1"/>
  <c r="G132" i="7" s="1"/>
  <c r="H132" s="1"/>
  <c r="J1279"/>
  <c r="G231" i="8" s="1"/>
  <c r="I1267" i="7" s="1"/>
  <c r="J1267" s="1"/>
  <c r="G1321"/>
  <c r="K1321" s="1"/>
  <c r="I106"/>
  <c r="J106" s="1"/>
  <c r="J44"/>
  <c r="G9" i="8" s="1"/>
  <c r="F246" i="7"/>
  <c r="F622"/>
  <c r="J719"/>
  <c r="G138" i="8" s="1"/>
  <c r="L96" i="7"/>
  <c r="K218"/>
  <c r="H282"/>
  <c r="F50" i="8" s="1"/>
  <c r="L499" i="7"/>
  <c r="H588"/>
  <c r="F116" i="8" s="1"/>
  <c r="H597" i="7"/>
  <c r="F117" i="8" s="1"/>
  <c r="K613" i="7"/>
  <c r="J640"/>
  <c r="G125" i="8" s="1"/>
  <c r="H658" i="7"/>
  <c r="F127" i="8" s="1"/>
  <c r="F673" i="7"/>
  <c r="F729"/>
  <c r="H63"/>
  <c r="F11" i="8" s="1"/>
  <c r="F892" i="7"/>
  <c r="E172" i="8" s="1"/>
  <c r="J926" i="7"/>
  <c r="G177" i="8" s="1"/>
  <c r="I90" i="7" s="1"/>
  <c r="J90" s="1"/>
  <c r="H963"/>
  <c r="F183" i="8" s="1"/>
  <c r="G138" i="7" s="1"/>
  <c r="H138" s="1"/>
  <c r="I975"/>
  <c r="K975" s="1"/>
  <c r="H1012"/>
  <c r="F191" i="8" s="1"/>
  <c r="G162" i="7" s="1"/>
  <c r="H162" s="1"/>
  <c r="I1047"/>
  <c r="K1047" s="1"/>
  <c r="L1059"/>
  <c r="I1084"/>
  <c r="K1084" s="1"/>
  <c r="I1144"/>
  <c r="J1144" s="1"/>
  <c r="L1144" s="1"/>
  <c r="H1199"/>
  <c r="F219" i="8" s="1"/>
  <c r="G266" i="7" s="1"/>
  <c r="H266" s="1"/>
  <c r="F1220"/>
  <c r="H1274"/>
  <c r="F230" i="8" s="1"/>
  <c r="G1266" i="7" s="1"/>
  <c r="H1266" s="1"/>
  <c r="G1298"/>
  <c r="K1298" s="1"/>
  <c r="H1330"/>
  <c r="F238" i="8" s="1"/>
  <c r="G561" i="7" s="1"/>
  <c r="H561" s="1"/>
  <c r="J1363"/>
  <c r="G243" i="8" s="1"/>
  <c r="I574" i="7" s="1"/>
  <c r="J574" s="1"/>
  <c r="F1375"/>
  <c r="L106"/>
  <c r="L246"/>
  <c r="L292"/>
  <c r="L472"/>
  <c r="F605"/>
  <c r="E118" i="8" s="1"/>
  <c r="F693" i="7"/>
  <c r="F714"/>
  <c r="E746"/>
  <c r="F746" s="1"/>
  <c r="L746" s="1"/>
  <c r="F878"/>
  <c r="E170" i="8" s="1"/>
  <c r="F987" i="7"/>
  <c r="L997"/>
  <c r="L1081"/>
  <c r="I1092"/>
  <c r="K1092" s="1"/>
  <c r="H1187"/>
  <c r="F217" i="8" s="1"/>
  <c r="G256" i="7" s="1"/>
  <c r="H256" s="1"/>
  <c r="H1193"/>
  <c r="F218" i="8" s="1"/>
  <c r="G261" i="7" s="1"/>
  <c r="H261" s="1"/>
  <c r="L1212"/>
  <c r="I1219"/>
  <c r="K1219" s="1"/>
  <c r="J1286"/>
  <c r="G232" i="8" s="1"/>
  <c r="I544" i="7" s="1"/>
  <c r="J544" s="1"/>
  <c r="I1322"/>
  <c r="J1322" s="1"/>
  <c r="L1322" s="1"/>
  <c r="J1342"/>
  <c r="G240" i="8" s="1"/>
  <c r="J1358" i="7"/>
  <c r="G242" i="8" s="1"/>
  <c r="I573" i="7" s="1"/>
  <c r="J573" s="1"/>
  <c r="J575" s="1"/>
  <c r="G114" i="8" s="1"/>
  <c r="L890" i="7"/>
  <c r="J50"/>
  <c r="G10" i="8" s="1"/>
  <c r="F293" i="7"/>
  <c r="J488"/>
  <c r="G97" i="8" s="1"/>
  <c r="H97" s="1"/>
  <c r="H500" i="7"/>
  <c r="F100" i="8" s="1"/>
  <c r="L613" i="7"/>
  <c r="H640"/>
  <c r="F125" i="8" s="1"/>
  <c r="H668" i="7"/>
  <c r="F128" i="8" s="1"/>
  <c r="J683" i="7"/>
  <c r="G131" i="8" s="1"/>
  <c r="H704" i="7"/>
  <c r="F135" i="8" s="1"/>
  <c r="H709" i="7"/>
  <c r="F136" i="8" s="1"/>
  <c r="L712" i="7"/>
  <c r="L767"/>
  <c r="H38"/>
  <c r="F8" i="8" s="1"/>
  <c r="H885" i="7"/>
  <c r="F171" i="8" s="1"/>
  <c r="I986" i="7"/>
  <c r="K986" s="1"/>
  <c r="J1032"/>
  <c r="G194" i="8" s="1"/>
  <c r="I1198" i="7"/>
  <c r="K1198" s="1"/>
  <c r="F1226"/>
  <c r="J1299"/>
  <c r="G234" i="8" s="1"/>
  <c r="I549" i="7" s="1"/>
  <c r="J549" s="1"/>
  <c r="H1358"/>
  <c r="F242" i="8" s="1"/>
  <c r="G573" i="7" s="1"/>
  <c r="H573" s="1"/>
  <c r="J1375"/>
  <c r="G245" i="8" s="1"/>
  <c r="I579" i="7" s="1"/>
  <c r="J579" s="1"/>
  <c r="K1315"/>
  <c r="K791"/>
  <c r="K60"/>
  <c r="J1110"/>
  <c r="J1111" s="1"/>
  <c r="G206" i="8" s="1"/>
  <c r="K1110" i="7"/>
  <c r="F1282"/>
  <c r="L1282" s="1"/>
  <c r="K1282"/>
  <c r="K166"/>
  <c r="K230"/>
  <c r="F421"/>
  <c r="F422" s="1"/>
  <c r="E84" i="8" s="1"/>
  <c r="H84" s="1"/>
  <c r="K664" i="7"/>
  <c r="L750"/>
  <c r="K1097"/>
  <c r="F1097"/>
  <c r="L1097" s="1"/>
  <c r="L82"/>
  <c r="L166"/>
  <c r="K373"/>
  <c r="H768"/>
  <c r="F147" i="8" s="1"/>
  <c r="L795" i="7"/>
  <c r="H932"/>
  <c r="F178" i="8" s="1"/>
  <c r="G91" i="7" s="1"/>
  <c r="H91" s="1"/>
  <c r="I931"/>
  <c r="K931" s="1"/>
  <c r="H1000"/>
  <c r="F189" i="8" s="1"/>
  <c r="G980" i="7" s="1"/>
  <c r="H980" s="1"/>
  <c r="H981" s="1"/>
  <c r="F186" i="8" s="1"/>
  <c r="G142" i="7" s="1"/>
  <c r="H142" s="1"/>
  <c r="I999"/>
  <c r="K999" s="1"/>
  <c r="F919"/>
  <c r="E925" s="1"/>
  <c r="K919"/>
  <c r="F1284"/>
  <c r="L1284" s="1"/>
  <c r="K1284"/>
  <c r="F1271"/>
  <c r="K1271"/>
  <c r="J1139"/>
  <c r="L1139" s="1"/>
  <c r="K1139"/>
  <c r="F1148"/>
  <c r="K1148"/>
  <c r="F1295"/>
  <c r="K1295"/>
  <c r="L61"/>
  <c r="I276"/>
  <c r="K276" s="1"/>
  <c r="H310"/>
  <c r="F56" i="8" s="1"/>
  <c r="K653" i="7"/>
  <c r="I868"/>
  <c r="K868" s="1"/>
  <c r="H869"/>
  <c r="F168" i="8" s="1"/>
  <c r="G32" i="7" s="1"/>
  <c r="H32" s="1"/>
  <c r="J881"/>
  <c r="J885" s="1"/>
  <c r="G171" i="8" s="1"/>
  <c r="K881" i="7"/>
  <c r="F966"/>
  <c r="K966"/>
  <c r="F1368"/>
  <c r="K1368"/>
  <c r="L75"/>
  <c r="F1294"/>
  <c r="K1294"/>
  <c r="L55"/>
  <c r="K5" i="9"/>
  <c r="H97" i="7"/>
  <c r="F19" i="8" s="1"/>
  <c r="L124" i="7"/>
  <c r="J739"/>
  <c r="G142" i="8" s="1"/>
  <c r="L807" i="7"/>
  <c r="H808"/>
  <c r="F157" i="8" s="1"/>
  <c r="H899" i="7"/>
  <c r="F173" i="8" s="1"/>
  <c r="H911" i="7"/>
  <c r="F175" i="8" s="1"/>
  <c r="G903" i="7" s="1"/>
  <c r="H903" s="1"/>
  <c r="H905" s="1"/>
  <c r="F174" i="8" s="1"/>
  <c r="G86" i="7" s="1"/>
  <c r="H86" s="1"/>
  <c r="H87" s="1"/>
  <c r="F17" i="8" s="1"/>
  <c r="E910" i="7"/>
  <c r="F910" s="1"/>
  <c r="F911" s="1"/>
  <c r="E175" i="8" s="1"/>
  <c r="E903" i="7" s="1"/>
  <c r="H257"/>
  <c r="F45" i="8" s="1"/>
  <c r="L1271" i="7"/>
  <c r="J1274"/>
  <c r="G230" i="8" s="1"/>
  <c r="I1266" i="7" s="1"/>
  <c r="J1266" s="1"/>
  <c r="K1403"/>
  <c r="J1403"/>
  <c r="J1404" s="1"/>
  <c r="G251" i="8" s="1"/>
  <c r="I758" i="7" s="1"/>
  <c r="J758" s="1"/>
  <c r="F921"/>
  <c r="L921" s="1"/>
  <c r="K921"/>
  <c r="L28"/>
  <c r="G1100"/>
  <c r="H1100" s="1"/>
  <c r="G1151"/>
  <c r="H1151" s="1"/>
  <c r="G1138"/>
  <c r="H1138" s="1"/>
  <c r="H1145" s="1"/>
  <c r="F211" i="8" s="1"/>
  <c r="G1120" i="7" s="1"/>
  <c r="H1120" s="1"/>
  <c r="G1250"/>
  <c r="H1250" s="1"/>
  <c r="H1257" s="1"/>
  <c r="F227" i="8" s="1"/>
  <c r="G1230" i="7" s="1"/>
  <c r="H1230" s="1"/>
  <c r="G1237"/>
  <c r="H1237" s="1"/>
  <c r="H1244" s="1"/>
  <c r="F226" i="8" s="1"/>
  <c r="G1229" i="7" s="1"/>
  <c r="H1229" s="1"/>
  <c r="F1161"/>
  <c r="L1161" s="1"/>
  <c r="K1161"/>
  <c r="L58"/>
  <c r="L78"/>
  <c r="H83"/>
  <c r="F16" i="8" s="1"/>
  <c r="K291" i="7"/>
  <c r="H318"/>
  <c r="F58" i="8" s="1"/>
  <c r="I474" i="7"/>
  <c r="K474" s="1"/>
  <c r="I648"/>
  <c r="K648" s="1"/>
  <c r="H616"/>
  <c r="F120" i="8" s="1"/>
  <c r="J895" i="7"/>
  <c r="L895" s="1"/>
  <c r="K895"/>
  <c r="K1071"/>
  <c r="F1071"/>
  <c r="F922"/>
  <c r="L922" s="1"/>
  <c r="K922"/>
  <c r="F1346"/>
  <c r="L1346" s="1"/>
  <c r="K1346"/>
  <c r="L56"/>
  <c r="L59"/>
  <c r="E236"/>
  <c r="F236" s="1"/>
  <c r="H346"/>
  <c r="F65" i="8" s="1"/>
  <c r="L486" i="7"/>
  <c r="J588"/>
  <c r="G116" i="8" s="1"/>
  <c r="G602" i="7"/>
  <c r="K602" s="1"/>
  <c r="L763"/>
  <c r="H454"/>
  <c r="F91" i="8" s="1"/>
  <c r="J888" i="7"/>
  <c r="J892" s="1"/>
  <c r="K888"/>
  <c r="F1136"/>
  <c r="L1136" s="1"/>
  <c r="K1136"/>
  <c r="F1064"/>
  <c r="K1064"/>
  <c r="F924"/>
  <c r="L924" s="1"/>
  <c r="K924"/>
  <c r="F1355"/>
  <c r="K1355"/>
  <c r="I937"/>
  <c r="J937" s="1"/>
  <c r="J938" s="1"/>
  <c r="G179" i="8" s="1"/>
  <c r="I1021" i="7" s="1"/>
  <c r="J1021" s="1"/>
  <c r="I1005"/>
  <c r="J1005" s="1"/>
  <c r="J1006" s="1"/>
  <c r="G190" i="8" s="1"/>
  <c r="H1286" i="7"/>
  <c r="F232" i="8" s="1"/>
  <c r="G544" i="7" s="1"/>
  <c r="H544" s="1"/>
  <c r="F1342"/>
  <c r="E240" i="8" s="1"/>
  <c r="F1356" i="7"/>
  <c r="K1356"/>
  <c r="F1261"/>
  <c r="E1262" s="1"/>
  <c r="K1261"/>
  <c r="L1036"/>
  <c r="H1037"/>
  <c r="F195" i="8" s="1"/>
  <c r="G1023" i="7" s="1"/>
  <c r="H1023" s="1"/>
  <c r="E43"/>
  <c r="K43" s="1"/>
  <c r="H475"/>
  <c r="F95" i="8" s="1"/>
  <c r="L507" i="7"/>
  <c r="J63"/>
  <c r="G11" i="8" s="1"/>
  <c r="J1388" i="7"/>
  <c r="K1388"/>
  <c r="K896"/>
  <c r="F896"/>
  <c r="F1366"/>
  <c r="K1366"/>
  <c r="F1162"/>
  <c r="L1162" s="1"/>
  <c r="K1162"/>
  <c r="E49"/>
  <c r="L12"/>
  <c r="L74"/>
  <c r="H714"/>
  <c r="F137" i="8" s="1"/>
  <c r="L811" i="7"/>
  <c r="L919"/>
  <c r="K1260"/>
  <c r="J1392"/>
  <c r="K1392"/>
  <c r="K1302"/>
  <c r="F1302"/>
  <c r="E1303" s="1"/>
  <c r="K1303" s="1"/>
  <c r="K1065"/>
  <c r="F1065"/>
  <c r="L1065" s="1"/>
  <c r="L60"/>
  <c r="H237"/>
  <c r="F42" i="8" s="1"/>
  <c r="L487" i="7"/>
  <c r="L523"/>
  <c r="L775"/>
  <c r="G937"/>
  <c r="H937" s="1"/>
  <c r="H938" s="1"/>
  <c r="F179" i="8" s="1"/>
  <c r="G1021" i="7" s="1"/>
  <c r="H1021" s="1"/>
  <c r="G1005"/>
  <c r="H1005" s="1"/>
  <c r="J1399"/>
  <c r="J1400" s="1"/>
  <c r="G250" i="8" s="1"/>
  <c r="I752" i="7" s="1"/>
  <c r="J752" s="1"/>
  <c r="J754" s="1"/>
  <c r="G144" i="8" s="1"/>
  <c r="K1399" i="7"/>
  <c r="F1249"/>
  <c r="L1249" s="1"/>
  <c r="K1249"/>
  <c r="K955"/>
  <c r="F955"/>
  <c r="F1333"/>
  <c r="E1334" s="1"/>
  <c r="K1334" s="1"/>
  <c r="K1333"/>
  <c r="H987"/>
  <c r="F187" i="8" s="1"/>
  <c r="F1000" i="7"/>
  <c r="E189" i="8" s="1"/>
  <c r="H1060" i="7"/>
  <c r="F200" i="8" s="1"/>
  <c r="G219" i="7" s="1"/>
  <c r="H219" s="1"/>
  <c r="H220" s="1"/>
  <c r="F40" i="8" s="1"/>
  <c r="E1085" i="7"/>
  <c r="F1085" s="1"/>
  <c r="H1117"/>
  <c r="F207" i="8" s="1"/>
  <c r="G241" i="7" s="1"/>
  <c r="H241" s="1"/>
  <c r="H242" s="1"/>
  <c r="F43" i="8" s="1"/>
  <c r="I1243" i="7"/>
  <c r="K1243" s="1"/>
  <c r="L1296"/>
  <c r="L823"/>
  <c r="J849"/>
  <c r="G165" i="8" s="1"/>
  <c r="H1291" i="7"/>
  <c r="F233" i="8" s="1"/>
  <c r="G545" i="7" s="1"/>
  <c r="H545" s="1"/>
  <c r="L1315"/>
  <c r="L1339"/>
  <c r="L1351"/>
  <c r="J1370"/>
  <c r="G244" i="8" s="1"/>
  <c r="I578" i="7" s="1"/>
  <c r="J578" s="1"/>
  <c r="J580" s="1"/>
  <c r="G115" i="8" s="1"/>
  <c r="L1379" i="7"/>
  <c r="H1396"/>
  <c r="F249" i="8" s="1"/>
  <c r="G745" i="7" s="1"/>
  <c r="H745" s="1"/>
  <c r="H747" s="1"/>
  <c r="F143" i="8" s="1"/>
  <c r="I1152" i="7"/>
  <c r="E144"/>
  <c r="E155"/>
  <c r="E189"/>
  <c r="E250"/>
  <c r="F250" s="1"/>
  <c r="E313"/>
  <c r="E329"/>
  <c r="E345"/>
  <c r="E361"/>
  <c r="E377"/>
  <c r="E393"/>
  <c r="E409"/>
  <c r="E425"/>
  <c r="E443"/>
  <c r="E462"/>
  <c r="E515"/>
  <c r="E585"/>
  <c r="E592"/>
  <c r="E637"/>
  <c r="E644"/>
  <c r="E652"/>
  <c r="E882"/>
  <c r="E902"/>
  <c r="E967"/>
  <c r="E1077"/>
  <c r="E1098"/>
  <c r="E1137"/>
  <c r="E1149"/>
  <c r="E1172"/>
  <c r="E1234"/>
  <c r="E1316"/>
  <c r="E1347"/>
  <c r="E1369"/>
  <c r="L935"/>
  <c r="H1158"/>
  <c r="F212" i="8" s="1"/>
  <c r="G1121" i="7" s="1"/>
  <c r="H1121" s="1"/>
  <c r="H1352"/>
  <c r="F241" i="8" s="1"/>
  <c r="G567" i="7" s="1"/>
  <c r="H567" s="1"/>
  <c r="L1374"/>
  <c r="J610"/>
  <c r="G119" i="8" s="1"/>
  <c r="L1075" i="7"/>
  <c r="L1260"/>
  <c r="H610"/>
  <c r="F119" i="8" s="1"/>
  <c r="H760" i="7"/>
  <c r="F145" i="8" s="1"/>
  <c r="I1238" i="7"/>
  <c r="F957"/>
  <c r="L1181"/>
  <c r="J298"/>
  <c r="G53" i="8" s="1"/>
  <c r="H1375" i="7"/>
  <c r="F245" i="8" s="1"/>
  <c r="G579" i="7" s="1"/>
  <c r="H579" s="1"/>
  <c r="E27"/>
  <c r="E135"/>
  <c r="E146"/>
  <c r="E160"/>
  <c r="E194"/>
  <c r="E301"/>
  <c r="E317"/>
  <c r="E333"/>
  <c r="E349"/>
  <c r="E365"/>
  <c r="E381"/>
  <c r="E397"/>
  <c r="E413"/>
  <c r="E429"/>
  <c r="E519"/>
  <c r="E615"/>
  <c r="E661"/>
  <c r="E990"/>
  <c r="E1063"/>
  <c r="E1070"/>
  <c r="E1099"/>
  <c r="E1150"/>
  <c r="E1173"/>
  <c r="E1235"/>
  <c r="E1247"/>
  <c r="E1272"/>
  <c r="E1283"/>
  <c r="E1317"/>
  <c r="E1326"/>
  <c r="E1348"/>
  <c r="E1393"/>
  <c r="L950"/>
  <c r="J1175"/>
  <c r="G215" i="8" s="1"/>
  <c r="I1130" i="7" s="1"/>
  <c r="J1130" s="1"/>
  <c r="J1132" s="1"/>
  <c r="G210" i="8" s="1"/>
  <c r="I249" i="7" s="1"/>
  <c r="J249" s="1"/>
  <c r="G1311"/>
  <c r="K1311" s="1"/>
  <c r="L1310"/>
  <c r="H1370"/>
  <c r="F244" i="8" s="1"/>
  <c r="G578" i="7" s="1"/>
  <c r="H578" s="1"/>
  <c r="H580" s="1"/>
  <c r="F115" i="8" s="1"/>
  <c r="J709" i="7"/>
  <c r="G136" i="8" s="1"/>
  <c r="J714" i="7"/>
  <c r="G137" i="8" s="1"/>
  <c r="L915" i="7"/>
  <c r="L936"/>
  <c r="L1142"/>
  <c r="L1148"/>
  <c r="L1154"/>
  <c r="J1204"/>
  <c r="G220" i="8" s="1"/>
  <c r="I271" i="7" s="1"/>
  <c r="J271" s="1"/>
  <c r="L1278"/>
  <c r="F1312"/>
  <c r="E236" i="8" s="1"/>
  <c r="J1385" i="7"/>
  <c r="G247" i="8" s="1"/>
  <c r="I614" i="7" s="1"/>
  <c r="J614" s="1"/>
  <c r="J616" s="1"/>
  <c r="G120" i="8" s="1"/>
  <c r="I1251" i="7"/>
  <c r="H1094"/>
  <c r="F204" i="8" s="1"/>
  <c r="G1069" i="7" s="1"/>
  <c r="H1069" s="1"/>
  <c r="H1220"/>
  <c r="F223" i="8" s="1"/>
  <c r="G463" i="7" s="1"/>
  <c r="H463" s="1"/>
  <c r="H464" s="1"/>
  <c r="F93" i="8" s="1"/>
  <c r="H1263" i="7"/>
  <c r="F228" i="8" s="1"/>
  <c r="G535" i="7" s="1"/>
  <c r="H535" s="1"/>
  <c r="E152"/>
  <c r="E305"/>
  <c r="E321"/>
  <c r="E337"/>
  <c r="E353"/>
  <c r="E369"/>
  <c r="E385"/>
  <c r="E401"/>
  <c r="E417"/>
  <c r="E433"/>
  <c r="E452"/>
  <c r="E491"/>
  <c r="E583"/>
  <c r="E654"/>
  <c r="E846"/>
  <c r="E1135"/>
  <c r="E1236"/>
  <c r="E1248"/>
  <c r="E1318"/>
  <c r="E1327"/>
  <c r="E1345"/>
  <c r="E1357"/>
  <c r="E1367"/>
  <c r="F932"/>
  <c r="L1046"/>
  <c r="J1164"/>
  <c r="G213" i="8" s="1"/>
  <c r="I1125" i="7" s="1"/>
  <c r="J1125" s="1"/>
  <c r="L1295"/>
  <c r="H926"/>
  <c r="F177" i="8" s="1"/>
  <c r="G90" i="7" s="1"/>
  <c r="H90" s="1"/>
  <c r="H92" s="1"/>
  <c r="F18" i="8" s="1"/>
  <c r="I952" i="7"/>
  <c r="F1182"/>
  <c r="E216" i="8" s="1"/>
  <c r="E1131" i="7" s="1"/>
  <c r="I1101"/>
  <c r="L876"/>
  <c r="J220"/>
  <c r="G40" i="8" s="1"/>
  <c r="L1155" i="7"/>
  <c r="H1175"/>
  <c r="F215" i="8" s="1"/>
  <c r="G1130" i="7" s="1"/>
  <c r="H1130" s="1"/>
  <c r="H1132" s="1"/>
  <c r="F210" i="8" s="1"/>
  <c r="G249" i="7" s="1"/>
  <c r="H249" s="1"/>
  <c r="H1304"/>
  <c r="F235" i="8" s="1"/>
  <c r="G550" i="7" s="1"/>
  <c r="H550" s="1"/>
  <c r="J1330"/>
  <c r="G238" i="8" s="1"/>
  <c r="I561" i="7" s="1"/>
  <c r="J561" s="1"/>
  <c r="E133"/>
  <c r="E309"/>
  <c r="E325"/>
  <c r="E341"/>
  <c r="E357"/>
  <c r="E389"/>
  <c r="E438"/>
  <c r="E1285"/>
  <c r="J6" i="9"/>
  <c r="L6" s="1"/>
  <c r="K6"/>
  <c r="J7"/>
  <c r="K7"/>
  <c r="H27"/>
  <c r="G8" i="10" s="1"/>
  <c r="H8" s="1"/>
  <c r="G7" s="1"/>
  <c r="F27" i="9"/>
  <c r="E8" i="10" s="1"/>
  <c r="L5" i="9"/>
  <c r="L1403" i="7"/>
  <c r="L1404"/>
  <c r="E251" i="8"/>
  <c r="E758" i="7" s="1"/>
  <c r="L1399"/>
  <c r="H754"/>
  <c r="F144" i="8" s="1"/>
  <c r="L1400" i="7"/>
  <c r="E250" i="8"/>
  <c r="E752" i="7" s="1"/>
  <c r="J1396"/>
  <c r="G249" i="8" s="1"/>
  <c r="I745" i="7" s="1"/>
  <c r="J745" s="1"/>
  <c r="L1395"/>
  <c r="L1392"/>
  <c r="E744"/>
  <c r="L1384"/>
  <c r="L1383"/>
  <c r="L1385"/>
  <c r="E247" i="8"/>
  <c r="E614" i="7" s="1"/>
  <c r="L1378"/>
  <c r="L1380"/>
  <c r="E246" i="8"/>
  <c r="E609" i="7" s="1"/>
  <c r="L1373"/>
  <c r="E245" i="8"/>
  <c r="E579" i="7" s="1"/>
  <c r="L1368"/>
  <c r="L1366"/>
  <c r="L1362"/>
  <c r="L1361"/>
  <c r="L1363"/>
  <c r="H575"/>
  <c r="F114" i="8" s="1"/>
  <c r="E243"/>
  <c r="E574" i="7" s="1"/>
  <c r="L1356"/>
  <c r="L1355"/>
  <c r="L1350"/>
  <c r="L1349"/>
  <c r="K1351"/>
  <c r="J1352"/>
  <c r="G241" i="8" s="1"/>
  <c r="I567" i="7" s="1"/>
  <c r="J567" s="1"/>
  <c r="L1341"/>
  <c r="L1340"/>
  <c r="H1342"/>
  <c r="F240" i="8" s="1"/>
  <c r="G563" i="7" s="1"/>
  <c r="H563" s="1"/>
  <c r="I569"/>
  <c r="J569" s="1"/>
  <c r="I563"/>
  <c r="J563" s="1"/>
  <c r="L1338"/>
  <c r="I562"/>
  <c r="J562" s="1"/>
  <c r="J564" s="1"/>
  <c r="G112" i="8" s="1"/>
  <c r="I568" i="7"/>
  <c r="J568" s="1"/>
  <c r="H1335"/>
  <c r="F239" i="8" s="1"/>
  <c r="L1329" i="7"/>
  <c r="L1328"/>
  <c r="L1320"/>
  <c r="L1319"/>
  <c r="K1322"/>
  <c r="J1323"/>
  <c r="G237" i="8" s="1"/>
  <c r="I555" i="7" s="1"/>
  <c r="J555" s="1"/>
  <c r="L1309"/>
  <c r="L1308"/>
  <c r="I551"/>
  <c r="J551" s="1"/>
  <c r="J552" s="1"/>
  <c r="G110" i="8" s="1"/>
  <c r="L1307" i="7"/>
  <c r="I550"/>
  <c r="J550" s="1"/>
  <c r="I556"/>
  <c r="J556" s="1"/>
  <c r="L1297"/>
  <c r="L1294"/>
  <c r="J546"/>
  <c r="G109" i="8" s="1"/>
  <c r="L1289" i="7"/>
  <c r="H546"/>
  <c r="F109" i="8" s="1"/>
  <c r="L1291" i="7"/>
  <c r="E233" i="8"/>
  <c r="J1268" i="7"/>
  <c r="G229" i="8" s="1"/>
  <c r="I540" i="7" s="1"/>
  <c r="J540" s="1"/>
  <c r="J541" s="1"/>
  <c r="G108" i="8" s="1"/>
  <c r="L1277" i="7"/>
  <c r="H1268"/>
  <c r="F229" i="8" s="1"/>
  <c r="G540" i="7" s="1"/>
  <c r="H540" s="1"/>
  <c r="H541" s="1"/>
  <c r="F108" i="8" s="1"/>
  <c r="L1279" i="7"/>
  <c r="E231" i="8"/>
  <c r="E1267" i="7" s="1"/>
  <c r="L1261"/>
  <c r="L1255"/>
  <c r="L1254"/>
  <c r="L1253"/>
  <c r="L1252"/>
  <c r="K1256"/>
  <c r="L1242"/>
  <c r="L1241"/>
  <c r="L1240"/>
  <c r="L1239"/>
  <c r="L1224"/>
  <c r="L1223"/>
  <c r="L1218"/>
  <c r="L1217"/>
  <c r="L1211"/>
  <c r="G458"/>
  <c r="H458" s="1"/>
  <c r="H459" s="1"/>
  <c r="F92" i="8" s="1"/>
  <c r="G434" i="7"/>
  <c r="H434" s="1"/>
  <c r="H435" s="1"/>
  <c r="F87" i="8" s="1"/>
  <c r="G444" i="7"/>
  <c r="H444" s="1"/>
  <c r="H445" s="1"/>
  <c r="F89" i="8" s="1"/>
  <c r="E222"/>
  <c r="L1207" i="7"/>
  <c r="H1208"/>
  <c r="F221" i="8" s="1"/>
  <c r="G297" i="7" s="1"/>
  <c r="H297" s="1"/>
  <c r="E221" i="8"/>
  <c r="E297" i="7" s="1"/>
  <c r="L1203"/>
  <c r="L1202"/>
  <c r="E220" i="8"/>
  <c r="E271" i="7" s="1"/>
  <c r="L1197"/>
  <c r="L1196"/>
  <c r="L1191"/>
  <c r="L1190"/>
  <c r="L1185"/>
  <c r="H1182"/>
  <c r="F216" i="8" s="1"/>
  <c r="G1131" i="7" s="1"/>
  <c r="H1131" s="1"/>
  <c r="L1180"/>
  <c r="L1179"/>
  <c r="L1178"/>
  <c r="L1168"/>
  <c r="I1126"/>
  <c r="J1126" s="1"/>
  <c r="I536"/>
  <c r="J536" s="1"/>
  <c r="J537" s="1"/>
  <c r="G107" i="8" s="1"/>
  <c r="J1127" i="7"/>
  <c r="G209" i="8" s="1"/>
  <c r="I248" i="7" s="1"/>
  <c r="J248" s="1"/>
  <c r="G1126"/>
  <c r="H1126" s="1"/>
  <c r="H1127" s="1"/>
  <c r="F209" i="8" s="1"/>
  <c r="G248" i="7" s="1"/>
  <c r="H248" s="1"/>
  <c r="G536"/>
  <c r="H536" s="1"/>
  <c r="H537" s="1"/>
  <c r="F107" i="8" s="1"/>
  <c r="L1169" i="7"/>
  <c r="L1167"/>
  <c r="E214" i="8"/>
  <c r="L1156" i="7"/>
  <c r="I1157"/>
  <c r="J1157" s="1"/>
  <c r="L1157" s="1"/>
  <c r="L1153"/>
  <c r="L1143"/>
  <c r="L1141"/>
  <c r="L1140"/>
  <c r="L1115"/>
  <c r="L1114"/>
  <c r="L1110"/>
  <c r="H1107"/>
  <c r="F205" i="8" s="1"/>
  <c r="G1076" i="7" s="1"/>
  <c r="H1076" s="1"/>
  <c r="H1078" s="1"/>
  <c r="F202" i="8" s="1"/>
  <c r="G1067" i="7" s="1"/>
  <c r="H1067" s="1"/>
  <c r="H1072" s="1"/>
  <c r="F201" i="8" s="1"/>
  <c r="G223" i="7" s="1"/>
  <c r="H223" s="1"/>
  <c r="H224" s="1"/>
  <c r="F41" i="8" s="1"/>
  <c r="L1111" i="7"/>
  <c r="E206" i="8"/>
  <c r="L1105" i="7"/>
  <c r="L1104"/>
  <c r="L1103"/>
  <c r="L1102"/>
  <c r="I1106"/>
  <c r="K1106" s="1"/>
  <c r="L1091"/>
  <c r="L1090"/>
  <c r="L1089"/>
  <c r="L1083"/>
  <c r="L1082"/>
  <c r="L1071"/>
  <c r="L1066"/>
  <c r="L1064"/>
  <c r="E200" i="8"/>
  <c r="E219" i="7" s="1"/>
  <c r="I200"/>
  <c r="J200" s="1"/>
  <c r="J201" s="1"/>
  <c r="G37" i="8" s="1"/>
  <c r="I195" i="7"/>
  <c r="J195" s="1"/>
  <c r="J196" s="1"/>
  <c r="G36" i="8" s="1"/>
  <c r="I190" i="7"/>
  <c r="J190" s="1"/>
  <c r="J191" s="1"/>
  <c r="G35" i="8" s="1"/>
  <c r="I185" i="7"/>
  <c r="J185" s="1"/>
  <c r="J186" s="1"/>
  <c r="G34" i="8" s="1"/>
  <c r="L1055" i="7"/>
  <c r="G190"/>
  <c r="H190" s="1"/>
  <c r="H191" s="1"/>
  <c r="F35" i="8" s="1"/>
  <c r="G185" i="7"/>
  <c r="H185" s="1"/>
  <c r="H186" s="1"/>
  <c r="F34" i="8" s="1"/>
  <c r="G200" i="7"/>
  <c r="H200" s="1"/>
  <c r="H201" s="1"/>
  <c r="F37" i="8" s="1"/>
  <c r="G195" i="7"/>
  <c r="H195" s="1"/>
  <c r="H196" s="1"/>
  <c r="F36" i="8" s="1"/>
  <c r="L1056" i="7"/>
  <c r="E199" i="8"/>
  <c r="L1052" i="7"/>
  <c r="E198" i="8"/>
  <c r="E1026" i="7" s="1"/>
  <c r="F1026" s="1"/>
  <c r="L1026" s="1"/>
  <c r="L1051"/>
  <c r="L1045"/>
  <c r="E197" i="8"/>
  <c r="L1041" i="7"/>
  <c r="L1040"/>
  <c r="H1042"/>
  <c r="F196" i="8" s="1"/>
  <c r="G1024" i="7" s="1"/>
  <c r="H1024" s="1"/>
  <c r="E196" i="8"/>
  <c r="E1024" i="7" s="1"/>
  <c r="L1035"/>
  <c r="L1037"/>
  <c r="E195" i="8"/>
  <c r="E1023" i="7" s="1"/>
  <c r="L1031"/>
  <c r="I180"/>
  <c r="J180" s="1"/>
  <c r="J181" s="1"/>
  <c r="G33" i="8" s="1"/>
  <c r="I1022" i="7"/>
  <c r="J1022" s="1"/>
  <c r="L1030"/>
  <c r="H1032"/>
  <c r="F194" i="8" s="1"/>
  <c r="L1015" i="7"/>
  <c r="L1010"/>
  <c r="L1009"/>
  <c r="L1004"/>
  <c r="L1003"/>
  <c r="H1006"/>
  <c r="F190" i="8" s="1"/>
  <c r="G1016" i="7" s="1"/>
  <c r="H1016" s="1"/>
  <c r="L998"/>
  <c r="J999"/>
  <c r="E980"/>
  <c r="L991"/>
  <c r="L985"/>
  <c r="G147"/>
  <c r="H147" s="1"/>
  <c r="G156"/>
  <c r="H156" s="1"/>
  <c r="L984"/>
  <c r="L974"/>
  <c r="L973"/>
  <c r="L966"/>
  <c r="L961"/>
  <c r="L960"/>
  <c r="L955"/>
  <c r="L954"/>
  <c r="L953"/>
  <c r="J952"/>
  <c r="K952"/>
  <c r="H956"/>
  <c r="L956" s="1"/>
  <c r="L951"/>
  <c r="E182" i="8"/>
  <c r="L941" i="7"/>
  <c r="L942"/>
  <c r="E180" i="8"/>
  <c r="G260" i="7"/>
  <c r="H260" s="1"/>
  <c r="H262" s="1"/>
  <c r="F46" i="8" s="1"/>
  <c r="L930" i="7"/>
  <c r="L929"/>
  <c r="L923"/>
  <c r="L920"/>
  <c r="F925"/>
  <c r="K925"/>
  <c r="J905"/>
  <c r="G174" i="8" s="1"/>
  <c r="I86" i="7" s="1"/>
  <c r="J86" s="1"/>
  <c r="J87" s="1"/>
  <c r="G17" i="8" s="1"/>
  <c r="L914" i="7"/>
  <c r="L916"/>
  <c r="E176" i="8"/>
  <c r="E904" i="7" s="1"/>
  <c r="L909"/>
  <c r="L908"/>
  <c r="L898"/>
  <c r="L896"/>
  <c r="L891"/>
  <c r="L889"/>
  <c r="L884"/>
  <c r="L877"/>
  <c r="J38"/>
  <c r="G8" i="8" s="1"/>
  <c r="L872" i="7"/>
  <c r="L873"/>
  <c r="E169" i="8"/>
  <c r="E37" i="7" s="1"/>
  <c r="L867"/>
  <c r="H33"/>
  <c r="F7" i="8" s="1"/>
  <c r="L866" i="7"/>
  <c r="L860"/>
  <c r="L859"/>
  <c r="L853"/>
  <c r="L852"/>
  <c r="L848"/>
  <c r="I840"/>
  <c r="J840" s="1"/>
  <c r="L845"/>
  <c r="H849"/>
  <c r="F165" i="8" s="1"/>
  <c r="L839" i="7"/>
  <c r="L838"/>
  <c r="L832"/>
  <c r="L831"/>
  <c r="L827"/>
  <c r="L828"/>
  <c r="E162" i="8"/>
  <c r="H162" s="1"/>
  <c r="L824" i="7"/>
  <c r="E161" i="8"/>
  <c r="L819" i="7"/>
  <c r="L820"/>
  <c r="E160" i="8"/>
  <c r="L815" i="7"/>
  <c r="L816"/>
  <c r="E159" i="8"/>
  <c r="H159" s="1"/>
  <c r="H812" i="7"/>
  <c r="F158" i="8" s="1"/>
  <c r="E158"/>
  <c r="L808" i="7"/>
  <c r="E157" i="8"/>
  <c r="H157" s="1"/>
  <c r="L803" i="7"/>
  <c r="L804"/>
  <c r="E156" i="8"/>
  <c r="L799" i="7"/>
  <c r="L800"/>
  <c r="E155" i="8"/>
  <c r="H796" i="7"/>
  <c r="F154" i="8" s="1"/>
  <c r="E154"/>
  <c r="H154" s="1"/>
  <c r="F791" i="7"/>
  <c r="F792" s="1"/>
  <c r="L787"/>
  <c r="L788"/>
  <c r="E152" i="8"/>
  <c r="H152" s="1"/>
  <c r="L783" i="7"/>
  <c r="L784"/>
  <c r="E151" i="8"/>
  <c r="L779" i="7"/>
  <c r="L780"/>
  <c r="E150" i="8"/>
  <c r="L776" i="7"/>
  <c r="E149" i="8"/>
  <c r="H149" s="1"/>
  <c r="L771" i="7"/>
  <c r="L772"/>
  <c r="E148" i="8"/>
  <c r="H148" s="1"/>
  <c r="E147"/>
  <c r="H764" i="7"/>
  <c r="F146" i="8" s="1"/>
  <c r="E146"/>
  <c r="L757" i="7"/>
  <c r="L751"/>
  <c r="E753"/>
  <c r="L743"/>
  <c r="K746"/>
  <c r="L742"/>
  <c r="L738"/>
  <c r="L737"/>
  <c r="L739"/>
  <c r="E142" i="8"/>
  <c r="H142" s="1"/>
  <c r="L733" i="7"/>
  <c r="L732"/>
  <c r="L734"/>
  <c r="E141" i="8"/>
  <c r="H141" s="1"/>
  <c r="L728" i="7"/>
  <c r="H729"/>
  <c r="F140" i="8" s="1"/>
  <c r="L727" i="7"/>
  <c r="E140" i="8"/>
  <c r="L723" i="7"/>
  <c r="L722"/>
  <c r="L724"/>
  <c r="E139" i="8"/>
  <c r="H139" s="1"/>
  <c r="L718" i="7"/>
  <c r="L719"/>
  <c r="E138" i="8"/>
  <c r="L717" i="7"/>
  <c r="L713"/>
  <c r="E137" i="8"/>
  <c r="L708" i="7"/>
  <c r="E136" i="8"/>
  <c r="H136" s="1"/>
  <c r="L709" i="7"/>
  <c r="L707"/>
  <c r="L703"/>
  <c r="L701"/>
  <c r="L697"/>
  <c r="L698"/>
  <c r="L696"/>
  <c r="E134" i="8"/>
  <c r="L692" i="7"/>
  <c r="L691"/>
  <c r="L693"/>
  <c r="E133" i="8"/>
  <c r="H133" s="1"/>
  <c r="L687" i="7"/>
  <c r="L688"/>
  <c r="E132" i="8"/>
  <c r="H132" s="1"/>
  <c r="L686" i="7"/>
  <c r="K682"/>
  <c r="H682"/>
  <c r="L681"/>
  <c r="E131" i="8"/>
  <c r="L677" i="7"/>
  <c r="L676"/>
  <c r="L678"/>
  <c r="E130" i="8"/>
  <c r="H130" s="1"/>
  <c r="L672" i="7"/>
  <c r="L671"/>
  <c r="L673"/>
  <c r="E129" i="8"/>
  <c r="L666" i="7"/>
  <c r="L665"/>
  <c r="L664"/>
  <c r="L662"/>
  <c r="L656"/>
  <c r="L655"/>
  <c r="L653"/>
  <c r="J657"/>
  <c r="J658" s="1"/>
  <c r="G127" i="8" s="1"/>
  <c r="L647" i="7"/>
  <c r="L646"/>
  <c r="L645"/>
  <c r="L643"/>
  <c r="L639"/>
  <c r="L638"/>
  <c r="L633"/>
  <c r="L634"/>
  <c r="L629"/>
  <c r="L630"/>
  <c r="E123" i="8"/>
  <c r="H123" s="1"/>
  <c r="L625" i="7"/>
  <c r="L626"/>
  <c r="E122" i="8"/>
  <c r="H122" s="1"/>
  <c r="L621" i="7"/>
  <c r="L620"/>
  <c r="L619"/>
  <c r="L622"/>
  <c r="E121" i="8"/>
  <c r="L608" i="7"/>
  <c r="L603"/>
  <c r="L601"/>
  <c r="I604"/>
  <c r="K604" s="1"/>
  <c r="L600"/>
  <c r="L595"/>
  <c r="L594"/>
  <c r="L593"/>
  <c r="L591"/>
  <c r="L587"/>
  <c r="L586"/>
  <c r="L584"/>
  <c r="L531"/>
  <c r="L530"/>
  <c r="L528"/>
  <c r="L527"/>
  <c r="L526"/>
  <c r="L525"/>
  <c r="L524"/>
  <c r="L511"/>
  <c r="L512"/>
  <c r="E103" i="8"/>
  <c r="H103" s="1"/>
  <c r="L508" i="7"/>
  <c r="E102" i="8"/>
  <c r="L504" i="7"/>
  <c r="L503"/>
  <c r="E101" i="8"/>
  <c r="H101" s="1"/>
  <c r="L500" i="7"/>
  <c r="E100" i="8"/>
  <c r="H100" s="1"/>
  <c r="L495" i="7"/>
  <c r="L496"/>
  <c r="E99" i="8"/>
  <c r="H99" s="1"/>
  <c r="L485" i="7"/>
  <c r="L484"/>
  <c r="E97" i="8"/>
  <c r="L479" i="7"/>
  <c r="I480"/>
  <c r="E96" i="8"/>
  <c r="L478" i="7"/>
  <c r="L473"/>
  <c r="L467"/>
  <c r="L457"/>
  <c r="L448"/>
  <c r="L449"/>
  <c r="L422"/>
  <c r="L405"/>
  <c r="L406"/>
  <c r="E80" i="8"/>
  <c r="H80" s="1"/>
  <c r="H378" i="7"/>
  <c r="F73" i="8" s="1"/>
  <c r="L373" i="7"/>
  <c r="L374"/>
  <c r="H298"/>
  <c r="F53" i="8" s="1"/>
  <c r="L296" i="7"/>
  <c r="L291"/>
  <c r="L290"/>
  <c r="L293"/>
  <c r="E52" i="8"/>
  <c r="H52" s="1"/>
  <c r="L285" i="7"/>
  <c r="L280"/>
  <c r="J276"/>
  <c r="J277" s="1"/>
  <c r="G49" i="8" s="1"/>
  <c r="E49"/>
  <c r="L275" i="7"/>
  <c r="L254"/>
  <c r="J250"/>
  <c r="L250" s="1"/>
  <c r="L245"/>
  <c r="L240"/>
  <c r="L235"/>
  <c r="L236"/>
  <c r="F237"/>
  <c r="E42" i="8" s="1"/>
  <c r="L234" i="7"/>
  <c r="L233"/>
  <c r="L232"/>
  <c r="L231"/>
  <c r="L230"/>
  <c r="L229"/>
  <c r="L228"/>
  <c r="K236"/>
  <c r="L227"/>
  <c r="L218"/>
  <c r="L212"/>
  <c r="E213"/>
  <c r="K213" s="1"/>
  <c r="I214"/>
  <c r="K214" s="1"/>
  <c r="L211"/>
  <c r="L205"/>
  <c r="E206"/>
  <c r="K206" s="1"/>
  <c r="I207"/>
  <c r="K207" s="1"/>
  <c r="L204"/>
  <c r="L199"/>
  <c r="L184"/>
  <c r="L153"/>
  <c r="L143"/>
  <c r="L137"/>
  <c r="L134"/>
  <c r="L128"/>
  <c r="L129"/>
  <c r="L125"/>
  <c r="E24" i="8"/>
  <c r="L120" i="7"/>
  <c r="H23" i="8"/>
  <c r="L115" i="7"/>
  <c r="L113"/>
  <c r="L112"/>
  <c r="L107"/>
  <c r="L105"/>
  <c r="L104"/>
  <c r="L100"/>
  <c r="H20" i="8"/>
  <c r="L95" i="7"/>
  <c r="L97"/>
  <c r="E19" i="8"/>
  <c r="H19" s="1"/>
  <c r="L79" i="7"/>
  <c r="L71"/>
  <c r="L70"/>
  <c r="E13" i="8"/>
  <c r="L66" i="7"/>
  <c r="L67"/>
  <c r="E12" i="8"/>
  <c r="H12" s="1"/>
  <c r="L57" i="7"/>
  <c r="L54"/>
  <c r="L53"/>
  <c r="L48"/>
  <c r="K49"/>
  <c r="F49"/>
  <c r="L49" s="1"/>
  <c r="H50"/>
  <c r="F10" i="8" s="1"/>
  <c r="L47" i="7"/>
  <c r="L42"/>
  <c r="H44"/>
  <c r="F9" i="8" s="1"/>
  <c r="L41" i="7"/>
  <c r="L36"/>
  <c r="L31"/>
  <c r="L30"/>
  <c r="L29"/>
  <c r="L20"/>
  <c r="L19"/>
  <c r="E21"/>
  <c r="F21" s="1"/>
  <c r="I22"/>
  <c r="J22" s="1"/>
  <c r="L22" s="1"/>
  <c r="L5"/>
  <c r="H246" i="8"/>
  <c r="H245"/>
  <c r="H243"/>
  <c r="H1321" i="7"/>
  <c r="H231" i="8"/>
  <c r="E224"/>
  <c r="J1225" i="7"/>
  <c r="E223" i="8"/>
  <c r="J1213" i="7"/>
  <c r="H221" i="8"/>
  <c r="E219"/>
  <c r="J1198" i="7"/>
  <c r="E218" i="8"/>
  <c r="J1192" i="7"/>
  <c r="E217" i="8"/>
  <c r="J1186" i="7"/>
  <c r="H214" i="8"/>
  <c r="E207"/>
  <c r="J1116" i="7"/>
  <c r="H206" i="8"/>
  <c r="J1084" i="7"/>
  <c r="H199" i="8"/>
  <c r="J1047" i="7"/>
  <c r="H196" i="8"/>
  <c r="E191"/>
  <c r="E1017" i="7" s="1"/>
  <c r="J1011"/>
  <c r="E187" i="8"/>
  <c r="E185"/>
  <c r="J975" i="7"/>
  <c r="E183" i="8"/>
  <c r="J962" i="7"/>
  <c r="H180" i="8"/>
  <c r="E178"/>
  <c r="J931" i="7"/>
  <c r="K890"/>
  <c r="H169" i="8"/>
  <c r="E168"/>
  <c r="E167"/>
  <c r="E166"/>
  <c r="E164"/>
  <c r="E163"/>
  <c r="H161"/>
  <c r="H160"/>
  <c r="H156"/>
  <c r="H155"/>
  <c r="H151"/>
  <c r="H150"/>
  <c r="H146"/>
  <c r="J759" i="7"/>
  <c r="H138" i="8"/>
  <c r="H137"/>
  <c r="E135"/>
  <c r="J702" i="7"/>
  <c r="H134" i="8"/>
  <c r="H129"/>
  <c r="J667" i="7"/>
  <c r="H124" i="8"/>
  <c r="H121"/>
  <c r="H602" i="7"/>
  <c r="L602" s="1"/>
  <c r="J596"/>
  <c r="H102" i="8"/>
  <c r="E95"/>
  <c r="J474" i="7"/>
  <c r="E94" i="8"/>
  <c r="J468" i="7"/>
  <c r="E90" i="8"/>
  <c r="H90" s="1"/>
  <c r="E72"/>
  <c r="H72" s="1"/>
  <c r="E51"/>
  <c r="J286" i="7"/>
  <c r="E50" i="8"/>
  <c r="J281" i="7"/>
  <c r="F255"/>
  <c r="E25" i="8"/>
  <c r="H25" s="1"/>
  <c r="H24"/>
  <c r="L121" i="7"/>
  <c r="J114"/>
  <c r="K106"/>
  <c r="L101"/>
  <c r="E16" i="8"/>
  <c r="H15"/>
  <c r="E14"/>
  <c r="H14" s="1"/>
  <c r="H13"/>
  <c r="E4"/>
  <c r="L1302" i="7" l="1"/>
  <c r="K250"/>
  <c r="H1311"/>
  <c r="L1311" s="1"/>
  <c r="G556"/>
  <c r="H556" s="1"/>
  <c r="H147" i="8"/>
  <c r="H247"/>
  <c r="K1093" i="7"/>
  <c r="J604"/>
  <c r="H251" i="8"/>
  <c r="E62" i="7"/>
  <c r="F62" s="1"/>
  <c r="H170" i="8"/>
  <c r="H42"/>
  <c r="L488" i="7"/>
  <c r="L878"/>
  <c r="G108"/>
  <c r="H108" s="1"/>
  <c r="H109" s="1"/>
  <c r="F21" i="8" s="1"/>
  <c r="G439" i="7"/>
  <c r="H439" s="1"/>
  <c r="H440" s="1"/>
  <c r="F88" i="8" s="1"/>
  <c r="J558" i="7"/>
  <c r="G111" i="8" s="1"/>
  <c r="F1334" i="7"/>
  <c r="F1335" s="1"/>
  <c r="J899"/>
  <c r="G173" i="8" s="1"/>
  <c r="G168" i="7"/>
  <c r="H168" s="1"/>
  <c r="H1122"/>
  <c r="F208" i="8" s="1"/>
  <c r="G247" i="7" s="1"/>
  <c r="H247" s="1"/>
  <c r="H16" i="8"/>
  <c r="J1219" i="7"/>
  <c r="J986"/>
  <c r="L986" s="1"/>
  <c r="J1092"/>
  <c r="L714"/>
  <c r="H158" i="8"/>
  <c r="G116" i="7"/>
  <c r="H116" s="1"/>
  <c r="H117" s="1"/>
  <c r="F22" i="8" s="1"/>
  <c r="G270" i="7"/>
  <c r="H270" s="1"/>
  <c r="H272" s="1"/>
  <c r="F48" i="8" s="1"/>
  <c r="L1060" i="7"/>
  <c r="H1298"/>
  <c r="H1299" s="1"/>
  <c r="F234" i="8" s="1"/>
  <c r="G549" i="7" s="1"/>
  <c r="H549" s="1"/>
  <c r="F1303"/>
  <c r="G1017"/>
  <c r="H1017" s="1"/>
  <c r="L1333"/>
  <c r="L276"/>
  <c r="L881"/>
  <c r="G265"/>
  <c r="H265" s="1"/>
  <c r="H267" s="1"/>
  <c r="F47" i="8" s="1"/>
  <c r="H194"/>
  <c r="K1144" i="7"/>
  <c r="F1299"/>
  <c r="E234" i="8" s="1"/>
  <c r="E549" i="7" s="1"/>
  <c r="J27" i="9"/>
  <c r="I8" i="10" s="1"/>
  <c r="J8" s="1"/>
  <c r="I7" s="1"/>
  <c r="J7" s="1"/>
  <c r="I6" s="1"/>
  <c r="J6" s="1"/>
  <c r="I5" s="1"/>
  <c r="J5" s="1"/>
  <c r="H1231" i="7"/>
  <c r="F225" i="8" s="1"/>
  <c r="G529" i="7" s="1"/>
  <c r="H529" s="1"/>
  <c r="H532" s="1"/>
  <c r="F106" i="8" s="1"/>
  <c r="K1262" i="7"/>
  <c r="F1262"/>
  <c r="G172" i="8"/>
  <c r="H172" s="1"/>
  <c r="L892" i="7"/>
  <c r="I1016"/>
  <c r="J1016" s="1"/>
  <c r="I167"/>
  <c r="J167" s="1"/>
  <c r="I161"/>
  <c r="J161" s="1"/>
  <c r="F654"/>
  <c r="L654" s="1"/>
  <c r="K654"/>
  <c r="F305"/>
  <c r="K305"/>
  <c r="F1348"/>
  <c r="L1348" s="1"/>
  <c r="K1348"/>
  <c r="K990"/>
  <c r="F990"/>
  <c r="K301"/>
  <c r="F301"/>
  <c r="K882"/>
  <c r="F882"/>
  <c r="K377"/>
  <c r="F377"/>
  <c r="F425"/>
  <c r="K425"/>
  <c r="F1063"/>
  <c r="L1063" s="1"/>
  <c r="K1063"/>
  <c r="H200" i="8"/>
  <c r="H140"/>
  <c r="E1100" i="7"/>
  <c r="E1237"/>
  <c r="E1151"/>
  <c r="E1138"/>
  <c r="E1250"/>
  <c r="F583"/>
  <c r="K583"/>
  <c r="K152"/>
  <c r="F152"/>
  <c r="L152" s="1"/>
  <c r="F1326"/>
  <c r="K1326"/>
  <c r="F661"/>
  <c r="K661"/>
  <c r="F194"/>
  <c r="L194" s="1"/>
  <c r="K194"/>
  <c r="F1369"/>
  <c r="L1369" s="1"/>
  <c r="K1369"/>
  <c r="K652"/>
  <c r="F652"/>
  <c r="F361"/>
  <c r="K361"/>
  <c r="L421"/>
  <c r="F1135"/>
  <c r="K1135"/>
  <c r="F1070"/>
  <c r="L1070" s="1"/>
  <c r="K1070"/>
  <c r="F333"/>
  <c r="K333"/>
  <c r="H250" i="8"/>
  <c r="L910" i="7"/>
  <c r="I108"/>
  <c r="J108" s="1"/>
  <c r="J109" s="1"/>
  <c r="G21" i="8" s="1"/>
  <c r="H1018" i="7"/>
  <c r="F192" i="8" s="1"/>
  <c r="G172" i="7" s="1"/>
  <c r="H172" s="1"/>
  <c r="H173" s="1"/>
  <c r="F31" i="8" s="1"/>
  <c r="F491" i="7"/>
  <c r="K491"/>
  <c r="F1317"/>
  <c r="L1317" s="1"/>
  <c r="K1317"/>
  <c r="F615"/>
  <c r="L615" s="1"/>
  <c r="K615"/>
  <c r="K160"/>
  <c r="F160"/>
  <c r="L160" s="1"/>
  <c r="K1347"/>
  <c r="F1347"/>
  <c r="L1347" s="1"/>
  <c r="F644"/>
  <c r="K644"/>
  <c r="F345"/>
  <c r="K345"/>
  <c r="K309"/>
  <c r="F309"/>
  <c r="F353"/>
  <c r="K353"/>
  <c r="L1204"/>
  <c r="H198" i="8"/>
  <c r="I116" i="7"/>
  <c r="J116" s="1"/>
  <c r="F1285"/>
  <c r="L1285" s="1"/>
  <c r="K1285"/>
  <c r="F1367"/>
  <c r="L1367" s="1"/>
  <c r="K1367"/>
  <c r="F452"/>
  <c r="L452" s="1"/>
  <c r="K452"/>
  <c r="F1283"/>
  <c r="L1283" s="1"/>
  <c r="K1283"/>
  <c r="F519"/>
  <c r="K519"/>
  <c r="F146"/>
  <c r="L146" s="1"/>
  <c r="K146"/>
  <c r="F1316"/>
  <c r="K1316"/>
  <c r="F637"/>
  <c r="K637"/>
  <c r="K329"/>
  <c r="F329"/>
  <c r="K902"/>
  <c r="F902"/>
  <c r="L902" s="1"/>
  <c r="G854"/>
  <c r="H854" s="1"/>
  <c r="G861"/>
  <c r="H861" s="1"/>
  <c r="K22"/>
  <c r="J648"/>
  <c r="H176" i="8"/>
  <c r="F43" i="7"/>
  <c r="L43" s="1"/>
  <c r="I260"/>
  <c r="J260" s="1"/>
  <c r="J570"/>
  <c r="G113" i="8" s="1"/>
  <c r="K438" i="7"/>
  <c r="F438"/>
  <c r="L438" s="1"/>
  <c r="F1357"/>
  <c r="L1357" s="1"/>
  <c r="K1357"/>
  <c r="F433"/>
  <c r="L433" s="1"/>
  <c r="K433"/>
  <c r="F1272"/>
  <c r="L1272" s="1"/>
  <c r="K1272"/>
  <c r="K429"/>
  <c r="F429"/>
  <c r="F135"/>
  <c r="L135" s="1"/>
  <c r="K135"/>
  <c r="K1234"/>
  <c r="F1234"/>
  <c r="F592"/>
  <c r="K592"/>
  <c r="F313"/>
  <c r="K313"/>
  <c r="E897"/>
  <c r="I1100"/>
  <c r="J1100" s="1"/>
  <c r="I1151"/>
  <c r="J1151" s="1"/>
  <c r="I1138"/>
  <c r="J1138" s="1"/>
  <c r="J1145" s="1"/>
  <c r="G211" i="8" s="1"/>
  <c r="I1120" i="7" s="1"/>
  <c r="J1120" s="1"/>
  <c r="I1250"/>
  <c r="J1250" s="1"/>
  <c r="I1237"/>
  <c r="J1237" s="1"/>
  <c r="F1236"/>
  <c r="L1236" s="1"/>
  <c r="K1236"/>
  <c r="F1099"/>
  <c r="L1099" s="1"/>
  <c r="K1099"/>
  <c r="F1077"/>
  <c r="L1077" s="1"/>
  <c r="K1077"/>
  <c r="J1243"/>
  <c r="L1243" s="1"/>
  <c r="K967"/>
  <c r="F967"/>
  <c r="L967" s="1"/>
  <c r="F409"/>
  <c r="K409"/>
  <c r="F846"/>
  <c r="K846"/>
  <c r="F321"/>
  <c r="K321"/>
  <c r="F1393"/>
  <c r="K1393"/>
  <c r="F317"/>
  <c r="K317"/>
  <c r="J1238"/>
  <c r="L1238" s="1"/>
  <c r="K1238"/>
  <c r="K393"/>
  <c r="F393"/>
  <c r="H220" i="8"/>
  <c r="J207" i="7"/>
  <c r="J208" s="1"/>
  <c r="G38" i="8" s="1"/>
  <c r="L888" i="7"/>
  <c r="K910"/>
  <c r="I265"/>
  <c r="J265" s="1"/>
  <c r="L1375"/>
  <c r="F389"/>
  <c r="K389"/>
  <c r="J1101"/>
  <c r="L1101" s="1"/>
  <c r="K1101"/>
  <c r="F1345"/>
  <c r="K1345"/>
  <c r="F417"/>
  <c r="K417"/>
  <c r="J1251"/>
  <c r="L1251" s="1"/>
  <c r="K1251"/>
  <c r="F1247"/>
  <c r="L1247" s="1"/>
  <c r="K1247"/>
  <c r="F413"/>
  <c r="K413"/>
  <c r="F27"/>
  <c r="L27" s="1"/>
  <c r="K27"/>
  <c r="F1172"/>
  <c r="K1172"/>
  <c r="K585"/>
  <c r="F585"/>
  <c r="L585" s="1"/>
  <c r="I270"/>
  <c r="J270" s="1"/>
  <c r="J272" s="1"/>
  <c r="G48" i="8" s="1"/>
  <c r="K357" i="7"/>
  <c r="F357"/>
  <c r="K1327"/>
  <c r="F1327"/>
  <c r="L1327" s="1"/>
  <c r="K401"/>
  <c r="F401"/>
  <c r="F1235"/>
  <c r="L1235" s="1"/>
  <c r="K1235"/>
  <c r="F397"/>
  <c r="K397"/>
  <c r="K1149"/>
  <c r="F1149"/>
  <c r="L1149" s="1"/>
  <c r="F515"/>
  <c r="K515"/>
  <c r="K189"/>
  <c r="F189"/>
  <c r="L189" s="1"/>
  <c r="I833"/>
  <c r="J833" s="1"/>
  <c r="I854"/>
  <c r="J854" s="1"/>
  <c r="I861"/>
  <c r="J861" s="1"/>
  <c r="F133"/>
  <c r="L133" s="1"/>
  <c r="K133"/>
  <c r="F1017"/>
  <c r="E937"/>
  <c r="F937" s="1"/>
  <c r="E1005"/>
  <c r="K1085"/>
  <c r="F341"/>
  <c r="K341"/>
  <c r="K1318"/>
  <c r="F1318"/>
  <c r="L1318" s="1"/>
  <c r="K385"/>
  <c r="F385"/>
  <c r="K1173"/>
  <c r="F1173"/>
  <c r="L1173" s="1"/>
  <c r="F381"/>
  <c r="K381"/>
  <c r="K1137"/>
  <c r="F1137"/>
  <c r="L1137" s="1"/>
  <c r="F462"/>
  <c r="L462" s="1"/>
  <c r="K462"/>
  <c r="F155"/>
  <c r="L155" s="1"/>
  <c r="K155"/>
  <c r="J1389"/>
  <c r="L1388"/>
  <c r="K349"/>
  <c r="F349"/>
  <c r="J1152"/>
  <c r="L1152" s="1"/>
  <c r="K1152"/>
  <c r="K337"/>
  <c r="F337"/>
  <c r="F213"/>
  <c r="L213" s="1"/>
  <c r="J868"/>
  <c r="J869" s="1"/>
  <c r="H216" i="8"/>
  <c r="F50" i="7"/>
  <c r="H49" i="8"/>
  <c r="L768" i="7"/>
  <c r="L7" i="9"/>
  <c r="L27" s="1"/>
  <c r="F325" i="7"/>
  <c r="K325"/>
  <c r="F1248"/>
  <c r="K1248"/>
  <c r="F369"/>
  <c r="K369"/>
  <c r="F1150"/>
  <c r="L1150" s="1"/>
  <c r="K1150"/>
  <c r="K365"/>
  <c r="F365"/>
  <c r="F1098"/>
  <c r="L1098" s="1"/>
  <c r="K1098"/>
  <c r="K443"/>
  <c r="F443"/>
  <c r="L443" s="1"/>
  <c r="F144"/>
  <c r="L144" s="1"/>
  <c r="K144"/>
  <c r="E1163"/>
  <c r="L83"/>
  <c r="K8" i="10"/>
  <c r="F8"/>
  <c r="H7"/>
  <c r="G6" s="1"/>
  <c r="H6" s="1"/>
  <c r="G5" s="1"/>
  <c r="H5" s="1"/>
  <c r="E8" i="3" s="1"/>
  <c r="F758" i="7"/>
  <c r="K758"/>
  <c r="K752"/>
  <c r="F752"/>
  <c r="L752" s="1"/>
  <c r="F744"/>
  <c r="F614"/>
  <c r="K614"/>
  <c r="K609"/>
  <c r="F609"/>
  <c r="K579"/>
  <c r="F579"/>
  <c r="L579" s="1"/>
  <c r="K574"/>
  <c r="F574"/>
  <c r="L574" s="1"/>
  <c r="G569"/>
  <c r="H569" s="1"/>
  <c r="H240" i="8"/>
  <c r="L1342" i="7"/>
  <c r="E569"/>
  <c r="E563"/>
  <c r="G568"/>
  <c r="H568" s="1"/>
  <c r="G562"/>
  <c r="H562" s="1"/>
  <c r="H564" s="1"/>
  <c r="F112" i="8" s="1"/>
  <c r="L1334" i="7"/>
  <c r="L1321"/>
  <c r="H1323"/>
  <c r="H1312"/>
  <c r="E551"/>
  <c r="E557"/>
  <c r="L1303"/>
  <c r="F1304"/>
  <c r="L1298"/>
  <c r="L1299"/>
  <c r="H234" i="8"/>
  <c r="K549" i="7"/>
  <c r="F549"/>
  <c r="H233" i="8"/>
  <c r="E545" i="7"/>
  <c r="K1267"/>
  <c r="F1267"/>
  <c r="L1267" s="1"/>
  <c r="L1262"/>
  <c r="F1263"/>
  <c r="J1244"/>
  <c r="L1225"/>
  <c r="J1226"/>
  <c r="E453"/>
  <c r="L1219"/>
  <c r="J1220"/>
  <c r="E463"/>
  <c r="E439"/>
  <c r="L1213"/>
  <c r="J1214"/>
  <c r="E444"/>
  <c r="E434"/>
  <c r="E458"/>
  <c r="L1208"/>
  <c r="F297"/>
  <c r="K297"/>
  <c r="K271"/>
  <c r="F271"/>
  <c r="L271" s="1"/>
  <c r="L1198"/>
  <c r="J1199"/>
  <c r="E266"/>
  <c r="L1192"/>
  <c r="J1193"/>
  <c r="E261"/>
  <c r="L1186"/>
  <c r="J1187"/>
  <c r="E256"/>
  <c r="L1182"/>
  <c r="F1131"/>
  <c r="L1131" s="1"/>
  <c r="K1131"/>
  <c r="H251"/>
  <c r="F44" i="8" s="1"/>
  <c r="E1126" i="7"/>
  <c r="E536"/>
  <c r="K1157"/>
  <c r="L1116"/>
  <c r="J1117"/>
  <c r="E241"/>
  <c r="K1100"/>
  <c r="F1100"/>
  <c r="J1106"/>
  <c r="J1107" s="1"/>
  <c r="G205" i="8" s="1"/>
  <c r="I1076" i="7" s="1"/>
  <c r="J1076" s="1"/>
  <c r="J1078" s="1"/>
  <c r="G202" i="8" s="1"/>
  <c r="I1067" i="7" s="1"/>
  <c r="J1067" s="1"/>
  <c r="L1092"/>
  <c r="J1094"/>
  <c r="G204" i="8" s="1"/>
  <c r="I1069" i="7" s="1"/>
  <c r="J1069" s="1"/>
  <c r="L1093"/>
  <c r="F1094"/>
  <c r="L1084"/>
  <c r="J1086"/>
  <c r="G203" i="8" s="1"/>
  <c r="I1068" i="7" s="1"/>
  <c r="J1068" s="1"/>
  <c r="L1085"/>
  <c r="F1086"/>
  <c r="K219"/>
  <c r="F219"/>
  <c r="E195"/>
  <c r="E185"/>
  <c r="E200"/>
  <c r="E190"/>
  <c r="K1026"/>
  <c r="L1047"/>
  <c r="J1048"/>
  <c r="E1025"/>
  <c r="L1042"/>
  <c r="K1024"/>
  <c r="F1024"/>
  <c r="L1024" s="1"/>
  <c r="H195" i="8"/>
  <c r="K1023" i="7"/>
  <c r="F1023"/>
  <c r="L1023" s="1"/>
  <c r="L1032"/>
  <c r="G180"/>
  <c r="H180" s="1"/>
  <c r="H181" s="1"/>
  <c r="F33" i="8" s="1"/>
  <c r="G1022" i="7"/>
  <c r="H1022" s="1"/>
  <c r="H1027" s="1"/>
  <c r="F193" i="8" s="1"/>
  <c r="G176" i="7" s="1"/>
  <c r="H176" s="1"/>
  <c r="H177" s="1"/>
  <c r="F32" i="8" s="1"/>
  <c r="E180" i="7"/>
  <c r="E1022"/>
  <c r="L1011"/>
  <c r="J1012"/>
  <c r="E162"/>
  <c r="E168"/>
  <c r="G167"/>
  <c r="H167" s="1"/>
  <c r="H169" s="1"/>
  <c r="F30" i="8" s="1"/>
  <c r="G161" i="7"/>
  <c r="H161" s="1"/>
  <c r="H163" s="1"/>
  <c r="F29" i="8" s="1"/>
  <c r="L999" i="7"/>
  <c r="J1000"/>
  <c r="G151"/>
  <c r="H151" s="1"/>
  <c r="F980"/>
  <c r="E156"/>
  <c r="E147"/>
  <c r="L975"/>
  <c r="J976"/>
  <c r="E946"/>
  <c r="L962"/>
  <c r="J963"/>
  <c r="E138"/>
  <c r="H957"/>
  <c r="F182" i="8" s="1"/>
  <c r="G145" i="7" s="1"/>
  <c r="H145" s="1"/>
  <c r="H148" s="1"/>
  <c r="F27" i="8" s="1"/>
  <c r="L952" i="7"/>
  <c r="J957"/>
  <c r="G182" i="8" s="1"/>
  <c r="E154" i="7"/>
  <c r="E136"/>
  <c r="E145"/>
  <c r="K937"/>
  <c r="L931"/>
  <c r="J932"/>
  <c r="E91"/>
  <c r="L925"/>
  <c r="F926"/>
  <c r="K904"/>
  <c r="F904"/>
  <c r="L904" s="1"/>
  <c r="L911"/>
  <c r="K903"/>
  <c r="F903"/>
  <c r="H175" i="8"/>
  <c r="K62" i="7"/>
  <c r="K37"/>
  <c r="F37"/>
  <c r="E32"/>
  <c r="E14"/>
  <c r="E13"/>
  <c r="G840"/>
  <c r="H840" s="1"/>
  <c r="G833"/>
  <c r="H833" s="1"/>
  <c r="E7"/>
  <c r="E6"/>
  <c r="L812"/>
  <c r="L796"/>
  <c r="L792"/>
  <c r="E153" i="8"/>
  <c r="H153" s="1"/>
  <c r="L791" i="7"/>
  <c r="L764"/>
  <c r="L759"/>
  <c r="J760"/>
  <c r="F753"/>
  <c r="K753"/>
  <c r="L729"/>
  <c r="L702"/>
  <c r="J704"/>
  <c r="L682"/>
  <c r="H683"/>
  <c r="L667"/>
  <c r="J668"/>
  <c r="L657"/>
  <c r="L648"/>
  <c r="J649"/>
  <c r="L604"/>
  <c r="J605"/>
  <c r="G118" i="8" s="1"/>
  <c r="H605" i="7"/>
  <c r="L596"/>
  <c r="J597"/>
  <c r="J480"/>
  <c r="K480"/>
  <c r="L474"/>
  <c r="J475"/>
  <c r="L468"/>
  <c r="J469"/>
  <c r="L286"/>
  <c r="J287"/>
  <c r="L281"/>
  <c r="J282"/>
  <c r="L277"/>
  <c r="L255"/>
  <c r="L237"/>
  <c r="J214"/>
  <c r="F206"/>
  <c r="L206" s="1"/>
  <c r="L114"/>
  <c r="J117"/>
  <c r="L50"/>
  <c r="E10" i="8"/>
  <c r="H10" s="1"/>
  <c r="F44" i="7"/>
  <c r="L44" s="1"/>
  <c r="K21"/>
  <c r="L21"/>
  <c r="I23" s="1"/>
  <c r="F24"/>
  <c r="E6" i="8" s="1"/>
  <c r="L868" i="7" l="1"/>
  <c r="J987"/>
  <c r="L8" i="10"/>
  <c r="F208" i="7"/>
  <c r="L208" s="1"/>
  <c r="L207"/>
  <c r="H570"/>
  <c r="F113" i="8" s="1"/>
  <c r="E968" i="7"/>
  <c r="E1273"/>
  <c r="K1273" s="1"/>
  <c r="E7" i="10"/>
  <c r="F326" i="7"/>
  <c r="L325"/>
  <c r="F314"/>
  <c r="L313"/>
  <c r="F1250"/>
  <c r="L1250" s="1"/>
  <c r="K1250"/>
  <c r="F306"/>
  <c r="L305"/>
  <c r="F516"/>
  <c r="L515"/>
  <c r="E1394"/>
  <c r="L1393"/>
  <c r="F588"/>
  <c r="L583"/>
  <c r="F350"/>
  <c r="L349"/>
  <c r="F418"/>
  <c r="L417"/>
  <c r="F597"/>
  <c r="E117" i="8" s="1"/>
  <c r="L592" i="7"/>
  <c r="F354"/>
  <c r="L353"/>
  <c r="F334"/>
  <c r="L333"/>
  <c r="F1151"/>
  <c r="L1151" s="1"/>
  <c r="K1151"/>
  <c r="K1005"/>
  <c r="F1005"/>
  <c r="F382"/>
  <c r="L381"/>
  <c r="F366"/>
  <c r="L365"/>
  <c r="F398"/>
  <c r="L397"/>
  <c r="E847"/>
  <c r="L846"/>
  <c r="L1234"/>
  <c r="F1370"/>
  <c r="F310"/>
  <c r="L309"/>
  <c r="K1237"/>
  <c r="F1237"/>
  <c r="L1237" s="1"/>
  <c r="E883"/>
  <c r="L882"/>
  <c r="F520"/>
  <c r="L519"/>
  <c r="L385"/>
  <c r="F386"/>
  <c r="E1174"/>
  <c r="L1172"/>
  <c r="F1352"/>
  <c r="L1345"/>
  <c r="F394"/>
  <c r="L393"/>
  <c r="J1257"/>
  <c r="G227" i="8" s="1"/>
  <c r="I1230" i="7" s="1"/>
  <c r="J1230" s="1"/>
  <c r="F330"/>
  <c r="L329"/>
  <c r="F1138"/>
  <c r="L1138" s="1"/>
  <c r="K1138"/>
  <c r="G248" i="8"/>
  <c r="L1389" i="7"/>
  <c r="F410"/>
  <c r="L409"/>
  <c r="F1286"/>
  <c r="F668"/>
  <c r="E128" i="8" s="1"/>
  <c r="L661" i="7"/>
  <c r="F302"/>
  <c r="L301"/>
  <c r="F322"/>
  <c r="L321"/>
  <c r="F378"/>
  <c r="L377"/>
  <c r="F215"/>
  <c r="E39" i="8" s="1"/>
  <c r="F402" i="7"/>
  <c r="L401"/>
  <c r="J1158"/>
  <c r="G212" i="8" s="1"/>
  <c r="I1121" i="7" s="1"/>
  <c r="J1121" s="1"/>
  <c r="J1122" s="1"/>
  <c r="G208" i="8" s="1"/>
  <c r="I247" i="7" s="1"/>
  <c r="J247" s="1"/>
  <c r="J251" s="1"/>
  <c r="G44" i="8" s="1"/>
  <c r="F1358" i="7"/>
  <c r="F1145"/>
  <c r="L1135"/>
  <c r="F426"/>
  <c r="L425"/>
  <c r="F430"/>
  <c r="L429"/>
  <c r="F640"/>
  <c r="L637"/>
  <c r="F1330"/>
  <c r="L1326"/>
  <c r="E992"/>
  <c r="L990"/>
  <c r="F370"/>
  <c r="L369"/>
  <c r="F414"/>
  <c r="L413"/>
  <c r="F390"/>
  <c r="L389"/>
  <c r="F346"/>
  <c r="L345"/>
  <c r="F492"/>
  <c r="L491"/>
  <c r="F1163"/>
  <c r="K1163"/>
  <c r="F968"/>
  <c r="K968"/>
  <c r="F342"/>
  <c r="L341"/>
  <c r="F318"/>
  <c r="L317"/>
  <c r="F897"/>
  <c r="K897"/>
  <c r="F1323"/>
  <c r="E237" i="8" s="1"/>
  <c r="E555" i="7" s="1"/>
  <c r="F555" s="1"/>
  <c r="L1316"/>
  <c r="F362"/>
  <c r="L361"/>
  <c r="F1257"/>
  <c r="L1248"/>
  <c r="F338"/>
  <c r="L337"/>
  <c r="F358"/>
  <c r="L357"/>
  <c r="F649"/>
  <c r="E126" i="8" s="1"/>
  <c r="L644" i="7"/>
  <c r="F658"/>
  <c r="L652"/>
  <c r="F7" i="10"/>
  <c r="E6" s="1"/>
  <c r="F6" s="1"/>
  <c r="E5" s="1"/>
  <c r="H28"/>
  <c r="J28"/>
  <c r="E16" i="3"/>
  <c r="E15"/>
  <c r="E17" s="1"/>
  <c r="E18"/>
  <c r="E9"/>
  <c r="E10" s="1"/>
  <c r="F760" i="7"/>
  <c r="E145" i="8" s="1"/>
  <c r="L758" i="7"/>
  <c r="F616"/>
  <c r="L614"/>
  <c r="L609"/>
  <c r="F610"/>
  <c r="K563"/>
  <c r="F563"/>
  <c r="L563" s="1"/>
  <c r="K569"/>
  <c r="F569"/>
  <c r="L569" s="1"/>
  <c r="L1335"/>
  <c r="E239" i="8"/>
  <c r="F237"/>
  <c r="F236"/>
  <c r="L1312" i="7"/>
  <c r="F557"/>
  <c r="F551"/>
  <c r="L1304"/>
  <c r="E235" i="8"/>
  <c r="L549" i="7"/>
  <c r="K545"/>
  <c r="F545"/>
  <c r="L545" s="1"/>
  <c r="L1263"/>
  <c r="E228" i="8"/>
  <c r="G226"/>
  <c r="G224"/>
  <c r="L1226" i="7"/>
  <c r="F453"/>
  <c r="G223" i="8"/>
  <c r="L1220" i="7"/>
  <c r="F439"/>
  <c r="F463"/>
  <c r="G222" i="8"/>
  <c r="L1214" i="7"/>
  <c r="F434"/>
  <c r="F458"/>
  <c r="F444"/>
  <c r="F298"/>
  <c r="L297"/>
  <c r="G219" i="8"/>
  <c r="L1199" i="7"/>
  <c r="F266"/>
  <c r="G218" i="8"/>
  <c r="L1193" i="7"/>
  <c r="F261"/>
  <c r="G217" i="8"/>
  <c r="L1187" i="7"/>
  <c r="F256"/>
  <c r="K536"/>
  <c r="F536"/>
  <c r="K1126"/>
  <c r="F1126"/>
  <c r="L1126" s="1"/>
  <c r="G207" i="8"/>
  <c r="L1117" i="7"/>
  <c r="F241"/>
  <c r="F1107"/>
  <c r="E205" i="8" s="1"/>
  <c r="E1076" i="7" s="1"/>
  <c r="F1076" s="1"/>
  <c r="L1076" s="1"/>
  <c r="L1100"/>
  <c r="L1106"/>
  <c r="J1072"/>
  <c r="G201" i="8" s="1"/>
  <c r="I223" i="7" s="1"/>
  <c r="J223" s="1"/>
  <c r="J224" s="1"/>
  <c r="G41" i="8" s="1"/>
  <c r="L1094" i="7"/>
  <c r="E204" i="8"/>
  <c r="L1086" i="7"/>
  <c r="E203" i="8"/>
  <c r="F220" i="7"/>
  <c r="L219"/>
  <c r="K190"/>
  <c r="F190"/>
  <c r="K185"/>
  <c r="F185"/>
  <c r="K200"/>
  <c r="F200"/>
  <c r="F195"/>
  <c r="K195"/>
  <c r="G197" i="8"/>
  <c r="L1048" i="7"/>
  <c r="F1025"/>
  <c r="F1022"/>
  <c r="K1022"/>
  <c r="F180"/>
  <c r="K180"/>
  <c r="G191" i="8"/>
  <c r="I1017" i="7" s="1"/>
  <c r="L1012"/>
  <c r="F168"/>
  <c r="F162"/>
  <c r="G189" i="8"/>
  <c r="L1000" i="7"/>
  <c r="G187" i="8"/>
  <c r="L987" i="7"/>
  <c r="F147"/>
  <c r="F156"/>
  <c r="G185" i="8"/>
  <c r="L976" i="7"/>
  <c r="F946"/>
  <c r="G183" i="8"/>
  <c r="L963" i="7"/>
  <c r="F138"/>
  <c r="G136"/>
  <c r="H136" s="1"/>
  <c r="H139" s="1"/>
  <c r="F26" i="8" s="1"/>
  <c r="G154" i="7"/>
  <c r="H154" s="1"/>
  <c r="H157" s="1"/>
  <c r="F28" i="8" s="1"/>
  <c r="H182"/>
  <c r="L957" i="7"/>
  <c r="I145"/>
  <c r="J145" s="1"/>
  <c r="I136"/>
  <c r="J136" s="1"/>
  <c r="I154"/>
  <c r="J154" s="1"/>
  <c r="F136"/>
  <c r="K145"/>
  <c r="F145"/>
  <c r="F154"/>
  <c r="F938"/>
  <c r="L937"/>
  <c r="G178" i="8"/>
  <c r="L932" i="7"/>
  <c r="F91"/>
  <c r="L926"/>
  <c r="E177" i="8"/>
  <c r="F905" i="7"/>
  <c r="L903"/>
  <c r="F63"/>
  <c r="L62"/>
  <c r="L37"/>
  <c r="F38"/>
  <c r="G168" i="8"/>
  <c r="L869" i="7"/>
  <c r="F32"/>
  <c r="F14"/>
  <c r="F13"/>
  <c r="F7"/>
  <c r="F6"/>
  <c r="G145" i="8"/>
  <c r="L753" i="7"/>
  <c r="F754"/>
  <c r="G135" i="8"/>
  <c r="H135" s="1"/>
  <c r="L704" i="7"/>
  <c r="F131" i="8"/>
  <c r="H131" s="1"/>
  <c r="L683" i="7"/>
  <c r="G128" i="8"/>
  <c r="G126"/>
  <c r="F118"/>
  <c r="H118" s="1"/>
  <c r="L605" i="7"/>
  <c r="G117" i="8"/>
  <c r="H117" s="1"/>
  <c r="L597" i="7"/>
  <c r="L480"/>
  <c r="J481"/>
  <c r="G95" i="8"/>
  <c r="H95" s="1"/>
  <c r="L475" i="7"/>
  <c r="G94" i="8"/>
  <c r="H94" s="1"/>
  <c r="L469" i="7"/>
  <c r="G51" i="8"/>
  <c r="H51" s="1"/>
  <c r="L287" i="7"/>
  <c r="G50" i="8"/>
  <c r="H50" s="1"/>
  <c r="L282" i="7"/>
  <c r="L214"/>
  <c r="J215"/>
  <c r="G39" i="8" s="1"/>
  <c r="E38"/>
  <c r="H38" s="1"/>
  <c r="G22"/>
  <c r="E9"/>
  <c r="H9" s="1"/>
  <c r="K23" i="7"/>
  <c r="J23"/>
  <c r="F1273" l="1"/>
  <c r="F1158"/>
  <c r="E212" i="8" s="1"/>
  <c r="H126"/>
  <c r="L649" i="7"/>
  <c r="E127" i="8"/>
  <c r="H127" s="1"/>
  <c r="L658" i="7"/>
  <c r="L492"/>
  <c r="E98" i="8"/>
  <c r="H98" s="1"/>
  <c r="L1330" i="7"/>
  <c r="E238" i="8"/>
  <c r="E232"/>
  <c r="L1286" i="7"/>
  <c r="E70" i="8"/>
  <c r="H70" s="1"/>
  <c r="L366" i="7"/>
  <c r="L516"/>
  <c r="E104" i="8"/>
  <c r="H104" s="1"/>
  <c r="L897" i="7"/>
  <c r="F899"/>
  <c r="L346"/>
  <c r="E65" i="8"/>
  <c r="H65" s="1"/>
  <c r="E125"/>
  <c r="H125" s="1"/>
  <c r="L640" i="7"/>
  <c r="E81" i="8"/>
  <c r="H81" s="1"/>
  <c r="L410" i="7"/>
  <c r="E56" i="8"/>
  <c r="H56" s="1"/>
  <c r="L310" i="7"/>
  <c r="L382"/>
  <c r="E74" i="8"/>
  <c r="H74" s="1"/>
  <c r="L418" i="7"/>
  <c r="E83" i="8"/>
  <c r="H83" s="1"/>
  <c r="E55"/>
  <c r="H55" s="1"/>
  <c r="L306" i="7"/>
  <c r="J1017"/>
  <c r="K1017"/>
  <c r="L668"/>
  <c r="F1078"/>
  <c r="L1078" s="1"/>
  <c r="F1174"/>
  <c r="K1174"/>
  <c r="L1370"/>
  <c r="E244" i="8"/>
  <c r="F1006" i="7"/>
  <c r="L1005"/>
  <c r="L394"/>
  <c r="E77" i="8"/>
  <c r="H77" s="1"/>
  <c r="H128"/>
  <c r="L1323" i="7"/>
  <c r="E68" i="8"/>
  <c r="H68" s="1"/>
  <c r="L358" i="7"/>
  <c r="L318"/>
  <c r="E58" i="8"/>
  <c r="H58" s="1"/>
  <c r="L390" i="7"/>
  <c r="E76" i="8"/>
  <c r="H76" s="1"/>
  <c r="L430" i="7"/>
  <c r="E86" i="8"/>
  <c r="H86" s="1"/>
  <c r="E73"/>
  <c r="H73" s="1"/>
  <c r="L378" i="7"/>
  <c r="I744"/>
  <c r="H248" i="8"/>
  <c r="E75"/>
  <c r="H75" s="1"/>
  <c r="L386" i="7"/>
  <c r="L1273"/>
  <c r="F1274"/>
  <c r="E79" i="8"/>
  <c r="H79" s="1"/>
  <c r="L402" i="7"/>
  <c r="L1158"/>
  <c r="F1244"/>
  <c r="L350"/>
  <c r="E66" i="8"/>
  <c r="H66" s="1"/>
  <c r="E241"/>
  <c r="L1352" i="7"/>
  <c r="E63" i="8"/>
  <c r="H63" s="1"/>
  <c r="L338" i="7"/>
  <c r="E64" i="8"/>
  <c r="H64" s="1"/>
  <c r="L342" i="7"/>
  <c r="L414"/>
  <c r="E82" i="8"/>
  <c r="H82" s="1"/>
  <c r="E59"/>
  <c r="H59" s="1"/>
  <c r="L322" i="7"/>
  <c r="E85" i="8"/>
  <c r="H85" s="1"/>
  <c r="L426" i="7"/>
  <c r="L520"/>
  <c r="E105" i="8"/>
  <c r="H105" s="1"/>
  <c r="L588" i="7"/>
  <c r="E116" i="8"/>
  <c r="H116" s="1"/>
  <c r="E227"/>
  <c r="L1257" i="7"/>
  <c r="E969"/>
  <c r="L968"/>
  <c r="E71" i="8"/>
  <c r="H71" s="1"/>
  <c r="L370" i="7"/>
  <c r="E61" i="8"/>
  <c r="H61" s="1"/>
  <c r="L330" i="7"/>
  <c r="F847"/>
  <c r="K847"/>
  <c r="L334"/>
  <c r="E62" i="8"/>
  <c r="H62" s="1"/>
  <c r="L314" i="7"/>
  <c r="E57" i="8"/>
  <c r="H57" s="1"/>
  <c r="E211"/>
  <c r="L1145" i="7"/>
  <c r="E54" i="8"/>
  <c r="H54" s="1"/>
  <c r="L302" i="7"/>
  <c r="E69" i="8"/>
  <c r="H69" s="1"/>
  <c r="L362" i="7"/>
  <c r="L1163"/>
  <c r="F1164"/>
  <c r="F992"/>
  <c r="K992"/>
  <c r="E242" i="8"/>
  <c r="L1358" i="7"/>
  <c r="F883"/>
  <c r="K883"/>
  <c r="E78" i="8"/>
  <c r="H78" s="1"/>
  <c r="L398" i="7"/>
  <c r="L354"/>
  <c r="E67" i="8"/>
  <c r="H67" s="1"/>
  <c r="F1394" i="7"/>
  <c r="K1394"/>
  <c r="E60" i="8"/>
  <c r="H60" s="1"/>
  <c r="L326" i="7"/>
  <c r="L6" i="10"/>
  <c r="K7"/>
  <c r="L7"/>
  <c r="E28" i="3" s="1"/>
  <c r="K6" i="10"/>
  <c r="E14" i="3"/>
  <c r="E13"/>
  <c r="H145" i="8"/>
  <c r="L760" i="7"/>
  <c r="L616"/>
  <c r="E120" i="8"/>
  <c r="H120" s="1"/>
  <c r="L610" i="7"/>
  <c r="E119" i="8"/>
  <c r="H119" s="1"/>
  <c r="E568" i="7"/>
  <c r="E562"/>
  <c r="H239" i="8"/>
  <c r="G555" i="7"/>
  <c r="H237" i="8"/>
  <c r="G557" i="7"/>
  <c r="G551"/>
  <c r="H236" i="8"/>
  <c r="E556" i="7"/>
  <c r="E550"/>
  <c r="H235" i="8"/>
  <c r="E535" i="7"/>
  <c r="H228" i="8"/>
  <c r="I1229" i="7"/>
  <c r="I453"/>
  <c r="H224" i="8"/>
  <c r="F454" i="7"/>
  <c r="I463"/>
  <c r="I439"/>
  <c r="H223" i="8"/>
  <c r="F464" i="7"/>
  <c r="F440"/>
  <c r="I458"/>
  <c r="I434"/>
  <c r="I444"/>
  <c r="H222" i="8"/>
  <c r="F459" i="7"/>
  <c r="F445"/>
  <c r="F435"/>
  <c r="E53" i="8"/>
  <c r="H53" s="1"/>
  <c r="L298" i="7"/>
  <c r="I266"/>
  <c r="H219" i="8"/>
  <c r="I261" i="7"/>
  <c r="H218" i="8"/>
  <c r="I256" i="7"/>
  <c r="H217" i="8"/>
  <c r="F257" i="7"/>
  <c r="L536"/>
  <c r="I241"/>
  <c r="H207" i="8"/>
  <c r="F242" i="7"/>
  <c r="L1107"/>
  <c r="K1076"/>
  <c r="H205" i="8"/>
  <c r="H204"/>
  <c r="E1069" i="7"/>
  <c r="H203" i="8"/>
  <c r="E1068" i="7"/>
  <c r="L220"/>
  <c r="E40" i="8"/>
  <c r="H40" s="1"/>
  <c r="F186" i="7"/>
  <c r="L185"/>
  <c r="F196"/>
  <c r="L195"/>
  <c r="F201"/>
  <c r="L200"/>
  <c r="F191"/>
  <c r="L190"/>
  <c r="I1025"/>
  <c r="H197" i="8"/>
  <c r="L180" i="7"/>
  <c r="F181"/>
  <c r="L1022"/>
  <c r="I168"/>
  <c r="I162"/>
  <c r="H191" i="8"/>
  <c r="I980" i="7"/>
  <c r="H189" i="8"/>
  <c r="I147" i="7"/>
  <c r="I156"/>
  <c r="H187" i="8"/>
  <c r="I946" i="7"/>
  <c r="H185" i="8"/>
  <c r="I138" i="7"/>
  <c r="H183" i="8"/>
  <c r="K154" i="7"/>
  <c r="K136"/>
  <c r="L136"/>
  <c r="L145"/>
  <c r="L154"/>
  <c r="L938"/>
  <c r="E179" i="8"/>
  <c r="E1021" i="7" s="1"/>
  <c r="I91"/>
  <c r="H178" i="8"/>
  <c r="H177"/>
  <c r="E90" i="7"/>
  <c r="E174" i="8"/>
  <c r="L905" i="7"/>
  <c r="E11" i="8"/>
  <c r="H11" s="1"/>
  <c r="L63" i="7"/>
  <c r="E8" i="8"/>
  <c r="H8" s="1"/>
  <c r="L38" i="7"/>
  <c r="I32"/>
  <c r="H168" i="8"/>
  <c r="F33" i="7"/>
  <c r="E144" i="8"/>
  <c r="H144" s="1"/>
  <c r="L754" i="7"/>
  <c r="G96" i="8"/>
  <c r="H96" s="1"/>
  <c r="L481" i="7"/>
  <c r="H39" i="8"/>
  <c r="L215" i="7"/>
  <c r="J24"/>
  <c r="L23"/>
  <c r="K5" i="10"/>
  <c r="F5"/>
  <c r="E202" i="8" l="1"/>
  <c r="E578" i="7"/>
  <c r="H244" i="8"/>
  <c r="L1174" i="7"/>
  <c r="F1175"/>
  <c r="L992"/>
  <c r="E993"/>
  <c r="E1120"/>
  <c r="H211" i="8"/>
  <c r="L1164" i="7"/>
  <c r="E213" i="8"/>
  <c r="E544" i="7"/>
  <c r="H232" i="8"/>
  <c r="L1394" i="7"/>
  <c r="F1396"/>
  <c r="L847"/>
  <c r="F849"/>
  <c r="E567"/>
  <c r="H241" i="8"/>
  <c r="E561" i="7"/>
  <c r="H238" i="8"/>
  <c r="J744" i="7"/>
  <c r="K744"/>
  <c r="J1018"/>
  <c r="G192" i="8" s="1"/>
  <c r="I172" i="7" s="1"/>
  <c r="J172" s="1"/>
  <c r="J173" s="1"/>
  <c r="G31" i="8" s="1"/>
  <c r="L1017" i="7"/>
  <c r="E573"/>
  <c r="H242" i="8"/>
  <c r="L1274" i="7"/>
  <c r="E230" i="8"/>
  <c r="F1021" i="7"/>
  <c r="K1021"/>
  <c r="E226" i="8"/>
  <c r="L1244" i="7"/>
  <c r="L883"/>
  <c r="F885"/>
  <c r="E173" i="8"/>
  <c r="H173" s="1"/>
  <c r="L899" i="7"/>
  <c r="F969"/>
  <c r="K969"/>
  <c r="E1230"/>
  <c r="H227" i="8"/>
  <c r="E1121" i="7"/>
  <c r="H212" i="8"/>
  <c r="E190"/>
  <c r="L1006" i="7"/>
  <c r="L5" i="10"/>
  <c r="L28" s="1"/>
  <c r="E4" i="3"/>
  <c r="E7" s="1"/>
  <c r="F28" i="10"/>
  <c r="K562" i="7"/>
  <c r="F562"/>
  <c r="K568"/>
  <c r="F568"/>
  <c r="H555"/>
  <c r="L555" s="1"/>
  <c r="K555"/>
  <c r="H551"/>
  <c r="K551"/>
  <c r="H557"/>
  <c r="K557"/>
  <c r="K550"/>
  <c r="F550"/>
  <c r="K556"/>
  <c r="F556"/>
  <c r="K535"/>
  <c r="F535"/>
  <c r="J1229"/>
  <c r="J453"/>
  <c r="K453"/>
  <c r="E91" i="8"/>
  <c r="J439" i="7"/>
  <c r="K439"/>
  <c r="J463"/>
  <c r="K463"/>
  <c r="E88" i="8"/>
  <c r="E93"/>
  <c r="J444" i="7"/>
  <c r="K444"/>
  <c r="J434"/>
  <c r="K434"/>
  <c r="J458"/>
  <c r="K458"/>
  <c r="E87" i="8"/>
  <c r="E89"/>
  <c r="E92"/>
  <c r="J266" i="7"/>
  <c r="K266"/>
  <c r="J261"/>
  <c r="K261"/>
  <c r="J256"/>
  <c r="K256"/>
  <c r="E45" i="8"/>
  <c r="J241" i="7"/>
  <c r="K241"/>
  <c r="E43" i="8"/>
  <c r="E1067" i="7"/>
  <c r="H202" i="8"/>
  <c r="K1069" i="7"/>
  <c r="F1069"/>
  <c r="L1069" s="1"/>
  <c r="K1068"/>
  <c r="F1068"/>
  <c r="L201"/>
  <c r="E37" i="8"/>
  <c r="H37" s="1"/>
  <c r="L196" i="7"/>
  <c r="E36" i="8"/>
  <c r="H36" s="1"/>
  <c r="E35"/>
  <c r="H35" s="1"/>
  <c r="L191" i="7"/>
  <c r="E34" i="8"/>
  <c r="H34" s="1"/>
  <c r="L186" i="7"/>
  <c r="J1025"/>
  <c r="K1025"/>
  <c r="L181"/>
  <c r="E33" i="8"/>
  <c r="H33" s="1"/>
  <c r="J162" i="7"/>
  <c r="K162"/>
  <c r="J168"/>
  <c r="K168"/>
  <c r="J980"/>
  <c r="K980"/>
  <c r="J156"/>
  <c r="K156"/>
  <c r="J147"/>
  <c r="K147"/>
  <c r="J946"/>
  <c r="K946"/>
  <c r="J138"/>
  <c r="K138"/>
  <c r="H179" i="8"/>
  <c r="E265" i="7"/>
  <c r="E116"/>
  <c r="E270"/>
  <c r="E108"/>
  <c r="E260"/>
  <c r="J91"/>
  <c r="K91"/>
  <c r="F90"/>
  <c r="K90"/>
  <c r="E86"/>
  <c r="H174" i="8"/>
  <c r="J32" i="7"/>
  <c r="K32"/>
  <c r="E7" i="8"/>
  <c r="G6"/>
  <c r="H6" s="1"/>
  <c r="L24" i="7"/>
  <c r="J747" l="1"/>
  <c r="G143" i="8" s="1"/>
  <c r="L744" i="7"/>
  <c r="K544"/>
  <c r="F544"/>
  <c r="E1016"/>
  <c r="E161"/>
  <c r="E167"/>
  <c r="H190" i="8"/>
  <c r="E1229" i="7"/>
  <c r="H226" i="8"/>
  <c r="K561" i="7"/>
  <c r="F561"/>
  <c r="L561" s="1"/>
  <c r="K1120"/>
  <c r="F1120"/>
  <c r="K1121"/>
  <c r="F1121"/>
  <c r="L1121" s="1"/>
  <c r="L1021"/>
  <c r="F1027"/>
  <c r="E193" i="8" s="1"/>
  <c r="F567" i="7"/>
  <c r="L567" s="1"/>
  <c r="K567"/>
  <c r="K993"/>
  <c r="F993"/>
  <c r="E171" i="8"/>
  <c r="H171" s="1"/>
  <c r="L885" i="7"/>
  <c r="E1266"/>
  <c r="H230" i="8"/>
  <c r="E165"/>
  <c r="L849" i="7"/>
  <c r="F1230"/>
  <c r="L1230" s="1"/>
  <c r="K1230"/>
  <c r="L1175"/>
  <c r="E215" i="8"/>
  <c r="L1396" i="7"/>
  <c r="E249" i="8"/>
  <c r="L969" i="7"/>
  <c r="F970"/>
  <c r="F573"/>
  <c r="K573"/>
  <c r="E1125"/>
  <c r="H213" i="8"/>
  <c r="K578" i="7"/>
  <c r="F578"/>
  <c r="E20" i="3"/>
  <c r="E23"/>
  <c r="E19"/>
  <c r="E22"/>
  <c r="E21"/>
  <c r="F570" i="7"/>
  <c r="L568"/>
  <c r="L562"/>
  <c r="H558"/>
  <c r="F111" i="8" s="1"/>
  <c r="L557" i="7"/>
  <c r="H552"/>
  <c r="F110" i="8" s="1"/>
  <c r="L551" i="7"/>
  <c r="F558"/>
  <c r="L556"/>
  <c r="L550"/>
  <c r="F552"/>
  <c r="L535"/>
  <c r="F537"/>
  <c r="J1231"/>
  <c r="J454"/>
  <c r="L453"/>
  <c r="J464"/>
  <c r="L463"/>
  <c r="J440"/>
  <c r="L439"/>
  <c r="J435"/>
  <c r="L434"/>
  <c r="J459"/>
  <c r="L458"/>
  <c r="J445"/>
  <c r="L444"/>
  <c r="J267"/>
  <c r="G47" i="8" s="1"/>
  <c r="L266" i="7"/>
  <c r="J262"/>
  <c r="G46" i="8" s="1"/>
  <c r="L261" i="7"/>
  <c r="J257"/>
  <c r="L256"/>
  <c r="J242"/>
  <c r="L241"/>
  <c r="F1067"/>
  <c r="L1067" s="1"/>
  <c r="K1067"/>
  <c r="L1068"/>
  <c r="J1027"/>
  <c r="L1025"/>
  <c r="E176"/>
  <c r="J169"/>
  <c r="L168"/>
  <c r="J163"/>
  <c r="L162"/>
  <c r="J981"/>
  <c r="G186" i="8" s="1"/>
  <c r="L980" i="7"/>
  <c r="L147"/>
  <c r="L156"/>
  <c r="J947"/>
  <c r="G181" i="8" s="1"/>
  <c r="I132" i="7" s="1"/>
  <c r="J132" s="1"/>
  <c r="J139" s="1"/>
  <c r="L946"/>
  <c r="L138"/>
  <c r="K270"/>
  <c r="F270"/>
  <c r="F116"/>
  <c r="K116"/>
  <c r="K260"/>
  <c r="F260"/>
  <c r="K265"/>
  <c r="F265"/>
  <c r="F108"/>
  <c r="K108"/>
  <c r="J92"/>
  <c r="G18" i="8" s="1"/>
  <c r="L91" i="7"/>
  <c r="F92"/>
  <c r="L90"/>
  <c r="F86"/>
  <c r="K86"/>
  <c r="J33"/>
  <c r="L32"/>
  <c r="F1072" l="1"/>
  <c r="H249" i="8"/>
  <c r="E745" i="7"/>
  <c r="L993"/>
  <c r="F994"/>
  <c r="F1229"/>
  <c r="K1229"/>
  <c r="L970"/>
  <c r="E184" i="8"/>
  <c r="H215"/>
  <c r="E1130" i="7"/>
  <c r="F167"/>
  <c r="K167"/>
  <c r="F580"/>
  <c r="L578"/>
  <c r="K161"/>
  <c r="F161"/>
  <c r="F1016"/>
  <c r="K1016"/>
  <c r="F546"/>
  <c r="L544"/>
  <c r="F564"/>
  <c r="L564" s="1"/>
  <c r="K1125"/>
  <c r="F1125"/>
  <c r="E854"/>
  <c r="E861"/>
  <c r="H165" i="8"/>
  <c r="E833" i="7"/>
  <c r="E840"/>
  <c r="L1120"/>
  <c r="F1122"/>
  <c r="L573"/>
  <c r="F575"/>
  <c r="K1266"/>
  <c r="F1266"/>
  <c r="E24" i="3"/>
  <c r="E25" s="1"/>
  <c r="E113" i="8"/>
  <c r="H113" s="1"/>
  <c r="L570" i="7"/>
  <c r="E110" i="8"/>
  <c r="H110" s="1"/>
  <c r="L552" i="7"/>
  <c r="L558"/>
  <c r="E111" i="8"/>
  <c r="H111" s="1"/>
  <c r="L537" i="7"/>
  <c r="E107" i="8"/>
  <c r="H107" s="1"/>
  <c r="G225"/>
  <c r="G91"/>
  <c r="H91" s="1"/>
  <c r="L454" i="7"/>
  <c r="G93" i="8"/>
  <c r="H93" s="1"/>
  <c r="L464" i="7"/>
  <c r="G88" i="8"/>
  <c r="H88" s="1"/>
  <c r="L440" i="7"/>
  <c r="G89" i="8"/>
  <c r="H89" s="1"/>
  <c r="L445" i="7"/>
  <c r="G87" i="8"/>
  <c r="H87" s="1"/>
  <c r="L435" i="7"/>
  <c r="G92" i="8"/>
  <c r="H92" s="1"/>
  <c r="L459" i="7"/>
  <c r="G45" i="8"/>
  <c r="H45" s="1"/>
  <c r="L257" i="7"/>
  <c r="G43" i="8"/>
  <c r="H43" s="1"/>
  <c r="L242" i="7"/>
  <c r="L1072"/>
  <c r="E201" i="8"/>
  <c r="G193"/>
  <c r="L1027" i="7"/>
  <c r="F176"/>
  <c r="G29" i="8"/>
  <c r="G30"/>
  <c r="I151" i="7"/>
  <c r="J151" s="1"/>
  <c r="J157" s="1"/>
  <c r="G28" i="8" s="1"/>
  <c r="I142" i="7"/>
  <c r="J142" s="1"/>
  <c r="J148" s="1"/>
  <c r="G27" i="8" s="1"/>
  <c r="G26"/>
  <c r="F267" i="7"/>
  <c r="L265"/>
  <c r="L116"/>
  <c r="F117"/>
  <c r="F262"/>
  <c r="L260"/>
  <c r="L270"/>
  <c r="F272"/>
  <c r="F109"/>
  <c r="L108"/>
  <c r="L92"/>
  <c r="E18" i="8"/>
  <c r="H18" s="1"/>
  <c r="F87" i="7"/>
  <c r="L86"/>
  <c r="G7" i="8"/>
  <c r="H7" s="1"/>
  <c r="L33" i="7"/>
  <c r="E112" i="8" l="1"/>
  <c r="H112" s="1"/>
  <c r="L1266" i="7"/>
  <c r="F1268"/>
  <c r="F1130"/>
  <c r="K1130"/>
  <c r="L575"/>
  <c r="E114" i="8"/>
  <c r="H114" s="1"/>
  <c r="E945" i="7"/>
  <c r="H184" i="8"/>
  <c r="K854" i="7"/>
  <c r="F854"/>
  <c r="L854" s="1"/>
  <c r="I855" s="1"/>
  <c r="E109" i="8"/>
  <c r="H109" s="1"/>
  <c r="L546" i="7"/>
  <c r="F1127"/>
  <c r="L1125"/>
  <c r="E208" i="8"/>
  <c r="L1122" i="7"/>
  <c r="F1018"/>
  <c r="L1016"/>
  <c r="F1231"/>
  <c r="L1229"/>
  <c r="K840"/>
  <c r="F840"/>
  <c r="L840" s="1"/>
  <c r="I841" s="1"/>
  <c r="L994"/>
  <c r="E188" i="8"/>
  <c r="F169" i="7"/>
  <c r="L167"/>
  <c r="F833"/>
  <c r="L833" s="1"/>
  <c r="I834" s="1"/>
  <c r="K833"/>
  <c r="F163"/>
  <c r="L161"/>
  <c r="F745"/>
  <c r="K745"/>
  <c r="F861"/>
  <c r="L861" s="1"/>
  <c r="I862" s="1"/>
  <c r="K861"/>
  <c r="L580"/>
  <c r="E115" i="8"/>
  <c r="H115" s="1"/>
  <c r="E26" i="3"/>
  <c r="E27" s="1"/>
  <c r="I529" i="7"/>
  <c r="E223"/>
  <c r="H201" i="8"/>
  <c r="I176" i="7"/>
  <c r="H193" i="8"/>
  <c r="F177" i="7"/>
  <c r="E22" i="8"/>
  <c r="H22" s="1"/>
  <c r="L117" i="7"/>
  <c r="L262"/>
  <c r="E46" i="8"/>
  <c r="H46" s="1"/>
  <c r="L272" i="7"/>
  <c r="E48" i="8"/>
  <c r="H48" s="1"/>
  <c r="E21"/>
  <c r="H21" s="1"/>
  <c r="L109" i="7"/>
  <c r="E47" i="8"/>
  <c r="H47" s="1"/>
  <c r="L267" i="7"/>
  <c r="E17" i="8"/>
  <c r="H17" s="1"/>
  <c r="L87" i="7"/>
  <c r="K855" l="1"/>
  <c r="J855"/>
  <c r="E225" i="8"/>
  <c r="L1231" i="7"/>
  <c r="L745"/>
  <c r="F747"/>
  <c r="K945"/>
  <c r="F945"/>
  <c r="K862"/>
  <c r="J862"/>
  <c r="E192" i="8"/>
  <c r="L1018" i="7"/>
  <c r="K841"/>
  <c r="J841"/>
  <c r="K834"/>
  <c r="J834"/>
  <c r="E247"/>
  <c r="H208" i="8"/>
  <c r="F1132" i="7"/>
  <c r="L1130"/>
  <c r="E30" i="8"/>
  <c r="H30" s="1"/>
  <c r="L169" i="7"/>
  <c r="L1268"/>
  <c r="E229" i="8"/>
  <c r="E29"/>
  <c r="H29" s="1"/>
  <c r="L163" i="7"/>
  <c r="E979"/>
  <c r="H188" i="8"/>
  <c r="E209"/>
  <c r="L1127" i="7"/>
  <c r="J529"/>
  <c r="K223"/>
  <c r="F223"/>
  <c r="J176"/>
  <c r="K176"/>
  <c r="E32" i="8"/>
  <c r="L1132" i="7" l="1"/>
  <c r="E210" i="8"/>
  <c r="L747" i="7"/>
  <c r="E143" i="8"/>
  <c r="H143" s="1"/>
  <c r="H229"/>
  <c r="E540" i="7"/>
  <c r="E172"/>
  <c r="H192" i="8"/>
  <c r="H209"/>
  <c r="E248" i="7"/>
  <c r="L834"/>
  <c r="J835"/>
  <c r="F247"/>
  <c r="L247" s="1"/>
  <c r="K247"/>
  <c r="E529"/>
  <c r="H225" i="8"/>
  <c r="L862" i="7"/>
  <c r="J863"/>
  <c r="L841"/>
  <c r="J842"/>
  <c r="L855"/>
  <c r="J856"/>
  <c r="F947"/>
  <c r="L945"/>
  <c r="F979"/>
  <c r="K979"/>
  <c r="E31" i="3"/>
  <c r="J532" i="7"/>
  <c r="F224"/>
  <c r="L223"/>
  <c r="J177"/>
  <c r="L176"/>
  <c r="L947" l="1"/>
  <c r="E181" i="8"/>
  <c r="L835" i="7"/>
  <c r="G163" i="8"/>
  <c r="F248" i="7"/>
  <c r="K248"/>
  <c r="G166" i="8"/>
  <c r="L856" i="7"/>
  <c r="L863"/>
  <c r="G167" i="8"/>
  <c r="K172" i="7"/>
  <c r="F172"/>
  <c r="G164" i="8"/>
  <c r="L842" i="7"/>
  <c r="F529"/>
  <c r="K529"/>
  <c r="H210" i="8"/>
  <c r="E249" i="7"/>
  <c r="K540"/>
  <c r="F540"/>
  <c r="F981"/>
  <c r="L979"/>
  <c r="G106" i="8"/>
  <c r="E41"/>
  <c r="H41" s="1"/>
  <c r="L224" i="7"/>
  <c r="G32" i="8"/>
  <c r="H32" s="1"/>
  <c r="L177" i="7"/>
  <c r="F249" l="1"/>
  <c r="L249" s="1"/>
  <c r="K249"/>
  <c r="I14"/>
  <c r="H167" i="8"/>
  <c r="L248" i="7"/>
  <c r="F251"/>
  <c r="F541"/>
  <c r="L540"/>
  <c r="I13"/>
  <c r="H166" i="8"/>
  <c r="H163"/>
  <c r="I6" i="7"/>
  <c r="F173"/>
  <c r="L172"/>
  <c r="F532"/>
  <c r="L529"/>
  <c r="H181" i="8"/>
  <c r="E132" i="7"/>
  <c r="L981"/>
  <c r="E186" i="8"/>
  <c r="H164"/>
  <c r="I7" i="7"/>
  <c r="E44" i="8" l="1"/>
  <c r="H44" s="1"/>
  <c r="L251" i="7"/>
  <c r="J6"/>
  <c r="L6" s="1"/>
  <c r="K6"/>
  <c r="K13"/>
  <c r="J13"/>
  <c r="L13" s="1"/>
  <c r="I15" s="1"/>
  <c r="H186" i="8"/>
  <c r="E142" i="7"/>
  <c r="E151"/>
  <c r="E108" i="8"/>
  <c r="H108" s="1"/>
  <c r="L541" i="7"/>
  <c r="E106" i="8"/>
  <c r="H106" s="1"/>
  <c r="L532" i="7"/>
  <c r="J14"/>
  <c r="L14" s="1"/>
  <c r="K14"/>
  <c r="K132"/>
  <c r="F132"/>
  <c r="J7"/>
  <c r="L7" s="1"/>
  <c r="K7"/>
  <c r="E31" i="8"/>
  <c r="H31" s="1"/>
  <c r="L173" i="7"/>
  <c r="I8" l="1"/>
  <c r="J8" s="1"/>
  <c r="F151"/>
  <c r="K151"/>
  <c r="F139"/>
  <c r="L132"/>
  <c r="K142"/>
  <c r="F142"/>
  <c r="J15"/>
  <c r="K15"/>
  <c r="K8" l="1"/>
  <c r="L15"/>
  <c r="J16"/>
  <c r="J9"/>
  <c r="L8"/>
  <c r="L142"/>
  <c r="F148"/>
  <c r="E26" i="8"/>
  <c r="H26" s="1"/>
  <c r="L139" i="7"/>
  <c r="L151"/>
  <c r="F157"/>
  <c r="E27" i="8" l="1"/>
  <c r="H27" s="1"/>
  <c r="L148" i="7"/>
  <c r="L157"/>
  <c r="E28" i="8"/>
  <c r="H28" s="1"/>
  <c r="L16" i="7"/>
  <c r="G5" i="8"/>
  <c r="H5" s="1"/>
  <c r="G4"/>
  <c r="H4" s="1"/>
  <c r="L9" i="7"/>
</calcChain>
</file>

<file path=xl/sharedStrings.xml><?xml version="1.0" encoding="utf-8"?>
<sst xmlns="http://schemas.openxmlformats.org/spreadsheetml/2006/main" count="18254" uniqueCount="2912">
  <si>
    <t>공 종 별 집 계 표</t>
  </si>
  <si>
    <t>[ ▣경기상상캠퍼스임학임산학관리모델링공사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</si>
  <si>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</si>
  <si>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</si>
  <si>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</si>
  <si>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</si>
  <si>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</si>
  <si>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</si>
  <si>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</si>
  <si>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</si>
  <si>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</si>
  <si>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</si>
  <si>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</si>
  <si>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</si>
  <si>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</si>
  <si>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</si>
  <si>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</si>
  <si>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</si>
  <si>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</si>
  <si>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</si>
  <si>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</si>
  <si>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</si>
  <si>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</si>
  <si>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</si>
  <si>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</si>
  <si>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</si>
  <si>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</si>
  <si>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</si>
  <si>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</si>
  <si>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</si>
  <si>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</si>
  <si>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</si>
  <si>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</si>
  <si>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</si>
  <si>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</si>
  <si>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</si>
  <si>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</si>
  <si>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</si>
  <si>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</si>
  <si>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</si>
  <si>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</si>
  <si>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</si>
  <si>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</si>
  <si>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</si>
  <si>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</si>
  <si>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</si>
  <si>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</si>
  <si>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</si>
  <si>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</si>
  <si>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</si>
  <si>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</si>
  <si>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▣경기상상캠퍼스임학임산학관리모델링공사</t>
  </si>
  <si>
    <t/>
  </si>
  <si>
    <t>01</t>
  </si>
  <si>
    <t>0101  경기상상캠퍼스</t>
  </si>
  <si>
    <t>0101</t>
  </si>
  <si>
    <t>010101  ▶건축공사</t>
  </si>
  <si>
    <t>010101</t>
  </si>
  <si>
    <t>컨테이너가설사무소</t>
  </si>
  <si>
    <t>12*2.4*2.6m, 6개월</t>
  </si>
  <si>
    <t>개소</t>
  </si>
  <si>
    <t>호표 1</t>
  </si>
  <si>
    <t>5DF25408004793558AE75DBE542686</t>
  </si>
  <si>
    <t>T</t>
  </si>
  <si>
    <t>F</t>
  </si>
  <si>
    <t>컨테이너가설창고</t>
  </si>
  <si>
    <t>6*2.4*2.6m, 6개월</t>
  </si>
  <si>
    <t>동</t>
  </si>
  <si>
    <t>호표 2</t>
  </si>
  <si>
    <t>5DF2540800479058B7F78EBAE61D8A</t>
  </si>
  <si>
    <t>가설울타리 및 가설방음벽 가설울타리판</t>
  </si>
  <si>
    <t>설치높이 3m 이하</t>
  </si>
  <si>
    <t>M</t>
  </si>
  <si>
    <t>호표 3</t>
  </si>
  <si>
    <t>5DF2540BD0487A58FC67D42D5D8E20</t>
  </si>
  <si>
    <t>낙하물 방지망 설치 및 해체</t>
  </si>
  <si>
    <t>3개월</t>
  </si>
  <si>
    <t>M2</t>
  </si>
  <si>
    <t>호표 4</t>
  </si>
  <si>
    <t>5DF2540BD04B37592E1785BF8E49C1</t>
  </si>
  <si>
    <t>비계주위 보호막 설치 및 해체</t>
  </si>
  <si>
    <t>PVC코팅, #1500, 1.8*1.8m</t>
  </si>
  <si>
    <t>호표 5</t>
  </si>
  <si>
    <t>5DF2540BD04B385B7DA7B6F8A757AE</t>
  </si>
  <si>
    <t>시스템비계 설치 및 해체</t>
  </si>
  <si>
    <t>10m 이하</t>
  </si>
  <si>
    <t>호표 6</t>
  </si>
  <si>
    <t>5DF2540BD04A28568BD7650CD9EFCA</t>
  </si>
  <si>
    <t>강관동바리 설치 및 해체</t>
  </si>
  <si>
    <t>3.5m 이하</t>
  </si>
  <si>
    <t>호표 7</t>
  </si>
  <si>
    <t>5DF2540BD04A2B53EC67A5522B7289</t>
  </si>
  <si>
    <t>강관 조립말비계(이동식)설치 및 해체</t>
  </si>
  <si>
    <t>높이 2m, 3개월</t>
  </si>
  <si>
    <t>대</t>
  </si>
  <si>
    <t>호표 8</t>
  </si>
  <si>
    <t>5DF2540BD04A28568BF71597434CAA</t>
  </si>
  <si>
    <t>건축물현장정리</t>
  </si>
  <si>
    <t>전문, 개보수공사</t>
  </si>
  <si>
    <t>호표 9</t>
  </si>
  <si>
    <t>5DF2540EA04FA95309B7E454917367</t>
  </si>
  <si>
    <t>먹매김</t>
  </si>
  <si>
    <t>일반</t>
  </si>
  <si>
    <t>호표 10</t>
  </si>
  <si>
    <t>5DF2540EA04CDA5D2EB7B6461D9AF2</t>
  </si>
  <si>
    <t>[ 합           계 ]</t>
  </si>
  <si>
    <t>TOTAL</t>
  </si>
  <si>
    <t>터파기(기계)</t>
  </si>
  <si>
    <t>보통토사, 백호0.7m3</t>
  </si>
  <si>
    <t>M3</t>
  </si>
  <si>
    <t>호표 11</t>
  </si>
  <si>
    <t>5DF264735048C55A64A725DE0E4982</t>
  </si>
  <si>
    <t>되메우고 다지기(백호+콤펙트)</t>
  </si>
  <si>
    <t>토사, T=10cm</t>
  </si>
  <si>
    <t>호표 12</t>
  </si>
  <si>
    <t>5DF264750046A15EF297E476287D0F</t>
  </si>
  <si>
    <t>잔토처리</t>
  </si>
  <si>
    <t>호표 13</t>
  </si>
  <si>
    <t>5DF264750046A15E8F87106A7081BA</t>
  </si>
  <si>
    <t>철근콘크리트용봉강</t>
  </si>
  <si>
    <t>철근콘크리트용봉강, 이형봉강(SD350/400), HD-13, 지정장소도</t>
  </si>
  <si>
    <t>TON</t>
  </si>
  <si>
    <t>5AD6341E60402E5C96774BB51C15C704D24FFD</t>
  </si>
  <si>
    <t>현장 철근 가공 및 조립</t>
  </si>
  <si>
    <t>간단(할증)</t>
  </si>
  <si>
    <t>호표 14</t>
  </si>
  <si>
    <t>5DF2048AA046935BA07701D818C04E</t>
  </si>
  <si>
    <t>유로폼 설치 및 해체</t>
  </si>
  <si>
    <t>간단, 수직고 7m까지</t>
  </si>
  <si>
    <t>호표 15</t>
  </si>
  <si>
    <t>5DF20489904BC65134A701BF6F1681</t>
  </si>
  <si>
    <t>콘크리트 인력비빔 타설</t>
  </si>
  <si>
    <t>소형구조물</t>
  </si>
  <si>
    <t>호표 16</t>
  </si>
  <si>
    <t>5DF2048E00403D5C7DC75B9273F5DD</t>
  </si>
  <si>
    <t>무근</t>
  </si>
  <si>
    <t>1:3 몰탈</t>
  </si>
  <si>
    <t>호표 17</t>
  </si>
  <si>
    <t>5DF2343D4047BE516D07BC3207F5AF</t>
  </si>
  <si>
    <t>0.5B 벽돌쌓기</t>
  </si>
  <si>
    <t>3.6m 이하</t>
  </si>
  <si>
    <t>호표 18</t>
  </si>
  <si>
    <t>5DF224D7B043D5588B67CF094216DD</t>
  </si>
  <si>
    <t>1.0B 벽돌쌓기</t>
  </si>
  <si>
    <t>호표 19</t>
  </si>
  <si>
    <t>5DF224D7B043D558A63782FA64B4F8</t>
  </si>
  <si>
    <t>벽돌운반</t>
  </si>
  <si>
    <t>인력, 1층</t>
  </si>
  <si>
    <t>천매</t>
  </si>
  <si>
    <t>호표 20</t>
  </si>
  <si>
    <t>5DF224D7B04126547C071EF1E97209</t>
  </si>
  <si>
    <t>인력, 2층</t>
  </si>
  <si>
    <t>호표 21</t>
  </si>
  <si>
    <t>5DF224D7B04126547C071EF0C26946</t>
  </si>
  <si>
    <t>인력, 3층</t>
  </si>
  <si>
    <t>호표 22</t>
  </si>
  <si>
    <t>5DF224D7B04126547C071EF397EE89</t>
  </si>
  <si>
    <t>콘크리트벽돌</t>
  </si>
  <si>
    <t>콘크리트벽돌, 190*57*90mm, 도착도, C종2급</t>
  </si>
  <si>
    <t>매</t>
  </si>
  <si>
    <t>5AD6341E6043E25B3617AE322AAFB9FBE95D91</t>
  </si>
  <si>
    <t>철근콘크리트인방</t>
  </si>
  <si>
    <t>200*200</t>
  </si>
  <si>
    <t>호표 23</t>
  </si>
  <si>
    <t>5DF224C45043DC5F79D775107D3E0A</t>
  </si>
  <si>
    <t>콘크리트방수턱</t>
  </si>
  <si>
    <t>100*200</t>
  </si>
  <si>
    <t>호표 24</t>
  </si>
  <si>
    <t>5DF224C45046915457E718891BA334</t>
  </si>
  <si>
    <t>호표 25</t>
  </si>
  <si>
    <t>5DF224C45046915457E71B5DF5809E</t>
  </si>
  <si>
    <t>디자인블럭</t>
  </si>
  <si>
    <t>식</t>
  </si>
  <si>
    <t>견적</t>
  </si>
  <si>
    <t>5C44F4911048C75CF657A60578DC93243FDEFD</t>
  </si>
  <si>
    <t>모래</t>
  </si>
  <si>
    <t>모래, 인천, 세척사, 도착도</t>
  </si>
  <si>
    <t>5AF114FA6049A15FBCA7265F06C7877B25159E</t>
  </si>
  <si>
    <t>시멘트</t>
  </si>
  <si>
    <t>건재상</t>
  </si>
  <si>
    <t>포</t>
  </si>
  <si>
    <t>5AD6341E6041375E81277C5D4F8ECCAADFE4B3</t>
  </si>
  <si>
    <t>화강석붙임(습식, 물갈기)</t>
  </si>
  <si>
    <t>창대, 포천석 150*30mm, 모르타르 30mm</t>
  </si>
  <si>
    <t>호표 26</t>
  </si>
  <si>
    <t>5DF294A7A0478A5A85B79C5A7530EA</t>
  </si>
  <si>
    <t>화강석붙임(습식, 잔다듬)/출입구외부</t>
  </si>
  <si>
    <t>바닥, 포천석 30mm, 모르타르 30mm</t>
  </si>
  <si>
    <t>호표 27</t>
  </si>
  <si>
    <t>5DF294A7A0432D58BBD76EE4EF1E57</t>
  </si>
  <si>
    <t>화강석물갈기재료분리대</t>
  </si>
  <si>
    <t>포천석 T30+W100+몰탈30</t>
  </si>
  <si>
    <t>호표 28</t>
  </si>
  <si>
    <t>5DF2B4F550452A5A8D874C5109D7F6</t>
  </si>
  <si>
    <t>도기질타일</t>
  </si>
  <si>
    <t>도기질타일, 일반색, 300*300*10mm</t>
  </si>
  <si>
    <t>5AD6341E6043E25B25A7B89C6B9DC5837225C7</t>
  </si>
  <si>
    <t>도기질벽타일붙이기</t>
  </si>
  <si>
    <t>300*300*10+압5mm</t>
  </si>
  <si>
    <t>호표 29</t>
  </si>
  <si>
    <t>5DF294A4E048395DE61717D4FADDA4</t>
  </si>
  <si>
    <t>타일바탕몰탈</t>
  </si>
  <si>
    <t>벽 T=11mm</t>
  </si>
  <si>
    <t>호표 30</t>
  </si>
  <si>
    <t>5DF294A4E048395DE6171251DE20DC</t>
  </si>
  <si>
    <t>M.M.A 도막형방수</t>
  </si>
  <si>
    <t>바닥</t>
  </si>
  <si>
    <t>5C44F4911048C75CF657A60578DC93243FDF9A</t>
  </si>
  <si>
    <t>수밀코킹(실리콘)</t>
  </si>
  <si>
    <t>5㎜*5㎜</t>
  </si>
  <si>
    <t>호표 31</t>
  </si>
  <si>
    <t>5DF2C4DF6043345949A7CC0552C794</t>
  </si>
  <si>
    <t>삼각, 10mm, 창호주위</t>
  </si>
  <si>
    <t>호표 32</t>
  </si>
  <si>
    <t>5DF2C4DF60421250C0A7B7A0248083</t>
  </si>
  <si>
    <t>삼각, 10mm, 내곰팡이,화장실</t>
  </si>
  <si>
    <t>호표 33</t>
  </si>
  <si>
    <t>5DF2C4DF60421250C0A7B7A02481AA</t>
  </si>
  <si>
    <t>수밀코킹(치오콜)</t>
  </si>
  <si>
    <t>삼각, 50*20mm</t>
  </si>
  <si>
    <t>호표 34</t>
  </si>
  <si>
    <t>5DF2C4DF604213514077DB94AA8907</t>
  </si>
  <si>
    <t>시멘트 액체 방수</t>
  </si>
  <si>
    <t>수직, 2종</t>
  </si>
  <si>
    <t>호표 35</t>
  </si>
  <si>
    <t>5DF2C4D0F04CBA55EFB712C56FE06D</t>
  </si>
  <si>
    <t>시멘트 액체방수 바름</t>
  </si>
  <si>
    <t>호표 36</t>
  </si>
  <si>
    <t>5DF2C4D0F04CBA55EFB7113EDC4AC8</t>
  </si>
  <si>
    <t>방습필름설치</t>
  </si>
  <si>
    <t>바닥, 0.02mm*2겹</t>
  </si>
  <si>
    <t>호표 37</t>
  </si>
  <si>
    <t>5DF2C4D2A0486959275792396468A0</t>
  </si>
  <si>
    <t>손잡이</t>
  </si>
  <si>
    <t>손잡이, 장애자용손잡이, 대변기용, STS304 ∮38,1.5t(T형)</t>
  </si>
  <si>
    <t>조</t>
  </si>
  <si>
    <t>5AD62479A0428E5516B74BE1E68E8628954BE7</t>
  </si>
  <si>
    <t>손잡이, 장애자용손잡이, 세면기용, STS304 ∮38,1.5t</t>
  </si>
  <si>
    <t>5AD62479A0428E5516B74BE1E68E8628954BE4</t>
  </si>
  <si>
    <t>손잡이, 장애자용손잡이, 소변기용, STS304 ∮38,1.5t</t>
  </si>
  <si>
    <t>5AD62479A0428E5516B74BE1E68E8628954BE5</t>
  </si>
  <si>
    <t>접착형점자블럭(점,선형)</t>
  </si>
  <si>
    <t>300*300*7</t>
  </si>
  <si>
    <t>EA</t>
  </si>
  <si>
    <t>5AD62479A0428E5516B74BE1E68E8628939D09</t>
  </si>
  <si>
    <t>SST'L 핸드레일설치(Ø-PIPE)/보수포함</t>
  </si>
  <si>
    <t>Ø12.7*1.2T</t>
  </si>
  <si>
    <t>호표 38</t>
  </si>
  <si>
    <t>5DF2E425104EBC5738A7833F2155CA</t>
  </si>
  <si>
    <t>경량철골천장틀(마감재설치별도)</t>
  </si>
  <si>
    <t>CLIP-BAR, H:1m미만, 인서트 유</t>
  </si>
  <si>
    <t>호표 39</t>
  </si>
  <si>
    <t>5DF2E42F0047585E22E7BF13314C2D</t>
  </si>
  <si>
    <t>계단논슬립 설치(콘크리트계단)</t>
  </si>
  <si>
    <t>스테인리스, 50mm(박킹 1줄)</t>
  </si>
  <si>
    <t>호표 40</t>
  </si>
  <si>
    <t>5DF2B4F3A047B35693A7E5D03E0D07</t>
  </si>
  <si>
    <t>ST'L커텐박스설치(ㄱ형)</t>
  </si>
  <si>
    <t>T1.2*240*310 (정전분체도장)</t>
  </si>
  <si>
    <t>호표 41</t>
  </si>
  <si>
    <t>5DF2B4FAD0445055C0B78A91E88690</t>
  </si>
  <si>
    <t>AL몰딩설치(ㄷ형)</t>
  </si>
  <si>
    <t>몰딩(AL), ㄷ형 19*29*19*0.8T</t>
  </si>
  <si>
    <t>호표 42</t>
  </si>
  <si>
    <t>5DF2B4FBF0494D5E95B77A9D76BB9A</t>
  </si>
  <si>
    <t>모르타르 바름</t>
  </si>
  <si>
    <t>내벽, 20mm, 3.6m 이하</t>
  </si>
  <si>
    <t>호표 43</t>
  </si>
  <si>
    <t>5DF2343D4047BF53FA77F3D01424A4</t>
  </si>
  <si>
    <t>내벽, 11mm, 3.6m 이하</t>
  </si>
  <si>
    <t>호표 44</t>
  </si>
  <si>
    <t>5DF2343D4047BF53FA77F3D01D01D0</t>
  </si>
  <si>
    <t>바닥, 30mm</t>
  </si>
  <si>
    <t>호표 45</t>
  </si>
  <si>
    <t>5DF2343D4047BD573C57770B17DF85</t>
  </si>
  <si>
    <t>기존바닥면 정리</t>
  </si>
  <si>
    <t>호표 46</t>
  </si>
  <si>
    <t>5DF2343D4044EB55ED97FDADAFCB0F</t>
  </si>
  <si>
    <t>콘크리트면 마무리</t>
  </si>
  <si>
    <t>내벽</t>
  </si>
  <si>
    <t>호표 47</t>
  </si>
  <si>
    <t>5DF2343D4044EB55ED97FDADAFC8BA</t>
  </si>
  <si>
    <t>기존천정</t>
  </si>
  <si>
    <t>호표 48</t>
  </si>
  <si>
    <t>5DF2343D4044EB55ED97FDADAFC940</t>
  </si>
  <si>
    <t>셀프레벨링</t>
  </si>
  <si>
    <t>모르타르마감</t>
  </si>
  <si>
    <t>호표 49</t>
  </si>
  <si>
    <t>5DF2343B904BF0533E97E31155AE92</t>
  </si>
  <si>
    <t>타일벽코너비드</t>
  </si>
  <si>
    <t>스테인리스, H=7mm</t>
  </si>
  <si>
    <t>호표 50</t>
  </si>
  <si>
    <t>5DF23436104622503377882C99F041</t>
  </si>
  <si>
    <t>AW01/AL단열바</t>
  </si>
  <si>
    <t>8.580 x 2.730 = 23.423</t>
  </si>
  <si>
    <t>호표 51</t>
  </si>
  <si>
    <t>5DF284BF504F3B560D4745F26F0B5A</t>
  </si>
  <si>
    <t>AW01_1</t>
  </si>
  <si>
    <t>6.180 x 2.730 = 16.871</t>
  </si>
  <si>
    <t>호표 52</t>
  </si>
  <si>
    <t>5DF284BF504F3B560D4745F26F0B58</t>
  </si>
  <si>
    <t>AW02/AL단열바</t>
  </si>
  <si>
    <t>호표 53</t>
  </si>
  <si>
    <t>5DF284BF504F3B560D4745F26F0B5E</t>
  </si>
  <si>
    <t>AW03/AL단열바</t>
  </si>
  <si>
    <t>2.330 x 2.730 = 6.360</t>
  </si>
  <si>
    <t>호표 54</t>
  </si>
  <si>
    <t>5DF284BF504F3B560D4745F26F0B5C</t>
  </si>
  <si>
    <t>AW04/AL단열바</t>
  </si>
  <si>
    <t>2.280 x 2.730 = 6.224</t>
  </si>
  <si>
    <t>호표 55</t>
  </si>
  <si>
    <t>5DF284BF504F3B560D4745F26F0B52</t>
  </si>
  <si>
    <t>AW05/AL단열바</t>
  </si>
  <si>
    <t>호표 56</t>
  </si>
  <si>
    <t>5DF284BF504F3B560D4745F26F0AB4</t>
  </si>
  <si>
    <t>AW05_1/AL단열바*</t>
  </si>
  <si>
    <t>호표 57</t>
  </si>
  <si>
    <t>5DF284BF504F3B560D4745F26F0AB6</t>
  </si>
  <si>
    <t>AW06/AL단열바/이중창</t>
  </si>
  <si>
    <t>2.970 x 1.820 = 5.405</t>
  </si>
  <si>
    <t>호표 58</t>
  </si>
  <si>
    <t>5DF284BF504F3B560D4745F26F0AB0</t>
  </si>
  <si>
    <t>AW06_1/AL단열바/이중창*</t>
  </si>
  <si>
    <t>호표 59</t>
  </si>
  <si>
    <t>5DF284BF504F3B560D4745F26F0AB2</t>
  </si>
  <si>
    <t>AW07/AL단열바/이중창</t>
  </si>
  <si>
    <t>1.580 x 0.580 = 0.916</t>
  </si>
  <si>
    <t>호표 60</t>
  </si>
  <si>
    <t>5DF284BF504F3B560D4745F26F0ABC</t>
  </si>
  <si>
    <t>AW08</t>
  </si>
  <si>
    <t>6.305 x 2.500 = 15.762</t>
  </si>
  <si>
    <t>호표 61</t>
  </si>
  <si>
    <t>5DF284BF504F3B560D4745F26F09AF</t>
  </si>
  <si>
    <t>AW09</t>
  </si>
  <si>
    <t>5.980 x 2.500 = 14.950</t>
  </si>
  <si>
    <t>호표 62</t>
  </si>
  <si>
    <t>5DF284BF504F3B560D4745F26F09AD</t>
  </si>
  <si>
    <t>AW10</t>
  </si>
  <si>
    <t>4.350 x 2.500 = 10.875</t>
  </si>
  <si>
    <t>호표 63</t>
  </si>
  <si>
    <t>5DF284BF504F3B560D4745F26F09AB</t>
  </si>
  <si>
    <t>AW11</t>
  </si>
  <si>
    <t>6.505 x 2.500 = 16.262</t>
  </si>
  <si>
    <t>호표 64</t>
  </si>
  <si>
    <t>5DF284BF504F3B560D4745F26F09A9</t>
  </si>
  <si>
    <t>AW12</t>
  </si>
  <si>
    <t>1.000 x 2.100 = 2.100</t>
  </si>
  <si>
    <t>호표 65</t>
  </si>
  <si>
    <t>5DF284BF504F3B560D4745F26F09A7</t>
  </si>
  <si>
    <t>AW13/AL단열바</t>
  </si>
  <si>
    <t>호표 66</t>
  </si>
  <si>
    <t>5DF284BF504F3B560D4745F26F0886</t>
  </si>
  <si>
    <t>AW14</t>
  </si>
  <si>
    <t>5.455 x 2.500 = 13.637</t>
  </si>
  <si>
    <t>호표 67</t>
  </si>
  <si>
    <t>5DF284BF504F3B560D4745F26F0884</t>
  </si>
  <si>
    <t>AW15</t>
  </si>
  <si>
    <t>3.130 x 2.500 = 7.825</t>
  </si>
  <si>
    <t>호표 68</t>
  </si>
  <si>
    <t>5DF284BF504F3B560D4745F26F0882</t>
  </si>
  <si>
    <t>AW17</t>
  </si>
  <si>
    <t>6.430 x 2.500 = 16.075</t>
  </si>
  <si>
    <t>호표 69</t>
  </si>
  <si>
    <t>5DF284BF504F3B560D4745F26F0880</t>
  </si>
  <si>
    <t>AW18</t>
  </si>
  <si>
    <t>6.405 x 2.500 = 16.012</t>
  </si>
  <si>
    <t>호표 70</t>
  </si>
  <si>
    <t>5DF284BF504F3B560D4745F26F088E</t>
  </si>
  <si>
    <t>AW19</t>
  </si>
  <si>
    <t>호표 71</t>
  </si>
  <si>
    <t>5DF284BF504F3B560D4745F26F0F37</t>
  </si>
  <si>
    <t>AW20/AL단열바/이중창</t>
  </si>
  <si>
    <t>2.970 x 1.650 = 4.900</t>
  </si>
  <si>
    <t>호표 72</t>
  </si>
  <si>
    <t>5DF284BF504F3B560D4745F26F0F35</t>
  </si>
  <si>
    <t>AW20_1/AL단열바/이중창*</t>
  </si>
  <si>
    <t>호표 73</t>
  </si>
  <si>
    <t>5DF284BF504F3B560D4745F26F0F33</t>
  </si>
  <si>
    <t>AW21</t>
  </si>
  <si>
    <t>호표 74</t>
  </si>
  <si>
    <t>5DF284BF504F3B560D4745F26F0F31</t>
  </si>
  <si>
    <t>AW22/AL단열바/이중창</t>
  </si>
  <si>
    <t>1.770 x 1.820 = 3.221</t>
  </si>
  <si>
    <t>호표 75</t>
  </si>
  <si>
    <t>5DF284BF504F3B560D4745F26F0F3F</t>
  </si>
  <si>
    <t>AW22A/3F 화장실/이중창**</t>
  </si>
  <si>
    <t>호표 76</t>
  </si>
  <si>
    <t>5DF284BF504F3B560D4745F26F0E11</t>
  </si>
  <si>
    <t>AW22_1/AL단열바/이중창*</t>
  </si>
  <si>
    <t>호표 77</t>
  </si>
  <si>
    <t>5DF284BF504F3B560D4745F26F0E13</t>
  </si>
  <si>
    <t>AW23/AL단열바/이중창*</t>
  </si>
  <si>
    <t>1.770 x 1.650 = 2.920</t>
  </si>
  <si>
    <t>호표 78</t>
  </si>
  <si>
    <t>5DF284BF504F3B560D4745F26F0E15</t>
  </si>
  <si>
    <t>AW24/AL단열바/이중창</t>
  </si>
  <si>
    <t>6.180 x 1.650 = 10.197</t>
  </si>
  <si>
    <t>호표 79</t>
  </si>
  <si>
    <t>5DF284BF504F3B560D4745F26F0E17</t>
  </si>
  <si>
    <t>AW25/AL단열바/이중창</t>
  </si>
  <si>
    <t>6.180 x 0.580 = 3.584</t>
  </si>
  <si>
    <t>호표 80</t>
  </si>
  <si>
    <t>5DF284BF504F3B560D4745F26F0E19</t>
  </si>
  <si>
    <t>AW26/AL단열바/커튼월</t>
  </si>
  <si>
    <t>26.580 x 2.730 = 72.563</t>
  </si>
  <si>
    <t>호표 81</t>
  </si>
  <si>
    <t>5DF284BF504F3B560D4745F26F0D08</t>
  </si>
  <si>
    <t>AW27/AL단열바/커튼월</t>
  </si>
  <si>
    <t>6.680 x 2.730 = 18.236</t>
  </si>
  <si>
    <t>호표 82</t>
  </si>
  <si>
    <t>5DF284BF504F3B560D4745F26F0D0A</t>
  </si>
  <si>
    <t>AW50/전열교환기루버설치*</t>
  </si>
  <si>
    <t>0.420 x 0.420 = 0.176</t>
  </si>
  <si>
    <t>호표 83</t>
  </si>
  <si>
    <t>5DF284BF504F3B560D4745F26F0D0C</t>
  </si>
  <si>
    <t>FSD01</t>
  </si>
  <si>
    <t>호표 84</t>
  </si>
  <si>
    <t>5DF284BF504F3B560D4745F26F0D0E</t>
  </si>
  <si>
    <t>FSD02</t>
  </si>
  <si>
    <t>0.800 x 1.200 = 0.960</t>
  </si>
  <si>
    <t>호표 85</t>
  </si>
  <si>
    <t>5DF284BF504F3B560D4745F26F0D00</t>
  </si>
  <si>
    <t>FSD03/옥탑</t>
  </si>
  <si>
    <t>1.000 x 1.780 = 1.780</t>
  </si>
  <si>
    <t>호표 86</t>
  </si>
  <si>
    <t>5DF284BF504F3B560D4745F26F0C63</t>
  </si>
  <si>
    <t>FSS01/방화스크린/유리섬유</t>
  </si>
  <si>
    <t>6.200 x 2.750 = 17.050</t>
  </si>
  <si>
    <t>호표 87</t>
  </si>
  <si>
    <t>5DF284BF504F3B560D4745F26F0C67</t>
  </si>
  <si>
    <t>SD01</t>
  </si>
  <si>
    <t>2.000 x 2.100 = 4.200</t>
  </si>
  <si>
    <t>호표 88</t>
  </si>
  <si>
    <t>5DF284BF504F3B560D4745F26F0C65</t>
  </si>
  <si>
    <t>SD02</t>
  </si>
  <si>
    <t>호표 89</t>
  </si>
  <si>
    <t>5DF284BF504F3B560D4745F26F0C6B</t>
  </si>
  <si>
    <t>SD04</t>
  </si>
  <si>
    <t>0.800 x 1.780 = 1.424</t>
  </si>
  <si>
    <t>호표 90</t>
  </si>
  <si>
    <t>5DF284BF504F3B560D4745F26F0305</t>
  </si>
  <si>
    <t>알루미늄 방충망</t>
  </si>
  <si>
    <t>불소수지, 미서기(후레임 포함)</t>
  </si>
  <si>
    <t>시공도</t>
  </si>
  <si>
    <t>5AD6341E60475F54EE1718255A2A4402FEDB6F</t>
  </si>
  <si>
    <t>강화유리문</t>
  </si>
  <si>
    <t>유리문, 12*500*2100mm, 손보호, 투명</t>
  </si>
  <si>
    <t>개</t>
  </si>
  <si>
    <t>시공비포함</t>
  </si>
  <si>
    <t>5AD6341E60475F54EE1719CC83CFEA7A94EA60</t>
  </si>
  <si>
    <t>유리문, 12*850*2100mm, 손보호, 투명</t>
  </si>
  <si>
    <t>5AD6341E60475F54EE1719CC83CFEA7A94EA65</t>
  </si>
  <si>
    <t>유리문, 12*1000*2100mm, 손보호, 투명</t>
  </si>
  <si>
    <t>5AD6341E60475F54EE1719CC83CFEA7A95888D</t>
  </si>
  <si>
    <t>도어클로저</t>
  </si>
  <si>
    <t>도어클로저, K-1840, KS4호, 고급스톱형, 60∼85kg</t>
  </si>
  <si>
    <t>5AD6341E60475F54EE07751A145CE6B7B4BDAE</t>
  </si>
  <si>
    <t>도어클로저, K-2840, KS4호, 고급방화, 60∼85kg</t>
  </si>
  <si>
    <t>5AD6341E60475F54EE07751A145CE6B7B4B298</t>
  </si>
  <si>
    <t>피벗힌지</t>
  </si>
  <si>
    <t>피벗힌지, 140kg이하, K1400</t>
  </si>
  <si>
    <t>5AD62479A0428E55D1C750B32979DB7E85EE9A</t>
  </si>
  <si>
    <t>플로어힌지</t>
  </si>
  <si>
    <t>플로어힌지, K.S 8300</t>
  </si>
  <si>
    <t>5AD62479A0428E55D1C750B32979D8A3FECB6F</t>
  </si>
  <si>
    <t>도어핸들</t>
  </si>
  <si>
    <t>도어핸들, 스텐</t>
  </si>
  <si>
    <t>5AD62479A0428E5516B74BE1E6864F49418AC8</t>
  </si>
  <si>
    <t>유리문 손잡이</t>
  </si>
  <si>
    <t>I형, L=600</t>
  </si>
  <si>
    <t>5AD62479A0428E5516B74BE1E6864C8D49A504</t>
  </si>
  <si>
    <t>도어스톱</t>
  </si>
  <si>
    <t>도어스톱, 말굽형</t>
  </si>
  <si>
    <t>5AD62479A0428E5516B74BE1E68E86216C1D2BC4</t>
  </si>
  <si>
    <t>스텐</t>
  </si>
  <si>
    <t>5C44F4911048C75CF657A60578DC93243FDF99</t>
  </si>
  <si>
    <t>도어록 설치</t>
  </si>
  <si>
    <t>강재문, 재료비 별도</t>
  </si>
  <si>
    <t>호표 91</t>
  </si>
  <si>
    <t>5DF284B8104158523737C598F3E2B4</t>
  </si>
  <si>
    <t>도어체크 설치</t>
  </si>
  <si>
    <t>재료비 별도</t>
  </si>
  <si>
    <t>호표 92</t>
  </si>
  <si>
    <t>5DF284B810415D5A4647BA65EDE701</t>
  </si>
  <si>
    <t>플로어힌지 설치</t>
  </si>
  <si>
    <t>호표 93</t>
  </si>
  <si>
    <t>5DF284B810426358FCB77A3D3D1B5A</t>
  </si>
  <si>
    <t>창호주위 모르타르 충전</t>
  </si>
  <si>
    <t>호표 94</t>
  </si>
  <si>
    <t>5DF284B810442F5550A7C07B4CF38D</t>
  </si>
  <si>
    <t>강화유리</t>
  </si>
  <si>
    <t>강화유리, 투명, 10mm</t>
  </si>
  <si>
    <t>5AD6341E60475F54C337FB457D208BD53B376F</t>
  </si>
  <si>
    <t>로이복층유리</t>
  </si>
  <si>
    <t>투명, 24mm, (6LE+12A+6CL)</t>
  </si>
  <si>
    <t>5AD6341E60475F54C3A72B7F9A038188687D9A</t>
  </si>
  <si>
    <t>투명, 26mm, (5LE+16AR+5CL)</t>
  </si>
  <si>
    <t>5AD6341E60475F54C3A72B7F9A038188687CF6</t>
  </si>
  <si>
    <t>유리주위 코킹</t>
  </si>
  <si>
    <t>5*5, 실리콘</t>
  </si>
  <si>
    <t>호표 95</t>
  </si>
  <si>
    <t>5DF2C4DF604336545CA7739AE491D3</t>
  </si>
  <si>
    <t>구조용 코킹</t>
  </si>
  <si>
    <t>5*16, 실리콘</t>
  </si>
  <si>
    <t>호표 96</t>
  </si>
  <si>
    <t>5DF2C4DF6043335F290750946A6B67</t>
  </si>
  <si>
    <t>유리끼우기 - 강화유리</t>
  </si>
  <si>
    <t>10mm</t>
  </si>
  <si>
    <t>호표 97</t>
  </si>
  <si>
    <t>5DF284B93046B75E4F9760558BB313</t>
  </si>
  <si>
    <t>유리끼우기 - 로이복층유리</t>
  </si>
  <si>
    <t>24mm</t>
  </si>
  <si>
    <t>호표 98</t>
  </si>
  <si>
    <t>5DF284B66042D95EB697AD527F67C9</t>
  </si>
  <si>
    <t>26mm</t>
  </si>
  <si>
    <t>호표 99</t>
  </si>
  <si>
    <t>5DF284B66042D95EB697AD527F6627</t>
  </si>
  <si>
    <t>복층유리주위 코킹</t>
  </si>
  <si>
    <t>호표 100</t>
  </si>
  <si>
    <t>5DF284B6604B3C51E5F71BD671C8AB</t>
  </si>
  <si>
    <t>웨더코킹</t>
  </si>
  <si>
    <t>호표 101</t>
  </si>
  <si>
    <t>5DF284B6604B3C51E5F71BD56AD6D4</t>
  </si>
  <si>
    <t>노턴테이프</t>
  </si>
  <si>
    <t>호표 102</t>
  </si>
  <si>
    <t>5DF284B6604B3C51E5F71BD3BC7A0C</t>
  </si>
  <si>
    <t>방습거울설치</t>
  </si>
  <si>
    <t>1770*1525*5T</t>
  </si>
  <si>
    <t>호표 103</t>
  </si>
  <si>
    <t>5DF284B7004D3F54AA577AD78E35C2</t>
  </si>
  <si>
    <t>방청페인트(붓칠)</t>
  </si>
  <si>
    <t>철재면, 1회, 1종</t>
  </si>
  <si>
    <t>호표 104</t>
  </si>
  <si>
    <t>5DF2A48A104F2F5B72B72B397B871B</t>
  </si>
  <si>
    <t>오일페인트(붓칠)</t>
  </si>
  <si>
    <t>철재면, 2회 칠, 1급</t>
  </si>
  <si>
    <t>호표 105</t>
  </si>
  <si>
    <t>5DF2A48970494D5DDD174A17F85544</t>
  </si>
  <si>
    <t>걸레받이용 페인트칠</t>
  </si>
  <si>
    <t>붓칠, 2회</t>
  </si>
  <si>
    <t>호표 106</t>
  </si>
  <si>
    <t>5DF2A489704B78500507BA7AD308CA</t>
  </si>
  <si>
    <t>바탕만들기+수성페인트 롤러칠</t>
  </si>
  <si>
    <t>내부천장, 2회, con'c·mortar면, 친환경(진품)</t>
  </si>
  <si>
    <t>호표 107</t>
  </si>
  <si>
    <t>5DF2A4885040F75CC72769775D2A91</t>
  </si>
  <si>
    <t>내부천장, 2회, G.B.면 줄퍼티, 친환경(진품)</t>
  </si>
  <si>
    <t>호표 108</t>
  </si>
  <si>
    <t>5DF2A4885040F75CC72769702E5BC8</t>
  </si>
  <si>
    <t>내부, 2회, con'c·mortar면, 친환경(POP)</t>
  </si>
  <si>
    <t>호표 109</t>
  </si>
  <si>
    <t>5DF2A4885040F75CC7C7661A4D9B7B</t>
  </si>
  <si>
    <t>내부, 2회, G.B.면 줄퍼티, 친환경(POP)</t>
  </si>
  <si>
    <t>호표 110</t>
  </si>
  <si>
    <t>5DF2A4885040F75CC7C7661D01414A</t>
  </si>
  <si>
    <t>에폭시 라이닝</t>
  </si>
  <si>
    <t>바닥, 레기칠/THK3MM</t>
  </si>
  <si>
    <t>호표 111</t>
  </si>
  <si>
    <t>5DF2A4812042CD522C8756A5010746</t>
  </si>
  <si>
    <t>분진방지용 페인트</t>
  </si>
  <si>
    <t>롤러 2회 칠/바닥</t>
  </si>
  <si>
    <t>호표 112</t>
  </si>
  <si>
    <t>5DF2A484F0466A5C65675592375A1B</t>
  </si>
  <si>
    <t>불투명시트</t>
  </si>
  <si>
    <t>5AD6341E6046B65165D77B1F91EA3EAD52A005</t>
  </si>
  <si>
    <t>DRY WALL /W-01</t>
  </si>
  <si>
    <t>GB12.5T*2겹+C-STUD100mm 0.8T@450mm+유리면25kg/㎡ 50T</t>
  </si>
  <si>
    <t>호표 113</t>
  </si>
  <si>
    <t>5DF2D4C1304D355C4EB7E046E8587F</t>
  </si>
  <si>
    <t>열경화성수지천장재</t>
  </si>
  <si>
    <t>열경화성수지천장재(난연3급), SMC, 1.2*300*600mm</t>
  </si>
  <si>
    <t>5AD6341E6046B6515B67F1116F12BE9AAD580E</t>
  </si>
  <si>
    <t>악세스후로아(전도성타일마감)</t>
  </si>
  <si>
    <t>스틸판넬 600각 t=3.0</t>
  </si>
  <si>
    <t>5AD6341E6046B6514AE7FCC7EFDE25DEE65E01</t>
  </si>
  <si>
    <t>출입전실용-마구리</t>
  </si>
  <si>
    <t>W:1200*H:150기준</t>
  </si>
  <si>
    <t>5AD6341E6046B6514AE7FCC7EFDE25DEE03748</t>
  </si>
  <si>
    <t>화장실칸막이</t>
  </si>
  <si>
    <t>화장실칸막이, 뉴큐비클, 20mm/POP</t>
  </si>
  <si>
    <t>5AD6341E60486458A867AA749619DCBCB68BC8</t>
  </si>
  <si>
    <t>장애인접이식도어</t>
  </si>
  <si>
    <t>T:20</t>
  </si>
  <si>
    <t>5AD6341E60486458A867AA749619DCBCB79117</t>
  </si>
  <si>
    <t>소변기칸막이</t>
  </si>
  <si>
    <t>500*1200, 강화유리THK8mm</t>
  </si>
  <si>
    <t>5AD6341E60486458A867AA749619DCBCB79115</t>
  </si>
  <si>
    <t>롤스크린설치</t>
  </si>
  <si>
    <t>전동</t>
  </si>
  <si>
    <t>5AD6341E60486458A867AA749619DCBCB79114</t>
  </si>
  <si>
    <t>결로방지벽(외벽포함)</t>
  </si>
  <si>
    <t>벽,C-STUD+석고보드9.5T* 2겹 붙임+THK100MM단열재</t>
  </si>
  <si>
    <t>호표 114</t>
  </si>
  <si>
    <t>5DF2B4F1F04AFB5770175494A06BF6</t>
  </si>
  <si>
    <t>석고판못붙임(바탕용)</t>
  </si>
  <si>
    <t>천정, 일반 9.5mm*2PLY</t>
  </si>
  <si>
    <t>호표 115</t>
  </si>
  <si>
    <t>5DF2B4F1F04AFB5744D7ADBECFC12B</t>
  </si>
  <si>
    <t>압출발포폴리스티렌(벽)</t>
  </si>
  <si>
    <t>비중 0.03, 50mm</t>
  </si>
  <si>
    <t>호표 116</t>
  </si>
  <si>
    <t>5DF2B4F6704B2F5CF767335B95FB23</t>
  </si>
  <si>
    <t>압출발포폴리스티렌(C-STUD부착 -천정)</t>
  </si>
  <si>
    <t>비중 0.03, 200mm</t>
  </si>
  <si>
    <t>호표 117</t>
  </si>
  <si>
    <t>5DF2B4F6704B2F5CF76732B533E760F9</t>
  </si>
  <si>
    <t>방진고무패드설치</t>
  </si>
  <si>
    <t>T50mm</t>
  </si>
  <si>
    <t>호표 118</t>
  </si>
  <si>
    <t>5DF2B4FC8043D15015F7D4BAF226D8</t>
  </si>
  <si>
    <t>영유아 거치대설치</t>
  </si>
  <si>
    <t>W305*H483*D146</t>
  </si>
  <si>
    <t>호표 119</t>
  </si>
  <si>
    <t>5DF2540EA04A2C5B8077E656F94630</t>
  </si>
  <si>
    <t>화장실 점자표지판</t>
  </si>
  <si>
    <t>125*125, 장애인화장실</t>
  </si>
  <si>
    <t>호표 120</t>
  </si>
  <si>
    <t>5DF364ACC0422356BC070BA8A44411</t>
  </si>
  <si>
    <t>싱크대</t>
  </si>
  <si>
    <t>3900*750*9000,상,하부장포함</t>
  </si>
  <si>
    <t>호표 121</t>
  </si>
  <si>
    <t>5DF2540EA04A2C5B8067C0530108B8</t>
  </si>
  <si>
    <t>휠체어리프트</t>
  </si>
  <si>
    <t>5C44F4911048C75CF657A60578DC93243FDEF4</t>
  </si>
  <si>
    <t>보차도용블록 220*110*60mm</t>
  </si>
  <si>
    <t>U형, t=60, 회색(130kg)</t>
  </si>
  <si>
    <t>공장상차도</t>
  </si>
  <si>
    <t>5AD6341E6043E25B0AD7E5773960103D38D970</t>
  </si>
  <si>
    <t>보조기층(200TMM)</t>
  </si>
  <si>
    <t>Ø80MM이하</t>
  </si>
  <si>
    <t>호표 122</t>
  </si>
  <si>
    <t>5DF2540EA04A2B5917A7E8112D703B</t>
  </si>
  <si>
    <t>아스콘포장공사</t>
  </si>
  <si>
    <t>표층5+기층7.5+기층20+보조30</t>
  </si>
  <si>
    <t>호표 123</t>
  </si>
  <si>
    <t>5DF354F7F04157559E77E87B83F9C2</t>
  </si>
  <si>
    <t>투수블럭기층공사</t>
  </si>
  <si>
    <t>투수시트2겹+표층40+기층150(혼합골재)</t>
  </si>
  <si>
    <t>호표 124</t>
  </si>
  <si>
    <t>5DF354F7F04157559E77E87B83F83A</t>
  </si>
  <si>
    <t>잔디블럭포장공사</t>
  </si>
  <si>
    <t>T80잔디블럭+모래40+투수시트1겹+기층40(혼합골재)</t>
  </si>
  <si>
    <t>호표 125</t>
  </si>
  <si>
    <t>5DF354F7F04157559E77E87B83F839</t>
  </si>
  <si>
    <t>화강석경계석 설치</t>
  </si>
  <si>
    <t>200*250*1000</t>
  </si>
  <si>
    <t>호표 126</t>
  </si>
  <si>
    <t>5DF354F7F0488457AD2711D2821B98</t>
  </si>
  <si>
    <t>가설공사</t>
  </si>
  <si>
    <t>5C44F4911048C75CF657A60578DC93243FDF9F</t>
  </si>
  <si>
    <t>외벽방수공사</t>
  </si>
  <si>
    <t>5C44F4911048C75CF657A60578DC93243FDF9E</t>
  </si>
  <si>
    <t>옥상방수공사</t>
  </si>
  <si>
    <t>5C44F4911048C75CF657A60578DC93243FDF9D</t>
  </si>
  <si>
    <t>미장공사</t>
  </si>
  <si>
    <t>5C44F4911048C75CF657A60578DC93243FDF9C</t>
  </si>
  <si>
    <t>철거공사</t>
  </si>
  <si>
    <t>5C44F4911048C75CF657A60578DC93243FDF93</t>
  </si>
  <si>
    <t>폐기물처리비</t>
  </si>
  <si>
    <t>5C44F4911048C75CF657A60578DC93243FDF92</t>
  </si>
  <si>
    <t>기타화초</t>
  </si>
  <si>
    <t>기타화초, 가래, 4∼5분얼</t>
  </si>
  <si>
    <t>본</t>
  </si>
  <si>
    <t>5AF104D5004AFF5C1097E5CA2D94B975F3080C</t>
  </si>
  <si>
    <t>초화류 식재</t>
  </si>
  <si>
    <t>보통</t>
  </si>
  <si>
    <t>100주</t>
  </si>
  <si>
    <t>호표 127</t>
  </si>
  <si>
    <t>5DDD34D090405C5559C7D3C23DA906</t>
  </si>
  <si>
    <t>잔디 붙임/평떼</t>
  </si>
  <si>
    <t>호표 128</t>
  </si>
  <si>
    <t>5DDD34D090405C5559C7D3C3C312C5</t>
  </si>
  <si>
    <t>수간보호</t>
  </si>
  <si>
    <t>흉고직경 50cm</t>
  </si>
  <si>
    <t>주</t>
  </si>
  <si>
    <t>호표 129</t>
  </si>
  <si>
    <t>5DDD34D0904D1651C647C391A78675</t>
  </si>
  <si>
    <t>수목제거</t>
  </si>
  <si>
    <t>흉고직경 50cm이상</t>
  </si>
  <si>
    <t>호표 130</t>
  </si>
  <si>
    <t>5DDD34D0904D1651C647C391A78670</t>
  </si>
  <si>
    <t>조경정리작업</t>
  </si>
  <si>
    <t>호표 131</t>
  </si>
  <si>
    <t>5DDD34D0904D1651C647C391A78672</t>
  </si>
  <si>
    <t>예초(기계사용)</t>
  </si>
  <si>
    <t>풀깍기, 모으기</t>
  </si>
  <si>
    <t>100M2</t>
  </si>
  <si>
    <t>호표 132</t>
  </si>
  <si>
    <t>5DDD34D0904D1651AB47B96D638054</t>
  </si>
  <si>
    <t>알미늄창 철거</t>
  </si>
  <si>
    <t>유리포함</t>
  </si>
  <si>
    <t>호표 133</t>
  </si>
  <si>
    <t>5DF354F7F0488457AD2711D4B01192</t>
  </si>
  <si>
    <t>철재문 철거</t>
  </si>
  <si>
    <t>호표 134</t>
  </si>
  <si>
    <t>5DF354F7F0488457AD2711D4B0108C</t>
  </si>
  <si>
    <t>목재문 철거</t>
  </si>
  <si>
    <t>호표 135</t>
  </si>
  <si>
    <t>5DF354F7F0488457AD2711D4B01467</t>
  </si>
  <si>
    <t>스텐레스문 철거</t>
  </si>
  <si>
    <t>호표 136</t>
  </si>
  <si>
    <t>5DF354F7F0488457AD2711D4B13A6A</t>
  </si>
  <si>
    <t>창대석철거</t>
  </si>
  <si>
    <t>호표 137</t>
  </si>
  <si>
    <t>5DF354F7F0488457AD2711D28219EC</t>
  </si>
  <si>
    <t>테라조까내기</t>
  </si>
  <si>
    <t>호표 138</t>
  </si>
  <si>
    <t>5DF354F7F0488457AD2711D28219EF</t>
  </si>
  <si>
    <t>화강석경계석 철거</t>
  </si>
  <si>
    <t>호표 139</t>
  </si>
  <si>
    <t>5DF354F7F0488457AD2711D2821B9B</t>
  </si>
  <si>
    <t>콘크리트구조물 헐기(소형장비)</t>
  </si>
  <si>
    <t>공압식, 철근</t>
  </si>
  <si>
    <t>호표 140</t>
  </si>
  <si>
    <t>5DF354F7F04AB054A277FB89F5A995</t>
  </si>
  <si>
    <t>벽돌벽 철거(소형장비 사용)</t>
  </si>
  <si>
    <t>전기식,</t>
  </si>
  <si>
    <t>호표 141</t>
  </si>
  <si>
    <t>5DF354F7F04AB054A277FB89F481E4</t>
  </si>
  <si>
    <t>바닥슬라브 컷팅</t>
  </si>
  <si>
    <t>T=150mm/월쏘/압쇄</t>
  </si>
  <si>
    <t>호표 142</t>
  </si>
  <si>
    <t>5DF354F7F04AB054A247264480EBBA</t>
  </si>
  <si>
    <t>화장실바닥타일철거</t>
  </si>
  <si>
    <t>호표 143</t>
  </si>
  <si>
    <t>5DF354F7F04157559E77E87F7BAD2F</t>
  </si>
  <si>
    <t>타일 까내기(벽)</t>
  </si>
  <si>
    <t>호표 144</t>
  </si>
  <si>
    <t>5DF354F7F04157559E77E87AFC27A4</t>
  </si>
  <si>
    <t>PVC타일마감철거</t>
  </si>
  <si>
    <t>호표 145</t>
  </si>
  <si>
    <t>5DF354F7F04157559E77E87AFDCDC7</t>
  </si>
  <si>
    <t>보도블록</t>
  </si>
  <si>
    <t>㎡</t>
  </si>
  <si>
    <t>노무비율100%</t>
  </si>
  <si>
    <t>5DDD34D8E0498A5ADA4774C877B381</t>
  </si>
  <si>
    <t>내부시설물철거</t>
  </si>
  <si>
    <t>(0.64*1.5)*0.79</t>
  </si>
  <si>
    <t>호표 146</t>
  </si>
  <si>
    <t>5DF354F7F04157559E77E87AFDCDC4</t>
  </si>
  <si>
    <t>(0.47*1.515)*0.25</t>
  </si>
  <si>
    <t>호표 147</t>
  </si>
  <si>
    <t>5DF354F7F04157559E77E87AFDCDC5</t>
  </si>
  <si>
    <t>(0.52*0.47)*0.25</t>
  </si>
  <si>
    <t>호표 148</t>
  </si>
  <si>
    <t>5DF354F7F04157559E77E87AFDCDC2</t>
  </si>
  <si>
    <t>(0.825*0.725)*0.25</t>
  </si>
  <si>
    <t>호표 149</t>
  </si>
  <si>
    <t>5DF354F7F04157559E77E87AFDCDC3</t>
  </si>
  <si>
    <t>(0.6*1.69*1.8)</t>
  </si>
  <si>
    <t>호표 150</t>
  </si>
  <si>
    <t>5DF354F7F04157559E77E87AFDCDC0</t>
  </si>
  <si>
    <t>(3.04*4.045)*0.05</t>
  </si>
  <si>
    <t>호표 151</t>
  </si>
  <si>
    <t>5DF354F7F04157559E77E87AFDCDC1</t>
  </si>
  <si>
    <t>(0.515*6.4)*0.8</t>
  </si>
  <si>
    <t>호표 152</t>
  </si>
  <si>
    <t>5DF354F7F04157559E77E87AFDCDCE</t>
  </si>
  <si>
    <t>(0.6*2.84)*0.8</t>
  </si>
  <si>
    <t>호표 153</t>
  </si>
  <si>
    <t>5DF354F7F04157559E77E87AFDCDCF</t>
  </si>
  <si>
    <t>지붕철거</t>
  </si>
  <si>
    <t>호표 154</t>
  </si>
  <si>
    <t>5DF354F7F04157559E77E87AFDCDB7</t>
  </si>
  <si>
    <t>(0.6*1.25)*0.8</t>
  </si>
  <si>
    <t>호표 155</t>
  </si>
  <si>
    <t>5DF354F7F04157559E77E87AFDCC22</t>
  </si>
  <si>
    <t>(1.235*2.21)*0.255</t>
  </si>
  <si>
    <t>호표 156</t>
  </si>
  <si>
    <t>5DF354F7F04157559E77E87AFDCC23</t>
  </si>
  <si>
    <t>(0.51*0.51)*0.255</t>
  </si>
  <si>
    <t>호표 157</t>
  </si>
  <si>
    <t>5DF354F7F04157559E77E87AFDCC24</t>
  </si>
  <si>
    <t>(0.66*1.875)*0.89</t>
  </si>
  <si>
    <t>호표 158</t>
  </si>
  <si>
    <t>5DF354F7F04157559E77E87AFDCC25</t>
  </si>
  <si>
    <t>기존화장실배기지붕철거</t>
  </si>
  <si>
    <t>(0.9*1.8)</t>
  </si>
  <si>
    <t>호표 159</t>
  </si>
  <si>
    <t>5DF354F7F04157559E77E87AFDCC26</t>
  </si>
  <si>
    <t>01010119</t>
  </si>
  <si>
    <t>혼합건설폐기물</t>
  </si>
  <si>
    <t>그 밖의 건설폐기물에 가연성 5% 이하 혼합</t>
  </si>
  <si>
    <t>5DF2540EA04FAA5D63E715999002DE</t>
  </si>
  <si>
    <t>010101195DF2540EA04FAA5D63E715999002DE</t>
  </si>
  <si>
    <t>건설폐기물 운반비 - 중량 기준</t>
  </si>
  <si>
    <t>중간처리 대상, 15ton 덤프트럭, 30km</t>
  </si>
  <si>
    <t>5DF2540EA04FAA5D7C479FD2EADB0D</t>
  </si>
  <si>
    <t>010101195DF2540EA04FAA5D7C479FD2EADB0D</t>
  </si>
  <si>
    <t>건설폐기물 상차비 - 중량 기준</t>
  </si>
  <si>
    <t>중간처리 대상, 15ton 덤프트럭</t>
  </si>
  <si>
    <t>5DF2540EA04FAA5D7C479FD3F024EE</t>
  </si>
  <si>
    <t>010101195DF2540EA04FAA5D7C479FD3F024EE</t>
  </si>
  <si>
    <t>전기공사</t>
  </si>
  <si>
    <t>5C44F4911048C75CF657A60578DC93243FDEF5</t>
  </si>
  <si>
    <t>통신공사</t>
  </si>
  <si>
    <t>5C44F4911048C75CF657A60578DC93243FDEF7</t>
  </si>
  <si>
    <t>기계공사</t>
  </si>
  <si>
    <t>5C44F4911048C75CF657A60578DC93243FDEF6</t>
  </si>
  <si>
    <t>냉난방기설치공사</t>
  </si>
  <si>
    <t>5C44F4911048C75CF657A60578DC93243FDEF3</t>
  </si>
  <si>
    <t>전열교환기설치공사</t>
  </si>
  <si>
    <t>5C44F4911048C75CF657A60578DC93243FDEFC</t>
  </si>
  <si>
    <t>전기소방공사</t>
  </si>
  <si>
    <t>5C44F4911048C75CF657A60578DC93243FDEF1</t>
  </si>
  <si>
    <t>기계소방공사</t>
  </si>
  <si>
    <t>5C44F4911048C75CF657A60578DC93243FDEF2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</si>
  <si>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</si>
  <si>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</si>
  <si>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</si>
  <si>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</si>
  <si>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</si>
  <si>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</si>
  <si>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</si>
  <si>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</si>
  <si>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</si>
  <si>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</si>
  <si>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</si>
  <si>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</si>
  <si>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</si>
  <si>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</si>
  <si>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</si>
  <si>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</si>
  <si>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</si>
  <si>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</si>
  <si>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</si>
  <si>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</si>
  <si>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컨테이너가설사무소  12*2.4*2.6m, 6개월  개소     ( 호표 1 )</t>
  </si>
  <si>
    <t>컨테이너하우스</t>
  </si>
  <si>
    <t>컨테이너하우스, 사무실용, 2.4*12.0*2.6m</t>
  </si>
  <si>
    <t>금액제외</t>
  </si>
  <si>
    <t>5AD6341D50493C57E447D973DBE5C899B46312</t>
  </si>
  <si>
    <t>5DF25408004793558AE75DBE5426865AD6341D50493C57E447D973DBE5C899B46312</t>
  </si>
  <si>
    <t>-</t>
  </si>
  <si>
    <t>콘테이너형 가설건축물 설치</t>
  </si>
  <si>
    <t>2.4*12.0*2.6m</t>
  </si>
  <si>
    <t>5DF25408004793558A577BF2D81126</t>
  </si>
  <si>
    <t>5DF25408004793558AE75DBE5426865DF25408004793558A577BF2D81126</t>
  </si>
  <si>
    <t>콘테이너형 가설건축물 해체</t>
  </si>
  <si>
    <t>5DF25408004793558A577BF2D81123</t>
  </si>
  <si>
    <t>5DF25408004793558AE75DBE5426865DF25408004793558A577BF2D81123</t>
  </si>
  <si>
    <t>경비로 적용</t>
  </si>
  <si>
    <t>합계의 100%</t>
  </si>
  <si>
    <t>5CE414CFA041355A0C97704026AD001</t>
  </si>
  <si>
    <t>5DF25408004793558AE75DBE5426865CE414CFA041355A0C97704026AD001</t>
  </si>
  <si>
    <t xml:space="preserve"> [ 합          계 ]</t>
  </si>
  <si>
    <t>컨테이너가설창고  6*2.4*2.6m, 6개월  동     ( 호표 2 )</t>
  </si>
  <si>
    <t>컨테이너하우스, 창고용, 2.4*6.0*2.6m</t>
  </si>
  <si>
    <t>5AD6341D50493C57E447D973DBE5C899B465DC</t>
  </si>
  <si>
    <t>5DF2540800479058B7F78EBAE61D8A5AD6341D50493C57E447D973DBE5C899B465DC</t>
  </si>
  <si>
    <t>2.4*6.0*2.6m</t>
  </si>
  <si>
    <t>5DF25408004793558A577BF2D8174F</t>
  </si>
  <si>
    <t>5DF2540800479058B7F78EBAE61D8A5DF25408004793558A577BF2D8174F</t>
  </si>
  <si>
    <t>5DF25408004793558A577BF2D8174A</t>
  </si>
  <si>
    <t>5DF2540800479058B7F78EBAE61D8A5DF25408004793558A577BF2D8174A</t>
  </si>
  <si>
    <t>5DF2540800479058B7F78EBAE61D8A5CE414CFA041355A0C97704026AD001</t>
  </si>
  <si>
    <t>가설울타리 및 가설방음벽 가설울타리판  설치높이 3m 이하  M     ( 호표 3 )</t>
  </si>
  <si>
    <t>비계공</t>
  </si>
  <si>
    <t>일반공사 직종</t>
  </si>
  <si>
    <t>인</t>
  </si>
  <si>
    <t>5D29C49CF04FA65BAC07FB2075348AB32F737C</t>
  </si>
  <si>
    <t>5DF2540BD0487A58FC67D42D5D8E205D29C49CF04FA65BAC07FB2075348AB32F737C</t>
  </si>
  <si>
    <t>보통인부</t>
  </si>
  <si>
    <t>일반공사 즤종</t>
  </si>
  <si>
    <t>5D29C49CF04FA65BAC07FB2075348AB32F7378</t>
  </si>
  <si>
    <t>5DF2540BD0487A58FC67D42D5D8E205D29C49CF04FA65BAC07FB2075348AB32F7378</t>
  </si>
  <si>
    <t>부재료비</t>
  </si>
  <si>
    <t>인력품의 25%</t>
  </si>
  <si>
    <t>5DF2540BD0487A58FC67D42D5D8E205CE414CFA041355A0C97704026AF003</t>
  </si>
  <si>
    <t>공구손료</t>
  </si>
  <si>
    <t>인력품의 3%</t>
  </si>
  <si>
    <t>5CE414CFA041355A0C97704026AE002</t>
  </si>
  <si>
    <t>5DF2540BD0487A58FC67D42D5D8E205CE414CFA041355A0C97704026AD001</t>
  </si>
  <si>
    <t>5CE414CFA041355A0C97704026AF003</t>
  </si>
  <si>
    <t>5DF2540BD0487A58FC67D42D5D8E205CE414CFA041355A0C97704026AE002</t>
  </si>
  <si>
    <t>낙하물 방지망 설치 및 해체  3개월  M2     ( 호표 4 )</t>
  </si>
  <si>
    <t>강관비계</t>
  </si>
  <si>
    <t>강관비계, 비계파이프, 48.6*2.3mm</t>
  </si>
  <si>
    <t>5AD6341E60490D522D377BADEF5497A7CF1DAB</t>
  </si>
  <si>
    <t>5DF2540BD04B37592E1785BF8E49C15AD6341E60490D522D377BADEF5497A7CF1DAB</t>
  </si>
  <si>
    <t>비계안정장치</t>
  </si>
  <si>
    <t>비계안정장치, 비계브래킷, 벽면용/안전망용</t>
  </si>
  <si>
    <t>5AD6341E60490D521CC705DF571F0435678E14</t>
  </si>
  <si>
    <t>5DF2540BD04B37592E1785BF8E49C15AD6341E60490D521CC705DF571F0435678E14</t>
  </si>
  <si>
    <t>철선</t>
  </si>
  <si>
    <t>철선, 어닐링, ∮4.0mm</t>
  </si>
  <si>
    <t>kg</t>
  </si>
  <si>
    <t>5AD62479A041EC5582870700B18FA98BB69C0F</t>
  </si>
  <si>
    <t>5DF2540BD04B37592E1785BF8E49C15AD62479A041EC5582870700B18FA98BB69C0F</t>
  </si>
  <si>
    <t>강관비계 부속철물</t>
  </si>
  <si>
    <t>클램프 고정,자동</t>
  </si>
  <si>
    <t>5AD6341E60490D522D377BADEF5497A7CE736D</t>
  </si>
  <si>
    <t>5DF2540BD04B37592E1785BF8E49C15AD6341E60490D522D377BADEF5497A7CE736D</t>
  </si>
  <si>
    <t>낙하물방지망</t>
  </si>
  <si>
    <t>낙하물방지망, 안전망, P.E망, 210合, 10cm</t>
  </si>
  <si>
    <t>5AD6341E60490D521C57D0A73B60971FF2B4E8</t>
  </si>
  <si>
    <t>5DF2540BD04B37592E1785BF8E49C15AD6341E60490D521C57D0A73B60971FF2B4E8</t>
  </si>
  <si>
    <t xml:space="preserve"> - 재료비 별도 -</t>
  </si>
  <si>
    <t>호표 165</t>
  </si>
  <si>
    <t>5DF2540BD04B37592E1785BEE7C185</t>
  </si>
  <si>
    <t>5DF2540BD04B37592E1785BF8E49C15DF2540BD04B37592E1785BEE7C185</t>
  </si>
  <si>
    <t>비계주위 보호막 설치 및 해체  PVC코팅, #1500, 1.8*1.8m  M2     ( 호표 5 )</t>
  </si>
  <si>
    <t>낙하물방지망, 보호막, PVC코팅, #1500, 1.8*1.8m</t>
  </si>
  <si>
    <t>5AD6341E60490D521C57D0A73B60971FF2B4E7</t>
  </si>
  <si>
    <t>5DF2540BD04B385B7DA7B6F8A757AE5AD6341E60490D521C57D0A73B60971FF2B4E7</t>
  </si>
  <si>
    <t>호표 166</t>
  </si>
  <si>
    <t>5DF2540BD04B385B7DA7B6F8A6B1CA</t>
  </si>
  <si>
    <t>5DF2540BD04B385B7DA7B6F8A757AE5DF2540BD04B385B7DA7B6F8A6B1CA</t>
  </si>
  <si>
    <t>시스템비계 설치 및 해체  10m 이하  M2     ( 호표 6 )</t>
  </si>
  <si>
    <t>5DF2540BD04A28568BD7650CD9EFCA5D29C49CF04FA65BAC07FB2075348AB32F737C</t>
  </si>
  <si>
    <t>5DF2540BD04A28568BD7650CD9EFCA5D29C49CF04FA65BAC07FB2075348AB32F7378</t>
  </si>
  <si>
    <t>잡재료</t>
  </si>
  <si>
    <t>5DF2540BD04A28568BD7650CD9EFCA5CE414CFA041355A0C97704026AD001</t>
  </si>
  <si>
    <t>강관동바리 설치 및 해체  3.5m 이하  M2     ( 호표 7 )</t>
  </si>
  <si>
    <t>형틀목공</t>
  </si>
  <si>
    <t>5D29C49CF04FA65BAC07FB2075348AB32F737D</t>
  </si>
  <si>
    <t>5DF2540BD04A2B53EC67A5522B72895D29C49CF04FA65BAC07FB2075348AB32F737D</t>
  </si>
  <si>
    <t>5DF2540BD04A2B53EC67A5522B72895D29C49CF04FA65BAC07FB2075348AB32F7378</t>
  </si>
  <si>
    <t>인력품의 13%</t>
  </si>
  <si>
    <t>5DF2540BD04A2B53EC67A5522B72895CE414CFA041355A0C97704026AD001</t>
  </si>
  <si>
    <t>강관 조립말비계(이동식)설치 및 해체  높이 2m, 3개월  대     ( 호표 8 )</t>
  </si>
  <si>
    <t>비계안정장치, 비계기본틀, 기둥, 1.2*1.7m</t>
  </si>
  <si>
    <t>5AD6341E60490D521CC705DF567047C020D0C6</t>
  </si>
  <si>
    <t>5DF2540BD04A28568BF71597434CAA5AD6341E60490D521CC705DF567047C020D0C6</t>
  </si>
  <si>
    <t>비계안정장치, 가새, 1.2*1.9m</t>
  </si>
  <si>
    <t>5AD6341E60490D521CC705DF567047C020D0C8</t>
  </si>
  <si>
    <t>5DF2540BD04A28568BF71597434CAA5AD6341E60490D521CC705DF567047C020D0C8</t>
  </si>
  <si>
    <t>비계안정장치, 수평띠장, 1829mm</t>
  </si>
  <si>
    <t>5AD6341E60490D521CC705DF567047C020DF44</t>
  </si>
  <si>
    <t>5DF2540BD04A28568BF71597434CAA5AD6341E60490D521CC705DF567047C020DF44</t>
  </si>
  <si>
    <t>비계안정장치, 손잡이기둥</t>
  </si>
  <si>
    <t>5AD6341E60490D521CC705DF567047C020DF43</t>
  </si>
  <si>
    <t>5DF2540BD04A28568BF71597434CAA5AD6341E60490D521CC705DF567047C020DF43</t>
  </si>
  <si>
    <t>비계안정장치, 손잡이, 1229mm</t>
  </si>
  <si>
    <t>5AD6341E60490D521CC705DF567047C020DF45</t>
  </si>
  <si>
    <t>5DF2540BD04A28568BF71597434CAA5AD6341E60490D521CC705DF567047C020DF45</t>
  </si>
  <si>
    <t>비계안정장치, 손잡이, 1829mm</t>
  </si>
  <si>
    <t>5AD6341E60490D521CC705DF567047C020DF42</t>
  </si>
  <si>
    <t>5DF2540BD04A28568BF71597434CAA5AD6341E60490D521CC705DF567047C020DF42</t>
  </si>
  <si>
    <t>비계안정장치, 바퀴</t>
  </si>
  <si>
    <t>5AD6341E60490D521CC705DF567047C020DF40</t>
  </si>
  <si>
    <t>5DF2540BD04A28568BF71597434CAA5AD6341E60490D521CC705DF567047C020DF40</t>
  </si>
  <si>
    <t>비계안정장치, 쟈키</t>
  </si>
  <si>
    <t>5AD6341E60490D521CC705DF567047C020DF41</t>
  </si>
  <si>
    <t>5DF2540BD04A28568BF71597434CAA5AD6341E60490D521CC705DF567047C020DF41</t>
  </si>
  <si>
    <t>비계안정장치, 발판, 40*200*2000</t>
  </si>
  <si>
    <t>장</t>
  </si>
  <si>
    <t>5AD6341E60490D521CC705DF544099688C3E9E</t>
  </si>
  <si>
    <t>5DF2540BD04A28568BF71597434CAA5AD6341E60490D521CC705DF544099688C3E9E</t>
  </si>
  <si>
    <t>높이 2m, 노무비</t>
  </si>
  <si>
    <t>호표 167</t>
  </si>
  <si>
    <t>5DF2540BD04A28568BF71596BD83EA</t>
  </si>
  <si>
    <t>5DF2540BD04A28568BF71597434CAA5DF2540BD04A28568BF71596BD83EA</t>
  </si>
  <si>
    <t>건축물현장정리  전문, 개보수공사  M2     ( 호표 9 )</t>
  </si>
  <si>
    <t>5DF2540EA04FA95309B7E4549173675D29C49CF04FA65BAC07FB2075348AB32F7378</t>
  </si>
  <si>
    <t>먹매김  일반  M2     ( 호표 10 )</t>
  </si>
  <si>
    <t>건축목공</t>
  </si>
  <si>
    <t>5D29C49CF04FA65BAC07FB2075348AB32F714E</t>
  </si>
  <si>
    <t>5DF2540EA04CDA5D2EB7B6461D9AF25D29C49CF04FA65BAC07FB2075348AB32F714E</t>
  </si>
  <si>
    <t>터파기(기계)  보통토사, 백호0.7m3  M3     ( 호표 11 )</t>
  </si>
  <si>
    <t>C</t>
  </si>
  <si>
    <t>5DF264735048C55A64A725DE0E4982C</t>
  </si>
  <si>
    <t>되메우고 다지기(백호+콤펙트)  토사, T=10cm  M3     ( 호표 12 )</t>
  </si>
  <si>
    <t>되메우기/토사, 두께 15cm</t>
  </si>
  <si>
    <t>보통, 굴삭기 0.7m3+래머 80kg</t>
  </si>
  <si>
    <t>산근 1</t>
  </si>
  <si>
    <t>5DDD34D3604B6C5F11376F25EC08D3</t>
  </si>
  <si>
    <t>5DF264750046A15EF297E476287D0F5DDD34D3604B6C5F11376F25EC08D3</t>
  </si>
  <si>
    <t>잔토처리    M3     ( 호표 13 )</t>
  </si>
  <si>
    <t>5DF264750046A15E8F87106A7081BAC</t>
  </si>
  <si>
    <t>현장 철근 가공 및 조립  간단(할증)  TON     ( 호표 14 )</t>
  </si>
  <si>
    <t>간단(미할증) - 18-2/4 삭제</t>
  </si>
  <si>
    <t>호표 171</t>
  </si>
  <si>
    <t>5DF2048AA046935BA0770032F5CF56</t>
  </si>
  <si>
    <t>5DF2048AA046935BA07701D818C04E5DF2048AA046935BA0770032F5CF56</t>
  </si>
  <si>
    <t>유로폼 설치 및 해체  간단, 수직고 7m까지  M2     ( 호표 15 )</t>
  </si>
  <si>
    <t>유로폼 - 자재비</t>
  </si>
  <si>
    <t>호표 174</t>
  </si>
  <si>
    <t>5DF20489904BC65134B729508B4A99</t>
  </si>
  <si>
    <t>5DF20489904BC65134A701BF6F16815DF20489904BC65134B729508B4A99</t>
  </si>
  <si>
    <t>유로폼 - 인력투입</t>
  </si>
  <si>
    <t>호표 175</t>
  </si>
  <si>
    <t>5DF20489904BC65134B72A77940DDE</t>
  </si>
  <si>
    <t>5DF20489904BC65134A701BF6F16815DF20489904BC65134B72A77940DDE</t>
  </si>
  <si>
    <t>콘크리트 인력비빔 타설  소형구조물  M3     ( 호표 16 )</t>
  </si>
  <si>
    <t>콘크리트공</t>
  </si>
  <si>
    <t>5D29C49CF04FA65BAC07FB2075348AB32F7250</t>
  </si>
  <si>
    <t>5DF2048E00403D5C7DC75B9273F5DD5D29C49CF04FA65BAC07FB2075348AB32F7250</t>
  </si>
  <si>
    <t>5DF2048E00403D5C7DC75B9273F5DD5D29C49CF04FA65BAC07FB2075348AB32F7378</t>
  </si>
  <si>
    <t>무근  1:3 몰탈  M3     ( 호표 17 )</t>
  </si>
  <si>
    <t>모르타르</t>
  </si>
  <si>
    <t>모르타르, 1:3, 500kg</t>
  </si>
  <si>
    <t>5AD6341E6041375EBE679F293A9660BB63AA1A</t>
  </si>
  <si>
    <t>5DF2343D4047BE516D07BC3207F5AF5AD6341E6041375EBE679F293A9660BB63AA1A</t>
  </si>
  <si>
    <t>0.5B 벽돌쌓기  3.6m 이하  M2     ( 호표 18 )</t>
  </si>
  <si>
    <t>조적공</t>
  </si>
  <si>
    <t>5D29C49CF04FA65BAC07FB2075348AB32F714C</t>
  </si>
  <si>
    <t>5DF224D7B043D5588B67CF094216DD5D29C49CF04FA65BAC07FB2075348AB32F714C</t>
  </si>
  <si>
    <t>5DF224D7B043D5588B67CF094216DD5D29C49CF04FA65BAC07FB2075348AB32F7378</t>
  </si>
  <si>
    <t>인력품의 2%</t>
  </si>
  <si>
    <t>5DF224D7B043D5588B67CF094216DD5CE414CFA041355A0C97704026AD001</t>
  </si>
  <si>
    <t>콘크리트벽돌, 190*57*90mm, C종2급, - 별도 -</t>
  </si>
  <si>
    <t>별도</t>
  </si>
  <si>
    <t>5AD6341E6043E25B3617AE322BBDD97E4D3A9C</t>
  </si>
  <si>
    <t>5DF224D7B043D5588B67CF094216DD5AD6341E6043E25B3617AE322BBDD97E4D3A9C</t>
  </si>
  <si>
    <t>모르타르 배합(배합품 포함)</t>
  </si>
  <si>
    <t>배합용적비 1:3, 시멘트, 모래 별도</t>
  </si>
  <si>
    <t>호표 176</t>
  </si>
  <si>
    <t>5DF2343D4047BE516D07BC31600C00</t>
  </si>
  <si>
    <t>5DF224D7B043D5588B67CF094216DD5DF2343D4047BE516D07BC31600C00</t>
  </si>
  <si>
    <t>1.0B 벽돌쌓기  3.6m 이하  M2     ( 호표 19 )</t>
  </si>
  <si>
    <t>5DF224D7B043D558A63782FA64B4F85D29C49CF04FA65BAC07FB2075348AB32F714C</t>
  </si>
  <si>
    <t>5DF224D7B043D558A63782FA64B4F85D29C49CF04FA65BAC07FB2075348AB32F7378</t>
  </si>
  <si>
    <t>5DF224D7B043D558A63782FA64B4F85CE414CFA041355A0C97704026AD001</t>
  </si>
  <si>
    <t>5DF224D7B043D558A63782FA64B4F85AD6341E6043E25B3617AE322BBDD97E4D3A9C</t>
  </si>
  <si>
    <t>5DF224D7B043D558A63782FA64B4F85DF2343D4047BE516D07BC31600C00</t>
  </si>
  <si>
    <t>벽돌운반  인력, 1층  천매     ( 호표 20 )</t>
  </si>
  <si>
    <t>5DF224D7B04126547C071EF1E972095D29C49CF04FA65BAC07FB2075348AB32F7378</t>
  </si>
  <si>
    <t>벽돌운반  인력, 2층  천매     ( 호표 21 )</t>
  </si>
  <si>
    <t>5DF224D7B04126547C071EF0C269465D29C49CF04FA65BAC07FB2075348AB32F7378</t>
  </si>
  <si>
    <t>벽돌운반  인력, 3층  천매     ( 호표 22 )</t>
  </si>
  <si>
    <t>5DF224D7B04126547C071EF397EE895D29C49CF04FA65BAC07FB2075348AB32F7378</t>
  </si>
  <si>
    <t>철근콘크리트인방  200*200  M     ( 호표 23 )</t>
  </si>
  <si>
    <t>합판거푸집 설치 및 해체</t>
  </si>
  <si>
    <t>소규모 2회, 수직고 7m까지</t>
  </si>
  <si>
    <t>호표 178</t>
  </si>
  <si>
    <t>5DF20489904CED53DCD7A92C5E5D7B</t>
  </si>
  <si>
    <t>5DF224C45043DC5F79D775107D3E0A5DF20489904CED53DCD7A92C5E5D7B</t>
  </si>
  <si>
    <t>철근콘크리트용봉강, 이형봉강(SD350/400), HD-10, 지정장소도</t>
  </si>
  <si>
    <t>5AD6341E60402E5C96774BB51C15C704D1A873</t>
  </si>
  <si>
    <t>5DF224C45043DC5F79D775107D3E0A5AD6341E60402E5C96774BB51C15C704D1A873</t>
  </si>
  <si>
    <t>철근콘크리트용봉강, 이형봉강(SD350/400), HD-16, 지정장소도</t>
  </si>
  <si>
    <t>5AD6341E60402E5C96774BB51C15C704D356EF</t>
  </si>
  <si>
    <t>5DF224C45043DC5F79D775107D3E0A5AD6341E60402E5C96774BB51C15C704D356EF</t>
  </si>
  <si>
    <t>철강설</t>
  </si>
  <si>
    <t>철강설, 고철, 작업설부산물</t>
  </si>
  <si>
    <t>수집상차도</t>
  </si>
  <si>
    <t>5AF114FA60416B53AEB71719D4E8B245537528</t>
  </si>
  <si>
    <t>5DF224C45043DC5F79D775107D3E0A5AF114FA60416B53AEB71719D4E8B245537528</t>
  </si>
  <si>
    <t>철근, 현장 - 소형구조물, 보통 가공 및 조립</t>
  </si>
  <si>
    <t>수직고 7m 미만</t>
  </si>
  <si>
    <t>호표 179</t>
  </si>
  <si>
    <t>5DF2048AA046935BA067797C52BA27</t>
  </si>
  <si>
    <t>5DF224C45043DC5F79D775107D3E0A5DF2048AA046935BA067797C52BA27</t>
  </si>
  <si>
    <t>레미콘</t>
  </si>
  <si>
    <t>레미콘, 경기(광명, 군포, 김포, 부천, 수원, 시흥, 안산, 안양, 의왕), 25-21-120</t>
  </si>
  <si>
    <t>5AD6341E6041375EBE679E05E541736B3D87EE</t>
  </si>
  <si>
    <t>5DF224C45043DC5F79D775107D3E0A5AD6341E6041375EBE679E05E541736B3D87EE</t>
  </si>
  <si>
    <t>레디믹스트콘크리트 인력운반 타설</t>
  </si>
  <si>
    <t>호표 180</t>
  </si>
  <si>
    <t>5DF2048E00403D5C7DB7B153FEEAD0</t>
  </si>
  <si>
    <t>5DF224C45043DC5F79D775107D3E0A5DF2048E00403D5C7DB7B153FEEAD0</t>
  </si>
  <si>
    <t>콘크리트방수턱  100*200  M     ( 호표 24 )</t>
  </si>
  <si>
    <t>보통 4회, 수직고 7m까지</t>
  </si>
  <si>
    <t>호표 183</t>
  </si>
  <si>
    <t>5DF20489904DF452F857C2CA239434</t>
  </si>
  <si>
    <t>5DF224C45046915457E718891BA3345DF20489904DF452F857C2CA239434</t>
  </si>
  <si>
    <t>5DF224C45046915457E718891BA3345AD6341E60402E5C96774BB51C15C704D1A873</t>
  </si>
  <si>
    <t>5DF224C45046915457E718891BA3345AF114FA60416B53AEB71719D4E8B245537528</t>
  </si>
  <si>
    <t>5DF224C45046915457E718891BA3345DF2048AA046935BA067797C52BA27</t>
  </si>
  <si>
    <t>5DF224C45046915457E718891BA3345AD6341E6041375EBE679E05E541736B3D87EE</t>
  </si>
  <si>
    <t>철근구조물</t>
  </si>
  <si>
    <t>호표 184</t>
  </si>
  <si>
    <t>5DF2048E00403D5C7DB7B04D93E47D</t>
  </si>
  <si>
    <t>5DF224C45046915457E718891BA3345DF2048E00403D5C7DB7B04D93E47D</t>
  </si>
  <si>
    <t>콘크리트방수턱  200*200  M     ( 호표 25 )</t>
  </si>
  <si>
    <t>5DF224C45046915457E71B5DF5809E5DF20489904DF452F857C2CA239434</t>
  </si>
  <si>
    <t>5DF224C45046915457E71B5DF5809E5AD6341E60402E5C96774BB51C15C704D1A873</t>
  </si>
  <si>
    <t>5DF224C45046915457E71B5DF5809E5AF114FA60416B53AEB71719D4E8B245537528</t>
  </si>
  <si>
    <t>5DF224C45046915457E71B5DF5809E5DF2048AA046935BA067797C52BA27</t>
  </si>
  <si>
    <t>5DF224C45046915457E71B5DF5809E5AD6341E6041375EBE679E05E541736B3D87EE</t>
  </si>
  <si>
    <t>5DF224C45046915457E71B5DF5809E5DF2048E00403D5C7DB7B04D93E47D</t>
  </si>
  <si>
    <t>화강석붙임(습식, 물갈기)  창대, 포천석 150*30mm, 모르타르 30mm  M     ( 호표 26 )</t>
  </si>
  <si>
    <t>자연석판석</t>
  </si>
  <si>
    <t>자연석판석, 물갈기, 30mm, 포천석판재</t>
  </si>
  <si>
    <t>5AD6341E6043E25B25A7BE24F1689560EF0459</t>
  </si>
  <si>
    <t>5DF294A7A0478A5A85B79C5A7530EA5AD6341E6043E25B25A7BE24F1689560EF0459</t>
  </si>
  <si>
    <t>모르타르비빔 - 돌붙임(바닥)</t>
  </si>
  <si>
    <t>호표 187</t>
  </si>
  <si>
    <t>5DF294A7A0405A533507819C49B217</t>
  </si>
  <si>
    <t>5DF294A7A0478A5A85B79C5A7530EA5DF294A7A0405A533507819C49B217</t>
  </si>
  <si>
    <t>습식공법 - 화강석</t>
  </si>
  <si>
    <t>바닥, 자재 별도</t>
  </si>
  <si>
    <t>호표 188</t>
  </si>
  <si>
    <t>5DF294A7A0432C5E4337A46FF33BAD</t>
  </si>
  <si>
    <t>5DF294A7A0478A5A85B79C5A7530EA5DF294A7A0432C5E4337A46FF33BAD</t>
  </si>
  <si>
    <t>화강석붙임(습식, 잔다듬)/출입구외부  바닥, 포천석 30mm, 모르타르 30mm  M2     ( 호표 27 )</t>
  </si>
  <si>
    <t>자연석판석, 잔다듬, 30mm, 포천석판재</t>
  </si>
  <si>
    <t>5AD6341E6043E25B25A7BE24F1689560EF0456</t>
  </si>
  <si>
    <t>5DF294A7A0432D58BBD76EE4EF1E575AD6341E6043E25B25A7BE24F1689560EF0456</t>
  </si>
  <si>
    <t>5DF294A7A0432D58BBD76EE4EF1E575DF294A7A0405A533507819C49B217</t>
  </si>
  <si>
    <t>5DF294A7A0432D58BBD76EE4EF1E575DF294A7A0432C5E4337A46FF33BAD</t>
  </si>
  <si>
    <t>화강석물갈기재료분리대  포천석 T30+W100+몰탈30  M     ( 호표 28 )</t>
  </si>
  <si>
    <t>화강석 재료분리대(습식, 물갈기)</t>
  </si>
  <si>
    <t>포천석, 100*30mm, 모르타르 30mm</t>
  </si>
  <si>
    <t>호표 189</t>
  </si>
  <si>
    <t>5DF2B4F550452A5A8D874D7813BBBC</t>
  </si>
  <si>
    <t>5DF2B4F550452A5A8D874C5109D7F65DF2B4F550452A5A8D874D7813BBBC</t>
  </si>
  <si>
    <t>도기질벽타일붙이기  300*300*10+압5mm  M2     ( 호표 29 )</t>
  </si>
  <si>
    <t>타일 압착 붙이기(바탕 12mm+압 6mm)</t>
  </si>
  <si>
    <t>벽, 300*300(일반C, 일반줄눈)</t>
  </si>
  <si>
    <t>호표 190</t>
  </si>
  <si>
    <t>5DF294A4E04AE45A054782F074B459</t>
  </si>
  <si>
    <t>5DF294A4E048395DE61717D4FADDA45DF294A4E04AE45A054782F074B459</t>
  </si>
  <si>
    <t>타일바탕몰탈  벽 T=11mm  M2     ( 호표 30 )</t>
  </si>
  <si>
    <t>바탕고르기</t>
  </si>
  <si>
    <t>벽, 24mm 이하 기준</t>
  </si>
  <si>
    <t>호표 191</t>
  </si>
  <si>
    <t>5DF294A4E04AE5548E57BD4389CF35</t>
  </si>
  <si>
    <t>5DF294A4E048395DE6171251DE20DC5DF294A4E04AE5548E57BD4389CF35</t>
  </si>
  <si>
    <t>수밀코킹(실리콘)  5㎜*5㎜  M     ( 호표 31 )</t>
  </si>
  <si>
    <t>실링재</t>
  </si>
  <si>
    <t>실링재, 실리콘, 비초산, 건축외장용, 비오염</t>
  </si>
  <si>
    <t>L</t>
  </si>
  <si>
    <t>5AD6247A404A1C5E77172B880987FA90126797</t>
  </si>
  <si>
    <t>5DF2C4DF6043345949A7CC0552C7945AD6247A404A1C5E77172B880987FA90126797</t>
  </si>
  <si>
    <t>수밀코킹</t>
  </si>
  <si>
    <t>호표 196</t>
  </si>
  <si>
    <t>5DF2C4DF60410956FAD78F017CB38C</t>
  </si>
  <si>
    <t>5DF2C4DF6043345949A7CC0552C7945DF2C4DF60410956FAD78F017CB38C</t>
  </si>
  <si>
    <t>수밀코킹(실리콘)  삼각, 10mm, 창호주위  M     ( 호표 32 )</t>
  </si>
  <si>
    <t>실링재, 실리콘, 비초산, 유리용, 창호주위</t>
  </si>
  <si>
    <t>5AD6247A404A1C5E77172B880987FA90126060</t>
  </si>
  <si>
    <t>5DF2C4DF60421250C0A7B7A02480835AD6247A404A1C5E77172B880987FA90126060</t>
  </si>
  <si>
    <t>5DF2C4DF60421250C0A7B7A02480835DF2C4DF60410956FAD78F017CB38C</t>
  </si>
  <si>
    <t>수밀코킹(실리콘)  삼각, 10mm, 내곰팡이,화장실  M     ( 호표 33 )</t>
  </si>
  <si>
    <t>5DF2C4DF60421250C0A7B7A02481AA5AD6247A404A1C5E77172B880987FA90126060</t>
  </si>
  <si>
    <t>5DF2C4DF60421250C0A7B7A02481AA5DF2C4DF60410956FAD78F017CB38C</t>
  </si>
  <si>
    <t>수밀코킹(치오콜)  삼각, 50*20mm  M     ( 호표 34 )</t>
  </si>
  <si>
    <t>실링재, 치오콜</t>
  </si>
  <si>
    <t>5AD6247A404A1C5E77172B880987FA9012679D</t>
  </si>
  <si>
    <t>5DF2C4DF604213514077DB94AA89075AD6247A404A1C5E77172B880987FA9012679D</t>
  </si>
  <si>
    <t>5DF2C4DF604213514077DB94AA89075DF2C4DF60410956FAD78F017CB38C</t>
  </si>
  <si>
    <t>시멘트 액체 방수  수직, 2종  M2     ( 호표 35 )</t>
  </si>
  <si>
    <t>방수공</t>
  </si>
  <si>
    <t>5D29C49CF04FA65BAC07FB2075348AB32F714B</t>
  </si>
  <si>
    <t>5DF2C4D0F04CBA55EFB712C56FE06D5D29C49CF04FA65BAC07FB2075348AB32F714B</t>
  </si>
  <si>
    <t>5DF2C4D0F04CBA55EFB712C56FE06D5D29C49CF04FA65BAC07FB2075348AB32F7378</t>
  </si>
  <si>
    <t>5DF2C4D0F04CBA55EFB712C56FE06D5CE414CFA041355A0C97704026AE002</t>
  </si>
  <si>
    <t>5DF2C4D0F04CBA55EFB712C56FE06D5CE414CFA041355A0C97704026AD001</t>
  </si>
  <si>
    <t>시멘트 액체방수 바름  바닥  M2     ( 호표 36 )</t>
  </si>
  <si>
    <t>5DF2C4D0F04CBA55EFB7113EDC4AC85D29C49CF04FA65BAC07FB2075348AB32F714B</t>
  </si>
  <si>
    <t>5DF2C4D0F04CBA55EFB7113EDC4AC85D29C49CF04FA65BAC07FB2075348AB32F7378</t>
  </si>
  <si>
    <t>5DF2C4D0F04CBA55EFB7113EDC4AC85CE414CFA041355A0C97704026AE002</t>
  </si>
  <si>
    <t>5DF2C4D0F04CBA55EFB7113EDC4AC85CE414CFA041355A0C97704026AD001</t>
  </si>
  <si>
    <t>방습필름설치  바닥, 0.02mm*2겹  M2     ( 호표 37 )</t>
  </si>
  <si>
    <t>폴리에틸렌필름</t>
  </si>
  <si>
    <t>폴리에틸렌필름, 두께, 0.02mm</t>
  </si>
  <si>
    <t>5AF134A9E04B0A59B7F78916CBA4961A9789F7</t>
  </si>
  <si>
    <t>5DF2C4D2A0486959275792396468A05AF134A9E04B0A59B7F78916CBA4961A9789F7</t>
  </si>
  <si>
    <t>방습필름설치(바닥) - 15년 상 개정 삭제</t>
  </si>
  <si>
    <t>주재료 별도</t>
  </si>
  <si>
    <t>호표 197</t>
  </si>
  <si>
    <t>5DF2C4D2A0486959274783F1F4DB71</t>
  </si>
  <si>
    <t>5DF2C4D2A0486959275792396468A05DF2C4D2A0486959274783F1F4DB71</t>
  </si>
  <si>
    <t>SST'L 핸드레일설치(Ø-PIPE)/보수포함  Ø12.7*1.2T  M     ( 호표 38 )</t>
  </si>
  <si>
    <t>스테인리스핸드레일</t>
  </si>
  <si>
    <t>75*150*1.5t+25.4, H:900</t>
  </si>
  <si>
    <t>호표 198</t>
  </si>
  <si>
    <t>5DF2E425104D97514CD7B52A4A5CC0</t>
  </si>
  <si>
    <t>5DF2E425104EBC5738A7833F2155CA5DF2E425104D97514CD7B52A4A5CC0</t>
  </si>
  <si>
    <t>경량철골천장틀(마감재설치별도)  CLIP-BAR, H:1m미만, 인서트 유  M2     ( 호표 39 )</t>
  </si>
  <si>
    <t>인서트</t>
  </si>
  <si>
    <t>인서트, 주물, ∮6mm</t>
  </si>
  <si>
    <t>5AD62479A0428E5516B7482C593F3C2A867279</t>
  </si>
  <si>
    <t>5DF2E42F0047585E22E7BF13314C2D5AD62479A0428E5516B7482C593F3C2A867279</t>
  </si>
  <si>
    <t>경량철골천장틀</t>
  </si>
  <si>
    <t>경량철골천장틀, 찬넬크립, 37*30*10*1.2mm</t>
  </si>
  <si>
    <t>5AD6341E6046B6515B67F7BEED0E1FE53EE61E</t>
  </si>
  <si>
    <t>5DF2E42F0047585E22E7BF13314C2D5AD6341E6046B6515B67F7BEED0E1FE53EE61E</t>
  </si>
  <si>
    <t>경량철골천장틀, 캐링조인트, 90*40*13*0.5mm</t>
  </si>
  <si>
    <t>5AD6341E6046B6515B67F7BEED0E1FE53EE619</t>
  </si>
  <si>
    <t>5DF2E42F0047585E22E7BF13314C2D5AD6341E6046B6515B67F7BEED0E1FE53EE619</t>
  </si>
  <si>
    <t>경량철골천장틀, T-BAR, STEEL, 25*38*0.4mm</t>
  </si>
  <si>
    <t>5AD6341E6046B6515B67F7BEED0E1FE53EE348</t>
  </si>
  <si>
    <t>5DF2E42F0047585E22E7BF13314C2D5AD6341E6046B6515B67F7BEED0E1FE53EE348</t>
  </si>
  <si>
    <t>경량철골천장틀, BAR크립, 더블</t>
  </si>
  <si>
    <t>5AD6341E6046B6515B67F7BEED0E1FE53EE618</t>
  </si>
  <si>
    <t>5DF2E42F0047585E22E7BF13314C2D5AD6341E6046B6515B67F7BEED0E1FE53EE618</t>
  </si>
  <si>
    <t>경량철골천장틀, 연결철물</t>
  </si>
  <si>
    <t>5AD6341E6046B6515B67F7BEED0E1FE53EE727</t>
  </si>
  <si>
    <t>5DF2E42F0047585E22E7BF13314C2D5AD6341E6046B6515B67F7BEED0E1FE53EE727</t>
  </si>
  <si>
    <t>경량철골천장틀, 홀드다운크립</t>
  </si>
  <si>
    <t>5AD6341E6046B6515B67F7BEED0E1FE53EE720</t>
  </si>
  <si>
    <t>5DF2E42F0047585E22E7BF13314C2D5AD6341E6046B6515B67F7BEED0E1FE53EE720</t>
  </si>
  <si>
    <t>특별인부</t>
  </si>
  <si>
    <t>5D29C49CF04FA65BAC07FB2075348AB32F7379</t>
  </si>
  <si>
    <t>5DF2E42F0047585E22E7BF13314C2D5D29C49CF04FA65BAC07FB2075348AB32F7379</t>
  </si>
  <si>
    <t>5DF2E42F0047585E22E7BF13314C2D5D29C49CF04FA65BAC07FB2075348AB32F7378</t>
  </si>
  <si>
    <t>5DF2E42F0047585E22E7BF13314C2D5CE414CFA041355A0C97704026AD001</t>
  </si>
  <si>
    <t>계단논슬립 설치(콘크리트계단)  스테인리스, 50mm(박킹 1줄)  M     ( 호표 40 )</t>
  </si>
  <si>
    <t>논슬립</t>
  </si>
  <si>
    <t>논슬립, 50mm, 스테인리스</t>
  </si>
  <si>
    <t>5AD6341E6046B651A387C689AF8A73B95C39A6</t>
  </si>
  <si>
    <t>5DF2B4F3A047B35693A7E5D03E0D075AD6341E6046B651A387C689AF8A73B95C39A6</t>
  </si>
  <si>
    <t>계단논슬립 설치</t>
  </si>
  <si>
    <t>콘크리트계단, 재료비 별도</t>
  </si>
  <si>
    <t>호표 204</t>
  </si>
  <si>
    <t>5DF2B4F3A047B05955A73D1E87684C</t>
  </si>
  <si>
    <t>5DF2B4F3A047B35693A7E5D03E0D075DF2B4F3A047B05955A73D1E87684C</t>
  </si>
  <si>
    <t>ST'L커텐박스설치(ㄱ형)  T1.2*240*310 (정전분체도장)  M     ( 호표 41 )</t>
  </si>
  <si>
    <t>일반구조용압연강판</t>
  </si>
  <si>
    <t>일반구조용압연강판, 1.2mm</t>
  </si>
  <si>
    <t>5AD6341E60402D52A73744DCC7FACD3CD3FA96</t>
  </si>
  <si>
    <t>5DF2B4FAD0445055C0B78A91E886905AD6341E60402D52A73744DCC7FACD3CD3FA96</t>
  </si>
  <si>
    <t>ㄱ형강</t>
  </si>
  <si>
    <t>ㄱ형강, 등변, 25*25*3mm</t>
  </si>
  <si>
    <t>5AD6341E60402E5CA0D7217C193C0FD980B1F9</t>
  </si>
  <si>
    <t>5DF2B4FAD0445055C0B78A91E886905AD6341E60402E5CA0D7217C193C0FD980B1F9</t>
  </si>
  <si>
    <t>각종 잡철물 제작 설치</t>
  </si>
  <si>
    <t>철재, 간단(강판의 가공설치)</t>
  </si>
  <si>
    <t>호표 205</t>
  </si>
  <si>
    <t>5DF2E42BA04955513EC790114622D1</t>
  </si>
  <si>
    <t>5DF2B4FAD0445055C0B78A91E886905DF2E42BA04955513EC790114622D1</t>
  </si>
  <si>
    <t>녹막이페인트 붓칠</t>
  </si>
  <si>
    <t>철재면, 1회, 2종</t>
  </si>
  <si>
    <t>호표 206</t>
  </si>
  <si>
    <t>5DF2A48A104F2F5B72A7015DE0920A</t>
  </si>
  <si>
    <t>5DF2B4FAD0445055C0B78A91E886905DF2A48A104F2F5B72A7015DE0920A</t>
  </si>
  <si>
    <t>유성페인트 붓칠</t>
  </si>
  <si>
    <t>철재면, 2회. 1급</t>
  </si>
  <si>
    <t>호표 207</t>
  </si>
  <si>
    <t>5DF2A48970494D5DDD174A131FF234</t>
  </si>
  <si>
    <t>5DF2B4FAD0445055C0B78A91E886905DF2A48970494D5DDD174A131FF234</t>
  </si>
  <si>
    <t>5DF2B4FAD0445055C0B78A91E886905AF114FA60416B53AEB71719D4E8B245537528</t>
  </si>
  <si>
    <t>AL몰딩설치(ㄷ형)  몰딩(AL), ㄷ형 19*29*19*0.8T  M     ( 호표 42 )</t>
  </si>
  <si>
    <t>경량철골천장틀, 몰딩(알루미늄), ㄷ형, 15*30*15*1.0mm</t>
  </si>
  <si>
    <t>5AD6341E6046B6515B67F7BEED0B47AA07F6CC</t>
  </si>
  <si>
    <t>5DF2B4FBF0494D5E95B77A9D76BB9A5AD6341E6046B6515B67F7BEED0B47AA07F6CC</t>
  </si>
  <si>
    <t>주재료비의 5%</t>
  </si>
  <si>
    <t>5DF2B4FBF0494D5E95B77A9D76BB9A5CE414CFA041355A0C97704026AE002</t>
  </si>
  <si>
    <t>몰딩 설치</t>
  </si>
  <si>
    <t>호표 214</t>
  </si>
  <si>
    <t>5DF2B4FBF04B7A5DDE77964AA0747D</t>
  </si>
  <si>
    <t>5DF2B4FBF0494D5E95B77A9D76BB9A5DF2B4FBF04B7A5DDE77964AA0747D</t>
  </si>
  <si>
    <t>모르타르 바름  내벽, 20mm, 3.6m 이하  M2     ( 호표 43 )</t>
  </si>
  <si>
    <t>5DF2343D4047BF53FA77F3D01424A45DF2343D4047BE516D07BC31600C00</t>
  </si>
  <si>
    <t>3.6m 이하, 3회(T=24mm 이하 기준)</t>
  </si>
  <si>
    <t>호표 215</t>
  </si>
  <si>
    <t>5DF2343D4047BF53DF9717EA76E827</t>
  </si>
  <si>
    <t>5DF2343D4047BF53FA77F3D01424A45DF2343D4047BF53DF9717EA76E827</t>
  </si>
  <si>
    <t>모르타르 바름  내벽, 11mm, 3.6m 이하  M2     ( 호표 44 )</t>
  </si>
  <si>
    <t>5DF2343D4047BF53FA77F3D01D01D05DF2343D4047BE516D07BC31600C00</t>
  </si>
  <si>
    <t>3.6m 이하, 2회(T=24mm 이하 기준)</t>
  </si>
  <si>
    <t>호표 216</t>
  </si>
  <si>
    <t>5DF2343D4047BF53DF9717EA76E9CD</t>
  </si>
  <si>
    <t>5DF2343D4047BF53FA77F3D01D01D05DF2343D4047BF53DF9717EA76E9CD</t>
  </si>
  <si>
    <t>모르타르 바름  바닥, 30mm  M2     ( 호표 45 )</t>
  </si>
  <si>
    <t>5DF2343D4047BD573C57770B17DF855DF2343D4047BE516D07BC31600C00</t>
  </si>
  <si>
    <t>바닥, 24mm 이하 기준</t>
  </si>
  <si>
    <t>호표 217</t>
  </si>
  <si>
    <t>5DF294A4E04AE5548E57BD4035318C</t>
  </si>
  <si>
    <t>5DF2343D4047BD573C57770B17DF855DF294A4E04AE5548E57BD4035318C</t>
  </si>
  <si>
    <t>기존바닥면 정리  바닥  M2     ( 호표 46 )</t>
  </si>
  <si>
    <t>견출공</t>
  </si>
  <si>
    <t>5D29C49CF04FA65BAC07FB2075348AB32F714F</t>
  </si>
  <si>
    <t>5DF2343D4044EB55ED97FDADAFCB0F5D29C49CF04FA65BAC07FB2075348AB32F714F</t>
  </si>
  <si>
    <t>인력품의 2.5%</t>
  </si>
  <si>
    <t>5DF2343D4044EB55ED97FDADAFCB0F5CE414CFA041355A0C97704026AD001</t>
  </si>
  <si>
    <t>콘크리트면 마무리  내벽  M2     ( 호표 47 )</t>
  </si>
  <si>
    <t>5DF2343D4044EB55ED97FDADAFC8BA5D29C49CF04FA65BAC07FB2075348AB32F714F</t>
  </si>
  <si>
    <t>5DF2343D4044EB55ED97FDADAFC8BA5CE414CFA041355A0C97704026AD001</t>
  </si>
  <si>
    <t>콘크리트면 마무리  기존천정  M2     ( 호표 48 )</t>
  </si>
  <si>
    <t>5DF2343D4044EB55ED97FDADAFC9405D29C49CF04FA65BAC07FB2075348AB32F714F</t>
  </si>
  <si>
    <t>5DF2343D4044EB55ED97FDADAFC9405CE414CFA041355A0C97704026AD001</t>
  </si>
  <si>
    <t>셀프레벨링  모르타르마감  M2     ( 호표 49 )</t>
  </si>
  <si>
    <t>모르타르, 자동수평모르타르, 일반용</t>
  </si>
  <si>
    <t>5AD6341E6041375EBE679F293BA481DD3BA4D3</t>
  </si>
  <si>
    <t>5DF2343B904BF0533E97E31155AE925AD6341E6041375EBE679F293BA481DD3BA4D3</t>
  </si>
  <si>
    <t>모르타르, ALC프라이머, 몰텍스</t>
  </si>
  <si>
    <t>5AD6341E6041375EBE679F293BA481DD3BA4D4</t>
  </si>
  <si>
    <t>5DF2343B904BF0533E97E31155AE925AD6341E6041375EBE679F293BA481DD3BA4D4</t>
  </si>
  <si>
    <t>미장공</t>
  </si>
  <si>
    <t>5D29C49CF04FA65BAC07FB2075348AB32F714A</t>
  </si>
  <si>
    <t>5DF2343B904BF0533E97E31155AE925D29C49CF04FA65BAC07FB2075348AB32F714A</t>
  </si>
  <si>
    <t>타일벽코너비드  스테인리스, H=7mm  M     ( 호표 50 )</t>
  </si>
  <si>
    <t>코너비드</t>
  </si>
  <si>
    <t>코너비드, 스테인리스강, 베이스, 7*7mm</t>
  </si>
  <si>
    <t>5AD6341E604590518677430687F57B24295CC0</t>
  </si>
  <si>
    <t>5DF23436104622503377882C99F0415AD6341E604590518677430687F57B24295CC0</t>
  </si>
  <si>
    <t>코너비드 설치</t>
  </si>
  <si>
    <t>호표 218</t>
  </si>
  <si>
    <t>5DF234361046225022F7F46D57574D</t>
  </si>
  <si>
    <t>5DF23436104622503377882C99F0415DF234361046225022F7F46D57574D</t>
  </si>
  <si>
    <t>AW01/AL단열바  8.580 x 2.730 = 23.423  EA     ( 호표 51 )</t>
  </si>
  <si>
    <t>알루미늄 미서기창</t>
  </si>
  <si>
    <t>불소수지 132mm/단열바</t>
  </si>
  <si>
    <t>5AD6341E60475F54EE1718255A2A4402FEDB19</t>
  </si>
  <si>
    <t>5DF284BF504F3B560D4745F26F0B5A5AD6341E60475F54EE1718255A2A4402FEDB19</t>
  </si>
  <si>
    <t>AW01_1  6.180 x 2.730 = 16.871  EA     ( 호표 52 )</t>
  </si>
  <si>
    <t>불소수지 110mm</t>
  </si>
  <si>
    <t>5AD6341E60475F54EE1718255A2A4402FEDB6B</t>
  </si>
  <si>
    <t>5DF284BF504F3B560D4745F26F0B585AD6341E60475F54EE1718255A2A4402FEDB6B</t>
  </si>
  <si>
    <t>AW02/AL단열바  6.180 x 2.730 = 16.871  EA     ( 호표 53 )</t>
  </si>
  <si>
    <t>5DF284BF504F3B560D4745F26F0B5E5AD6341E60475F54EE1718255A2A4402FEDB19</t>
  </si>
  <si>
    <t>AW03/AL단열바  2.330 x 2.730 = 6.360  EA     ( 호표 54 )</t>
  </si>
  <si>
    <t>5DF284BF504F3B560D4745F26F0B5C5AD6341E60475F54EE1718255A2A4402FEDB19</t>
  </si>
  <si>
    <t>AW04/AL단열바  2.280 x 2.730 = 6.224  EA     ( 호표 55 )</t>
  </si>
  <si>
    <t>5DF284BF504F3B560D4745F26F0B525AD6341E60475F54EE1718255A2A4402FEDB19</t>
  </si>
  <si>
    <t>AW05/AL단열바  6.180 x 2.730 = 16.871  EA     ( 호표 56 )</t>
  </si>
  <si>
    <t>5DF284BF504F3B560D4745F26F0AB45AD6341E60475F54EE1718255A2A4402FEDB19</t>
  </si>
  <si>
    <t>AW05_1/AL단열바*  6.180 x 2.730 = 16.871  EA     ( 호표 57 )</t>
  </si>
  <si>
    <t>5DF284BF504F3B560D4745F26F0AB65AD6341E60475F54EE1718255A2A4402FEDB19</t>
  </si>
  <si>
    <t>AW06/AL단열바/이중창  2.970 x 1.820 = 5.405  EA     ( 호표 58 )</t>
  </si>
  <si>
    <t>불소수지 132mm/단열바/이중창</t>
  </si>
  <si>
    <t>5AD6341E60475F54EE1718255A2A4402FEDB1A</t>
  </si>
  <si>
    <t>5DF284BF504F3B560D4745F26F0AB05AD6341E60475F54EE1718255A2A4402FEDB1A</t>
  </si>
  <si>
    <t>AW06_1/AL단열바/이중창*  2.970 x 1.820 = 5.405  EA     ( 호표 59 )</t>
  </si>
  <si>
    <t>5DF284BF504F3B560D4745F26F0AB25AD6341E60475F54EE1718255A2A4402FEDB1A</t>
  </si>
  <si>
    <t>AW07/AL단열바/이중창  1.580 x 0.580 = 0.916  EA     ( 호표 60 )</t>
  </si>
  <si>
    <t>5DF284BF504F3B560D4745F26F0ABC5AD6341E60475F54EE1718255A2A4402FEDB1A</t>
  </si>
  <si>
    <t>AW08  6.305 x 2.500 = 15.762  EA     ( 호표 61 )</t>
  </si>
  <si>
    <t>5DF284BF504F3B560D4745F26F09AF5AD6341E60475F54EE1718255A2A4402FEDB6B</t>
  </si>
  <si>
    <t>AW09  5.980 x 2.500 = 14.950  EA     ( 호표 62 )</t>
  </si>
  <si>
    <t>5DF284BF504F3B560D4745F26F09AD5AD6341E60475F54EE1718255A2A4402FEDB6B</t>
  </si>
  <si>
    <t>AW10  4.350 x 2.500 = 10.875  EA     ( 호표 63 )</t>
  </si>
  <si>
    <t>5DF284BF504F3B560D4745F26F09AB5AD6341E60475F54EE1718255A2A4402FEDB6B</t>
  </si>
  <si>
    <t>AW11  6.505 x 2.500 = 16.262  EA     ( 호표 64 )</t>
  </si>
  <si>
    <t>5DF284BF504F3B560D4745F26F09A95AD6341E60475F54EE1718255A2A4402FEDB6B</t>
  </si>
  <si>
    <t>AW12  1.000 x 2.100 = 2.100  EA     ( 호표 65 )</t>
  </si>
  <si>
    <t>5DF284BF504F3B560D4745F26F09A75AD6341E60475F54EE1718255A2A4402FEDB6B</t>
  </si>
  <si>
    <t>AW13/AL단열바  2.280 x 2.730 = 6.224  EA     ( 호표 66 )</t>
  </si>
  <si>
    <t>5DF284BF504F3B560D4745F26F08865AD6341E60475F54EE1718255A2A4402FEDB19</t>
  </si>
  <si>
    <t>AW14  5.455 x 2.500 = 13.637  EA     ( 호표 67 )</t>
  </si>
  <si>
    <t>5DF284BF504F3B560D4745F26F08845AD6341E60475F54EE1718255A2A4402FEDB6B</t>
  </si>
  <si>
    <t>AW15  3.130 x 2.500 = 7.825  EA     ( 호표 68 )</t>
  </si>
  <si>
    <t>5DF284BF504F3B560D4745F26F08825AD6341E60475F54EE1718255A2A4402FEDB6B</t>
  </si>
  <si>
    <t>AW17  6.430 x 2.500 = 16.075  EA     ( 호표 69 )</t>
  </si>
  <si>
    <t>5DF284BF504F3B560D4745F26F08805AD6341E60475F54EE1718255A2A4402FEDB6B</t>
  </si>
  <si>
    <t>AW18  6.405 x 2.500 = 16.012  EA     ( 호표 70 )</t>
  </si>
  <si>
    <t>5DF284BF504F3B560D4745F26F088E5AD6341E60475F54EE1718255A2A4402FEDB6B</t>
  </si>
  <si>
    <t>AW19  5.980 x 2.500 = 14.950  EA     ( 호표 71 )</t>
  </si>
  <si>
    <t>5DF284BF504F3B560D4745F26F0F375AD6341E60475F54EE1718255A2A4402FEDB6B</t>
  </si>
  <si>
    <t>AW20/AL단열바/이중창  2.970 x 1.650 = 4.900  EA     ( 호표 72 )</t>
  </si>
  <si>
    <t>5DF284BF504F3B560D4745F26F0F355AD6341E60475F54EE1718255A2A4402FEDB1A</t>
  </si>
  <si>
    <t>AW20_1/AL단열바/이중창*  2.970 x 1.650 = 4.900  EA     ( 호표 73 )</t>
  </si>
  <si>
    <t>5DF284BF504F3B560D4745F26F0F335AD6341E60475F54EE1718255A2A4402FEDB1A</t>
  </si>
  <si>
    <t>AW21  6.430 x 2.500 = 16.075  EA     ( 호표 74 )</t>
  </si>
  <si>
    <t>5DF284BF504F3B560D4745F26F0F315AD6341E60475F54EE1718255A2A4402FEDB6B</t>
  </si>
  <si>
    <t>AW22/AL단열바/이중창  1.770 x 1.820 = 3.221  EA     ( 호표 75 )</t>
  </si>
  <si>
    <t>5DF284BF504F3B560D4745F26F0F3F5AD6341E60475F54EE1718255A2A4402FEDB1A</t>
  </si>
  <si>
    <t>AW22A/3F 화장실/이중창**  1.770 x 1.820 = 3.221  EA     ( 호표 76 )</t>
  </si>
  <si>
    <t>5DF284BF504F3B560D4745F26F0E115AD6341E60475F54EE1718255A2A4402FEDB1A</t>
  </si>
  <si>
    <t>AW22_1/AL단열바/이중창*  1.770 x 1.820 = 3.221  EA     ( 호표 77 )</t>
  </si>
  <si>
    <t>5DF284BF504F3B560D4745F26F0E135AD6341E60475F54EE1718255A2A4402FEDB1A</t>
  </si>
  <si>
    <t>AW23/AL단열바/이중창*  1.770 x 1.650 = 2.920  EA     ( 호표 78 )</t>
  </si>
  <si>
    <t>5DF284BF504F3B560D4745F26F0E155AD6341E60475F54EE1718255A2A4402FEDB1A</t>
  </si>
  <si>
    <t>AW24/AL단열바/이중창  6.180 x 1.650 = 10.197  EA     ( 호표 79 )</t>
  </si>
  <si>
    <t>5DF284BF504F3B560D4745F26F0E175AD6341E60475F54EE1718255A2A4402FEDB1A</t>
  </si>
  <si>
    <t>AW25/AL단열바/이중창  6.180 x 0.580 = 3.584  EA     ( 호표 80 )</t>
  </si>
  <si>
    <t>5DF284BF504F3B560D4745F26F0E195AD6341E60475F54EE1718255A2A4402FEDB1A</t>
  </si>
  <si>
    <t>AW26/AL단열바/커튼월  26.580 x 2.730 = 72.563  EA     ( 호표 81 )</t>
  </si>
  <si>
    <t>5DF284BF504F3B560D4745F26F0D085AD6341E60475F54EE1718255A2A4402FEDB19</t>
  </si>
  <si>
    <t>AW27/AL단열바/커튼월  6.680 x 2.730 = 18.236  EA     ( 호표 82 )</t>
  </si>
  <si>
    <t>5DF284BF504F3B560D4745F26F0D0A5AD6341E60475F54EE1718255A2A4402FEDB19</t>
  </si>
  <si>
    <t>AW50/전열교환기루버설치*  0.420 x 0.420 = 0.176  EA     ( 호표 83 )</t>
  </si>
  <si>
    <t>5DF284BF504F3B560D4745F26F0D0C5AD6341E60475F54EE1718255A2A4402FEDB6B</t>
  </si>
  <si>
    <t>FSD01  1.000 x 2.100 = 2.100  EA     ( 호표 84 )</t>
  </si>
  <si>
    <t>방화문(F:1.6t D:1.0t)</t>
  </si>
  <si>
    <t>편개 0.9*2.1기준 정전분체도장</t>
  </si>
  <si>
    <t>5AD6341E60475F54EE37C640CCFD693F3E2CA1</t>
  </si>
  <si>
    <t>5DF284BF504F3B560D4745F26F0D0E5AD6341E60475F54EE37C640CCFD693F3E2CA1</t>
  </si>
  <si>
    <t>강재창호 설치</t>
  </si>
  <si>
    <t>1.5~2.5m2 미만</t>
  </si>
  <si>
    <t>호표 219</t>
  </si>
  <si>
    <t>5DF284BF504E145560B77517CF353F</t>
  </si>
  <si>
    <t>5DF284BF504F3B560D4745F26F0D0E5DF284BF504E145560B77517CF353F</t>
  </si>
  <si>
    <t>FSD02  0.800 x 1.200 = 0.960  EA     ( 호표 85 )</t>
  </si>
  <si>
    <t>5DF284BF504F3B560D4745F26F0D005AD6341E60475F54EE37C640CCFD693F3E2CA1</t>
  </si>
  <si>
    <t>1.5m2 미만</t>
  </si>
  <si>
    <t>호표 220</t>
  </si>
  <si>
    <t>5DF284BF504E145560B77517CF36C6</t>
  </si>
  <si>
    <t>5DF284BF504F3B560D4745F26F0D005DF284BF504E145560B77517CF36C6</t>
  </si>
  <si>
    <t>FSD03/옥탑  1.000 x 1.780 = 1.780  EA     ( 호표 86 )</t>
  </si>
  <si>
    <t>5DF284BF504F3B560D4745F26F0C635AD6341E60475F54EE37C640CCFD693F3E2CA1</t>
  </si>
  <si>
    <t>5DF284BF504F3B560D4745F26F0C635DF284BF504E145560B77517CF353F</t>
  </si>
  <si>
    <t>FSS01/방화스크린/유리섬유  6.200 x 2.750 = 17.050  EA     ( 호표 87 )</t>
  </si>
  <si>
    <t>방화스크린/유리섬유</t>
  </si>
  <si>
    <t>방화셔터, 일반, 하드웨어포함</t>
  </si>
  <si>
    <t>5AD6341E604590518677415556AF88E7446EB8</t>
  </si>
  <si>
    <t>5DF284BF504F3B560D4745F26F0C675AD6341E604590518677415556AF88E7446EB8</t>
  </si>
  <si>
    <t>SD01  2.000 x 2.100 = 4.200  EA     ( 호표 88 )</t>
  </si>
  <si>
    <t>5DF284BF504F3B560D4745F26F0C655AD6341E60475F54EE37C640CCFD693F3E2CA1</t>
  </si>
  <si>
    <t>3.5~4.5m2 미만</t>
  </si>
  <si>
    <t>호표 221</t>
  </si>
  <si>
    <t>5DF284BF504E145560B77517CF3371</t>
  </si>
  <si>
    <t>5DF284BF504F3B560D4745F26F0C655DF284BF504E145560B77517CF3371</t>
  </si>
  <si>
    <t>SD02  1.000 x 2.100 = 2.100  EA     ( 호표 89 )</t>
  </si>
  <si>
    <t>5DF284BF504F3B560D4745F26F0C6B5AD6341E60475F54EE37C640CCFD693F3E2CA1</t>
  </si>
  <si>
    <t>5DF284BF504F3B560D4745F26F0C6B5DF284BF504E145560B77517CF353F</t>
  </si>
  <si>
    <t>SD04  0.800 x 1.780 = 1.424  EA     ( 호표 90 )</t>
  </si>
  <si>
    <t>5DF284BF504F3B560D4745F26F03055AD6341E60475F54EE37C640CCFD693F3E2CA1</t>
  </si>
  <si>
    <t>5DF284BF504F3B560D4745F26F03055DF284BF504E145560B77517CF36C6</t>
  </si>
  <si>
    <t>도어록 설치  강재문, 재료비 별도  개소     ( 호표 91 )</t>
  </si>
  <si>
    <t>창호공</t>
  </si>
  <si>
    <t>5D29C49CF04FA65BAC07FB2075348AB32F7149</t>
  </si>
  <si>
    <t>5DF284B8104158523737C598F3E2B45D29C49CF04FA65BAC07FB2075348AB32F7149</t>
  </si>
  <si>
    <t>5DF284B8104158523737C598F3E2B45CE414CFA041355A0C97704026AD001</t>
  </si>
  <si>
    <t>도어체크 설치  재료비 별도  개소     ( 호표 92 )</t>
  </si>
  <si>
    <t>5DF284B810415D5A4647BA65EDE7015D29C49CF04FA65BAC07FB2075348AB32F7149</t>
  </si>
  <si>
    <t>5DF284B810415D5A4647BA65EDE7015D29C49CF04FA65BAC07FB2075348AB32F7378</t>
  </si>
  <si>
    <t>5DF284B810415D5A4647BA65EDE7015CE414CFA041355A0C97704026AD001</t>
  </si>
  <si>
    <t>플로어힌지 설치  재료비 별도  개소     ( 호표 93 )</t>
  </si>
  <si>
    <t>5DF284B810426358FCB77A3D3D1B5A5D29C49CF04FA65BAC07FB2075348AB32F7149</t>
  </si>
  <si>
    <t>5DF284B810426358FCB77A3D3D1B5A5D29C49CF04FA65BAC07FB2075348AB32F7378</t>
  </si>
  <si>
    <t>5DF284B810426358FCB77A3D3D1B5A5CE414CFA041355A0C97704026AD001</t>
  </si>
  <si>
    <t>창호주위 모르타르 충전    M     ( 호표 94 )</t>
  </si>
  <si>
    <t>5DF284B810442F5550A7C07B4CF38D5D29C49CF04FA65BAC07FB2075348AB32F714A</t>
  </si>
  <si>
    <t>5DF284B810442F5550A7C07B4CF38D5D29C49CF04FA65BAC07FB2075348AB32F7378</t>
  </si>
  <si>
    <t>시멘트(별도)</t>
  </si>
  <si>
    <t>5AD6341E6041375E81277C5D4F8ECCAADFE4B7</t>
  </si>
  <si>
    <t>5DF284B810442F5550A7C07B4CF38D5AD6341E6041375E81277C5D4F8ECCAADFE4B7</t>
  </si>
  <si>
    <t>(별도)</t>
  </si>
  <si>
    <t>5AF114FA6049A15FBCA7265F06C7877B251592</t>
  </si>
  <si>
    <t>5DF284B810442F5550A7C07B4CF38D5AF114FA6049A15FBCA7265F06C7877B251592</t>
  </si>
  <si>
    <t>유리주위 코킹  5*5, 실리콘  M     ( 호표 95 )</t>
  </si>
  <si>
    <t>5DF2C4DF604336545CA7739AE491D35AD6247A404A1C5E77172B880987FA90126060</t>
  </si>
  <si>
    <t>구조용 코킹  5*16, 실리콘  M     ( 호표 96 )</t>
  </si>
  <si>
    <t>실링재, 실리콘, 비초산, 구조용</t>
  </si>
  <si>
    <t>5AD6247A404A1C5E77172B880987FA9012606E</t>
  </si>
  <si>
    <t>5DF2C4DF6043335F290750946A6B675AD6247A404A1C5E77172B880987FA9012606E</t>
  </si>
  <si>
    <t>유리끼우기 - 강화유리  10mm  M2     ( 호표 97 )</t>
  </si>
  <si>
    <t>유리공</t>
  </si>
  <si>
    <t>5D29C49CF04FA65BAC07FB2075348AB32F7148</t>
  </si>
  <si>
    <t>5DF284B93046B75E4F9760558BB3135D29C49CF04FA65BAC07FB2075348AB32F7148</t>
  </si>
  <si>
    <t>유리끼우기 - 로이복층유리  24mm  M2     ( 호표 98 )</t>
  </si>
  <si>
    <t>5DF284B66042D95EB697AD527F67C95D29C49CF04FA65BAC07FB2075348AB32F7148</t>
  </si>
  <si>
    <t>유리끼우기 - 로이복층유리  26mm  M2     ( 호표 99 )</t>
  </si>
  <si>
    <t>5DF284B66042D95EB697AD527F66275D29C49CF04FA65BAC07FB2075348AB32F7148</t>
  </si>
  <si>
    <t>복층유리주위 코킹  5*5, 실리콘  M     ( 호표 100 )</t>
  </si>
  <si>
    <t>5DF284B6604B3C51E5F71BD671C8AB5AD6247A404A1C5E77172B880987FA90126060</t>
  </si>
  <si>
    <t>웨더코킹  5*16, 실리콘  M     ( 호표 101 )</t>
  </si>
  <si>
    <t>5DF284B6604B3C51E5F71BD56AD6D45AD6247A404A1C5E77172B880987FA9012606E</t>
  </si>
  <si>
    <t>노턴테이프    M     ( 호표 102 )</t>
  </si>
  <si>
    <t>5DF284B6604B3C51E5F71BD3BC7A0C5AD6247A404A1C5E77172B880987FA9012606E</t>
  </si>
  <si>
    <t>방습거울설치  1770*1525*5T  EA     ( 호표 103 )</t>
  </si>
  <si>
    <t>각재</t>
  </si>
  <si>
    <t>각재, 미송</t>
  </si>
  <si>
    <t>재</t>
  </si>
  <si>
    <t>5AD6341E60402C507CD7CCB95D74BBC30706D7</t>
  </si>
  <si>
    <t>5DF284B7004D3F54AA577AD78E35C25AD6341E60402C507CD7CCB95D74BBC30706D7</t>
  </si>
  <si>
    <t>보통합판</t>
  </si>
  <si>
    <t>보통합판, 1급, 12*1220*2440mm</t>
  </si>
  <si>
    <t>5AF114FA604A45592447F642CB3897A1C810F3</t>
  </si>
  <si>
    <t>5DF284B7004D3F54AA577AD78E35C25AF114FA604A45592447F642CB3897A1C810F3</t>
  </si>
  <si>
    <t>초산비닐계접착제</t>
  </si>
  <si>
    <t>초산비닐계접착제, 일반목공용</t>
  </si>
  <si>
    <t>5AD6247A404B225CD557CE4389A2F5F07C9114</t>
  </si>
  <si>
    <t>5DF284B7004D3F54AA577AD78E35C25AD6247A404B225CD557CE4389A2F5F07C9114</t>
  </si>
  <si>
    <t>5DF284B7004D3F54AA577AD78E35C25D29C49CF04FA65BAC07FB2075348AB32F714E</t>
  </si>
  <si>
    <t>5DF284B7004D3F54AA577AD78E35C25D29C49CF04FA65BAC07FB2075348AB32F7378</t>
  </si>
  <si>
    <t>스테인리스강판</t>
  </si>
  <si>
    <t>스테인리스강판, STS304, 1.5mm</t>
  </si>
  <si>
    <t>5AD6341E60402D52A73745E68D2C1E5E64FEC9</t>
  </si>
  <si>
    <t>5DF284B7004D3F54AA577AD78E35C25AD6341E60402D52A73745E68D2C1E5E64FEC9</t>
  </si>
  <si>
    <t>스테인리스, 간단(강판의 가공설치)</t>
  </si>
  <si>
    <t>호표 222</t>
  </si>
  <si>
    <t>5DF2E42BA04955510187759BB2380E</t>
  </si>
  <si>
    <t>5DF284B7004D3F54AA577AD78E35C25DF2E42BA04955510187759BB2380E</t>
  </si>
  <si>
    <t>거울</t>
  </si>
  <si>
    <t>거울, 1000*1000*5mm</t>
  </si>
  <si>
    <t>A * M2단가</t>
  </si>
  <si>
    <t>5ABB34F7904873516ED712B7D43D59995F4AD5</t>
  </si>
  <si>
    <t>5DF284B7004D3F54AA577AD78E35C25ABB34F7904873516ED712B7D43D59995F4AD5</t>
  </si>
  <si>
    <t>5DF284B7004D3F54AA577AD78E35C25D29C49CF04FA65BAC07FB2075348AB32F7148</t>
  </si>
  <si>
    <t>방청페인트(붓칠)  철재면, 1회, 1종  M2     ( 호표 104 )</t>
  </si>
  <si>
    <t>녹막이 페인트칠</t>
  </si>
  <si>
    <t>호표 225</t>
  </si>
  <si>
    <t>5DF2A48A104F2F5B72B72B397B871E</t>
  </si>
  <si>
    <t>5DF2A48A104F2F5B72B72B397B871B5DF2A48A104F2F5B72B72B397B871E</t>
  </si>
  <si>
    <t>철재면, 1회</t>
  </si>
  <si>
    <t>호표 211</t>
  </si>
  <si>
    <t>5DF2A48A104F2F5B72B72A13782F1F</t>
  </si>
  <si>
    <t>5DF2A48A104F2F5B72B72B397B871B5DF2A48A104F2F5B72B72A13782F1F</t>
  </si>
  <si>
    <t>오일페인트(붓칠)  철재면, 2회 칠, 1급  M2     ( 호표 105 )</t>
  </si>
  <si>
    <t>철재면, 1회. 1급</t>
  </si>
  <si>
    <t>호표 226</t>
  </si>
  <si>
    <t>5DF2A48970494D5DDD174A15CD2D9F</t>
  </si>
  <si>
    <t>5DF2A48970494D5DDD174A17F855445DF2A48970494D5DDD174A15CD2D9F</t>
  </si>
  <si>
    <t>걸레받이용 페인트칠  붓칠, 2회  M2     ( 호표 106 )</t>
  </si>
  <si>
    <t>붓칠, 2회, 재료비</t>
  </si>
  <si>
    <t>호표 229</t>
  </si>
  <si>
    <t>5DF2A489704B78500507BA79CC1672</t>
  </si>
  <si>
    <t>5DF2A489704B78500507BA7AD308CA5DF2A489704B78500507BA79CC1672</t>
  </si>
  <si>
    <t>붓칠, 2회, 노무비</t>
  </si>
  <si>
    <t>호표 230</t>
  </si>
  <si>
    <t>5DF2A489704B78500507BA7826F52F</t>
  </si>
  <si>
    <t>5DF2A489704B78500507BA7AD308CA5DF2A489704B78500507BA7826F52F</t>
  </si>
  <si>
    <t>바탕만들기+수성페인트 롤러칠  내부천장, 2회, con'c·mortar면, 친환경(진품)  M2     ( 호표 107 )</t>
  </si>
  <si>
    <t>con'c, mortar면 바탕만들기</t>
  </si>
  <si>
    <t>내부 천장, 친환경</t>
  </si>
  <si>
    <t>호표 231</t>
  </si>
  <si>
    <t>5DF2A498F04CC55D03D70B34898123</t>
  </si>
  <si>
    <t>5DF2A4885040F75CC72769775D2A915DF2A498F04CC55D03D70B34898123</t>
  </si>
  <si>
    <t>수성페인트 롤러칠</t>
  </si>
  <si>
    <t>내부, 2회, 친환경페인트(진품)</t>
  </si>
  <si>
    <t>호표 232</t>
  </si>
  <si>
    <t>5DF2A4885040F75CC7276120DE1634</t>
  </si>
  <si>
    <t>5DF2A4885040F75CC72769775D2A915DF2A4885040F75CC7276120DE1634</t>
  </si>
  <si>
    <t>천장, 2회</t>
  </si>
  <si>
    <t>호표 233</t>
  </si>
  <si>
    <t>5DF2A4885040F75CC707B0F0577644</t>
  </si>
  <si>
    <t>5DF2A4885040F75CC72769775D2A915DF2A4885040F75CC707B0F0577644</t>
  </si>
  <si>
    <t>바탕만들기+수성페인트 롤러칠  내부천장, 2회, G.B.면 줄퍼티, 친환경(진품)  M2     ( 호표 108 )</t>
  </si>
  <si>
    <t>석고보드면 바탕만들기</t>
  </si>
  <si>
    <t>줄퍼티, 천장, 친환경</t>
  </si>
  <si>
    <t>호표 234</t>
  </si>
  <si>
    <t>5DF2A498F04CC55D03D7087F38AC0A</t>
  </si>
  <si>
    <t>5DF2A4885040F75CC72769702E5BC85DF2A498F04CC55D03D7087F38AC0A</t>
  </si>
  <si>
    <t>5DF2A4885040F75CC72769702E5BC85DF2A4885040F75CC7276120DE1634</t>
  </si>
  <si>
    <t>5DF2A4885040F75CC72769702E5BC85DF2A4885040F75CC707B0F0577644</t>
  </si>
  <si>
    <t>바탕만들기+수성페인트 롤러칠  내부, 2회, con'c·mortar면, 친환경(POP)  M2     ( 호표 109 )</t>
  </si>
  <si>
    <t>내부, 친환경</t>
  </si>
  <si>
    <t>호표 235</t>
  </si>
  <si>
    <t>5DF2A498F04CC55D03D70B375D60C3</t>
  </si>
  <si>
    <t>5DF2A4885040F75CC7C7661A4D9B7B5DF2A498F04CC55D03D70B375D60C3</t>
  </si>
  <si>
    <t>내부, 2회, 친환경페인트(POP)</t>
  </si>
  <si>
    <t>호표 236</t>
  </si>
  <si>
    <t>5DF2A4885040F75CC7276120DF3962</t>
  </si>
  <si>
    <t>5DF2A4885040F75CC7C7661A4D9B7B5DF2A4885040F75CC7276120DF3962</t>
  </si>
  <si>
    <t>2회</t>
  </si>
  <si>
    <t>호표 237</t>
  </si>
  <si>
    <t>5DF2A4885040F75CC777E2137F9221</t>
  </si>
  <si>
    <t>5DF2A4885040F75CC7C7661A4D9B7B5DF2A4885040F75CC777E2137F9221</t>
  </si>
  <si>
    <t>바탕만들기+수성페인트 롤러칠  내부, 2회, G.B.면 줄퍼티, 친환경(POP)  M2     ( 호표 110 )</t>
  </si>
  <si>
    <t>줄퍼티, 친환경</t>
  </si>
  <si>
    <t>호표 238</t>
  </si>
  <si>
    <t>5DF2A498F04CC55D03D7087F3B6030</t>
  </si>
  <si>
    <t>5DF2A4885040F75CC7C7661D01414A5DF2A498F04CC55D03D7087F3B6030</t>
  </si>
  <si>
    <t>5DF2A4885040F75CC7C7661D01414A5DF2A4885040F75CC7276120DF3962</t>
  </si>
  <si>
    <t>5DF2A4885040F75CC7C7661D01414A5DF2A4885040F75CC777E2137F9221</t>
  </si>
  <si>
    <t>에폭시 라이닝  바닥, 레기칠/THK3MM  M2     ( 호표 111 )</t>
  </si>
  <si>
    <t>에폭시 페인트칠</t>
  </si>
  <si>
    <t>재료비</t>
  </si>
  <si>
    <t>호표 239</t>
  </si>
  <si>
    <t>5DF2A4812042CD522C977D4E5CBFD8</t>
  </si>
  <si>
    <t>5DF2A4812042CD522C8756A50107465DF2A4812042CD522C977D4E5CBFD8</t>
  </si>
  <si>
    <t>레기칠, 노무비</t>
  </si>
  <si>
    <t>호표 240</t>
  </si>
  <si>
    <t>5DF2A4812042CD522C8756A47AB461</t>
  </si>
  <si>
    <t>5DF2A4812042CD522C8756A50107465DF2A4812042CD522C8756A47AB461</t>
  </si>
  <si>
    <t>분진방지용 페인트  롤러 2회 칠/바닥  M2     ( 호표 112 )</t>
  </si>
  <si>
    <t>낙서방지용 페인트칠</t>
  </si>
  <si>
    <t>롤러 2회, 재료비</t>
  </si>
  <si>
    <t>호표 241</t>
  </si>
  <si>
    <t>5DF2A484F0466A5C6567548BC52281</t>
  </si>
  <si>
    <t>5DF2A484F0466A5C65675592375A1B5DF2A484F0466A5C6567548BC52281</t>
  </si>
  <si>
    <t>롤러 2회, 노무비</t>
  </si>
  <si>
    <t>호표 242</t>
  </si>
  <si>
    <t>5DF2A484F0466A5C6567575FA4C25A</t>
  </si>
  <si>
    <t>5DF2A484F0466A5C65675592375A1B5DF2A484F0466A5C6567575FA4C25A</t>
  </si>
  <si>
    <t>DRY WALL /W-01  GB12.5T*2겹+C-STUD100mm 0.8T@450mm+유리면25kg/㎡ 50T  M2     ( 호표 113 )</t>
  </si>
  <si>
    <t>C-STUD</t>
  </si>
  <si>
    <t>65*45*0.8t</t>
  </si>
  <si>
    <t>5AD6341E6046B6515B67F7BEED0E1FE53F877E</t>
  </si>
  <si>
    <t>5DF2D4C1304D355C4EB7E046E8587F5AD6341E6046B6515B67F7BEED0E1FE53F877E</t>
  </si>
  <si>
    <t>석고보드</t>
  </si>
  <si>
    <t>석고보드, 평보드, 12.5*900*2400mm(㎡)</t>
  </si>
  <si>
    <t>5AD6341E6046B65165D777A3A1B03A0A21EC43</t>
  </si>
  <si>
    <t>5DF2D4C1304D355C4EB7E046E8587F5AD6341E6046B65165D777A3A1B03A0A21EC43</t>
  </si>
  <si>
    <t>압출발포폴리스티렌단열재</t>
  </si>
  <si>
    <t>압출발포폴리스티렌단열재, 압출, 0.03, 50mm</t>
  </si>
  <si>
    <t>5AD6341E60448B5E9D9717D4700585F0C2E584</t>
  </si>
  <si>
    <t>5DF2D4C1304D355C4EB7E046E8587F5AD6341E60448B5E9D9717D4700585F0C2E584</t>
  </si>
  <si>
    <t>내장공</t>
  </si>
  <si>
    <t>5D29C49CF04FA65BAC07FB2075348AB32F70A6</t>
  </si>
  <si>
    <t>5DF2D4C1304D355C4EB7E046E8587F5D29C49CF04FA65BAC07FB2075348AB32F70A6</t>
  </si>
  <si>
    <t>5DF2D4C1304D355C4EB7E046E8587F5D29C49CF04FA65BAC07FB2075348AB32F7378</t>
  </si>
  <si>
    <t>결로방지벽(외벽포함)  벽,C-STUD+석고보드9.5T* 2겹 붙임+THK100MM단열재  M2     ( 호표 114 )</t>
  </si>
  <si>
    <t>5DF2B4F1F04AFB5770175494A06BF65AD6341E6046B6515B67F7BEED0E1FE53F877E</t>
  </si>
  <si>
    <t>석고보드, 평보드, 9.5*900*2400mm(㎡)</t>
  </si>
  <si>
    <t>5AD6341E6046B65165D777A3A1B03A0A21EC44</t>
  </si>
  <si>
    <t>5DF2B4F1F04AFB5770175494A06BF65AD6341E6046B65165D777A3A1B03A0A21EC44</t>
  </si>
  <si>
    <t>발포폴리스티렌단열재</t>
  </si>
  <si>
    <t>발포폴리스티렌단열재, 0.03, 100mm, 1종</t>
  </si>
  <si>
    <t>5AD6341E60448B5E9D9716CD1EC49DD7B5B48F</t>
  </si>
  <si>
    <t>5DF2B4F1F04AFB5770175494A06BF65AD6341E60448B5E9D9716CD1EC49DD7B5B48F</t>
  </si>
  <si>
    <t>5DF2B4F1F04AFB5770175494A06BF65D29C49CF04FA65BAC07FB2075348AB32F70A6</t>
  </si>
  <si>
    <t>5DF2B4F1F04AFB5770175494A06BF65D29C49CF04FA65BAC07FB2075348AB32F7378</t>
  </si>
  <si>
    <t>인력품의 1%</t>
  </si>
  <si>
    <t>5DF2B4F1F04AFB5770175494A06BF65CE414CFA041355A0C97704026AD001</t>
  </si>
  <si>
    <t>석고판못붙임(바탕용)  천정, 일반 9.5mm*2PLY  M2     ( 호표 115 )</t>
  </si>
  <si>
    <t>5DF2B4F1F04AFB5744D7ADBECFC12B5D29C49CF04FA65BAC07FB2075348AB32F70A6</t>
  </si>
  <si>
    <t>5DF2B4F1F04AFB5744D7ADBECFC12B5D29C49CF04FA65BAC07FB2075348AB32F7378</t>
  </si>
  <si>
    <t>노임할증</t>
  </si>
  <si>
    <t>인력품의 30%</t>
  </si>
  <si>
    <t>5DF2B4F1F04AFB5744D7ADBECFC12B5CE414CFA041355A0C97704026AE002</t>
  </si>
  <si>
    <t>5DF2B4F1F04AFB5744D7ADBECFC12B5AD6341E6046B65165D777A3A1B03A0A21EC44</t>
  </si>
  <si>
    <t>5DF2B4F1F04AFB5744D7ADBECFC12B5CE414CFA041355A0C97704026AD001</t>
  </si>
  <si>
    <t>압출발포폴리스티렌(벽)  비중 0.03, 50mm  M2     ( 호표 116 )</t>
  </si>
  <si>
    <t>5DF2B4F6704B2F5CF767335B95FB235AD6341E60448B5E9D9717D4700585F0C2E584</t>
  </si>
  <si>
    <t>발포폴리스티렌 설치(접착제붙이기, 벽)</t>
  </si>
  <si>
    <t>50mm 초과 ~ 100mm 이하</t>
  </si>
  <si>
    <t>호표 243</t>
  </si>
  <si>
    <t>5DF2B4F6704B2F5CCBF7B5337572C0</t>
  </si>
  <si>
    <t>5DF2B4F6704B2F5CF767335B95FB235DF2B4F6704B2F5CCBF7B5337572C0</t>
  </si>
  <si>
    <t>압출발포폴리스티렌(C-STUD부착 -천정)  비중 0.03, 200mm  M2     ( 호표 117 )</t>
  </si>
  <si>
    <t>압출발포폴리스티렌단열재, 압출, 0.03, 100mm</t>
  </si>
  <si>
    <t>5AD6341E60448B5E9D9717D4700585F0C2E581</t>
  </si>
  <si>
    <t>5DF2B4F6704B2F5CF76732B533E760F95AD6341E60448B5E9D9717D4700585F0C2E581</t>
  </si>
  <si>
    <t>발포폴리스티렌 설치(접착제붙이기, 천장)</t>
  </si>
  <si>
    <t>100mm 초과 ~ 150mm 이하</t>
  </si>
  <si>
    <t>호표 244</t>
  </si>
  <si>
    <t>5DF2B4F6704B2F5CCBF7B530A196F5</t>
  </si>
  <si>
    <t>5DF2B4F6704B2F5CF76732B533E760F95DF2B4F6704B2F5CCBF7B530A196F5</t>
  </si>
  <si>
    <t>5DF2B4F6704B2F5CF76732B533E760F95AD6341E6046B6515B67F7BEED0E1FE53F877E</t>
  </si>
  <si>
    <t>방진고무패드설치  T50mm  M2     ( 호표 118 )</t>
  </si>
  <si>
    <t>방진고무</t>
  </si>
  <si>
    <t>50mm</t>
  </si>
  <si>
    <t>5AD6341E604590518677430687F57B25C4EE69</t>
  </si>
  <si>
    <t>5DF2B4FC8043D15015F7D4BAF226D85AD6341E604590518677430687F57B25C4EE69</t>
  </si>
  <si>
    <t>5DF2B4FC8043D15015F7D4BAF226D85D29C49CF04FA65BAC07FB2075348AB32F7378</t>
  </si>
  <si>
    <t>5DF2B4FC8043D15015F7D4BAF226D85D29C49CF04FA65BAC07FB2075348AB32F7379</t>
  </si>
  <si>
    <t>영유아 거치대설치  W305*H483*D146  EA     ( 호표 119 )</t>
  </si>
  <si>
    <t>영유아거치대</t>
  </si>
  <si>
    <t>5AD6341E60486458A867AA749619DCBCB6891F</t>
  </si>
  <si>
    <t>5DF2540EA04A2C5B8077E656F946305AD6341E60486458A867AA749619DCBCB6891F</t>
  </si>
  <si>
    <t>화장실 점자표지판  125*125, 장애인화장실  개소     ( 호표 120 )</t>
  </si>
  <si>
    <t>화장실점자표지판</t>
  </si>
  <si>
    <t>5AD62479A0428E5516B74BE1E68E86289D9131</t>
  </si>
  <si>
    <t>5DF364ACC0422356BC070BA8A444115AD62479A0428E5516B74BE1E68E86289D9131</t>
  </si>
  <si>
    <t>싱크대  3900*750*9000,상,하부장포함  개소     ( 호표 121 )</t>
  </si>
  <si>
    <t>씽크대</t>
  </si>
  <si>
    <t>3900*750*3200</t>
  </si>
  <si>
    <t>5AAA84288044305F03C75220D30F5D50387F41</t>
  </si>
  <si>
    <t>5DF2540EA04A2C5B8067C0530108B85AAA84288044305F03C75220D30F5D50387F41</t>
  </si>
  <si>
    <t>보조기층(200TMM)  Ø80MM이하  M2     ( 호표 122 )</t>
  </si>
  <si>
    <t>도로용혼합골재</t>
  </si>
  <si>
    <t>도로용혼합골재, 인천, 도착도, 50mm</t>
  </si>
  <si>
    <t>5AD6341E6040265F059761042386D90EB95960</t>
  </si>
  <si>
    <t>5DF2540EA04A2B5917A7E8112D703B5AD6341E6040265F059761042386D90EB95960</t>
  </si>
  <si>
    <t>5DF2540EA04A2B5917A7E8112D703B5D29C49CF04FA65BAC07FB2075348AB32F7378</t>
  </si>
  <si>
    <t>포장공</t>
  </si>
  <si>
    <t>5D29C49CF04FA65BAC07FB2075348AB32F725A</t>
  </si>
  <si>
    <t>5DF2540EA04A2B5917A7E8112D703B5D29C49CF04FA65BAC07FB2075348AB32F725A</t>
  </si>
  <si>
    <t>아스콘포장공사  표층5+기층7.5+기층20+보조30  M2     ( 호표 123 )</t>
  </si>
  <si>
    <t>5DF354F7F04157559E77E87B83F9C25AD6341E6040265F059761042386D90EB95960</t>
  </si>
  <si>
    <t>도로용혼합골재, 인천, 도착도, 25mm</t>
  </si>
  <si>
    <t>5AD6341E6040265F059761042386D90EB95966</t>
  </si>
  <si>
    <t>5DF354F7F04157559E77E87B83F9C25AD6341E6040265F059761042386D90EB95966</t>
  </si>
  <si>
    <t>아스팔트</t>
  </si>
  <si>
    <t>RSC-3,4</t>
  </si>
  <si>
    <t>D/M</t>
  </si>
  <si>
    <t>5AD6341E6042DD576B571099D87D24DFDD4B53</t>
  </si>
  <si>
    <t>5DF354F7F04157559E77E87B83F9C25AD6341E6042DD576B571099D87D24DFDD4B53</t>
  </si>
  <si>
    <t>포설공</t>
  </si>
  <si>
    <t>5D29C49CF04FA65BAC07FB2075348AB32F725B</t>
  </si>
  <si>
    <t>5DF354F7F04157559E77E87B83F9C25D29C49CF04FA65BAC07FB2075348AB32F725B</t>
  </si>
  <si>
    <t>5DF354F7F04157559E77E87B83F9C25D29C49CF04FA65BAC07FB2075348AB32F725A</t>
  </si>
  <si>
    <t>기구손료</t>
  </si>
  <si>
    <t>5DF354F7F04157559E77E87B83F9C25CE414CFA041355A0C97704026AD001</t>
  </si>
  <si>
    <t>투수블럭기층공사  투수시트2겹+표층40+기층150(혼합골재)  M2     ( 호표 124 )</t>
  </si>
  <si>
    <t>5DF354F7F04157559E77E87B83F83A5AD6341E6040265F059761042386D90EB95960</t>
  </si>
  <si>
    <t>5DF354F7F04157559E77E87B83F83A5AD6341E6040265F059761042386D90EB95966</t>
  </si>
  <si>
    <t>투수시트</t>
  </si>
  <si>
    <t>조경용 부직포</t>
  </si>
  <si>
    <t>5AD6341E60475F54B2D793163D43B963B4AAB9</t>
  </si>
  <si>
    <t>5DF354F7F04157559E77E87B83F83A5AD6341E60475F54B2D793163D43B963B4AAB9</t>
  </si>
  <si>
    <t>5DF354F7F04157559E77E87B83F83A5D29C49CF04FA65BAC07FB2075348AB32F725B</t>
  </si>
  <si>
    <t>5DF354F7F04157559E77E87B83F83A5D29C49CF04FA65BAC07FB2075348AB32F725A</t>
  </si>
  <si>
    <t>5DF354F7F04157559E77E87B83F83A5CE414CFA041355A0C97704026AD001</t>
  </si>
  <si>
    <t>잔디블럭포장공사  T80잔디블럭+모래40+투수시트1겹+기층40(혼합골재)  M2     ( 호표 125 )</t>
  </si>
  <si>
    <t>5DF354F7F04157559E77E87B83F8395AD6341E6040265F059761042386D90EB95960</t>
  </si>
  <si>
    <t>5DF354F7F04157559E77E87B83F8395AD6341E60475F54B2D793163D43B963B4AAB9</t>
  </si>
  <si>
    <t>5DF354F7F04157559E77E87B83F8395AF114FA6049A15FBCA7265F06C7877B25159E</t>
  </si>
  <si>
    <t>스톤형잔디블럭</t>
  </si>
  <si>
    <t>1000*1000*150</t>
  </si>
  <si>
    <t>5AD62479A0428E559A076015C36C01E9497EAF</t>
  </si>
  <si>
    <t>5DF354F7F04157559E77E87B83F8395AD62479A0428E559A076015C36C01E9497EAF</t>
  </si>
  <si>
    <t>5DF354F7F04157559E77E87B83F8395D29C49CF04FA65BAC07FB2075348AB32F725B</t>
  </si>
  <si>
    <t>5DF354F7F04157559E77E87B83F8395D29C49CF04FA65BAC07FB2075348AB32F725A</t>
  </si>
  <si>
    <t>5DF354F7F04157559E77E87B83F8395CE414CFA041355A0C97704026AD001</t>
  </si>
  <si>
    <t>화강석경계석 설치  200*250*1000  M     ( 호표 126 )</t>
  </si>
  <si>
    <t>보차도경계석(직선)</t>
  </si>
  <si>
    <t>180*200*1000*95.4kg</t>
  </si>
  <si>
    <t>5AD6341E6043E25B0AD7E46F208024D81B8549</t>
  </si>
  <si>
    <t>5DF354F7F0488457AD2711D2821B985AD6341E6043E25B0AD7E46F208024D81B8549</t>
  </si>
  <si>
    <t>석공</t>
  </si>
  <si>
    <t>5D29C49CF04FA65BAC07FB2075348AB32F70A5</t>
  </si>
  <si>
    <t>5DF354F7F0488457AD2711D2821B985D29C49CF04FA65BAC07FB2075348AB32F70A5</t>
  </si>
  <si>
    <t>초화류 식재  보통  100주     ( 호표 127 )</t>
  </si>
  <si>
    <t>조경공</t>
  </si>
  <si>
    <t>5D29C49CF04FA65BAC07FB2075348AB32F70AE</t>
  </si>
  <si>
    <t>5DDD34D090405C5559C7D3C23DA9065D29C49CF04FA65BAC07FB2075348AB32F70AE</t>
  </si>
  <si>
    <t>5DDD34D090405C5559C7D3C23DA9065D29C49CF04FA65BAC07FB2075348AB32F7378</t>
  </si>
  <si>
    <t>잔디 붙임/평떼    M2     ( 호표 128 )</t>
  </si>
  <si>
    <t>5DDD34D090405C5559C7D3C3C312C55D29C49CF04FA65BAC07FB2075348AB32F70AE</t>
  </si>
  <si>
    <t>5DDD34D090405C5559C7D3C3C312C55D29C49CF04FA65BAC07FB2075348AB32F7378</t>
  </si>
  <si>
    <t>수간보호  흉고직경 50cm  주     ( 호표 129 )</t>
  </si>
  <si>
    <t>5DDD34D0904D1651C647C391A786755D29C49CF04FA65BAC07FB2075348AB32F70AE</t>
  </si>
  <si>
    <t>5DDD34D0904D1651C647C391A786755D29C49CF04FA65BAC07FB2075348AB32F7378</t>
  </si>
  <si>
    <t>수목제거  흉고직경 50cm이상  주     ( 호표 130 )</t>
  </si>
  <si>
    <t>5DDD34D0904D1651C647C391A786705D29C49CF04FA65BAC07FB2075348AB32F70AE</t>
  </si>
  <si>
    <t>5DDD34D0904D1651C647C391A786705D29C49CF04FA65BAC07FB2075348AB32F7378</t>
  </si>
  <si>
    <t>조경정리작업    M2     ( 호표 131 )</t>
  </si>
  <si>
    <t>5DDD34D0904D1651C647C391A786725D29C49CF04FA65BAC07FB2075348AB32F70AE</t>
  </si>
  <si>
    <t>5DDD34D0904D1651C647C391A786725D29C49CF04FA65BAC07FB2075348AB32F7378</t>
  </si>
  <si>
    <t>예초(기계사용)  풀깍기, 모으기  100M2     ( 호표 132 )</t>
  </si>
  <si>
    <t>5DDD34D0904D1651AB47B96D6380545D29C49CF04FA65BAC07FB2075348AB32F7379</t>
  </si>
  <si>
    <t>기계경비</t>
  </si>
  <si>
    <t>기계사용풀깍기품의 10%</t>
  </si>
  <si>
    <t>5DDD34D0904D1651AB47B96D6380545CE414CFA041355A0C97704026AD001</t>
  </si>
  <si>
    <t>5DDD34D0904D1651AB47B96D6380545D29C49CF04FA65BAC07FB2075348AB32F7378</t>
  </si>
  <si>
    <t>알미늄창 철거  유리포함  M2     ( 호표 133 )</t>
  </si>
  <si>
    <t>5DF354F7F0488457AD2711D4B011925D29C49CF04FA65BAC07FB2075348AB32F7148</t>
  </si>
  <si>
    <t>5DF354F7F0488457AD2711D4B011925D29C49CF04FA65BAC07FB2075348AB32F7378</t>
  </si>
  <si>
    <t>철재문 철거    M2     ( 호표 134 )</t>
  </si>
  <si>
    <t>5DF354F7F0488457AD2711D4B0108C5D29C49CF04FA65BAC07FB2075348AB32F7149</t>
  </si>
  <si>
    <t>5DF354F7F0488457AD2711D4B0108C5D29C49CF04FA65BAC07FB2075348AB32F7378</t>
  </si>
  <si>
    <t>목재문 철거    M2     ( 호표 135 )</t>
  </si>
  <si>
    <t>5DF354F7F0488457AD2711D4B014675D29C49CF04FA65BAC07FB2075348AB32F714E</t>
  </si>
  <si>
    <t>5DF354F7F0488457AD2711D4B014675D29C49CF04FA65BAC07FB2075348AB32F7378</t>
  </si>
  <si>
    <t>스텐레스문 철거    M2     ( 호표 136 )</t>
  </si>
  <si>
    <t>5DF354F7F0488457AD2711D4B13A6A5D29C49CF04FA65BAC07FB2075348AB32F7149</t>
  </si>
  <si>
    <t>5DF354F7F0488457AD2711D4B13A6A5D29C49CF04FA65BAC07FB2075348AB32F7378</t>
  </si>
  <si>
    <t>창대석철거    M2     ( 호표 137 )</t>
  </si>
  <si>
    <t>5DF354F7F0488457AD2711D28219EC5D29C49CF04FA65BAC07FB2075348AB32F70A5</t>
  </si>
  <si>
    <t>5DF354F7F0488457AD2711D28219EC5D29C49CF04FA65BAC07FB2075348AB32F7378</t>
  </si>
  <si>
    <t>테라조까내기  바닥  M2     ( 호표 138 )</t>
  </si>
  <si>
    <t>5DF354F7F0488457AD2711D28219EF5D29C49CF04FA65BAC07FB2075348AB32F70A5</t>
  </si>
  <si>
    <t>5DF354F7F0488457AD2711D28219EF5D29C49CF04FA65BAC07FB2075348AB32F7378</t>
  </si>
  <si>
    <t>화강석경계석 철거    M     ( 호표 139 )</t>
  </si>
  <si>
    <t>5DF354F7F0488457AD2711D2821B9B5D29C49CF04FA65BAC07FB2075348AB32F70A5</t>
  </si>
  <si>
    <t>5DF354F7F0488457AD2711D2821B9B5D29C49CF04FA65BAC07FB2075348AB32F7378</t>
  </si>
  <si>
    <t>콘크리트구조물 헐기(소형장비)  공압식, 철근  M3     ( 호표 140 )</t>
  </si>
  <si>
    <t>착암공</t>
  </si>
  <si>
    <t>5D29C49CF04FA65BAC07FB2075348AB32F7256</t>
  </si>
  <si>
    <t>5DF354F7F04AB054A277FB89F5A9955D29C49CF04FA65BAC07FB2075348AB32F7256</t>
  </si>
  <si>
    <t>5DF354F7F04AB054A277FB89F5A9955D29C49CF04FA65BAC07FB2075348AB32F7378</t>
  </si>
  <si>
    <t>소형브레이커(공압식)</t>
  </si>
  <si>
    <t>1.3㎥/min</t>
  </si>
  <si>
    <t>HR</t>
  </si>
  <si>
    <t>호표 245</t>
  </si>
  <si>
    <t>5AE0A4891048E555A357D8A045DFF62934752E3B</t>
  </si>
  <si>
    <t>5DF354F7F04AB054A277FB89F5A9955AE0A4891048E555A357D8A045DFF62934752E3B</t>
  </si>
  <si>
    <t>공기압축기(이동식)</t>
  </si>
  <si>
    <t>3.5㎥/min</t>
  </si>
  <si>
    <t>호표 246</t>
  </si>
  <si>
    <t>5AE0A4891048E555A357DC1BAEA40B6F0923C426</t>
  </si>
  <si>
    <t>5DF354F7F04AB054A277FB89F5A9955AE0A4891048E555A357DC1BAEA40B6F0923C426</t>
  </si>
  <si>
    <t>5DF354F7F04AB054A277FB89F5A9955CE414CFA041355A0C97704026AD001</t>
  </si>
  <si>
    <t>벽돌벽 철거(소형장비 사용)  전기식,  M3     ( 호표 141 )</t>
  </si>
  <si>
    <t>5DF354F7F04AB054A277FB89F481E45D29C49CF04FA65BAC07FB2075348AB32F7256</t>
  </si>
  <si>
    <t>5DF354F7F04AB054A277FB89F481E45D29C49CF04FA65BAC07FB2075348AB32F7378</t>
  </si>
  <si>
    <t>소형브레이커(전기식)</t>
  </si>
  <si>
    <t>1.5kw</t>
  </si>
  <si>
    <t>호표 247</t>
  </si>
  <si>
    <t>5AE0A4891048E555A37787225107BCA21DCEBC85</t>
  </si>
  <si>
    <t>5DF354F7F04AB054A277FB89F481E45AE0A4891048E555A37787225107BCA21DCEBC85</t>
  </si>
  <si>
    <t>5DF354F7F04AB054A277FB89F481E45CE414CFA041355A0C97704026AD001</t>
  </si>
  <si>
    <t>바닥슬라브 컷팅  T=150mm/월쏘/압쇄  M     ( 호표 142 )</t>
  </si>
  <si>
    <t>5DF354F7F04AB054A247264480EBBA5D29C49CF04FA65BAC07FB2075348AB32F7378</t>
  </si>
  <si>
    <t>압쇄기(펄버라이저)</t>
  </si>
  <si>
    <t>1.0㎥용</t>
  </si>
  <si>
    <t>호표 248</t>
  </si>
  <si>
    <t>5AE0A4891048E05D40577264BE07798E6041AB61</t>
  </si>
  <si>
    <t>5DF354F7F04AB054A247264480EBBA5AE0A4891048E05D40577264BE07798E6041AB61</t>
  </si>
  <si>
    <t>인력품의 6%</t>
  </si>
  <si>
    <t>5DF354F7F04AB054A247264480EBBA5CE414CFA041355A0C97704026AD001</t>
  </si>
  <si>
    <t>화장실바닥타일철거  바닥  M2     ( 호표 143 )</t>
  </si>
  <si>
    <t>5DF354F7F04157559E77E87F7BAD2F5D29C49CF04FA65BAC07FB2075348AB32F7378</t>
  </si>
  <si>
    <t>타일 까내기(벽)    M2     ( 호표 144 )</t>
  </si>
  <si>
    <t>5DF354F7F04157559E77E87AFC27A45D29C49CF04FA65BAC07FB2075348AB32F7378</t>
  </si>
  <si>
    <t>PVC타일마감철거    M2     ( 호표 145 )</t>
  </si>
  <si>
    <t>5DF354F7F04157559E77E87AFDCDC75D29C49CF04FA65BAC07FB2075348AB32F7378</t>
  </si>
  <si>
    <t>내부시설물철거  (0.64*1.5)*0.79  개소     ( 호표 146 )</t>
  </si>
  <si>
    <t>5DF354F7F04157559E77E87AFDCDC45D29C49CF04FA65BAC07FB2075348AB32F7378</t>
  </si>
  <si>
    <t>내부시설물철거  (0.47*1.515)*0.25  개소     ( 호표 147 )</t>
  </si>
  <si>
    <t>5DF354F7F04157559E77E87AFDCDC55D29C49CF04FA65BAC07FB2075348AB32F7378</t>
  </si>
  <si>
    <t>내부시설물철거  (0.52*0.47)*0.25  개소     ( 호표 148 )</t>
  </si>
  <si>
    <t>5DF354F7F04157559E77E87AFDCDC25D29C49CF04FA65BAC07FB2075348AB32F7378</t>
  </si>
  <si>
    <t>내부시설물철거  (0.825*0.725)*0.25  개소     ( 호표 149 )</t>
  </si>
  <si>
    <t>5DF354F7F04157559E77E87AFDCDC35D29C49CF04FA65BAC07FB2075348AB32F7378</t>
  </si>
  <si>
    <t>내부시설물철거  (0.6*1.69*1.8)  개소     ( 호표 150 )</t>
  </si>
  <si>
    <t>5DF354F7F04157559E77E87AFDCDC05D29C49CF04FA65BAC07FB2075348AB32F7378</t>
  </si>
  <si>
    <t>내부시설물철거  (3.04*4.045)*0.05  개소     ( 호표 151 )</t>
  </si>
  <si>
    <t>5DF354F7F04157559E77E87AFDCDC15D29C49CF04FA65BAC07FB2075348AB32F7378</t>
  </si>
  <si>
    <t>내부시설물철거  (0.515*6.4)*0.8  개소     ( 호표 152 )</t>
  </si>
  <si>
    <t>5DF354F7F04157559E77E87AFDCDCE5D29C49CF04FA65BAC07FB2075348AB32F7378</t>
  </si>
  <si>
    <t>내부시설물철거  (0.6*2.84)*0.8  개소     ( 호표 153 )</t>
  </si>
  <si>
    <t>5DF354F7F04157559E77E87AFDCDCF5D29C49CF04FA65BAC07FB2075348AB32F7378</t>
  </si>
  <si>
    <t>지붕철거    M2     ( 호표 154 )</t>
  </si>
  <si>
    <t>5DF354F7F04157559E77E87AFDCDB75D29C49CF04FA65BAC07FB2075348AB32F7378</t>
  </si>
  <si>
    <t>내부시설물철거  (0.6*1.25)*0.8  개소     ( 호표 155 )</t>
  </si>
  <si>
    <t>5DF354F7F04157559E77E87AFDCC225D29C49CF04FA65BAC07FB2075348AB32F7378</t>
  </si>
  <si>
    <t>내부시설물철거  (1.235*2.21)*0.255  개소     ( 호표 156 )</t>
  </si>
  <si>
    <t>5DF354F7F04157559E77E87AFDCC235D29C49CF04FA65BAC07FB2075348AB32F7378</t>
  </si>
  <si>
    <t>내부시설물철거  (0.51*0.51)*0.255  개소     ( 호표 157 )</t>
  </si>
  <si>
    <t>5DF354F7F04157559E77E87AFDCC245D29C49CF04FA65BAC07FB2075348AB32F7378</t>
  </si>
  <si>
    <t>내부시설물철거  (0.66*1.875)*0.89  개소     ( 호표 158 )</t>
  </si>
  <si>
    <t>5DF354F7F04157559E77E87AFDCC255D29C49CF04FA65BAC07FB2075348AB32F7378</t>
  </si>
  <si>
    <t>기존화장실배기지붕철거  (0.9*1.8)  개소     ( 호표 159 )</t>
  </si>
  <si>
    <t>5DF354F7F04157559E77E87AFDCC265D29C49CF04FA65BAC07FB2075348AB32F7378</t>
  </si>
  <si>
    <t>콘테이너형 가설건축물 설치  2.4*12.0*2.6m  개소     ( 호표 160 )</t>
  </si>
  <si>
    <t>호표 160</t>
  </si>
  <si>
    <t>5DF25408004793558A577BF2D811265D29C49CF04FA65BAC07FB2075348AB32F737C</t>
  </si>
  <si>
    <t>5DF25408004793558A577BF2D811265D29C49CF04FA65BAC07FB2075348AB32F7379</t>
  </si>
  <si>
    <t>크레인(타이어)</t>
  </si>
  <si>
    <t>10ton</t>
  </si>
  <si>
    <t>5AE0A4891048E2585B0752935A0E0E8B2DF171CD</t>
  </si>
  <si>
    <t>5DF25408004793558A577BF2D811265AE0A4891048E2585B0752935A0E0E8B2DF171CD</t>
  </si>
  <si>
    <t>5DF25408004793558A577BF2D811265CE414CFA041355A0C97704026AD001</t>
  </si>
  <si>
    <t>콘테이너형 가설건축물 해체  2.4*12.0*2.6m  개소     ( 호표 161 )</t>
  </si>
  <si>
    <t>호표 161</t>
  </si>
  <si>
    <t>5DF25408004793558A577BF2D811235D29C49CF04FA65BAC07FB2075348AB32F737C</t>
  </si>
  <si>
    <t>5DF25408004793558A577BF2D811235D29C49CF04FA65BAC07FB2075348AB32F7379</t>
  </si>
  <si>
    <t>5DF25408004793558A577BF2D811235AE0A4891048E2585B0752935A0E0E8B2DF171CD</t>
  </si>
  <si>
    <t>5DF25408004793558A577BF2D811235CE414CFA041355A0C97704026AD001</t>
  </si>
  <si>
    <t>크레인(타이어)  10ton  HR     ( 호표 162 )</t>
  </si>
  <si>
    <t>호표 162</t>
  </si>
  <si>
    <t>A</t>
  </si>
  <si>
    <t>천원</t>
  </si>
  <si>
    <t>5AE0A4891048E2585B0752935A0E0E8B2DF171</t>
  </si>
  <si>
    <t>5AE0A4891048E2585B0752935A0E0E8B2DF171CD5AE0A4891048E2585B0752935A0E0E8B2DF171</t>
  </si>
  <si>
    <t>경유</t>
  </si>
  <si>
    <t>경유, 저유황</t>
  </si>
  <si>
    <t>5AF1545740460C57D8673ECF362BC94A291574</t>
  </si>
  <si>
    <t>5AE0A4891048E2585B0752935A0E0E8B2DF171CD5AF1545740460C57D8673ECF362BC94A291574</t>
  </si>
  <si>
    <t>주연료비의 39%</t>
  </si>
  <si>
    <t>5AE0A4891048E2585B0752935A0E0E8B2DF171CD5CE414CFA041355A0C97704026AD001</t>
  </si>
  <si>
    <t>건설기계운전사</t>
  </si>
  <si>
    <t>5D29C49CF04FA65BAC07FB2075348AB32F77DD</t>
  </si>
  <si>
    <t>5AE0A4891048E2585B0752935A0E0E8B2DF171CD5D29C49CF04FA65BAC07FB2075348AB32F77DD</t>
  </si>
  <si>
    <t>콘테이너형 가설건축물 설치  2.4*6.0*2.6m  개소     ( 호표 163 )</t>
  </si>
  <si>
    <t>호표 163</t>
  </si>
  <si>
    <t>5DF25408004793558A577BF2D8174F5D29C49CF04FA65BAC07FB2075348AB32F737C</t>
  </si>
  <si>
    <t>5DF25408004793558A577BF2D8174F5D29C49CF04FA65BAC07FB2075348AB32F7379</t>
  </si>
  <si>
    <t>5DF25408004793558A577BF2D8174F5AE0A4891048E2585B0752935A0E0E8B2DF171CD</t>
  </si>
  <si>
    <t>5DF25408004793558A577BF2D8174F5CE414CFA041355A0C97704026AD001</t>
  </si>
  <si>
    <t>콘테이너형 가설건축물 해체  2.4*6.0*2.6m  개소     ( 호표 164 )</t>
  </si>
  <si>
    <t>호표 164</t>
  </si>
  <si>
    <t>5DF25408004793558A577BF2D8174A5D29C49CF04FA65BAC07FB2075348AB32F737C</t>
  </si>
  <si>
    <t>5DF25408004793558A577BF2D8174A5D29C49CF04FA65BAC07FB2075348AB32F7379</t>
  </si>
  <si>
    <t>5DF25408004793558A577BF2D8174A5AE0A4891048E2585B0752935A0E0E8B2DF171CD</t>
  </si>
  <si>
    <t>5DF25408004793558A577BF2D8174A5CE414CFA041355A0C97704026AD001</t>
  </si>
  <si>
    <t>낙하물 방지망 설치 및 해체   - 재료비 별도 -  M2     ( 호표 165 )</t>
  </si>
  <si>
    <t>5DF2540BD04B37592E1785BEE7C1855D29C49CF04FA65BAC07FB2075348AB32F737C</t>
  </si>
  <si>
    <t>5DF2540BD04B37592E1785BEE7C1855D29C49CF04FA65BAC07FB2075348AB32F7378</t>
  </si>
  <si>
    <t>5DF2540BD04B37592E1785BEE7C1855CE414CFA041355A0C97704026AD001</t>
  </si>
  <si>
    <t>비계주위 보호막 설치 및 해체   - 재료비 별도 -  M2     ( 호표 166 )</t>
  </si>
  <si>
    <t>5DF2540BD04B385B7DA7B6F8A6B1CA5D29C49CF04FA65BAC07FB2075348AB32F737C</t>
  </si>
  <si>
    <t>강관 조립말비계(이동식)설치 및 해체  높이 2m, 노무비  대     ( 호표 167 )</t>
  </si>
  <si>
    <t>5DF2540BD04A28568BF71596BD83EA5D29C49CF04FA65BAC07FB2075348AB32F737C</t>
  </si>
  <si>
    <t>5DF2540BD04A28568BF71596BD83EA5D29C49CF04FA65BAC07FB2075348AB32F7378</t>
  </si>
  <si>
    <t>굴삭기(무한궤도).  0.7㎥  HR     ( 호표 168 )</t>
  </si>
  <si>
    <t>5AE0A4891048E05D4007F130299D8ECE196E987B</t>
  </si>
  <si>
    <t>굴삭기(무한궤도).</t>
  </si>
  <si>
    <t>0.7㎥</t>
  </si>
  <si>
    <t>호표 168</t>
  </si>
  <si>
    <t>굴삭기(무한궤도)</t>
  </si>
  <si>
    <t>5AE0A4891048E05D4007F130299D8ECE196E98</t>
  </si>
  <si>
    <t>5AE0A4891048E05D4007F130299D8ECE196E987B5AE0A4891048E05D4007F130299D8ECE196E98</t>
  </si>
  <si>
    <t>5AE0A4891048E05D4007F130299D8ECE196E987B5AF1545740460C57D8673ECF362BC94A291574</t>
  </si>
  <si>
    <t>주연료비의 22%</t>
  </si>
  <si>
    <t>5AE0A4891048E05D4007F130299D8ECE196E987B5CE414CFA041355A0C97704026AD001</t>
  </si>
  <si>
    <t>5AE0A4891048E05D4007F130299D8ECE196E987B5D29C49CF04FA65BAC07FB2075348AB32F77DD</t>
  </si>
  <si>
    <t>래머  80kg  HR     ( 호표 169 )</t>
  </si>
  <si>
    <t>5AE0A4891048E15FB2976BFADFD764929710CBDB</t>
  </si>
  <si>
    <t>래머</t>
  </si>
  <si>
    <t>80kg</t>
  </si>
  <si>
    <t>호표 169</t>
  </si>
  <si>
    <t>5AE0A4891048E15FB2976BFADFD764929710CB</t>
  </si>
  <si>
    <t>5AE0A4891048E15FB2976BFADFD764929710CBDB5AE0A4891048E15FB2976BFADFD764929710CB</t>
  </si>
  <si>
    <t>공업용휘발유</t>
  </si>
  <si>
    <t>공업용휘발유, 무연</t>
  </si>
  <si>
    <t>5AF1545740460C57D8673D2412840C98F3A2A6</t>
  </si>
  <si>
    <t>5AE0A4891048E15FB2976BFADFD764929710CBDB5AF1545740460C57D8673D2412840C98F3A2A6</t>
  </si>
  <si>
    <t>주연료비의 10%</t>
  </si>
  <si>
    <t>5AE0A4891048E15FB2976BFADFD764929710CBDB5CE414CFA041355A0C97704026AD001</t>
  </si>
  <si>
    <t>일반기계운전사</t>
  </si>
  <si>
    <t>5D29C49CF04FA65BAC07FB2075348AB32F76CE</t>
  </si>
  <si>
    <t>5AE0A4891048E15FB2976BFADFD764929710CBDB5D29C49CF04FA65BAC07FB2075348AB32F76CE</t>
  </si>
  <si>
    <t>덤프트럭.  15ton  HR     ( 호표 170 )</t>
  </si>
  <si>
    <t>5AE0A4891048E05D0A575DD6DED9A7036E8ECAD7</t>
  </si>
  <si>
    <t>덤프트럭.</t>
  </si>
  <si>
    <t>15ton</t>
  </si>
  <si>
    <t>호표 170</t>
  </si>
  <si>
    <t>덤프트럭</t>
  </si>
  <si>
    <t>5AE0A4891048E05D0A575DD6DED9A7036E8ECA</t>
  </si>
  <si>
    <t>5AE0A4891048E05D0A575DD6DED9A7036E8ECAD75AE0A4891048E05D0A575DD6DED9A7036E8ECA</t>
  </si>
  <si>
    <t>5AE0A4891048E05D0A575DD6DED9A7036E8ECAD75AF1545740460C57D8673ECF362BC94A291574</t>
  </si>
  <si>
    <t>주연료비의 38%</t>
  </si>
  <si>
    <t>5AE0A4891048E05D0A575DD6DED9A7036E8ECAD75CE414CFA041355A0C97704026AD001</t>
  </si>
  <si>
    <t>5AE0A4891048E05D0A575DD6DED9A7036E8ECAD75D29C49CF04FA65BAC07FB2075348AB32F77DD</t>
  </si>
  <si>
    <t>현장 철근 가공 및 조립  간단(미할증) - 18-2/4 삭제  TON     ( 호표 171 )</t>
  </si>
  <si>
    <t>철선, 어닐링, ∮0.9mm</t>
  </si>
  <si>
    <t>5AD62479A041EC5582870700B18FA98BB69C0D</t>
  </si>
  <si>
    <t>5DF2048AA046935BA0770032F5CF565AD62479A041EC5582870700B18FA98BB69C0D</t>
  </si>
  <si>
    <t>철근 현장 가공</t>
  </si>
  <si>
    <t>간단 - 18-2/4 삭제</t>
  </si>
  <si>
    <t>호표 172</t>
  </si>
  <si>
    <t>5DF2048AA046935BA06778581E7D0B</t>
  </si>
  <si>
    <t>5DF2048AA046935BA0770032F5CF565DF2048AA046935BA06778581E7D0B</t>
  </si>
  <si>
    <t>철근 현장 조립</t>
  </si>
  <si>
    <t>호표 173</t>
  </si>
  <si>
    <t>5DF2048AA046935BA067785BD2E224</t>
  </si>
  <si>
    <t>5DF2048AA046935BA0770032F5CF565DF2048AA046935BA067785BD2E224</t>
  </si>
  <si>
    <t>철근 현장 가공  간단 - 18-2/4 삭제  TON     ( 호표 172 )</t>
  </si>
  <si>
    <t>철근공</t>
  </si>
  <si>
    <t>5D29C49CF04FA65BAC07FB2075348AB32F7372</t>
  </si>
  <si>
    <t>5DF2048AA046935BA06778581E7D0B5D29C49CF04FA65BAC07FB2075348AB32F7372</t>
  </si>
  <si>
    <t>5DF2048AA046935BA06778581E7D0B5D29C49CF04FA65BAC07FB2075348AB32F7378</t>
  </si>
  <si>
    <t>기계기구손료</t>
  </si>
  <si>
    <t>5DF2048AA046935BA06778581E7D0B5CE414CFA041355A0C97704026AD001</t>
  </si>
  <si>
    <t>철근 현장 조립  간단 - 18-2/4 삭제  TON     ( 호표 173 )</t>
  </si>
  <si>
    <t>5DF2048AA046935BA067785BD2E2245D29C49CF04FA65BAC07FB2075348AB32F7372</t>
  </si>
  <si>
    <t>5DF2048AA046935BA067785BD2E2245D29C49CF04FA65BAC07FB2075348AB32F7378</t>
  </si>
  <si>
    <t>유로폼 - 자재비    M2     ( 호표 174 )</t>
  </si>
  <si>
    <t>건설용거푸집</t>
  </si>
  <si>
    <t>건설용거푸집, 강, 600*1200*63.5mm</t>
  </si>
  <si>
    <t>5AD6341E6049055D8E27C02045CA1A9F7FAB18</t>
  </si>
  <si>
    <t>5DF20489904BC65134B729508B4A995AD6341E6049055D8E27C02045CA1A9F7FAB18</t>
  </si>
  <si>
    <t>건설용거푸집, 내벽코너패널, 200+200, 1200mm</t>
  </si>
  <si>
    <t>5AD6341E6049055D8E27C02045CA1A9F7FAFF3</t>
  </si>
  <si>
    <t>5DF20489904BC65134B729508B4A995AD6341E6049055D8E27C02045CA1A9F7FAFF3</t>
  </si>
  <si>
    <t>건설용거푸집액세서리</t>
  </si>
  <si>
    <t>건설용거푸집액세서리, 웨지핀, 90mm</t>
  </si>
  <si>
    <t>5AD6341E6049055D8E27C1CB696F2913B3A33F</t>
  </si>
  <si>
    <t>5DF20489904BC65134B729508B4A995AD6341E6049055D8E27C1CB696F2913B3A33F</t>
  </si>
  <si>
    <t>건설용거푸집액세서리, 플랫타이, 4*19*200mm</t>
  </si>
  <si>
    <t>5AD6341E6049055D8E27C1CB696F2913B3A213</t>
  </si>
  <si>
    <t>5DF20489904BC65134B729508B4A995AD6341E6049055D8E27C1CB696F2913B3A213</t>
  </si>
  <si>
    <t>5DF20489904BC65134B729508B4A995AD6341E60490D522D377BADEF5497A7CF1DAB</t>
  </si>
  <si>
    <t>건설용거푸집액세서리, 웨일후크, 스틸수직(대), 63.5패널용</t>
  </si>
  <si>
    <t>5AD6341E6049055D8E27C1CB696F2913B3A217</t>
  </si>
  <si>
    <t>5DF20489904BC65134B729508B4A995AD6341E6049055D8E27C1CB696F2913B3A217</t>
  </si>
  <si>
    <t>잡재료(박리재,철선,보조각재 등)</t>
  </si>
  <si>
    <t>패널 재료비의 5%</t>
  </si>
  <si>
    <t>5DF20489904BC65134B729508B4A995CE414CFA041355A0C97704026AD001</t>
  </si>
  <si>
    <t>유로폼 - 인력투입  간단, 수직고 7m까지  M2     ( 호표 175 )</t>
  </si>
  <si>
    <t>5DF20489904BC65134B72A77940DDE5D29C49CF04FA65BAC07FB2075348AB32F737D</t>
  </si>
  <si>
    <t>5DF20489904BC65134B72A77940DDE5D29C49CF04FA65BAC07FB2075348AB32F7378</t>
  </si>
  <si>
    <t>5DF20489904BC65134B72A77940DDE5CE414CFA041355A0C97704026AF003</t>
  </si>
  <si>
    <t>모르타르 배합(배합품 포함)  배합용적비 1:3, 시멘트, 모래 별도  M3     ( 호표 176 )</t>
  </si>
  <si>
    <t>5DF2343D4047BE516D07BC31600C005AD6341E6041375E81277C5D4F8ECCAADFE4B7</t>
  </si>
  <si>
    <t>5DF2343D4047BE516D07BC31600C005AF114FA6049A15FBCA7265F06C7877B251592</t>
  </si>
  <si>
    <t>모르타르 배합</t>
  </si>
  <si>
    <t>모래채가름 포함</t>
  </si>
  <si>
    <t>호표 177</t>
  </si>
  <si>
    <t>5DF2343D4047BE516D07BC3207F6B0</t>
  </si>
  <si>
    <t>5DF2343D4047BE516D07BC31600C005DF2343D4047BE516D07BC3207F6B0</t>
  </si>
  <si>
    <t>모르타르 배합  모래채가름 포함  M3     ( 호표 177 )</t>
  </si>
  <si>
    <t>5DF2343D4047BE516D07BC3207F6B05D29C49CF04FA65BAC07FB2075348AB32F7378</t>
  </si>
  <si>
    <t>합판거푸집 설치 및 해체  소규모 2회, 수직고 7m까지  M2     ( 호표 178 )</t>
  </si>
  <si>
    <t>합판거푸집 - 자재비</t>
  </si>
  <si>
    <t>호표 181</t>
  </si>
  <si>
    <t>5DF20489904CED53DCC78202DDBCE2</t>
  </si>
  <si>
    <t>5DF20489904CED53DCD7A92C5E5D7B5DF20489904CED53DCC78202DDBCE2</t>
  </si>
  <si>
    <t>합판거푸집 - 인력투입</t>
  </si>
  <si>
    <t>소규모, 수직고 7m까지</t>
  </si>
  <si>
    <t>호표 182</t>
  </si>
  <si>
    <t>5DF20489904CED53DCC78202DC932B</t>
  </si>
  <si>
    <t>5DF20489904CED53DCD7A92C5E5D7B5DF20489904CED53DCC78202DC932B</t>
  </si>
  <si>
    <t>철근, 현장 - 소형구조물, 보통 가공 및 조립  수직고 7m 미만  TON     ( 호표 179 )</t>
  </si>
  <si>
    <t>5DF2048AA046935BA067797C52BA275D29C49CF04FA65BAC07FB2075348AB32F7372</t>
  </si>
  <si>
    <t>5DF2048AA046935BA067797C52BA275D29C49CF04FA65BAC07FB2075348AB32F7378</t>
  </si>
  <si>
    <t>5DF2048AA046935BA067797C52BA275CE414CFA041355A0C97704026AD001</t>
  </si>
  <si>
    <t>5DF2048AA046935BA067797C52BA275AD62479A041EC5582870700B18FA98BB69C0D</t>
  </si>
  <si>
    <t>인력품의 50%</t>
  </si>
  <si>
    <t>5DF2048AA046935BA067797C52BA275CE414CFA041355A0C97704026AE002</t>
  </si>
  <si>
    <t>레디믹스트콘크리트 인력운반 타설  소형구조물  M3     ( 호표 180 )</t>
  </si>
  <si>
    <t>5DF2048E00403D5C7DB7B153FEEAD05D29C49CF04FA65BAC07FB2075348AB32F7250</t>
  </si>
  <si>
    <t>5DF2048E00403D5C7DB7B153FEEAD05D29C49CF04FA65BAC07FB2075348AB32F7378</t>
  </si>
  <si>
    <t>5DF2048E00403D5C7DB7B153FEEAD05CE414CFA041355A0C97704026AD001</t>
  </si>
  <si>
    <t>합판거푸집 - 자재비  2회  M2     ( 호표 181 )</t>
  </si>
  <si>
    <t>내수합판</t>
  </si>
  <si>
    <t>내수합판, 1급, 12*1220*2440mm</t>
  </si>
  <si>
    <t>5AF114FA604A45592447F642CB3897A1C81467</t>
  </si>
  <si>
    <t>5DF20489904CED53DCC78202DDBCE25AF114FA604A45592447F642CB3897A1C81467</t>
  </si>
  <si>
    <t>각재, 외송</t>
  </si>
  <si>
    <t>5AD6341E60402C507CD7CCB95D74BBC30706D6</t>
  </si>
  <si>
    <t>5DF20489904CED53DCC78202DDBCE25AD6341E60402C507CD7CCB95D74BBC30706D6</t>
  </si>
  <si>
    <t>적용비율</t>
  </si>
  <si>
    <t>주재료비의 55%</t>
  </si>
  <si>
    <t>5DF20489904CED53DCC78202DDBCE25CE414CFA041355A0C97704026A9005</t>
  </si>
  <si>
    <t>소모자재(박리재 등)</t>
  </si>
  <si>
    <t>주재료비의 7%</t>
  </si>
  <si>
    <t>5DF20489904CED53DCC78202DDBCE25CE414CFA041355A0C97704026AF003</t>
  </si>
  <si>
    <t>합판거푸집 - 인력투입  소규모, 수직고 7m까지  M2     ( 호표 182 )</t>
  </si>
  <si>
    <t>5DF20489904CED53DCC78202DC932B5D29C49CF04FA65BAC07FB2075348AB32F737D</t>
  </si>
  <si>
    <t>5DF20489904CED53DCC78202DC932B5D29C49CF04FA65BAC07FB2075348AB32F7378</t>
  </si>
  <si>
    <t>5DF20489904CED53DCC78202DC932B5CE414CFA041355A0C97704026AD001</t>
  </si>
  <si>
    <t>합판거푸집 설치 및 해체  보통 4회, 수직고 7m까지  M2     ( 호표 183 )</t>
  </si>
  <si>
    <t>4회</t>
  </si>
  <si>
    <t>호표 185</t>
  </si>
  <si>
    <t>5DF20489904DF452F8473C5FFDEC01</t>
  </si>
  <si>
    <t>5DF20489904DF452F857C2CA2394345DF20489904DF452F8473C5FFDEC01</t>
  </si>
  <si>
    <t>보통, 수직고 7m까지</t>
  </si>
  <si>
    <t>호표 186</t>
  </si>
  <si>
    <t>5DF20489904DF452F8473D66EFB8A2</t>
  </si>
  <si>
    <t>5DF20489904DF452F857C2CA2394345DF20489904DF452F8473D66EFB8A2</t>
  </si>
  <si>
    <t>레디믹스트콘크리트 인력운반 타설  철근구조물  M3     ( 호표 184 )</t>
  </si>
  <si>
    <t>5DF2048E00403D5C7DB7B04D93E47D5D29C49CF04FA65BAC07FB2075348AB32F7250</t>
  </si>
  <si>
    <t>5DF2048E00403D5C7DB7B04D93E47D5D29C49CF04FA65BAC07FB2075348AB32F7378</t>
  </si>
  <si>
    <t>5DF2048E00403D5C7DB7B04D93E47D5CE414CFA041355A0C97704026AD001</t>
  </si>
  <si>
    <t>합판거푸집 - 자재비  4회  M2     ( 호표 185 )</t>
  </si>
  <si>
    <t>5DF20489904DF452F8473C5FFDEC015AF114FA604A45592447F642CB3897A1C81467</t>
  </si>
  <si>
    <t>5DF20489904DF452F8473C5FFDEC015AD6341E60402C507CD7CCB95D74BBC30706D6</t>
  </si>
  <si>
    <t>주재료비의 38%</t>
  </si>
  <si>
    <t>5DF20489904DF452F8473C5FFDEC015CE414CFA041355A0C97704026A9005</t>
  </si>
  <si>
    <t>주재료비의 9%</t>
  </si>
  <si>
    <t>5DF20489904DF452F8473C5FFDEC015CE414CFA041355A0C97704026AF003</t>
  </si>
  <si>
    <t>합판거푸집 - 인력투입  보통, 수직고 7m까지  M2     ( 호표 186 )</t>
  </si>
  <si>
    <t>5DF20489904DF452F8473D66EFB8A25D29C49CF04FA65BAC07FB2075348AB32F737D</t>
  </si>
  <si>
    <t>5DF20489904DF452F8473D66EFB8A25D29C49CF04FA65BAC07FB2075348AB32F7378</t>
  </si>
  <si>
    <t>5DF20489904DF452F8473D66EFB8A25CE414CFA041355A0C97704026AD001</t>
  </si>
  <si>
    <t>모르타르비빔 - 돌붙임(바닥)  배합용적비 1:3, 시멘트, 모래 별도  M3     ( 호표 187 )</t>
  </si>
  <si>
    <t>5DF294A7A0405A533507819C49B2175AD6341E6041375E81277C5D4F8ECCAADFE4B7</t>
  </si>
  <si>
    <t>5DF294A7A0405A533507819C49B2175AF114FA6049A15FBCA7265F06C7877B251592</t>
  </si>
  <si>
    <t>5DF294A7A0405A533507819C49B2175DF2343D4047BE516D07BC3207F6B0</t>
  </si>
  <si>
    <t>습식공법 - 화강석  바닥, 자재 별도  M2     ( 호표 188 )</t>
  </si>
  <si>
    <t>5DF294A7A0432C5E4337A46FF33BAD5D29C49CF04FA65BAC07FB2075348AB32F70A5</t>
  </si>
  <si>
    <t>5DF294A7A0432C5E4337A46FF33BAD5D29C49CF04FA65BAC07FB2075348AB32F7378</t>
  </si>
  <si>
    <t>5DF294A7A0432C5E4337A46FF33BAD5CE414CFA041355A0C97704026AD001</t>
  </si>
  <si>
    <t>화강석 재료분리대(습식, 물갈기)  포천석, 100*30mm, 모르타르 30mm  M     ( 호표 189 )</t>
  </si>
  <si>
    <t>5DF2B4F550452A5A8D874D7813BBBC5AD6341E6043E25B25A7BE24F1689560EF0459</t>
  </si>
  <si>
    <t>5DF2B4F550452A5A8D874D7813BBBC5DF294A7A0405A533507819C49B217</t>
  </si>
  <si>
    <t>5DF2B4F550452A5A8D874D7813BBBC5DF294A7A0432C5E4337A46FF33BAD</t>
  </si>
  <si>
    <t>타일 압착 붙이기(바탕 12mm+압 6mm)  벽, 300*300(일반C, 일반줄눈)  M2     ( 호표 190 )</t>
  </si>
  <si>
    <t>5DF294A4E04AE45A054782F074B4595DF2343D4047BE516D07BC31600C00</t>
  </si>
  <si>
    <t>5DF294A4E04AE45A054782F074B4595DF294A4E04AE5548E57BD4389CF35</t>
  </si>
  <si>
    <t>모르타르 배합(배합품 제외)</t>
  </si>
  <si>
    <t>배합용적비 1:2, 시멘트, 모래 별도</t>
  </si>
  <si>
    <t>호표 192</t>
  </si>
  <si>
    <t>5DF2343D4047BE516D07BC3207F482</t>
  </si>
  <si>
    <t>5DF294A4E04AE45A054782F074B4595DF2343D4047BE516D07BC3207F482</t>
  </si>
  <si>
    <t>배합용적비 1:1, 시멘트, 모래 별도</t>
  </si>
  <si>
    <t>호표 193</t>
  </si>
  <si>
    <t>5DF2343D4047BE516D07BC3207F757</t>
  </si>
  <si>
    <t>5DF294A4E04AE45A054782F074B4595DF2343D4047BE516D07BC3207F757</t>
  </si>
  <si>
    <t>압착 붙이기 / 타일 붙임</t>
  </si>
  <si>
    <t>벽면, 0.04∼0.10 이하</t>
  </si>
  <si>
    <t>호표 194</t>
  </si>
  <si>
    <t>5DF294A4E04AE45A0557A982FA131C</t>
  </si>
  <si>
    <t>5DF294A4E04AE45A054782F074B4595DF294A4E04AE45A0557A982FA131C</t>
  </si>
  <si>
    <t>압착 붙이기 / 타일줄눈 설치</t>
  </si>
  <si>
    <t>호표 195</t>
  </si>
  <si>
    <t>5DF294A4E04AEC5F8F87BC79A0F46D</t>
  </si>
  <si>
    <t>5DF294A4E04AE45A054782F074B4595DF294A4E04AEC5F8F87BC79A0F46D</t>
  </si>
  <si>
    <t>바탕고르기  벽, 24mm 이하 기준  M2     ( 호표 191 )</t>
  </si>
  <si>
    <t>5DF294A4E04AE5548E57BD4389CF355D29C49CF04FA65BAC07FB2075348AB32F714A</t>
  </si>
  <si>
    <t>5DF294A4E04AE5548E57BD4389CF355D29C49CF04FA65BAC07FB2075348AB32F7378</t>
  </si>
  <si>
    <t>모르타르 배합(배합품 제외)  배합용적비 1:2, 시멘트, 모래 별도  M3     ( 호표 192 )</t>
  </si>
  <si>
    <t>5DF2343D4047BE516D07BC3207F4825AD6341E6041375E81277C5D4F8ECCAADFE4B7</t>
  </si>
  <si>
    <t>5DF2343D4047BE516D07BC3207F4825AF114FA6049A15FBCA7265F06C7877B251592</t>
  </si>
  <si>
    <t>모르타르 배합(배합품 제외)  배합용적비 1:1, 시멘트, 모래 별도  M3     ( 호표 193 )</t>
  </si>
  <si>
    <t>5DF2343D4047BE516D07BC3207F7575AD6341E6041375E81277C5D4F8ECCAADFE4B7</t>
  </si>
  <si>
    <t>5DF2343D4047BE516D07BC3207F7575AF114FA6049A15FBCA7265F06C7877B251592</t>
  </si>
  <si>
    <t>압착 붙이기 / 타일 붙임  벽면, 0.04∼0.10 이하  M2     ( 호표 194 )</t>
  </si>
  <si>
    <t>타일공</t>
  </si>
  <si>
    <t>5D29C49CF04FA65BAC07FB2075348AB32F7145</t>
  </si>
  <si>
    <t>5DF294A4E04AE45A0557A982FA131C5D29C49CF04FA65BAC07FB2075348AB32F7145</t>
  </si>
  <si>
    <t>5DF294A4E04AE45A0557A982FA131C5D29C49CF04FA65BAC07FB2075348AB32F7378</t>
  </si>
  <si>
    <t>5DF294A4E04AE45A0557A982FA131C5CE414CFA041355A0C97704026AE002</t>
  </si>
  <si>
    <t>압착 붙이기 / 타일줄눈 설치  벽면, 0.04∼0.10 이하  M2     ( 호표 195 )</t>
  </si>
  <si>
    <t>줄눈공</t>
  </si>
  <si>
    <t>5D29C49CF04FA65BAC07FB2075348AB32F70A2</t>
  </si>
  <si>
    <t>5DF294A4E04AEC5F8F87BC79A0F46D5D29C49CF04FA65BAC07FB2075348AB32F70A2</t>
  </si>
  <si>
    <t>수밀코킹  재료비 별도  M     ( 호표 196 )</t>
  </si>
  <si>
    <t>코킹공</t>
  </si>
  <si>
    <t>기타 직종</t>
  </si>
  <si>
    <t>5D29C49CF04FA65BAC07FF9B1D075CA4F5DEB9</t>
  </si>
  <si>
    <t>5DF2C4DF60410956FAD78F017CB38C5D29C49CF04FA65BAC07FF9B1D075CA4F5DEB9</t>
  </si>
  <si>
    <t>방습필름설치(바닥) - 15년 상 개정 삭제  주재료 별도  M2     ( 호표 197 )</t>
  </si>
  <si>
    <t>5DF2C4D2A0486959274783F1F4DB715D29C49CF04FA65BAC07FB2075348AB32F714B</t>
  </si>
  <si>
    <t>스테인리스핸드레일  75*150*1.5t+25.4, H:900  M     ( 호표 198 )</t>
  </si>
  <si>
    <t>5DF2E425104D97514CD7B52A4A5CC05AD6341E60402D52A73745E68D2C1E5E64FEC9</t>
  </si>
  <si>
    <t>일반구조용압연강판, 2.3mm</t>
  </si>
  <si>
    <t>5AD6341E60402D52A73744DCC7FACD3CD3FA93</t>
  </si>
  <si>
    <t>5DF2E425104D97514CD7B52A4A5CC05AD6341E60402D52A73744DCC7FACD3CD3FA93</t>
  </si>
  <si>
    <t>기계구조용스테인리스강관</t>
  </si>
  <si>
    <t>기계구조용스테인리스강관, ∮25.4*1.2mm</t>
  </si>
  <si>
    <t>5AAAF4590044C8588A871393EACCF332D7CE64</t>
  </si>
  <si>
    <t>5DF2E425104D97514CD7B52A4A5CC05AAAF4590044C8588A871393EACCF332D7CE64</t>
  </si>
  <si>
    <t>세트앵커</t>
  </si>
  <si>
    <t>세트앵커, M10*L75mm</t>
  </si>
  <si>
    <t>5AD62479A0428E5589A71A49F451F006C2D2CE</t>
  </si>
  <si>
    <t>5DF2E425104D97514CD7B52A4A5CC05AD62479A0428E5589A71A49F451F006C2D2CE</t>
  </si>
  <si>
    <t>스테인리스 CAP</t>
  </si>
  <si>
    <t>D60*1.2t</t>
  </si>
  <si>
    <t>호표 199</t>
  </si>
  <si>
    <t>5DF2E425104EBC570357FBA7737096</t>
  </si>
  <si>
    <t>5DF2E425104D97514CD7B52A4A5CC05DF2E425104EBC570357FBA7737096</t>
  </si>
  <si>
    <t>용접식난간 설치</t>
  </si>
  <si>
    <t>주자재 제작설치, 철제 난간</t>
  </si>
  <si>
    <t>호표 200</t>
  </si>
  <si>
    <t>5DF2E425104EBC572E473D64C5BBAB</t>
  </si>
  <si>
    <t>5DF2E425104D97514CD7B52A4A5CC05DF2E425104EBC572E473D64C5BBAB</t>
  </si>
  <si>
    <t>주자재 제작설치, 경량철물(스테인리스)</t>
  </si>
  <si>
    <t>호표 201</t>
  </si>
  <si>
    <t>5DF2E425104EBC570377A9031C58EB</t>
  </si>
  <si>
    <t>5DF2E425104D97514CD7B52A4A5CC05DF2E425104EBC570377A9031C58EB</t>
  </si>
  <si>
    <t>5DF2E425104D97514CD7B52A4A5CC05AF114FA60416B53AEB71719D4E8B245537528</t>
  </si>
  <si>
    <t>철강설, 스텐레스, 작업설부산물</t>
  </si>
  <si>
    <t>5AF114FA60416B53AEB71719D4E8B245537405</t>
  </si>
  <si>
    <t>5DF2E425104D97514CD7B52A4A5CC05AF114FA60416B53AEB71719D4E8B245537405</t>
  </si>
  <si>
    <t>스테인리스 CAP  D60*1.2t  개     ( 호표 199 )</t>
  </si>
  <si>
    <t>스테인리스강판, STS304, 1.2mm</t>
  </si>
  <si>
    <t>5AD6341E60402D52A73745E68D2C1E5E64FEC8</t>
  </si>
  <si>
    <t>5DF2E425104EBC570357FBA77370965AD6341E60402D52A73745E68D2C1E5E64FEC8</t>
  </si>
  <si>
    <t>각종 잡철물 제작</t>
  </si>
  <si>
    <t>스테인리스, 간단</t>
  </si>
  <si>
    <t>호표 202</t>
  </si>
  <si>
    <t>5DF2E42BA04955512C67AD51F84FB6</t>
  </si>
  <si>
    <t>5DF2E425104EBC570357FBA77370965DF2E42BA04955512C67AD51F84FB6</t>
  </si>
  <si>
    <t>5DF2E425104EBC570357FBA77370965AF114FA60416B53AEB71719D4E8B245537405</t>
  </si>
  <si>
    <t>용접식난간 설치  주자재 제작설치, 철제 난간  kg     ( 호표 200 )</t>
  </si>
  <si>
    <t>용접공</t>
  </si>
  <si>
    <t>5D29C49CF04FA65BAC07FB2075348AB32F7251</t>
  </si>
  <si>
    <t>5DF2E425104EBC572E473D64C5BBAB5D29C49CF04FA65BAC07FB2075348AB32F7251</t>
  </si>
  <si>
    <t>5DF2E425104EBC572E473D64C5BBAB5D29C49CF04FA65BAC07FB2075348AB32F7379</t>
  </si>
  <si>
    <t>5DF2E425104EBC572E473D64C5BBAB5D29C49CF04FA65BAC07FB2075348AB32F7378</t>
  </si>
  <si>
    <t>5DF2E425104EBC572E473D64C5BBAB5CE414CFA041355A0C97704026AD001</t>
  </si>
  <si>
    <t>5DF2E425104EBC572E473D64C5BBAB5CE414CFA041355A0C97704026AE002</t>
  </si>
  <si>
    <t>용접식난간 설치  주자재 제작설치, 경량철물(스테인리스)  kg     ( 호표 201 )</t>
  </si>
  <si>
    <t>5DF2E425104EBC570377A9031C58EB5D29C49CF04FA65BAC07FB2075348AB32F7251</t>
  </si>
  <si>
    <t>5DF2E425104EBC570377A9031C58EB5D29C49CF04FA65BAC07FB2075348AB32F7379</t>
  </si>
  <si>
    <t>5DF2E425104EBC570377A9031C58EB5D29C49CF04FA65BAC07FB2075348AB32F7378</t>
  </si>
  <si>
    <t>5DF2E425104EBC570377A9031C58EB5CE414CFA041355A0C97704026AD001</t>
  </si>
  <si>
    <t>5DF2E425104EBC570377A9031C58EB5CE414CFA041355A0C97704026AE002</t>
  </si>
  <si>
    <t>각종 잡철물 제작  스테인리스, 간단  kg     ( 호표 202 )</t>
  </si>
  <si>
    <t>스테인리스강용피복아크용접봉</t>
  </si>
  <si>
    <t>스테인리스강용피복아크용접봉, ∮3.2mm, AWSE309</t>
  </si>
  <si>
    <t>5AC5F4E3E044C05094175EAB8AFBAB07C3535E</t>
  </si>
  <si>
    <t>5DF2E42BA04955512C67AD51F84FB65AC5F4E3E044C05094175EAB8AFBAB07C3535E</t>
  </si>
  <si>
    <t>산소가스</t>
  </si>
  <si>
    <t>기체</t>
  </si>
  <si>
    <t>대기압상태기준</t>
  </si>
  <si>
    <t>5AF124801047CB520117CACF83BA0CAC23AD23</t>
  </si>
  <si>
    <t>5DF2E42BA04955512C67AD51F84FB65AF124801047CB520117CACF83BA0CAC23AD23</t>
  </si>
  <si>
    <t>아세틸렌가스</t>
  </si>
  <si>
    <t>아세틸렌가스, kg</t>
  </si>
  <si>
    <t>5AF154574047155122F7091452E7C034F621F5</t>
  </si>
  <si>
    <t>5DF2E42BA04955512C67AD51F84FB65AF154574047155122F7091452E7C034F621F5</t>
  </si>
  <si>
    <t>용접기(교류)</t>
  </si>
  <si>
    <t>500Amp</t>
  </si>
  <si>
    <t>호표 203</t>
  </si>
  <si>
    <t>5AE0A4891048E750311754635397AE1A94DB81EE</t>
  </si>
  <si>
    <t>5DF2E42BA04955512C67AD51F84FB65AE0A4891048E750311754635397AE1A94DB81EE</t>
  </si>
  <si>
    <t>공통자재</t>
  </si>
  <si>
    <t>일반경비, 전력</t>
  </si>
  <si>
    <t>kwh</t>
  </si>
  <si>
    <t>5DBF9466C0400E579B979DD9936A6B67B381ED</t>
  </si>
  <si>
    <t>5DF2E42BA04955512C67AD51F84FB65DBF9466C0400E579B979DD9936A6B67B381ED</t>
  </si>
  <si>
    <t>철공</t>
  </si>
  <si>
    <t>5D29C49CF04FA65BAC07FB2075348AB32F7373</t>
  </si>
  <si>
    <t>5DF2E42BA04955512C67AD51F84FB65D29C49CF04FA65BAC07FB2075348AB32F7373</t>
  </si>
  <si>
    <t>5DF2E42BA04955512C67AD51F84FB65D29C49CF04FA65BAC07FB2075348AB32F7378</t>
  </si>
  <si>
    <t>5DF2E42BA04955512C67AD51F84FB65D29C49CF04FA65BAC07FB2075348AB32F7251</t>
  </si>
  <si>
    <t>5DF2E42BA04955512C67AD51F84FB65D29C49CF04FA65BAC07FB2075348AB32F7379</t>
  </si>
  <si>
    <t>5DF2E42BA04955512C67AD51F84FB65CE414CFA041355A0C97704026AD001</t>
  </si>
  <si>
    <t>용접기(교류)  500Amp  HR     ( 호표 203 )</t>
  </si>
  <si>
    <t>5AE0A4891048E750311754635397AE1A94DB81</t>
  </si>
  <si>
    <t>5AE0A4891048E750311754635397AE1A94DB81EE5AE0A4891048E750311754635397AE1A94DB81</t>
  </si>
  <si>
    <t>계단논슬립 설치  콘크리트계단, 재료비 별도  M     ( 호표 204 )</t>
  </si>
  <si>
    <t>5DF2B4F3A047B05955A73D1E87684C5D29C49CF04FA65BAC07FB2075348AB32F70A6</t>
  </si>
  <si>
    <t>5DF2B4F3A047B05955A73D1E87684C5D29C49CF04FA65BAC07FB2075348AB32F7378</t>
  </si>
  <si>
    <t>5DF2B4F3A047B05955A73D1E87684C5CE414CFA041355A0C97704026AD001</t>
  </si>
  <si>
    <t>각종 잡철물 제작 설치  철재, 간단(강판의 가공설치)  kg     ( 호표 205 )</t>
  </si>
  <si>
    <t>호표 208</t>
  </si>
  <si>
    <t>5DF2E42BA04955513EF766BD92EE9D</t>
  </si>
  <si>
    <t>5DF2E42BA04955513EC790114622D15DF2E42BA04955513EF766BD92EE9D</t>
  </si>
  <si>
    <t>각종 잡철물 설치</t>
  </si>
  <si>
    <t>호표 209</t>
  </si>
  <si>
    <t>5DF2E42BA04955513EF766BC8BFDED</t>
  </si>
  <si>
    <t>5DF2E42BA04955513EC790114622D15DF2E42BA04955513EF766BC8BFDED</t>
  </si>
  <si>
    <t>녹막이페인트 붓칠  철재면, 1회, 2종  M2     ( 호표 206 )</t>
  </si>
  <si>
    <t>호표 210</t>
  </si>
  <si>
    <t>5DF2A48A104F2F5B72B72B397B844A</t>
  </si>
  <si>
    <t>5DF2A48A104F2F5B72A7015DE0920A5DF2A48A104F2F5B72B72B397B844A</t>
  </si>
  <si>
    <t>5DF2A48A104F2F5B72A7015DE0920A5DF2A48A104F2F5B72B72A13782F1F</t>
  </si>
  <si>
    <t>유성페인트 붓칠  철재면, 2회. 1급  M2     ( 호표 207 )</t>
  </si>
  <si>
    <t>철재면, 2회, 1급</t>
  </si>
  <si>
    <t>호표 212</t>
  </si>
  <si>
    <t>5DF2A48970494D5DDD174A17F85541</t>
  </si>
  <si>
    <t>5DF2A48970494D5DDD174A131FF2345DF2A48970494D5DDD174A17F85541</t>
  </si>
  <si>
    <t>철재면, 2회</t>
  </si>
  <si>
    <t>호표 213</t>
  </si>
  <si>
    <t>5DF2A48970494D5DDD174A17FA0068</t>
  </si>
  <si>
    <t>5DF2A48970494D5DDD174A131FF2345DF2A48970494D5DDD174A17FA0068</t>
  </si>
  <si>
    <t>각종 잡철물 제작  철재, 간단(강판의 가공설치)  kg     ( 호표 208 )</t>
  </si>
  <si>
    <t>용접봉(연강용)</t>
  </si>
  <si>
    <t>3.2(KSE4301)</t>
  </si>
  <si>
    <t>5AC5F4E3E044C05094175EAB8AFBAB07C08E64</t>
  </si>
  <si>
    <t>5DF2E42BA04955513EF766BD92EE9D5AC5F4E3E044C05094175EAB8AFBAB07C08E64</t>
  </si>
  <si>
    <t>5DF2E42BA04955513EF766BD92EE9D5AF124801047CB520117CACF83BA0CAC23AD23</t>
  </si>
  <si>
    <t>5DF2E42BA04955513EF766BD92EE9D5AF154574047155122F7091452E7C034F621F5</t>
  </si>
  <si>
    <t>5DF2E42BA04955513EF766BD92EE9D5AE0A4891048E750311754635397AE1A94DB81EE</t>
  </si>
  <si>
    <t>5DF2E42BA04955513EF766BD92EE9D5DBF9466C0400E579B979DD9936A6B67B381ED</t>
  </si>
  <si>
    <t>철판공</t>
  </si>
  <si>
    <t>5D29C49CF04FA65BAC07FB2075348AB32F7253</t>
  </si>
  <si>
    <t>5DF2E42BA04955513EF766BD92EE9D5D29C49CF04FA65BAC07FB2075348AB32F7253</t>
  </si>
  <si>
    <t>5DF2E42BA04955513EF766BD92EE9D5D29C49CF04FA65BAC07FB2075348AB32F7378</t>
  </si>
  <si>
    <t>5DF2E42BA04955513EF766BD92EE9D5D29C49CF04FA65BAC07FB2075348AB32F7251</t>
  </si>
  <si>
    <t>5DF2E42BA04955513EF766BD92EE9D5D29C49CF04FA65BAC07FB2075348AB32F7379</t>
  </si>
  <si>
    <t>5DF2E42BA04955513EF766BD92EE9D5CE414CFA041355A0C97704026AD001</t>
  </si>
  <si>
    <t>각종 잡철물 설치  철재, 간단(강판의 가공설치)  kg     ( 호표 209 )</t>
  </si>
  <si>
    <t>5DF2E42BA04955513EF766BC8BFDED5AC5F4E3E044C05094175EAB8AFBAB07C08E64</t>
  </si>
  <si>
    <t>5DF2E42BA04955513EF766BC8BFDED5AF124801047CB520117CACF83BA0CAC23AD23</t>
  </si>
  <si>
    <t>5DF2E42BA04955513EF766BC8BFDED5AF154574047155122F7091452E7C034F621F5</t>
  </si>
  <si>
    <t>5DF2E42BA04955513EF766BC8BFDED5AE0A4891048E750311754635397AE1A94DB81EE</t>
  </si>
  <si>
    <t>5DF2E42BA04955513EF766BC8BFDED5DBF9466C0400E579B979DD9936A6B67B381ED</t>
  </si>
  <si>
    <t>5DF2E42BA04955513EF766BC8BFDED5D29C49CF04FA65BAC07FB2075348AB32F7253</t>
  </si>
  <si>
    <t>5DF2E42BA04955513EF766BC8BFDED5D29C49CF04FA65BAC07FB2075348AB32F7378</t>
  </si>
  <si>
    <t>5DF2E42BA04955513EF766BC8BFDED5D29C49CF04FA65BAC07FB2075348AB32F7251</t>
  </si>
  <si>
    <t>5DF2E42BA04955513EF766BC8BFDED5D29C49CF04FA65BAC07FB2075348AB32F7379</t>
  </si>
  <si>
    <t>5DF2E42BA04955513EF766BC8BFDED5CE414CFA041355A0C97704026AD001</t>
  </si>
  <si>
    <t>녹막이 페인트칠  철재면, 1회, 2종  M2     ( 호표 210 )</t>
  </si>
  <si>
    <t>방청페인트</t>
  </si>
  <si>
    <t>방청페인트, KSM6030-1종2류, 광명단페인트</t>
  </si>
  <si>
    <t>5AD6247A404A1C5E54A740CC7B84B84E7B9757</t>
  </si>
  <si>
    <t>5DF2A48A104F2F5B72B72B397B844A5AD6247A404A1C5E54A740CC7B84B84E7B9757</t>
  </si>
  <si>
    <t>시너</t>
  </si>
  <si>
    <t>시너, KSM6060, 2종</t>
  </si>
  <si>
    <t>5AD6247A404A1C5E8177F1E7A0DF4F459E2712</t>
  </si>
  <si>
    <t>5DF2A48A104F2F5B72B72B397B844A5AD6247A404A1C5E8177F1E7A0DF4F459E2712</t>
  </si>
  <si>
    <t>주재료비의 3%</t>
  </si>
  <si>
    <t>5DF2A48A104F2F5B72B72B397B844A5CE414CFA041355A0C97704026AD001</t>
  </si>
  <si>
    <t>녹막이 페인트칠  철재면, 1회  M2     ( 호표 211 )</t>
  </si>
  <si>
    <t>도장공</t>
  </si>
  <si>
    <t>5D29C49CF04FA65BAC07FB2075348AB32F7144</t>
  </si>
  <si>
    <t>5DF2A48A104F2F5B72B72A13782F1F5D29C49CF04FA65BAC07FB2075348AB32F7144</t>
  </si>
  <si>
    <t>5DF2A48A104F2F5B72B72A13782F1F5D29C49CF04FA65BAC07FB2075348AB32F7378</t>
  </si>
  <si>
    <t>유성페인트 붓칠  철재면, 2회, 1급  M2     ( 호표 212 )</t>
  </si>
  <si>
    <t>조합페인트</t>
  </si>
  <si>
    <t>조합페인트, KSM6020-1종1급, 백색</t>
  </si>
  <si>
    <t>5AD6247A404A1C5E54A744ABA645CD56B68587</t>
  </si>
  <si>
    <t>5DF2A48970494D5DDD174A17F855415AD6247A404A1C5E54A744ABA645CD56B68587</t>
  </si>
  <si>
    <t>시너, KSM6060, 1종</t>
  </si>
  <si>
    <t>5AD6247A404A1C5E8177F1E7A0DF4F459E2713</t>
  </si>
  <si>
    <t>5DF2A48970494D5DDD174A17F855415AD6247A404A1C5E8177F1E7A0DF4F459E2713</t>
  </si>
  <si>
    <t>주재료비의 4%</t>
  </si>
  <si>
    <t>5DF2A48970494D5DDD174A17F855415CE414CFA041355A0C97704026AD001</t>
  </si>
  <si>
    <t>유성페인트 붓칠  철재면, 2회  M2     ( 호표 213 )</t>
  </si>
  <si>
    <t>5DF2A48970494D5DDD174A17FA00685D29C49CF04FA65BAC07FB2075348AB32F7144</t>
  </si>
  <si>
    <t>5DF2A48970494D5DDD174A17FA00685D29C49CF04FA65BAC07FB2075348AB32F7378</t>
  </si>
  <si>
    <t>몰딩 설치    M     ( 호표 214 )</t>
  </si>
  <si>
    <t>5DF2B4FBF04B7A5DDE77964AA0747D5D29C49CF04FA65BAC07FB2075348AB32F70A6</t>
  </si>
  <si>
    <t>인력품의 4%</t>
  </si>
  <si>
    <t>5DF2B4FBF04B7A5DDE77964AA0747D5CE414CFA041355A0C97704026AD001</t>
  </si>
  <si>
    <t>모르타르 바름  3.6m 이하, 3회(T=24mm 이하 기준)  M2     ( 호표 215 )</t>
  </si>
  <si>
    <t>5DF2343D4047BF53DF9717EA76E8275D29C49CF04FA65BAC07FB2075348AB32F714A</t>
  </si>
  <si>
    <t>5DF2343D4047BF53DF9717EA76E8275D29C49CF04FA65BAC07FB2075348AB32F7378</t>
  </si>
  <si>
    <t>5DF2343D4047BF53DF9717EA76E8275CE414CFA041355A0C97704026AD001</t>
  </si>
  <si>
    <t>모르타르 바름  3.6m 이하, 2회(T=24mm 이하 기준)  M2     ( 호표 216 )</t>
  </si>
  <si>
    <t>5DF2343D4047BF53DF9717EA76E9CD5D29C49CF04FA65BAC07FB2075348AB32F714A</t>
  </si>
  <si>
    <t>5DF2343D4047BF53DF9717EA76E9CD5D29C49CF04FA65BAC07FB2075348AB32F7378</t>
  </si>
  <si>
    <t>5DF2343D4047BF53DF9717EA76E9CD5CE414CFA041355A0C97704026AD001</t>
  </si>
  <si>
    <t>바탕고르기  바닥, 24mm 이하 기준  M2     ( 호표 217 )</t>
  </si>
  <si>
    <t>5DF294A4E04AE5548E57BD4035318C5D29C49CF04FA65BAC07FB2075348AB32F714A</t>
  </si>
  <si>
    <t>5DF294A4E04AE5548E57BD4035318C5D29C49CF04FA65BAC07FB2075348AB32F7378</t>
  </si>
  <si>
    <t>코너비드 설치  재료비 별도  M     ( 호표 218 )</t>
  </si>
  <si>
    <t>5DF234361046225022F7F46D57574D5D29C49CF04FA65BAC07FB2075348AB32F714A</t>
  </si>
  <si>
    <t>강재창호 설치  1.5~2.5m2 미만  개소     ( 호표 219 )</t>
  </si>
  <si>
    <t>5DF284BF504E145560B77517CF353F5D29C49CF04FA65BAC07FB2075348AB32F7149</t>
  </si>
  <si>
    <t>5DF284BF504E145560B77517CF353F5D29C49CF04FA65BAC07FB2075348AB32F7378</t>
  </si>
  <si>
    <t>5DF284BF504E145560B77517CF353F5CE414CFA041355A0C97704026AD001</t>
  </si>
  <si>
    <t>강재창호 설치  1.5m2 미만  개소     ( 호표 220 )</t>
  </si>
  <si>
    <t>5DF284BF504E145560B77517CF36C65D29C49CF04FA65BAC07FB2075348AB32F7149</t>
  </si>
  <si>
    <t>5DF284BF504E145560B77517CF36C65D29C49CF04FA65BAC07FB2075348AB32F7378</t>
  </si>
  <si>
    <t>5DF284BF504E145560B77517CF36C65CE414CFA041355A0C97704026AD001</t>
  </si>
  <si>
    <t>강재창호 설치  3.5~4.5m2 미만  개소     ( 호표 221 )</t>
  </si>
  <si>
    <t>5DF284BF504E145560B77517CF33715D29C49CF04FA65BAC07FB2075348AB32F7149</t>
  </si>
  <si>
    <t>5DF284BF504E145560B77517CF33715D29C49CF04FA65BAC07FB2075348AB32F7378</t>
  </si>
  <si>
    <t>5DF284BF504E145560B77517CF33715CE414CFA041355A0C97704026AD001</t>
  </si>
  <si>
    <t>각종 잡철물 제작 설치  스테인리스, 간단(강판의 가공설치)  kg     ( 호표 222 )</t>
  </si>
  <si>
    <t>호표 223</t>
  </si>
  <si>
    <t>5DF2E42BA049555101B7C8F3C0021F</t>
  </si>
  <si>
    <t>5DF2E42BA04955510187759BB2380E5DF2E42BA049555101B7C8F3C0021F</t>
  </si>
  <si>
    <t>호표 224</t>
  </si>
  <si>
    <t>5DF2E42BA049555101B7C8F23A98BF</t>
  </si>
  <si>
    <t>5DF2E42BA04955510187759BB2380E5DF2E42BA049555101B7C8F23A98BF</t>
  </si>
  <si>
    <t>각종 잡철물 제작  스테인리스, 간단(강판의 가공설치)  kg     ( 호표 223 )</t>
  </si>
  <si>
    <t>5DF2E42BA049555101B7C8F3C0021F5AC5F4E3E044C05094175EAB8AFBAB07C3535E</t>
  </si>
  <si>
    <t>5DF2E42BA049555101B7C8F3C0021F5AF124801047CB520117CACF83BA0CAC23AD23</t>
  </si>
  <si>
    <t>5DF2E42BA049555101B7C8F3C0021F5AF154574047155122F7091452E7C034F621F5</t>
  </si>
  <si>
    <t>5DF2E42BA049555101B7C8F3C0021F5AE0A4891048E750311754635397AE1A94DB81EE</t>
  </si>
  <si>
    <t>5DF2E42BA049555101B7C8F3C0021F5DBF9466C0400E579B979DD9936A6B67B381ED</t>
  </si>
  <si>
    <t>5DF2E42BA049555101B7C8F3C0021F5D29C49CF04FA65BAC07FB2075348AB32F7253</t>
  </si>
  <si>
    <t>5DF2E42BA049555101B7C8F3C0021F5D29C49CF04FA65BAC07FB2075348AB32F7378</t>
  </si>
  <si>
    <t>5DF2E42BA049555101B7C8F3C0021F5D29C49CF04FA65BAC07FB2075348AB32F7251</t>
  </si>
  <si>
    <t>5DF2E42BA049555101B7C8F3C0021F5D29C49CF04FA65BAC07FB2075348AB32F7379</t>
  </si>
  <si>
    <t>5DF2E42BA049555101B7C8F3C0021F5CE414CFA041355A0C97704026AD001</t>
  </si>
  <si>
    <t>각종 잡철물 설치  스테인리스, 간단(강판의 가공설치)  kg     ( 호표 224 )</t>
  </si>
  <si>
    <t>5DF2E42BA049555101B7C8F23A98BF5AC5F4E3E044C05094175EAB8AFBAB07C3535E</t>
  </si>
  <si>
    <t>5DF2E42BA049555101B7C8F23A98BF5AF124801047CB520117CACF83BA0CAC23AD23</t>
  </si>
  <si>
    <t>5DF2E42BA049555101B7C8F23A98BF5AF154574047155122F7091452E7C034F621F5</t>
  </si>
  <si>
    <t>5DF2E42BA049555101B7C8F23A98BF5AE0A4891048E750311754635397AE1A94DB81EE</t>
  </si>
  <si>
    <t>5DF2E42BA049555101B7C8F23A98BF5DBF9466C0400E579B979DD9936A6B67B381ED</t>
  </si>
  <si>
    <t>5DF2E42BA049555101B7C8F23A98BF5D29C49CF04FA65BAC07FB2075348AB32F7253</t>
  </si>
  <si>
    <t>5DF2E42BA049555101B7C8F23A98BF5D29C49CF04FA65BAC07FB2075348AB32F7378</t>
  </si>
  <si>
    <t>5DF2E42BA049555101B7C8F23A98BF5D29C49CF04FA65BAC07FB2075348AB32F7251</t>
  </si>
  <si>
    <t>5DF2E42BA049555101B7C8F23A98BF5D29C49CF04FA65BAC07FB2075348AB32F7379</t>
  </si>
  <si>
    <t>5DF2E42BA049555101B7C8F23A98BF5CE414CFA041355A0C97704026AD001</t>
  </si>
  <si>
    <t>녹막이 페인트칠  철재면, 1회, 1종  M2     ( 호표 225 )</t>
  </si>
  <si>
    <t>방청페인트, KSM6030-1종1류, 광명단페인트</t>
  </si>
  <si>
    <t>5AD6247A404A1C5E54A740CC7B84B84E7B9756</t>
  </si>
  <si>
    <t>5DF2A48A104F2F5B72B72B397B871E5AD6247A404A1C5E54A740CC7B84B84E7B9756</t>
  </si>
  <si>
    <t>5DF2A48A104F2F5B72B72B397B871E5AD6247A404A1C5E8177F1E7A0DF4F459E2713</t>
  </si>
  <si>
    <t>5DF2A48A104F2F5B72B72B397B871E5CE414CFA041355A0C97704026AD001</t>
  </si>
  <si>
    <t>유성페인트 붓칠  철재면, 1회. 1급  M2     ( 호표 226 )</t>
  </si>
  <si>
    <t>철재면, 1회, 1급</t>
  </si>
  <si>
    <t>호표 227</t>
  </si>
  <si>
    <t>5DF2A48970494D5DDD174A17FB2920</t>
  </si>
  <si>
    <t>5DF2A48970494D5DDD174A15CD2D9F5DF2A48970494D5DDD174A17FB2920</t>
  </si>
  <si>
    <t>호표 228</t>
  </si>
  <si>
    <t>5DF2A48970494D5DDD174A17FA033D</t>
  </si>
  <si>
    <t>5DF2A48970494D5DDD174A15CD2D9F5DF2A48970494D5DDD174A17FA033D</t>
  </si>
  <si>
    <t>유성페인트 붓칠  철재면, 1회, 1급  M2     ( 호표 227 )</t>
  </si>
  <si>
    <t>5DF2A48970494D5DDD174A17FB29205AD6247A404A1C5E54A744ABA645CD56B68587</t>
  </si>
  <si>
    <t>5DF2A48970494D5DDD174A17FB29205AD6247A404A1C5E8177F1E7A0DF4F459E2713</t>
  </si>
  <si>
    <t>5DF2A48970494D5DDD174A17FB29205CE414CFA041355A0C97704026AD001</t>
  </si>
  <si>
    <t>유성페인트 붓칠  철재면, 1회  M2     ( 호표 228 )</t>
  </si>
  <si>
    <t>5DF2A48970494D5DDD174A17FA033D5D29C49CF04FA65BAC07FB2075348AB32F7144</t>
  </si>
  <si>
    <t>5DF2A48970494D5DDD174A17FA033D5D29C49CF04FA65BAC07FB2075348AB32F7378</t>
  </si>
  <si>
    <t>걸레받이용 페인트칠  붓칠, 2회, 재료비  M2     ( 호표 229 )</t>
  </si>
  <si>
    <t>아크릴수지페인트</t>
  </si>
  <si>
    <t>아크릴수지페인트, KSM6020-2종1급, 흑색</t>
  </si>
  <si>
    <t>5AD6247A404A1C5E54371C0BE90BC867D76BB4</t>
  </si>
  <si>
    <t>5DF2A489704B78500507BA79CC16725AD6247A404A1C5E54371C0BE90BC867D76BB4</t>
  </si>
  <si>
    <t>5DF2A489704B78500507BA79CC16725AD6247A404A1C5E8177F1E7A0DF4F459E2713</t>
  </si>
  <si>
    <t>퍼티</t>
  </si>
  <si>
    <t>퍼티, 319퍼티, 회색</t>
  </si>
  <si>
    <t>1L=1.55kg</t>
  </si>
  <si>
    <t>5AD6247A404B225CD557CAE4FD53701CC0EF7E</t>
  </si>
  <si>
    <t>5DF2A489704B78500507BA79CC16725AD6247A404B225CD557CAE4FD53701CC0EF7E</t>
  </si>
  <si>
    <t>연마지</t>
  </si>
  <si>
    <t>연마지, #120~180, 230*280mm</t>
  </si>
  <si>
    <t>5AD62479A04D975D444749028D740CEC76F7C7</t>
  </si>
  <si>
    <t>5DF2A489704B78500507BA79CC16725AD62479A04D975D444749028D740CEC76F7C7</t>
  </si>
  <si>
    <t>걸레받이용 페인트칠  붓칠, 2회, 노무비  M2     ( 호표 230 )</t>
  </si>
  <si>
    <t>5DF2A489704B78500507BA7826F52F5D29C49CF04FA65BAC07FB2075348AB32F7144</t>
  </si>
  <si>
    <t>5DF2A489704B78500507BA7826F52F5D29C49CF04FA65BAC07FB2075348AB32F7378</t>
  </si>
  <si>
    <t>con'c, mortar면 바탕만들기  내부 천장, 친환경  M2     ( 호표 231 )</t>
  </si>
  <si>
    <t>퍼티, 친환경, 내부</t>
  </si>
  <si>
    <t>5AD6247A404B225CD557CAE4FD53701CC3A21E</t>
  </si>
  <si>
    <t>5DF2A498F04CC55D03D70B348981235AD6247A404B225CD557CAE4FD53701CC3A21E</t>
  </si>
  <si>
    <t>5DF2A498F04CC55D03D70B348981235AD62479A04D975D444749028D740CEC76F7C7</t>
  </si>
  <si>
    <t>5DF2A498F04CC55D03D70B348981235D29C49CF04FA65BAC07FB2075348AB32F7144</t>
  </si>
  <si>
    <t>5DF2A498F04CC55D03D70B348981235D29C49CF04FA65BAC07FB2075348AB32F7378</t>
  </si>
  <si>
    <t>인력품의 20%</t>
  </si>
  <si>
    <t>5DF2A498F04CC55D03D70B348981235CE414CFA041355A0C97704026AD001</t>
  </si>
  <si>
    <t>수성페인트 롤러칠  내부, 2회, 친환경페인트(진품)  M2     ( 호표 232 )</t>
  </si>
  <si>
    <t>수성페인트</t>
  </si>
  <si>
    <t>수성페인트, 친환경(진품)</t>
  </si>
  <si>
    <t>5AD6247A404A1C5E543716E3CD303EB3DE7064</t>
  </si>
  <si>
    <t>5DF2A4885040F75CC7276120DE16345AD6247A404A1C5E543716E3CD303EB3DE7064</t>
  </si>
  <si>
    <t>주재료비의 6%</t>
  </si>
  <si>
    <t>5DF2A4885040F75CC7276120DE16345CE414CFA041355A0C97704026AD001</t>
  </si>
  <si>
    <t>수성페인트 롤러칠  천장, 2회  M2     ( 호표 233 )</t>
  </si>
  <si>
    <t>5DF2A4885040F75CC707B0F05776445D29C49CF04FA65BAC07FB2075348AB32F7144</t>
  </si>
  <si>
    <t>5DF2A4885040F75CC707B0F05776445D29C49CF04FA65BAC07FB2075348AB32F7378</t>
  </si>
  <si>
    <t>5DF2A4885040F75CC707B0F05776445CE414CFA041355A0C97704026AD001</t>
  </si>
  <si>
    <t>석고보드면 바탕만들기  줄퍼티, 천장, 친환경  M2     ( 호표 234 )</t>
  </si>
  <si>
    <t>F-Tape</t>
  </si>
  <si>
    <t>W:35~100mm</t>
  </si>
  <si>
    <t>5AD6247A404B225CD557CAE4FD53701CC1F54A</t>
  </si>
  <si>
    <t>5DF2A498F04CC55D03D7087F38AC0A5AD6247A404B225CD557CAE4FD53701CC1F54A</t>
  </si>
  <si>
    <t>휠러</t>
  </si>
  <si>
    <t>5AD6247A404B225CD557CAE4FD53701CC1F4A1</t>
  </si>
  <si>
    <t>5DF2A498F04CC55D03D7087F38AC0A5AD6247A404B225CD557CAE4FD53701CC1F4A1</t>
  </si>
  <si>
    <t>5DF2A498F04CC55D03D7087F38AC0A5AD6247A404B225CD557CAE4FD53701CC3A21E</t>
  </si>
  <si>
    <t>5DF2A498F04CC55D03D7087F38AC0A5AD62479A04D975D444749028D740CEC76F7C7</t>
  </si>
  <si>
    <t>5DF2A498F04CC55D03D7087F38AC0A5D29C49CF04FA65BAC07FB2075348AB32F7144</t>
  </si>
  <si>
    <t>5DF2A498F04CC55D03D7087F38AC0A5D29C49CF04FA65BAC07FB2075348AB32F7378</t>
  </si>
  <si>
    <t>5DF2A498F04CC55D03D7087F38AC0A5CE414CFA041355A0C97704026AE002</t>
  </si>
  <si>
    <t>5DF2A498F04CC55D03D7087F38AC0A5CE414CFA041355A0C97704026AD001</t>
  </si>
  <si>
    <t>con'c, mortar면 바탕만들기  내부, 친환경  M2     ( 호표 235 )</t>
  </si>
  <si>
    <t>5DF2A498F04CC55D03D70B375D60C35AD6247A404B225CD557CAE4FD53701CC3A21E</t>
  </si>
  <si>
    <t>5DF2A498F04CC55D03D70B375D60C35AD62479A04D975D444749028D740CEC76F7C7</t>
  </si>
  <si>
    <t>5DF2A498F04CC55D03D70B375D60C35D29C49CF04FA65BAC07FB2075348AB32F7144</t>
  </si>
  <si>
    <t>5DF2A498F04CC55D03D70B375D60C35D29C49CF04FA65BAC07FB2075348AB32F7378</t>
  </si>
  <si>
    <t>수성페인트 롤러칠  내부, 2회, 친환경페인트(POP)  M2     ( 호표 236 )</t>
  </si>
  <si>
    <t>수성페인트, 친환경(POP), 내부</t>
  </si>
  <si>
    <t>5AD6247A404A1C5E543716E3CD303EB3DE733B</t>
  </si>
  <si>
    <t>5DF2A4885040F75CC7276120DF39625AD6247A404A1C5E543716E3CD303EB3DE733B</t>
  </si>
  <si>
    <t>5DF2A4885040F75CC7276120DF39625CE414CFA041355A0C97704026AD001</t>
  </si>
  <si>
    <t>수성페인트 롤러칠  2회  M2     ( 호표 237 )</t>
  </si>
  <si>
    <t>5DF2A4885040F75CC777E2137F92215D29C49CF04FA65BAC07FB2075348AB32F7144</t>
  </si>
  <si>
    <t>5DF2A4885040F75CC777E2137F92215D29C49CF04FA65BAC07FB2075348AB32F7378</t>
  </si>
  <si>
    <t>석고보드면 바탕만들기  줄퍼티, 친환경  M2     ( 호표 238 )</t>
  </si>
  <si>
    <t>5DF2A498F04CC55D03D7087F3B60305AD6247A404B225CD557CAE4FD53701CC1F54A</t>
  </si>
  <si>
    <t>5DF2A498F04CC55D03D7087F3B60305AD6247A404B225CD557CAE4FD53701CC1F4A1</t>
  </si>
  <si>
    <t>5DF2A498F04CC55D03D7087F3B60305AD6247A404B225CD557CAE4FD53701CC3A21E</t>
  </si>
  <si>
    <t>5DF2A498F04CC55D03D7087F3B60305AD62479A04D975D444749028D740CEC76F7C7</t>
  </si>
  <si>
    <t>5DF2A498F04CC55D03D7087F3B60305D29C49CF04FA65BAC07FB2075348AB32F7144</t>
  </si>
  <si>
    <t>5DF2A498F04CC55D03D7087F3B60305D29C49CF04FA65BAC07FB2075348AB32F7378</t>
  </si>
  <si>
    <t>5DF2A498F04CC55D03D7087F3B60305CE414CFA041355A0C97704026AD001</t>
  </si>
  <si>
    <t>에폭시 페인트칠  재료비  M2     ( 호표 239 )</t>
  </si>
  <si>
    <t>에나멜페인트</t>
  </si>
  <si>
    <t>에나멜페인트, SB-EV-400, 에폭시수지, 에포마, 투명</t>
  </si>
  <si>
    <t>5AD6247A404A1C5E543715DB35D826CEF75E73</t>
  </si>
  <si>
    <t>5DF2A4812042CD522C977D4E5CBFD85AD6247A404A1C5E543715DB35D826CEF75E73</t>
  </si>
  <si>
    <t>에나멜페인트, SB.EP, 에폭시수지, 에포마, 프라이머</t>
  </si>
  <si>
    <t>5AD6247A404A1C5E543715DB35D826CEF75C45</t>
  </si>
  <si>
    <t>5DF2A4812042CD522C977D4E5CBFD85AD6247A404A1C5E543715DB35D826CEF75C45</t>
  </si>
  <si>
    <t>5DF2A4812042CD522C977D4E5CBFD85AD6247A404A1C5E8177F1E7A0DF4F459E2713</t>
  </si>
  <si>
    <t>에폭시 라이닝  레기칠, 노무비  M2     ( 호표 240 )</t>
  </si>
  <si>
    <t>5DF2A4812042CD522C8756A47AB4615D29C49CF04FA65BAC07FB2075348AB32F7144</t>
  </si>
  <si>
    <t>5DF2A4812042CD522C8756A47AB4615D29C49CF04FA65BAC07FB2075348AB32F7378</t>
  </si>
  <si>
    <t>낙서방지용 페인트칠  롤러 2회, 재료비  M2     ( 호표 241 )</t>
  </si>
  <si>
    <t>수성페인트, 아크로글로시(내부), 낙서방지</t>
  </si>
  <si>
    <t>5AD6247A404A1C5E543716E3CD303EB3DE74C0</t>
  </si>
  <si>
    <t>5DF2A484F0466A5C6567548BC522815AD6247A404A1C5E543716E3CD303EB3DE74C0</t>
  </si>
  <si>
    <t>5DF2A484F0466A5C6567548BC522815AD6247A404A1C5E8177F1E7A0DF4F459E2713</t>
  </si>
  <si>
    <t>퍼티, 319퍼티, 백색</t>
  </si>
  <si>
    <t>5AD6247A404B225CD557CAE4FD53701CC0EE59</t>
  </si>
  <si>
    <t>5DF2A484F0466A5C6567548BC522815AD6247A404B225CD557CAE4FD53701CC0EE59</t>
  </si>
  <si>
    <t>5DF2A484F0466A5C6567548BC522815AD62479A04D975D444749028D740CEC76F7C7</t>
  </si>
  <si>
    <t>낙서방지용 페인트칠  롤러 2회, 노무비  M2     ( 호표 242 )</t>
  </si>
  <si>
    <t>5DF2A484F0466A5C6567575FA4C25A5D29C49CF04FA65BAC07FB2075348AB32F7144</t>
  </si>
  <si>
    <t>5DF2A484F0466A5C6567575FA4C25A5D29C49CF04FA65BAC07FB2075348AB32F7378</t>
  </si>
  <si>
    <t>발포폴리스티렌 설치(접착제붙이기, 벽)  50mm 초과 ~ 100mm 이하  M2     ( 호표 243 )</t>
  </si>
  <si>
    <t>5DF2B4F6704B2F5CCBF7B5337572C05D29C49CF04FA65BAC07FB2075348AB32F70A6</t>
  </si>
  <si>
    <t>5DF2B4F6704B2F5CCBF7B5337572C05D29C49CF04FA65BAC07FB2075348AB32F7378</t>
  </si>
  <si>
    <t>발포폴리스티렌 설치(접착제붙이기, 천장)  100mm 초과 ~ 150mm 이하  M2     ( 호표 244 )</t>
  </si>
  <si>
    <t>5DF2B4F6704B2F5CCBF7B530A196F55D29C49CF04FA65BAC07FB2075348AB32F70A6</t>
  </si>
  <si>
    <t>5DF2B4F6704B2F5CCBF7B530A196F55D29C49CF04FA65BAC07FB2075348AB32F7378</t>
  </si>
  <si>
    <t>소형브레이커(공압식)  1.3㎥/min  HR     ( 호표 245 )</t>
  </si>
  <si>
    <t>5AE0A4891048E555A357D8A045DFF62934752E</t>
  </si>
  <si>
    <t>5AE0A4891048E555A357D8A045DFF62934752E3B5AE0A4891048E555A357D8A045DFF62934752E</t>
  </si>
  <si>
    <t>공기압축기(이동식)  3.5㎥/min  HR     ( 호표 246 )</t>
  </si>
  <si>
    <t>5AE0A4891048E555A357DC1BAEA40B6F0923C4</t>
  </si>
  <si>
    <t>5AE0A4891048E555A357DC1BAEA40B6F0923C4265AE0A4891048E555A357DC1BAEA40B6F0923C4</t>
  </si>
  <si>
    <t>5AE0A4891048E555A357DC1BAEA40B6F0923C4265AF1545740460C57D8673ECF362BC94A291574</t>
  </si>
  <si>
    <t>주연료비의 16%</t>
  </si>
  <si>
    <t>5AE0A4891048E555A357DC1BAEA40B6F0923C4265CE414CFA041355A0C97704026AD001</t>
  </si>
  <si>
    <t>5AE0A4891048E555A357DC1BAEA40B6F0923C4265D29C49CF04FA65BAC07FB2075348AB32F77DD</t>
  </si>
  <si>
    <t>소형브레이커(전기식)  1.5kw  HR     ( 호표 247 )</t>
  </si>
  <si>
    <t>5AE0A4891048E555A37787225107BCA21DCEBC</t>
  </si>
  <si>
    <t>5AE0A4891048E555A37787225107BCA21DCEBC855AE0A4891048E555A37787225107BCA21DCEBC</t>
  </si>
  <si>
    <t>압쇄기(펄버라이저)  1.0㎥용  HR     ( 호표 248 )</t>
  </si>
  <si>
    <t>5AE0A4891048E05D40577264BE07798E6041AB</t>
  </si>
  <si>
    <t>5AE0A4891048E05D40577264BE07798E6041AB615AE0A4891048E05D40577264BE07798E6041AB</t>
  </si>
  <si>
    <t>중 기 단 가 목 록</t>
  </si>
  <si>
    <t>비    고</t>
  </si>
  <si>
    <t>START</t>
  </si>
  <si>
    <t>중 기 단 가 산 출 서</t>
  </si>
  <si>
    <t>산    출    내    역</t>
  </si>
  <si>
    <t>코드</t>
  </si>
  <si>
    <t>품명</t>
  </si>
  <si>
    <t>규격</t>
  </si>
  <si>
    <t xml:space="preserve">되메우기/토사, 두께 15cm  보통, 굴삭기 0.7m3+래머 80kg  M3  ( 산근 1 ) </t>
  </si>
  <si>
    <t xml:space="preserve"> 1.굴삭기 (무한궤도)0.7㎥M3  </t>
  </si>
  <si>
    <t>C!</t>
  </si>
  <si>
    <t>'1.굴삭기 (무한궤도)0.7㎥M3 '</t>
  </si>
  <si>
    <t xml:space="preserve">Q1  바켓용량(M3) = 0.7   </t>
  </si>
  <si>
    <t>q1 '바켓용량(M3)'= 0.7</t>
  </si>
  <si>
    <t xml:space="preserve">k   바켓계수 = 1.1   </t>
  </si>
  <si>
    <t>k  '바켓계수'= 1.1</t>
  </si>
  <si>
    <t xml:space="preserve">L1  흐트러진상태  =1.25   </t>
  </si>
  <si>
    <t>L1 '흐트러진상태' =1.25</t>
  </si>
  <si>
    <t xml:space="preserve">C   다져진상태 =0.875   </t>
  </si>
  <si>
    <t>C  '다져진상태'=0.875</t>
  </si>
  <si>
    <t xml:space="preserve">F   토량환산계(C/L) =C/L1= 0.7 </t>
  </si>
  <si>
    <t>f  '토량환산계(C/L)'=C/L1=?</t>
  </si>
  <si>
    <t xml:space="preserve">E   작업효율(양호0.9,보통0.75,불량0.6) = 0.75   </t>
  </si>
  <si>
    <t>E  '작업효율(양호0.9,보통0.75,불량0.6)'= 0.75</t>
  </si>
  <si>
    <t xml:space="preserve">CM  1회 싸이클시간(90˚SEC) =18   </t>
  </si>
  <si>
    <t>Cm '1회 싸이클시간(90˚sec)'=18</t>
  </si>
  <si>
    <t xml:space="preserve">Q   시간당 작업량 (M3/HR) = 3600*Q1*K*F*E/CM= 80.85 </t>
  </si>
  <si>
    <t>Q  '시간당 작업량 (M3/Hr)'= 3600*q1*k*f*E/Cm=?</t>
  </si>
  <si>
    <t xml:space="preserve"> 재료비:  18440 / 80.85 = 228 </t>
  </si>
  <si>
    <t>'재료비:' ~00000201007000000.M~ / {Q} =?MA+</t>
  </si>
  <si>
    <t xml:space="preserve"> 노무비:  39632 / 80.85 = 490.1 </t>
  </si>
  <si>
    <t>'노무비:' ~00000201007000000.L~ / {Q} =?LA+</t>
  </si>
  <si>
    <t xml:space="preserve"> 경  비:  21214 / 80.85 = 262.3 </t>
  </si>
  <si>
    <t>'경  비:' ~00000201007000000.E~ / {Q} =?EQ+</t>
  </si>
  <si>
    <t xml:space="preserve">  소  계    </t>
  </si>
  <si>
    <t>&gt;'소  계'</t>
  </si>
  <si>
    <t xml:space="preserve"> </t>
  </si>
  <si>
    <t xml:space="preserve"> 2.래머,80kg </t>
  </si>
  <si>
    <t>'2.래머,80kg'</t>
  </si>
  <si>
    <t xml:space="preserve">A   1회당 유호 다짐면적(M2)  =0.28*0.33= 0.0924 </t>
  </si>
  <si>
    <t>A  '1회당 유호 다짐면적(M2)' =0.28*0.33=?</t>
  </si>
  <si>
    <t xml:space="preserve">N   1시간당 타격회수(회/HR)  =36000   </t>
  </si>
  <si>
    <t>N  '1시간당 타격회수(회/HR)' =36000</t>
  </si>
  <si>
    <t xml:space="preserve">H   다짐두께(M)  =0.15   </t>
  </si>
  <si>
    <t>H  '다짐두께(M)' =0.15</t>
  </si>
  <si>
    <t xml:space="preserve">F   토량환산계(L1/L1) =L1/L1= 1 </t>
  </si>
  <si>
    <t>f  '토량환산계(L1/L1)'=L1/L1=?</t>
  </si>
  <si>
    <t xml:space="preserve">E   작업효율(양호0.7,보통0.5,불량0.3) = 0.5   </t>
  </si>
  <si>
    <t>E  '작업효율(양호0.7,보통0.5,불량0.3)'= 0.5</t>
  </si>
  <si>
    <t xml:space="preserve">P   중복 다짐회수(회)  =57   </t>
  </si>
  <si>
    <t>P  '중복 다짐회수(회)' =57</t>
  </si>
  <si>
    <t xml:space="preserve">Q   시간당 작업량(M3/HR)  =A*N*H*F*E/P= 4.377 </t>
  </si>
  <si>
    <t>Q  '시간당 작업량(M3/HR)' =A*N*H*f*E/P=?</t>
  </si>
  <si>
    <t xml:space="preserve"> 재료비:  1137 / 4.377 = 259.7 </t>
  </si>
  <si>
    <t>'재료비:' ~00001630008000000.M~ / {Q} =?MA+</t>
  </si>
  <si>
    <t xml:space="preserve"> 노무비:  27401 / 4.377 = 6260.2 </t>
  </si>
  <si>
    <t>'노무비:' ~00001630008000000.L~ / {Q} =?LA+</t>
  </si>
  <si>
    <t xml:space="preserve"> 경  비:  440 / 4.377 = 100.5 </t>
  </si>
  <si>
    <t>'경  비:' ~00001630008000000.E~ / {Q} =?EQ+</t>
  </si>
  <si>
    <t xml:space="preserve">   합  계    </t>
  </si>
  <si>
    <t>&gt;&gt;'합  계'</t>
  </si>
  <si>
    <t xml:space="preserve">  총  계</t>
  </si>
  <si>
    <t>단 가 대 비 표</t>
  </si>
  <si>
    <t>조달청가격</t>
  </si>
  <si>
    <t>PAGE</t>
  </si>
  <si>
    <t>거래가격</t>
  </si>
  <si>
    <t>유통물가</t>
  </si>
  <si>
    <t>조사가격1</t>
  </si>
  <si>
    <t>조사가격2</t>
  </si>
  <si>
    <t>적용단가</t>
  </si>
  <si>
    <t>품목구분</t>
  </si>
  <si>
    <t>노임구분</t>
  </si>
  <si>
    <t>소수점처리</t>
  </si>
  <si>
    <t>자재 1</t>
  </si>
  <si>
    <t>자재 2</t>
  </si>
  <si>
    <t>자재 3</t>
  </si>
  <si>
    <t>자재 4</t>
  </si>
  <si>
    <t>자재 5</t>
  </si>
  <si>
    <t>자재 6</t>
  </si>
  <si>
    <t>자재 7</t>
  </si>
  <si>
    <t>자재 8</t>
  </si>
  <si>
    <t>자재 9</t>
  </si>
  <si>
    <t>399</t>
  </si>
  <si>
    <t>자재 10</t>
  </si>
  <si>
    <t>자재 11</t>
  </si>
  <si>
    <t>61</t>
  </si>
  <si>
    <t>자재 12</t>
  </si>
  <si>
    <t>653</t>
  </si>
  <si>
    <t>417</t>
  </si>
  <si>
    <t>자재 13</t>
  </si>
  <si>
    <t>자재 14</t>
  </si>
  <si>
    <t>1488</t>
  </si>
  <si>
    <t>1246</t>
  </si>
  <si>
    <t>자재 15</t>
  </si>
  <si>
    <t>자재 16</t>
  </si>
  <si>
    <t>1467</t>
  </si>
  <si>
    <t>1238</t>
  </si>
  <si>
    <t>자재 17</t>
  </si>
  <si>
    <t>자재 18</t>
  </si>
  <si>
    <t>1237</t>
  </si>
  <si>
    <t>자재 19</t>
  </si>
  <si>
    <t>자재 20</t>
  </si>
  <si>
    <t>자재 21</t>
  </si>
  <si>
    <t>1342</t>
  </si>
  <si>
    <t>1180</t>
  </si>
  <si>
    <t>자재 22</t>
  </si>
  <si>
    <t>자재 23</t>
  </si>
  <si>
    <t>54</t>
  </si>
  <si>
    <t>자재 24</t>
  </si>
  <si>
    <t>49</t>
  </si>
  <si>
    <t>17</t>
  </si>
  <si>
    <t>자재 25</t>
  </si>
  <si>
    <t>자재 26</t>
  </si>
  <si>
    <t>자재 27</t>
  </si>
  <si>
    <t>63</t>
  </si>
  <si>
    <t>자재 28</t>
  </si>
  <si>
    <t>26</t>
  </si>
  <si>
    <t>자재 29</t>
  </si>
  <si>
    <t>76</t>
  </si>
  <si>
    <t>36</t>
  </si>
  <si>
    <t>자재 30</t>
  </si>
  <si>
    <t>자재 31</t>
  </si>
  <si>
    <t>153</t>
  </si>
  <si>
    <t>73</t>
  </si>
  <si>
    <t>자재 32</t>
  </si>
  <si>
    <t>자재 33</t>
  </si>
  <si>
    <t>110</t>
  </si>
  <si>
    <t>자재 34</t>
  </si>
  <si>
    <t>자재 35</t>
  </si>
  <si>
    <t>자재 36</t>
  </si>
  <si>
    <t>385</t>
  </si>
  <si>
    <t>자재 37</t>
  </si>
  <si>
    <t>116</t>
  </si>
  <si>
    <t>자재 38</t>
  </si>
  <si>
    <t>자재 39</t>
  </si>
  <si>
    <t>자재 40</t>
  </si>
  <si>
    <t>111</t>
  </si>
  <si>
    <t>62</t>
  </si>
  <si>
    <t>자재 41</t>
  </si>
  <si>
    <t>177</t>
  </si>
  <si>
    <t>181</t>
  </si>
  <si>
    <t>자재 42</t>
  </si>
  <si>
    <t>212</t>
  </si>
  <si>
    <t>195</t>
  </si>
  <si>
    <t>자재 43</t>
  </si>
  <si>
    <t>193</t>
  </si>
  <si>
    <t>자재 44</t>
  </si>
  <si>
    <t>529</t>
  </si>
  <si>
    <t>367</t>
  </si>
  <si>
    <t>자재 45</t>
  </si>
  <si>
    <t>자재 46</t>
  </si>
  <si>
    <t>545</t>
  </si>
  <si>
    <t>자재 47</t>
  </si>
  <si>
    <t>375</t>
  </si>
  <si>
    <t>자재 48</t>
  </si>
  <si>
    <t>553</t>
  </si>
  <si>
    <t>377</t>
  </si>
  <si>
    <t>자재 49</t>
  </si>
  <si>
    <t>684</t>
  </si>
  <si>
    <t>402</t>
  </si>
  <si>
    <t>자재 50</t>
  </si>
  <si>
    <t>685</t>
  </si>
  <si>
    <t>404</t>
  </si>
  <si>
    <t>자재 51</t>
  </si>
  <si>
    <t>자재 52</t>
  </si>
  <si>
    <t>630</t>
  </si>
  <si>
    <t>자재 53</t>
  </si>
  <si>
    <t>568</t>
  </si>
  <si>
    <t>자재 54</t>
  </si>
  <si>
    <t>1309</t>
  </si>
  <si>
    <t>자재 55</t>
  </si>
  <si>
    <t>자재 56</t>
  </si>
  <si>
    <t>657</t>
  </si>
  <si>
    <t>418</t>
  </si>
  <si>
    <t>자재 57</t>
  </si>
  <si>
    <t>자재 58</t>
  </si>
  <si>
    <t>664</t>
  </si>
  <si>
    <t>자재 59</t>
  </si>
  <si>
    <t>430</t>
  </si>
  <si>
    <t>자재 60</t>
  </si>
  <si>
    <t>자재 61</t>
  </si>
  <si>
    <t>자재 62</t>
  </si>
  <si>
    <t>자재 63</t>
  </si>
  <si>
    <t>자재 64</t>
  </si>
  <si>
    <t>자재 65</t>
  </si>
  <si>
    <t>자재 66</t>
  </si>
  <si>
    <t>자재 67</t>
  </si>
  <si>
    <t>706</t>
  </si>
  <si>
    <t>자재 68</t>
  </si>
  <si>
    <t>자재 69</t>
  </si>
  <si>
    <t>자재 70</t>
  </si>
  <si>
    <t>387</t>
  </si>
  <si>
    <t>자재 71</t>
  </si>
  <si>
    <t>445</t>
  </si>
  <si>
    <t>자재 72</t>
  </si>
  <si>
    <t>446</t>
  </si>
  <si>
    <t>자재 73</t>
  </si>
  <si>
    <t>442</t>
  </si>
  <si>
    <t>자재 74</t>
  </si>
  <si>
    <t>자재 75</t>
  </si>
  <si>
    <t>자재 76</t>
  </si>
  <si>
    <t>자재 77</t>
  </si>
  <si>
    <t>자재 78</t>
  </si>
  <si>
    <t>642</t>
  </si>
  <si>
    <t>464</t>
  </si>
  <si>
    <t>자재 79</t>
  </si>
  <si>
    <t>자재 80</t>
  </si>
  <si>
    <t>638</t>
  </si>
  <si>
    <t>자재 81</t>
  </si>
  <si>
    <t>648</t>
  </si>
  <si>
    <t>473</t>
  </si>
  <si>
    <t>자재 82</t>
  </si>
  <si>
    <t>자재 83</t>
  </si>
  <si>
    <t>자재 84</t>
  </si>
  <si>
    <t>528</t>
  </si>
  <si>
    <t>자재 85</t>
  </si>
  <si>
    <t>551</t>
  </si>
  <si>
    <t>467</t>
  </si>
  <si>
    <t>자재 86</t>
  </si>
  <si>
    <t>자재 87</t>
  </si>
  <si>
    <t>자재 88</t>
  </si>
  <si>
    <t>자재 89</t>
  </si>
  <si>
    <t>168</t>
  </si>
  <si>
    <t>82</t>
  </si>
  <si>
    <t>자재 90</t>
  </si>
  <si>
    <t>167</t>
  </si>
  <si>
    <t>자재 91</t>
  </si>
  <si>
    <t>자재 92</t>
  </si>
  <si>
    <t>자재 93</t>
  </si>
  <si>
    <t>자재 94</t>
  </si>
  <si>
    <t>자재 95</t>
  </si>
  <si>
    <t>자재 96</t>
  </si>
  <si>
    <t>자재 97</t>
  </si>
  <si>
    <t>자재 98</t>
  </si>
  <si>
    <t>자재 99</t>
  </si>
  <si>
    <t>자재 100</t>
  </si>
  <si>
    <t>자재 101</t>
  </si>
  <si>
    <t>자재 102</t>
  </si>
  <si>
    <t>자재 103</t>
  </si>
  <si>
    <t>84</t>
  </si>
  <si>
    <t>자재 104</t>
  </si>
  <si>
    <t>자재 105</t>
  </si>
  <si>
    <t>172</t>
  </si>
  <si>
    <t>86</t>
  </si>
  <si>
    <t>자재 106</t>
  </si>
  <si>
    <t>자재 107</t>
  </si>
  <si>
    <t>자재 108</t>
  </si>
  <si>
    <t>736</t>
  </si>
  <si>
    <t>자재 109</t>
  </si>
  <si>
    <t>자재 110</t>
  </si>
  <si>
    <t>92</t>
  </si>
  <si>
    <t>42</t>
  </si>
  <si>
    <t>자재 111</t>
  </si>
  <si>
    <t>자재 112</t>
  </si>
  <si>
    <t>자재 113</t>
  </si>
  <si>
    <t>자재 114</t>
  </si>
  <si>
    <t>644</t>
  </si>
  <si>
    <t>자재 115</t>
  </si>
  <si>
    <t>자재 116</t>
  </si>
  <si>
    <t>자재 117</t>
  </si>
  <si>
    <t>자재 118</t>
  </si>
  <si>
    <t>863</t>
  </si>
  <si>
    <t>692</t>
  </si>
  <si>
    <t>자재 119</t>
  </si>
  <si>
    <t>자재 120</t>
  </si>
  <si>
    <t>자재 121</t>
  </si>
  <si>
    <t>546</t>
  </si>
  <si>
    <t>자재 122</t>
  </si>
  <si>
    <t>548</t>
  </si>
  <si>
    <t>자재 123</t>
  </si>
  <si>
    <t>자재 124</t>
  </si>
  <si>
    <t>자재 125</t>
  </si>
  <si>
    <t>1353</t>
  </si>
  <si>
    <t>1216</t>
  </si>
  <si>
    <t>자재 126</t>
  </si>
  <si>
    <t>자재 127</t>
  </si>
  <si>
    <t>606</t>
  </si>
  <si>
    <t>479</t>
  </si>
  <si>
    <t>자재 128</t>
  </si>
  <si>
    <t>자재 129</t>
  </si>
  <si>
    <t>자재 130</t>
  </si>
  <si>
    <t>자재 131</t>
  </si>
  <si>
    <t>자재 132</t>
  </si>
  <si>
    <t>487</t>
  </si>
  <si>
    <t>자재 133</t>
  </si>
  <si>
    <t>자재 134</t>
  </si>
  <si>
    <t>자재 135</t>
  </si>
  <si>
    <t>604</t>
  </si>
  <si>
    <t>자재 136</t>
  </si>
  <si>
    <t>자재 137</t>
  </si>
  <si>
    <t>자재 138</t>
  </si>
  <si>
    <t>601</t>
  </si>
  <si>
    <t>476</t>
  </si>
  <si>
    <t>자재 139</t>
  </si>
  <si>
    <t>자재 140</t>
  </si>
  <si>
    <t>자재 141</t>
  </si>
  <si>
    <t>592</t>
  </si>
  <si>
    <t>395</t>
  </si>
  <si>
    <t>자재 142</t>
  </si>
  <si>
    <t>자재 143</t>
  </si>
  <si>
    <t>자재 144</t>
  </si>
  <si>
    <t>자재 145</t>
  </si>
  <si>
    <t>자재 146</t>
  </si>
  <si>
    <t>자재 147</t>
  </si>
  <si>
    <t>81</t>
  </si>
  <si>
    <t>38</t>
  </si>
  <si>
    <t>자재 148</t>
  </si>
  <si>
    <t>자재 149</t>
  </si>
  <si>
    <t>자재 150</t>
  </si>
  <si>
    <t>자재 151</t>
  </si>
  <si>
    <t>자재 152</t>
  </si>
  <si>
    <t>자재 153</t>
  </si>
  <si>
    <t>자재 154</t>
  </si>
  <si>
    <t>1</t>
  </si>
  <si>
    <t>자재 155</t>
  </si>
  <si>
    <t>노임 1</t>
  </si>
  <si>
    <t>B</t>
  </si>
  <si>
    <t>노임 2</t>
  </si>
  <si>
    <t>노임 3</t>
  </si>
  <si>
    <t>노임 4</t>
  </si>
  <si>
    <t>노임 5</t>
  </si>
  <si>
    <t>노임 6</t>
  </si>
  <si>
    <t>노임 7</t>
  </si>
  <si>
    <t>노임 8</t>
  </si>
  <si>
    <t>노임 9</t>
  </si>
  <si>
    <t>노임 10</t>
  </si>
  <si>
    <t>노임 11</t>
  </si>
  <si>
    <t>노임 12</t>
  </si>
  <si>
    <t>노임 13</t>
  </si>
  <si>
    <t>노임 14</t>
  </si>
  <si>
    <t>노임 15</t>
  </si>
  <si>
    <t>노임 16</t>
  </si>
  <si>
    <t>노임 17</t>
  </si>
  <si>
    <t>노임 18</t>
  </si>
  <si>
    <t>노임 19</t>
  </si>
  <si>
    <t>노임 20</t>
  </si>
  <si>
    <t>노임 21</t>
  </si>
  <si>
    <t>노임 22</t>
  </si>
  <si>
    <t>노임 23</t>
  </si>
  <si>
    <t>노임 24</t>
  </si>
  <si>
    <t>노임 25</t>
  </si>
  <si>
    <t>노임 26</t>
  </si>
  <si>
    <t>노임 27</t>
  </si>
  <si>
    <t>노임 28</t>
  </si>
  <si>
    <t>자재 156</t>
  </si>
  <si>
    <t>자재 157</t>
  </si>
  <si>
    <t>자재 158</t>
  </si>
  <si>
    <t>자재 159</t>
  </si>
  <si>
    <t>자재 160</t>
  </si>
  <si>
    <t>자재 161</t>
  </si>
  <si>
    <t>자재 162</t>
  </si>
  <si>
    <t>자재 163</t>
  </si>
  <si>
    <t>자재 164</t>
  </si>
  <si>
    <t>자재 165</t>
  </si>
  <si>
    <t>자재 166</t>
  </si>
  <si>
    <t>자재 167</t>
  </si>
  <si>
    <t>자재 168</t>
  </si>
  <si>
    <t>자재 169</t>
  </si>
  <si>
    <t>자재 170</t>
  </si>
  <si>
    <t>자재 171</t>
  </si>
  <si>
    <t>자재 172</t>
  </si>
  <si>
    <t>공 사 원 가 계 산 서</t>
  </si>
  <si>
    <t>공사명 : ▣경기상상캠퍼스임학임산학관리모델링공사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</si>
  <si>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</si>
  <si>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</si>
  <si>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</si>
  <si>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</si>
  <si>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</si>
  <si>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</si>
  <si>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</si>
  <si>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</si>
  <si>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</si>
  <si>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</si>
  <si>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</si>
  <si>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</si>
  <si>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</si>
  <si>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</si>
  <si>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</si>
  <si>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</si>
  <si>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</si>
  <si>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</si>
  <si>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</si>
  <si>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직접노무비 * 7.9%</t>
  </si>
  <si>
    <t>BS</t>
  </si>
  <si>
    <t>C2</t>
  </si>
  <si>
    <t>기   계    경   비</t>
  </si>
  <si>
    <t>C3</t>
  </si>
  <si>
    <t>가      설      비</t>
  </si>
  <si>
    <t>C4</t>
  </si>
  <si>
    <t>산  재  보  험  료</t>
  </si>
  <si>
    <t>노무비 * 3.75%</t>
  </si>
  <si>
    <t>C5</t>
  </si>
  <si>
    <t>고  용  보  험  료</t>
  </si>
  <si>
    <t>노무비 * 1.39%</t>
  </si>
  <si>
    <t>C6</t>
  </si>
  <si>
    <t>국민  건강  보험료</t>
  </si>
  <si>
    <t>직접노무비 * 3.23%</t>
  </si>
  <si>
    <t>C7</t>
  </si>
  <si>
    <t>국민  연금  보험료</t>
  </si>
  <si>
    <t>직접노무비 * 4.5%</t>
  </si>
  <si>
    <t>CB</t>
  </si>
  <si>
    <t>노인장기요양보험료</t>
  </si>
  <si>
    <t>건강보험료 * 8.51%</t>
  </si>
  <si>
    <t>C8</t>
  </si>
  <si>
    <t>퇴직  공제  부금비</t>
  </si>
  <si>
    <t>직접노무비 * 2.3%</t>
  </si>
  <si>
    <t>CA</t>
  </si>
  <si>
    <t>산업안전보건관리비</t>
  </si>
  <si>
    <t>(재료비+직노) * 2.93%</t>
  </si>
  <si>
    <t>CH</t>
  </si>
  <si>
    <t>환  경  보  전  비</t>
  </si>
  <si>
    <t>(재료비+직노+기계경비) * 0.3%</t>
  </si>
  <si>
    <t>CG</t>
  </si>
  <si>
    <t>기   타    경   비</t>
  </si>
  <si>
    <t>CK</t>
  </si>
  <si>
    <t>하도급지급보증수수료</t>
  </si>
  <si>
    <t>(재료비+직노+기계경비) * 0.081%</t>
  </si>
  <si>
    <t>CL</t>
  </si>
  <si>
    <t>건설기계대여금지급보증서발급수수료</t>
  </si>
  <si>
    <t>(재료비+직노+기계경비) * 0.07%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</si>
  <si>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</si>
  <si>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</si>
  <si>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</si>
  <si>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</si>
  <si>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</si>
  <si>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</si>
  <si>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</si>
  <si>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</si>
  <si>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(노무비+경비+일반관리비) * 15%</t>
  </si>
  <si>
    <t>D9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</si>
  <si>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</si>
  <si>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</si>
  <si>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</si>
  <si>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</si>
  <si>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</si>
  <si>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</si>
  <si>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</si>
  <si>
    <t>이 Sheet는 수정하지 마십시요</t>
  </si>
  <si>
    <t>공사구분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</si>
  <si>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</si>
  <si>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</si>
  <si>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</si>
  <si>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</si>
  <si>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</si>
  <si>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</si>
  <si>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</si>
  <si>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</si>
  <si>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</si>
  <si>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</si>
  <si>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</si>
  <si>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</si>
  <si>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</si>
  <si>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</si>
  <si>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</si>
  <si>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</si>
  <si>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</si>
  <si>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</si>
  <si>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</si>
  <si>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</si>
  <si>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</si>
  <si>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</si>
  <si>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</si>
  <si>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공종구분명</t>
  </si>
  <si>
    <t>원가비목코드</t>
  </si>
  <si>
    <t>작 업 부 산 물</t>
  </si>
  <si>
    <t>운    반    비</t>
  </si>
  <si>
    <t>C1</t>
  </si>
  <si>
    <t>관 급 자 재 비</t>
  </si>
  <si>
    <t>DJ</t>
  </si>
  <si>
    <t>사 급 자 재 비</t>
  </si>
  <si>
    <t>D3</t>
  </si>
  <si>
    <t>외    자    재</t>
  </si>
  <si>
    <t>관 급 자 관 급</t>
  </si>
  <si>
    <t>DK</t>
  </si>
  <si>
    <t>...</t>
  </si>
  <si>
    <t>폐 기 물 처 리 비</t>
    <phoneticPr fontId="1" type="noConversion"/>
  </si>
  <si>
    <t>(재료비+노무비) * 5.8%</t>
    <phoneticPr fontId="1" type="noConversion"/>
  </si>
  <si>
    <t>01010101  건설폐기물처리비</t>
    <phoneticPr fontId="1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</si>
</sst>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#"/>
    <numFmt numFmtId="177" formatCode="#,###;\-#,###;#;"/>
    <numFmt numFmtId="178" formatCode="#,##0.00#"/>
    <numFmt numFmtId="179" formatCode="#,##0.0"/>
    <numFmt numFmtId="180" formatCode="#,##0.0;\-#,##0.0;#"/>
    <numFmt numFmtId="181" formatCode="#,##0;\-#,##0;#"/>
    <numFmt numFmtId="182" formatCode="#,##0.00#;\-#,##0.00#;#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181" fontId="5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quotePrefix="1" applyFont="1" applyBorder="1" applyAlignment="1">
      <alignment vertical="center" wrapText="1"/>
    </xf>
    <xf numFmtId="0" fontId="5" fillId="0" borderId="3" xfId="0" quotePrefix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0" fontId="5" fillId="0" borderId="4" xfId="0" quotePrefix="1" applyFont="1" applyBorder="1" applyAlignment="1">
      <alignment vertical="center" wrapText="1"/>
    </xf>
    <xf numFmtId="181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82" fontId="5" fillId="0" borderId="1" xfId="0" quotePrefix="1" applyNumberFormat="1" applyFont="1" applyBorder="1" applyAlignment="1">
      <alignment vertical="center" wrapText="1"/>
    </xf>
    <xf numFmtId="182" fontId="5" fillId="0" borderId="1" xfId="0" applyNumberFormat="1" applyFont="1" applyBorder="1" applyAlignment="1">
      <alignment vertical="center" wrapText="1"/>
    </xf>
    <xf numFmtId="182" fontId="0" fillId="0" borderId="0" xfId="0" applyNumberFormat="1" applyAlignment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177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distributed"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41" fontId="0" fillId="0" borderId="0" xfId="1" applyFont="1">
      <alignment vertical="center"/>
    </xf>
    <xf numFmtId="0" fontId="10" fillId="0" borderId="1" xfId="0" quotePrefix="1" applyFont="1" applyBorder="1" applyAlignment="1">
      <alignment vertical="center" wrapText="1"/>
    </xf>
    <xf numFmtId="0" fontId="9" fillId="0" borderId="0" xfId="0" quotePrefix="1" applyFont="1" applyAlignment="1">
      <alignment vertical="center"/>
    </xf>
    <xf numFmtId="0" fontId="9" fillId="0" borderId="0" xfId="0" applyFont="1" applyAlignment="1">
      <alignment vertical="center"/>
    </xf>
    <xf numFmtId="41" fontId="9" fillId="0" borderId="0" xfId="1" applyFont="1">
      <alignment vertical="center"/>
    </xf>
    <xf numFmtId="177" fontId="10" fillId="0" borderId="1" xfId="0" quotePrefix="1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>
      <alignment vertical="center"/>
    </xf>
    <xf numFmtId="41" fontId="9" fillId="0" borderId="0" xfId="0" applyNumberFormat="1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topLeftCell="B10" workbookViewId="0">
      <selection activeCell="E30" sqref="E30"/>
    </sheetView>
  </sheetViews>
  <sheetFormatPr defaultRowHeight="16.5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60.625" customWidth="1"/>
    <col min="7" max="7" width="30.625" customWidth="1"/>
  </cols>
  <sheetData>
    <row r="1" spans="1:7" ht="24" customHeight="1">
      <c r="B1" s="32" t="s">
        <v>2795</v>
      </c>
      <c r="C1" s="32"/>
      <c r="D1" s="32"/>
      <c r="E1" s="32"/>
      <c r="F1" s="32"/>
      <c r="G1" s="32"/>
    </row>
    <row r="2" spans="1:7" ht="21.95" customHeight="1">
      <c r="B2" s="33" t="s">
        <v>2796</v>
      </c>
      <c r="C2" s="33"/>
      <c r="D2" s="33"/>
      <c r="E2" s="33"/>
      <c r="F2" s="34"/>
      <c r="G2" s="34"/>
    </row>
    <row r="3" spans="1:7" ht="21.95" customHeight="1">
      <c r="B3" s="35" t="s">
        <v>2797</v>
      </c>
      <c r="C3" s="35"/>
      <c r="D3" s="35"/>
      <c r="E3" s="26" t="s">
        <v>2798</v>
      </c>
      <c r="F3" s="26" t="s">
        <v>2799</v>
      </c>
      <c r="G3" s="26" t="s">
        <v>814</v>
      </c>
    </row>
    <row r="4" spans="1:7" ht="21.95" customHeight="1">
      <c r="A4" s="1" t="s">
        <v>2804</v>
      </c>
      <c r="B4" s="36" t="s">
        <v>2800</v>
      </c>
      <c r="C4" s="36" t="s">
        <v>2801</v>
      </c>
      <c r="D4" s="27" t="s">
        <v>2805</v>
      </c>
      <c r="E4" s="28">
        <f>TRUNC(공종별집계표!F5, 0)</f>
        <v>0</v>
      </c>
      <c r="F4" s="12" t="s">
        <v>52</v>
      </c>
      <c r="G4" s="12" t="s">
        <v>52</v>
      </c>
    </row>
    <row r="5" spans="1:7" ht="21.95" customHeight="1">
      <c r="A5" s="1" t="s">
        <v>2806</v>
      </c>
      <c r="B5" s="36"/>
      <c r="C5" s="36"/>
      <c r="D5" s="27" t="s">
        <v>2807</v>
      </c>
      <c r="E5" s="28">
        <v>0</v>
      </c>
      <c r="F5" s="12" t="s">
        <v>52</v>
      </c>
      <c r="G5" s="12" t="s">
        <v>52</v>
      </c>
    </row>
    <row r="6" spans="1:7" ht="21.95" customHeight="1">
      <c r="A6" s="1" t="s">
        <v>2808</v>
      </c>
      <c r="B6" s="36"/>
      <c r="C6" s="36"/>
      <c r="D6" s="27" t="s">
        <v>2809</v>
      </c>
      <c r="E6" s="28">
        <v>0</v>
      </c>
      <c r="F6" s="12" t="s">
        <v>52</v>
      </c>
      <c r="G6" s="12" t="s">
        <v>52</v>
      </c>
    </row>
    <row r="7" spans="1:7" ht="21.95" customHeight="1">
      <c r="A7" s="1" t="s">
        <v>2810</v>
      </c>
      <c r="B7" s="36"/>
      <c r="C7" s="36"/>
      <c r="D7" s="27" t="s">
        <v>2811</v>
      </c>
      <c r="E7" s="28">
        <f>TRUNC(E4+E5-E6, 0)</f>
        <v>0</v>
      </c>
      <c r="F7" s="12" t="s">
        <v>52</v>
      </c>
      <c r="G7" s="12" t="s">
        <v>52</v>
      </c>
    </row>
    <row r="8" spans="1:7" ht="21.95" customHeight="1">
      <c r="A8" s="1" t="s">
        <v>2812</v>
      </c>
      <c r="B8" s="36"/>
      <c r="C8" s="36" t="s">
        <v>2802</v>
      </c>
      <c r="D8" s="27" t="s">
        <v>2813</v>
      </c>
      <c r="E8" s="28">
        <f>TRUNC(공종별집계표!H5, 0)</f>
        <v>0</v>
      </c>
      <c r="F8" s="12" t="s">
        <v>52</v>
      </c>
      <c r="G8" s="12" t="s">
        <v>52</v>
      </c>
    </row>
    <row r="9" spans="1:7" ht="21.95" customHeight="1">
      <c r="A9" s="1" t="s">
        <v>2814</v>
      </c>
      <c r="B9" s="36"/>
      <c r="C9" s="36"/>
      <c r="D9" s="27" t="s">
        <v>2815</v>
      </c>
      <c r="E9" s="28">
        <f>TRUNC(E8*0.079, 0)</f>
        <v>0</v>
      </c>
      <c r="F9" s="12" t="s">
        <v>2816</v>
      </c>
      <c r="G9" s="12" t="s">
        <v>52</v>
      </c>
    </row>
    <row r="10" spans="1:7" ht="21.95" customHeight="1">
      <c r="A10" s="1" t="s">
        <v>2817</v>
      </c>
      <c r="B10" s="36"/>
      <c r="C10" s="36"/>
      <c r="D10" s="27" t="s">
        <v>2811</v>
      </c>
      <c r="E10" s="28">
        <f>TRUNC(E8+E9, 0)</f>
        <v>0</v>
      </c>
      <c r="F10" s="12" t="s">
        <v>52</v>
      </c>
      <c r="G10" s="12" t="s">
        <v>52</v>
      </c>
    </row>
    <row r="11" spans="1:7" ht="21.95" customHeight="1">
      <c r="A11" s="1" t="s">
        <v>2818</v>
      </c>
      <c r="B11" s="36"/>
      <c r="C11" s="36" t="s">
        <v>2803</v>
      </c>
      <c r="D11" s="27" t="s">
        <v>2819</v>
      </c>
      <c r="E11" s="28"/>
      <c r="F11" s="12" t="s">
        <v>52</v>
      </c>
      <c r="G11" s="12" t="s">
        <v>52</v>
      </c>
    </row>
    <row r="12" spans="1:7" ht="21.95" customHeight="1">
      <c r="A12" s="1" t="s">
        <v>2820</v>
      </c>
      <c r="B12" s="36"/>
      <c r="C12" s="36"/>
      <c r="D12" s="27" t="s">
        <v>2821</v>
      </c>
      <c r="E12" s="28">
        <v>0</v>
      </c>
      <c r="F12" s="12" t="s">
        <v>52</v>
      </c>
      <c r="G12" s="12" t="s">
        <v>52</v>
      </c>
    </row>
    <row r="13" spans="1:7" ht="21.95" customHeight="1">
      <c r="A13" s="1" t="s">
        <v>2822</v>
      </c>
      <c r="B13" s="36"/>
      <c r="C13" s="36"/>
      <c r="D13" s="27" t="s">
        <v>2823</v>
      </c>
      <c r="E13" s="28">
        <f>TRUNC(E10*0.0375, 0)</f>
        <v>0</v>
      </c>
      <c r="F13" s="12" t="s">
        <v>2824</v>
      </c>
      <c r="G13" s="12" t="s">
        <v>52</v>
      </c>
    </row>
    <row r="14" spans="1:7" ht="21.95" customHeight="1">
      <c r="A14" s="1" t="s">
        <v>2825</v>
      </c>
      <c r="B14" s="36"/>
      <c r="C14" s="36"/>
      <c r="D14" s="27" t="s">
        <v>2826</v>
      </c>
      <c r="E14" s="28">
        <f>TRUNC(E10*0.0139, 0)</f>
        <v>0</v>
      </c>
      <c r="F14" s="12" t="s">
        <v>2827</v>
      </c>
      <c r="G14" s="12" t="s">
        <v>52</v>
      </c>
    </row>
    <row r="15" spans="1:7" ht="21.95" customHeight="1">
      <c r="A15" s="1" t="s">
        <v>2828</v>
      </c>
      <c r="B15" s="36"/>
      <c r="C15" s="36"/>
      <c r="D15" s="27" t="s">
        <v>2829</v>
      </c>
      <c r="E15" s="28">
        <f>TRUNC(E8*0.0323, 0)</f>
        <v>0</v>
      </c>
      <c r="F15" s="12" t="s">
        <v>2830</v>
      </c>
      <c r="G15" s="12" t="s">
        <v>52</v>
      </c>
    </row>
    <row r="16" spans="1:7" ht="21.95" customHeight="1">
      <c r="A16" s="1" t="s">
        <v>2831</v>
      </c>
      <c r="B16" s="36"/>
      <c r="C16" s="36"/>
      <c r="D16" s="27" t="s">
        <v>2832</v>
      </c>
      <c r="E16" s="28">
        <f>TRUNC(E8*0.045, 0)</f>
        <v>0</v>
      </c>
      <c r="F16" s="12" t="s">
        <v>2833</v>
      </c>
      <c r="G16" s="12" t="s">
        <v>52</v>
      </c>
    </row>
    <row r="17" spans="1:7" ht="21.95" customHeight="1">
      <c r="A17" s="1" t="s">
        <v>2834</v>
      </c>
      <c r="B17" s="36"/>
      <c r="C17" s="36"/>
      <c r="D17" s="27" t="s">
        <v>2835</v>
      </c>
      <c r="E17" s="28">
        <f>TRUNC(E15*0.0851, 0)</f>
        <v>0</v>
      </c>
      <c r="F17" s="12" t="s">
        <v>2836</v>
      </c>
      <c r="G17" s="12" t="s">
        <v>52</v>
      </c>
    </row>
    <row r="18" spans="1:7" ht="21.95" customHeight="1">
      <c r="A18" s="1" t="s">
        <v>2837</v>
      </c>
      <c r="B18" s="36"/>
      <c r="C18" s="36"/>
      <c r="D18" s="27" t="s">
        <v>2838</v>
      </c>
      <c r="E18" s="28">
        <f>TRUNC(E8*0.023, 0)</f>
        <v>0</v>
      </c>
      <c r="F18" s="12" t="s">
        <v>2839</v>
      </c>
      <c r="G18" s="12" t="s">
        <v>52</v>
      </c>
    </row>
    <row r="19" spans="1:7" ht="21.95" customHeight="1">
      <c r="A19" s="1" t="s">
        <v>2840</v>
      </c>
      <c r="B19" s="36"/>
      <c r="C19" s="36"/>
      <c r="D19" s="27" t="s">
        <v>2841</v>
      </c>
      <c r="E19" s="28">
        <f>TRUNC((E7+E8+(0/1.1))*0.0293, 0)</f>
        <v>0</v>
      </c>
      <c r="F19" s="12" t="s">
        <v>2842</v>
      </c>
      <c r="G19" s="12" t="s">
        <v>52</v>
      </c>
    </row>
    <row r="20" spans="1:7" ht="21.95" customHeight="1">
      <c r="A20" s="1" t="s">
        <v>2843</v>
      </c>
      <c r="B20" s="36"/>
      <c r="C20" s="36"/>
      <c r="D20" s="27" t="s">
        <v>2844</v>
      </c>
      <c r="E20" s="28">
        <f>TRUNC((E7+E8+E11)*0.003, 0)</f>
        <v>0</v>
      </c>
      <c r="F20" s="12" t="s">
        <v>2845</v>
      </c>
      <c r="G20" s="12" t="s">
        <v>52</v>
      </c>
    </row>
    <row r="21" spans="1:7" ht="21.95" customHeight="1">
      <c r="A21" s="1" t="s">
        <v>2846</v>
      </c>
      <c r="B21" s="36"/>
      <c r="C21" s="36"/>
      <c r="D21" s="27" t="s">
        <v>2847</v>
      </c>
      <c r="E21" s="28">
        <f>TRUNC((E7+E10)*0.056, 0)</f>
        <v>0</v>
      </c>
      <c r="F21" s="29" t="s">
        <v>2910</v>
      </c>
      <c r="G21" s="12" t="s">
        <v>52</v>
      </c>
    </row>
    <row r="22" spans="1:7" ht="21.95" customHeight="1">
      <c r="A22" s="1" t="s">
        <v>2848</v>
      </c>
      <c r="B22" s="36"/>
      <c r="C22" s="36"/>
      <c r="D22" s="27" t="s">
        <v>2849</v>
      </c>
      <c r="E22" s="28">
        <f>TRUNC((E7+E8+E11)*0.00081, 0)</f>
        <v>0</v>
      </c>
      <c r="F22" s="12" t="s">
        <v>2850</v>
      </c>
      <c r="G22" s="12" t="s">
        <v>52</v>
      </c>
    </row>
    <row r="23" spans="1:7" ht="21.95" customHeight="1">
      <c r="A23" s="1" t="s">
        <v>2851</v>
      </c>
      <c r="B23" s="36"/>
      <c r="C23" s="36"/>
      <c r="D23" s="27" t="s">
        <v>2852</v>
      </c>
      <c r="E23" s="28">
        <f>TRUNC((E7+E8+E11)*0.0007, 0)</f>
        <v>0</v>
      </c>
      <c r="F23" s="12" t="s">
        <v>2853</v>
      </c>
      <c r="G23" s="12" t="s">
        <v>52</v>
      </c>
    </row>
    <row r="24" spans="1:7" ht="21.95" customHeight="1">
      <c r="A24" s="1" t="s">
        <v>2854</v>
      </c>
      <c r="B24" s="36"/>
      <c r="C24" s="36"/>
      <c r="D24" s="27" t="s">
        <v>2811</v>
      </c>
      <c r="E24" s="28">
        <f>TRUNC(E11+E12+E13+E14+E15+E16+E18+E19+E17+E21+E20+E22+E23, 0)</f>
        <v>0</v>
      </c>
      <c r="F24" s="12" t="s">
        <v>52</v>
      </c>
      <c r="G24" s="12" t="s">
        <v>52</v>
      </c>
    </row>
    <row r="25" spans="1:7" ht="21.95" customHeight="1">
      <c r="A25" s="1" t="s">
        <v>2855</v>
      </c>
      <c r="B25" s="37" t="s">
        <v>2856</v>
      </c>
      <c r="C25" s="37"/>
      <c r="D25" s="38"/>
      <c r="E25" s="28">
        <f>TRUNC(E7+E10+E24, 0)</f>
        <v>0</v>
      </c>
      <c r="F25" s="12" t="s">
        <v>52</v>
      </c>
      <c r="G25" s="12" t="s">
        <v>52</v>
      </c>
    </row>
    <row r="26" spans="1:7" ht="21.95" customHeight="1">
      <c r="A26" s="1" t="s">
        <v>2857</v>
      </c>
      <c r="B26" s="37" t="s">
        <v>2858</v>
      </c>
      <c r="C26" s="37"/>
      <c r="D26" s="38"/>
      <c r="E26" s="28">
        <f>TRUNC(E25*0.06, 0)</f>
        <v>0</v>
      </c>
      <c r="F26" s="12" t="s">
        <v>2859</v>
      </c>
      <c r="G26" s="12" t="s">
        <v>52</v>
      </c>
    </row>
    <row r="27" spans="1:7" ht="21.95" customHeight="1">
      <c r="A27" s="1" t="s">
        <v>2860</v>
      </c>
      <c r="B27" s="37" t="s">
        <v>2861</v>
      </c>
      <c r="C27" s="37"/>
      <c r="D27" s="38"/>
      <c r="E27" s="28">
        <f>TRUNC((E10+E24+E26)*0.15, 0)</f>
        <v>0</v>
      </c>
      <c r="F27" s="12" t="s">
        <v>2862</v>
      </c>
      <c r="G27" s="12" t="s">
        <v>52</v>
      </c>
    </row>
    <row r="28" spans="1:7" ht="21.95" customHeight="1">
      <c r="A28" s="1" t="s">
        <v>2863</v>
      </c>
      <c r="B28" s="37" t="s">
        <v>2909</v>
      </c>
      <c r="C28" s="37"/>
      <c r="D28" s="38"/>
      <c r="E28" s="28">
        <f>+공종별집계표!L7</f>
        <v>90604198</v>
      </c>
      <c r="F28" s="12" t="s">
        <v>52</v>
      </c>
      <c r="G28" s="12" t="s">
        <v>52</v>
      </c>
    </row>
    <row r="29" spans="1:7" ht="21.95" customHeight="1">
      <c r="A29" s="1" t="s">
        <v>2864</v>
      </c>
      <c r="B29" s="37" t="s">
        <v>2865</v>
      </c>
      <c r="C29" s="37"/>
      <c r="D29" s="38"/>
      <c r="E29" s="28">
        <f>TRUNC(E28*0.1+1)</f>
        <v>9060420</v>
      </c>
      <c r="F29" s="12" t="s">
        <v>2866</v>
      </c>
      <c r="G29" s="12" t="s">
        <v>52</v>
      </c>
    </row>
    <row r="30" spans="1:7" ht="21.95" customHeight="1">
      <c r="A30" s="1" t="s">
        <v>2867</v>
      </c>
      <c r="B30" s="37" t="s">
        <v>2868</v>
      </c>
      <c r="C30" s="37"/>
      <c r="D30" s="38"/>
      <c r="E30" s="28">
        <f>TRUNC(E28+E29-8)</f>
        <v>99664610</v>
      </c>
      <c r="F30" s="12" t="s">
        <v>52</v>
      </c>
      <c r="G30" s="12" t="s">
        <v>52</v>
      </c>
    </row>
    <row r="31" spans="1:7" ht="21.95" customHeight="1">
      <c r="A31" s="1" t="s">
        <v>2869</v>
      </c>
      <c r="B31" s="37" t="s">
        <v>2870</v>
      </c>
      <c r="C31" s="37"/>
      <c r="D31" s="38"/>
      <c r="E31" s="28">
        <f>TRUNC(E30+0, 0)</f>
        <v>99664610</v>
      </c>
      <c r="F31" s="12" t="s">
        <v>52</v>
      </c>
      <c r="G31" s="12" t="s">
        <v>52</v>
      </c>
    </row>
    <row r="32" spans="1:7">
      <c r="E32" s="31"/>
    </row>
  </sheetData>
  <mergeCells count="15">
    <mergeCell ref="B31:D31"/>
    <mergeCell ref="B25:D25"/>
    <mergeCell ref="B26:D26"/>
    <mergeCell ref="B27:D27"/>
    <mergeCell ref="B28:D28"/>
    <mergeCell ref="B29:D29"/>
    <mergeCell ref="B30:D30"/>
    <mergeCell ref="B1:G1"/>
    <mergeCell ref="B2:E2"/>
    <mergeCell ref="F2:G2"/>
    <mergeCell ref="B3:D3"/>
    <mergeCell ref="B4:B24"/>
    <mergeCell ref="C4:C7"/>
    <mergeCell ref="C8:C10"/>
    <mergeCell ref="C11:C24"/>
  </mergeCells>
  <phoneticPr fontId="1" type="noConversion"/>
  <pageMargins left="0.78740157480314954" right="0" top="0.39370078740157477" bottom="0.39370078740157477" header="0" footer="0"/>
  <pageSetup paperSize="9" scale="7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8"/>
  <sheetViews>
    <sheetView topLeftCell="A4" workbookViewId="0">
      <selection activeCell="H11" sqref="H11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20" ht="30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20" ht="30" customHeight="1">
      <c r="A3" s="41" t="s">
        <v>2</v>
      </c>
      <c r="B3" s="41" t="s">
        <v>3</v>
      </c>
      <c r="C3" s="41" t="s">
        <v>4</v>
      </c>
      <c r="D3" s="41" t="s">
        <v>5</v>
      </c>
      <c r="E3" s="41" t="s">
        <v>6</v>
      </c>
      <c r="F3" s="41"/>
      <c r="G3" s="41" t="s">
        <v>9</v>
      </c>
      <c r="H3" s="41"/>
      <c r="I3" s="41" t="s">
        <v>10</v>
      </c>
      <c r="J3" s="41"/>
      <c r="K3" s="41" t="s">
        <v>11</v>
      </c>
      <c r="L3" s="41"/>
      <c r="M3" s="41" t="s">
        <v>12</v>
      </c>
      <c r="N3" s="43" t="s">
        <v>13</v>
      </c>
      <c r="O3" s="43" t="s">
        <v>14</v>
      </c>
      <c r="P3" s="43" t="s">
        <v>15</v>
      </c>
      <c r="Q3" s="43" t="s">
        <v>16</v>
      </c>
      <c r="R3" s="43" t="s">
        <v>17</v>
      </c>
      <c r="S3" s="43" t="s">
        <v>18</v>
      </c>
      <c r="T3" s="43" t="s">
        <v>19</v>
      </c>
    </row>
    <row r="4" spans="1:20" ht="30" customHeight="1">
      <c r="A4" s="42"/>
      <c r="B4" s="42"/>
      <c r="C4" s="42"/>
      <c r="D4" s="42"/>
      <c r="E4" s="7" t="s">
        <v>7</v>
      </c>
      <c r="F4" s="7" t="s">
        <v>8</v>
      </c>
      <c r="G4" s="7" t="s">
        <v>7</v>
      </c>
      <c r="H4" s="7" t="s">
        <v>8</v>
      </c>
      <c r="I4" s="7" t="s">
        <v>7</v>
      </c>
      <c r="J4" s="7" t="s">
        <v>8</v>
      </c>
      <c r="K4" s="7" t="s">
        <v>7</v>
      </c>
      <c r="L4" s="7" t="s">
        <v>8</v>
      </c>
      <c r="M4" s="42"/>
      <c r="N4" s="43"/>
      <c r="O4" s="43"/>
      <c r="P4" s="43"/>
      <c r="Q4" s="43"/>
      <c r="R4" s="43"/>
      <c r="S4" s="43"/>
      <c r="T4" s="43"/>
    </row>
    <row r="5" spans="1:20" ht="30" customHeight="1">
      <c r="A5" s="8" t="s">
        <v>51</v>
      </c>
      <c r="B5" s="8" t="s">
        <v>52</v>
      </c>
      <c r="C5" s="8" t="s">
        <v>52</v>
      </c>
      <c r="D5" s="9">
        <v>1</v>
      </c>
      <c r="E5" s="10">
        <f>F6</f>
        <v>0</v>
      </c>
      <c r="F5" s="10">
        <f t="shared" ref="F5:F8" si="0">E5*D5</f>
        <v>0</v>
      </c>
      <c r="G5" s="10">
        <f>H6</f>
        <v>0</v>
      </c>
      <c r="H5" s="10">
        <f t="shared" ref="H5:H8" si="1">G5*D5</f>
        <v>0</v>
      </c>
      <c r="I5" s="10">
        <f>J6</f>
        <v>90604198</v>
      </c>
      <c r="J5" s="10">
        <f t="shared" ref="J5:J8" si="2">I5*D5</f>
        <v>90604198</v>
      </c>
      <c r="K5" s="10">
        <f t="shared" ref="K5:K8" si="3">E5+G5+I5</f>
        <v>90604198</v>
      </c>
      <c r="L5" s="10">
        <f t="shared" ref="L5:L8" si="4">F5+H5+J5</f>
        <v>90604198</v>
      </c>
      <c r="M5" s="8" t="s">
        <v>52</v>
      </c>
      <c r="N5" s="2" t="s">
        <v>53</v>
      </c>
      <c r="O5" s="2" t="s">
        <v>52</v>
      </c>
      <c r="P5" s="2" t="s">
        <v>52</v>
      </c>
      <c r="Q5" s="2" t="s">
        <v>52</v>
      </c>
      <c r="R5" s="3">
        <v>1</v>
      </c>
      <c r="S5" s="2" t="s">
        <v>52</v>
      </c>
      <c r="T5" s="6"/>
    </row>
    <row r="6" spans="1:20" ht="30" customHeight="1">
      <c r="A6" s="8" t="s">
        <v>54</v>
      </c>
      <c r="B6" s="8" t="s">
        <v>52</v>
      </c>
      <c r="C6" s="8" t="s">
        <v>52</v>
      </c>
      <c r="D6" s="9">
        <v>1</v>
      </c>
      <c r="E6" s="10">
        <f>F7+F9+F10+F11</f>
        <v>0</v>
      </c>
      <c r="F6" s="10">
        <f t="shared" si="0"/>
        <v>0</v>
      </c>
      <c r="G6" s="10">
        <f>H7+H9+H10+H11</f>
        <v>0</v>
      </c>
      <c r="H6" s="10">
        <f t="shared" si="1"/>
        <v>0</v>
      </c>
      <c r="I6" s="10">
        <f>J7+J9+J10+J11</f>
        <v>90604198</v>
      </c>
      <c r="J6" s="10">
        <f t="shared" si="2"/>
        <v>90604198</v>
      </c>
      <c r="K6" s="10">
        <f t="shared" si="3"/>
        <v>90604198</v>
      </c>
      <c r="L6" s="10">
        <f t="shared" si="4"/>
        <v>90604198</v>
      </c>
      <c r="M6" s="8" t="s">
        <v>52</v>
      </c>
      <c r="N6" s="2" t="s">
        <v>55</v>
      </c>
      <c r="O6" s="2" t="s">
        <v>52</v>
      </c>
      <c r="P6" s="2" t="s">
        <v>53</v>
      </c>
      <c r="Q6" s="2" t="s">
        <v>52</v>
      </c>
      <c r="R6" s="3">
        <v>2</v>
      </c>
      <c r="S6" s="2" t="s">
        <v>52</v>
      </c>
      <c r="T6" s="6"/>
    </row>
    <row r="7" spans="1:20" ht="30" customHeight="1">
      <c r="A7" s="8" t="s">
        <v>56</v>
      </c>
      <c r="B7" s="8" t="s">
        <v>52</v>
      </c>
      <c r="C7" s="8" t="s">
        <v>52</v>
      </c>
      <c r="D7" s="9">
        <v>1</v>
      </c>
      <c r="E7" s="10">
        <f>+F8</f>
        <v>0</v>
      </c>
      <c r="F7" s="10">
        <f t="shared" si="0"/>
        <v>0</v>
      </c>
      <c r="G7" s="10">
        <f>+H8</f>
        <v>0</v>
      </c>
      <c r="H7" s="10">
        <f t="shared" si="1"/>
        <v>0</v>
      </c>
      <c r="I7" s="10">
        <f>+J8</f>
        <v>90604198</v>
      </c>
      <c r="J7" s="10">
        <f t="shared" si="2"/>
        <v>90604198</v>
      </c>
      <c r="K7" s="10">
        <f t="shared" si="3"/>
        <v>90604198</v>
      </c>
      <c r="L7" s="10">
        <f t="shared" si="4"/>
        <v>90604198</v>
      </c>
      <c r="M7" s="8" t="s">
        <v>52</v>
      </c>
      <c r="N7" s="2" t="s">
        <v>57</v>
      </c>
      <c r="O7" s="2" t="s">
        <v>52</v>
      </c>
      <c r="P7" s="2" t="s">
        <v>55</v>
      </c>
      <c r="Q7" s="2" t="s">
        <v>52</v>
      </c>
      <c r="R7" s="3">
        <v>3</v>
      </c>
      <c r="S7" s="2" t="s">
        <v>52</v>
      </c>
      <c r="T7" s="6"/>
    </row>
    <row r="8" spans="1:20" ht="30" customHeight="1">
      <c r="A8" s="8" t="s">
        <v>2911</v>
      </c>
      <c r="B8" s="8" t="s">
        <v>52</v>
      </c>
      <c r="C8" s="8" t="s">
        <v>52</v>
      </c>
      <c r="D8" s="9">
        <v>1</v>
      </c>
      <c r="E8" s="10">
        <f>공종별내역서!F27</f>
        <v>0</v>
      </c>
      <c r="F8" s="10">
        <f t="shared" si="0"/>
        <v>0</v>
      </c>
      <c r="G8" s="10">
        <f>공종별내역서!H27</f>
        <v>0</v>
      </c>
      <c r="H8" s="10">
        <f t="shared" si="1"/>
        <v>0</v>
      </c>
      <c r="I8" s="10">
        <f>공종별내역서!J27</f>
        <v>90604198</v>
      </c>
      <c r="J8" s="10">
        <f t="shared" si="2"/>
        <v>90604198</v>
      </c>
      <c r="K8" s="10">
        <f t="shared" si="3"/>
        <v>90604198</v>
      </c>
      <c r="L8" s="10">
        <f t="shared" si="4"/>
        <v>90604198</v>
      </c>
      <c r="M8" s="8" t="s">
        <v>52</v>
      </c>
      <c r="N8" s="2" t="s">
        <v>780</v>
      </c>
      <c r="O8" s="2" t="s">
        <v>52</v>
      </c>
      <c r="P8" s="2" t="s">
        <v>57</v>
      </c>
      <c r="Q8" s="2" t="s">
        <v>52</v>
      </c>
      <c r="R8" s="3">
        <v>4</v>
      </c>
      <c r="S8" s="2" t="s">
        <v>52</v>
      </c>
      <c r="T8" s="6"/>
    </row>
    <row r="9" spans="1:20" ht="30" customHeight="1">
      <c r="A9" s="8"/>
      <c r="B9" s="8"/>
      <c r="C9" s="8"/>
      <c r="D9" s="9"/>
      <c r="E9" s="10"/>
      <c r="F9" s="10"/>
      <c r="G9" s="10"/>
      <c r="H9" s="10"/>
      <c r="I9" s="10"/>
      <c r="J9" s="10"/>
      <c r="K9" s="10"/>
      <c r="L9" s="10"/>
      <c r="M9" s="8"/>
      <c r="N9" s="2"/>
      <c r="O9" s="2"/>
      <c r="P9" s="2"/>
      <c r="Q9" s="2"/>
      <c r="R9" s="3"/>
      <c r="S9" s="2"/>
      <c r="T9" s="6"/>
    </row>
    <row r="10" spans="1:20" ht="30" customHeight="1">
      <c r="A10" s="8"/>
      <c r="B10" s="8"/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8"/>
      <c r="N10" s="2"/>
      <c r="O10" s="2"/>
      <c r="P10" s="2"/>
      <c r="Q10" s="2"/>
      <c r="R10" s="3"/>
      <c r="S10" s="2"/>
      <c r="T10" s="6"/>
    </row>
    <row r="11" spans="1:20" ht="30" customHeight="1">
      <c r="A11" s="8"/>
      <c r="B11" s="8"/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8"/>
      <c r="N11" s="2"/>
      <c r="O11" s="2"/>
      <c r="P11" s="2"/>
      <c r="Q11" s="2"/>
      <c r="R11" s="3"/>
      <c r="S11" s="2"/>
      <c r="T11" s="6"/>
    </row>
    <row r="12" spans="1:20" ht="30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T12" s="5"/>
    </row>
    <row r="13" spans="1:20" ht="30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T13" s="5"/>
    </row>
    <row r="14" spans="1:20" ht="3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T14" s="5"/>
    </row>
    <row r="15" spans="1:20" ht="30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T15" s="5"/>
    </row>
    <row r="16" spans="1:20" ht="30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T16" s="5"/>
    </row>
    <row r="17" spans="1:20" ht="30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T17" s="5"/>
    </row>
    <row r="18" spans="1:20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T18" s="5"/>
    </row>
    <row r="19" spans="1:20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T19" s="5"/>
    </row>
    <row r="20" spans="1:20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T20" s="5"/>
    </row>
    <row r="21" spans="1:20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T21" s="5"/>
    </row>
    <row r="22" spans="1:20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T22" s="5"/>
    </row>
    <row r="23" spans="1:20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T23" s="5"/>
    </row>
    <row r="24" spans="1:20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T24" s="5"/>
    </row>
    <row r="25" spans="1:20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T25" s="5"/>
    </row>
    <row r="26" spans="1:20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T26" s="5"/>
    </row>
    <row r="27" spans="1:20" ht="30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T27" s="5"/>
    </row>
    <row r="28" spans="1:20" ht="30" customHeight="1">
      <c r="A28" s="8" t="s">
        <v>105</v>
      </c>
      <c r="B28" s="9"/>
      <c r="C28" s="9"/>
      <c r="D28" s="9"/>
      <c r="E28" s="9"/>
      <c r="F28" s="10">
        <f>F5</f>
        <v>0</v>
      </c>
      <c r="G28" s="9"/>
      <c r="H28" s="10">
        <f>H5</f>
        <v>0</v>
      </c>
      <c r="I28" s="9"/>
      <c r="J28" s="10">
        <f>J5</f>
        <v>90604198</v>
      </c>
      <c r="K28" s="9"/>
      <c r="L28" s="10">
        <f>L5</f>
        <v>90604198</v>
      </c>
      <c r="M28" s="9"/>
      <c r="T28" s="5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30"/>
  <sheetViews>
    <sheetView tabSelected="1" topLeftCell="B1" workbookViewId="0">
      <selection activeCell="AX9" sqref="AX9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  <col min="49" max="49" width="11.875" bestFit="1" customWidth="1"/>
  </cols>
  <sheetData>
    <row r="1" spans="1:50" ht="30" customHeight="1">
      <c r="A1" s="40" t="s">
        <v>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50" ht="30" customHeight="1">
      <c r="A2" s="41" t="s">
        <v>2</v>
      </c>
      <c r="B2" s="41" t="s">
        <v>3</v>
      </c>
      <c r="C2" s="41" t="s">
        <v>4</v>
      </c>
      <c r="D2" s="41" t="s">
        <v>5</v>
      </c>
      <c r="E2" s="41" t="s">
        <v>6</v>
      </c>
      <c r="F2" s="41"/>
      <c r="G2" s="41" t="s">
        <v>9</v>
      </c>
      <c r="H2" s="41"/>
      <c r="I2" s="41" t="s">
        <v>10</v>
      </c>
      <c r="J2" s="41"/>
      <c r="K2" s="41" t="s">
        <v>11</v>
      </c>
      <c r="L2" s="41"/>
      <c r="M2" s="41" t="s">
        <v>12</v>
      </c>
      <c r="N2" s="43" t="s">
        <v>20</v>
      </c>
      <c r="O2" s="43" t="s">
        <v>14</v>
      </c>
      <c r="P2" s="43" t="s">
        <v>21</v>
      </c>
      <c r="Q2" s="43" t="s">
        <v>13</v>
      </c>
      <c r="R2" s="43" t="s">
        <v>22</v>
      </c>
      <c r="S2" s="43" t="s">
        <v>23</v>
      </c>
      <c r="T2" s="43" t="s">
        <v>24</v>
      </c>
      <c r="U2" s="43" t="s">
        <v>25</v>
      </c>
      <c r="V2" s="43" t="s">
        <v>26</v>
      </c>
      <c r="W2" s="43" t="s">
        <v>27</v>
      </c>
      <c r="X2" s="43" t="s">
        <v>28</v>
      </c>
      <c r="Y2" s="43" t="s">
        <v>29</v>
      </c>
      <c r="Z2" s="43" t="s">
        <v>30</v>
      </c>
      <c r="AA2" s="43" t="s">
        <v>31</v>
      </c>
      <c r="AB2" s="43" t="s">
        <v>32</v>
      </c>
      <c r="AC2" s="43" t="s">
        <v>33</v>
      </c>
      <c r="AD2" s="43" t="s">
        <v>34</v>
      </c>
      <c r="AE2" s="43" t="s">
        <v>35</v>
      </c>
      <c r="AF2" s="43" t="s">
        <v>36</v>
      </c>
      <c r="AG2" s="43" t="s">
        <v>37</v>
      </c>
      <c r="AH2" s="43" t="s">
        <v>38</v>
      </c>
      <c r="AI2" s="43" t="s">
        <v>39</v>
      </c>
      <c r="AJ2" s="43" t="s">
        <v>40</v>
      </c>
      <c r="AK2" s="43" t="s">
        <v>41</v>
      </c>
      <c r="AL2" s="43" t="s">
        <v>42</v>
      </c>
      <c r="AM2" s="43" t="s">
        <v>43</v>
      </c>
      <c r="AN2" s="43" t="s">
        <v>44</v>
      </c>
      <c r="AO2" s="43" t="s">
        <v>45</v>
      </c>
      <c r="AP2" s="43" t="s">
        <v>46</v>
      </c>
      <c r="AQ2" s="43" t="s">
        <v>47</v>
      </c>
      <c r="AR2" s="43" t="s">
        <v>48</v>
      </c>
      <c r="AS2" s="43" t="s">
        <v>16</v>
      </c>
      <c r="AT2" s="43" t="s">
        <v>17</v>
      </c>
      <c r="AU2" s="43" t="s">
        <v>49</v>
      </c>
      <c r="AV2" s="43" t="s">
        <v>50</v>
      </c>
    </row>
    <row r="3" spans="1:50" ht="30" customHeight="1">
      <c r="A3" s="41"/>
      <c r="B3" s="41"/>
      <c r="C3" s="41"/>
      <c r="D3" s="41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41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</row>
    <row r="4" spans="1:50" ht="30" customHeight="1">
      <c r="A4" s="8" t="s">
        <v>2911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2" t="s">
        <v>780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0" ht="30" customHeight="1">
      <c r="A5" s="8" t="s">
        <v>781</v>
      </c>
      <c r="B5" s="8" t="s">
        <v>782</v>
      </c>
      <c r="C5" s="8" t="s">
        <v>121</v>
      </c>
      <c r="D5" s="9">
        <v>793.20119999999997</v>
      </c>
      <c r="E5" s="11">
        <f>TRUNC(단가대비표!O155,0)</f>
        <v>0</v>
      </c>
      <c r="F5" s="11">
        <f>TRUNC(E5*D5, 0)</f>
        <v>0</v>
      </c>
      <c r="G5" s="11">
        <f>TRUNC(단가대비표!P155,0)</f>
        <v>0</v>
      </c>
      <c r="H5" s="11">
        <f>TRUNC(G5*D5, 0)</f>
        <v>0</v>
      </c>
      <c r="I5" s="11">
        <f>TRUNC(단가대비표!V155,0)</f>
        <v>99000</v>
      </c>
      <c r="J5" s="11">
        <f>TRUNC(I5*D5, 0)</f>
        <v>78526918</v>
      </c>
      <c r="K5" s="11">
        <f t="shared" ref="K5:L7" si="0">TRUNC(E5+G5+I5, 0)</f>
        <v>99000</v>
      </c>
      <c r="L5" s="11">
        <f t="shared" si="0"/>
        <v>78526918</v>
      </c>
      <c r="M5" s="48" t="s">
        <v>52</v>
      </c>
      <c r="N5" s="49" t="s">
        <v>783</v>
      </c>
      <c r="O5" s="49" t="s">
        <v>52</v>
      </c>
      <c r="P5" s="49" t="s">
        <v>52</v>
      </c>
      <c r="Q5" s="49" t="s">
        <v>780</v>
      </c>
      <c r="R5" s="49" t="s">
        <v>64</v>
      </c>
      <c r="S5" s="49" t="s">
        <v>64</v>
      </c>
      <c r="T5" s="49" t="s">
        <v>63</v>
      </c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49" t="s">
        <v>52</v>
      </c>
      <c r="AS5" s="49" t="s">
        <v>52</v>
      </c>
      <c r="AT5" s="50"/>
      <c r="AU5" s="49" t="s">
        <v>784</v>
      </c>
      <c r="AV5" s="50">
        <v>215</v>
      </c>
      <c r="AW5" s="51">
        <f>L5*1.1</f>
        <v>86379609.800000012</v>
      </c>
      <c r="AX5" s="54">
        <f>AW5/AW8</f>
        <v>0.86670286513655803</v>
      </c>
    </row>
    <row r="6" spans="1:50" ht="30" customHeight="1">
      <c r="A6" s="8" t="s">
        <v>785</v>
      </c>
      <c r="B6" s="8" t="s">
        <v>786</v>
      </c>
      <c r="C6" s="8" t="s">
        <v>121</v>
      </c>
      <c r="D6" s="9">
        <v>793.20119999999997</v>
      </c>
      <c r="E6" s="11">
        <f>TRUNC(단가대비표!O157,0)</f>
        <v>0</v>
      </c>
      <c r="F6" s="11">
        <f>TRUNC(E6*D6, 0)</f>
        <v>0</v>
      </c>
      <c r="G6" s="11">
        <f>TRUNC(단가대비표!P157,0)</f>
        <v>0</v>
      </c>
      <c r="H6" s="11">
        <f>TRUNC(G6*D6, 0)</f>
        <v>0</v>
      </c>
      <c r="I6" s="11">
        <f>TRUNC(단가대비표!V157,0)</f>
        <v>13210</v>
      </c>
      <c r="J6" s="11">
        <f>TRUNC(I6*D6, 0)</f>
        <v>10478187</v>
      </c>
      <c r="K6" s="11">
        <f t="shared" si="0"/>
        <v>13210</v>
      </c>
      <c r="L6" s="11">
        <f t="shared" si="0"/>
        <v>10478187</v>
      </c>
      <c r="M6" s="48" t="s">
        <v>52</v>
      </c>
      <c r="N6" s="49" t="s">
        <v>787</v>
      </c>
      <c r="O6" s="49" t="s">
        <v>52</v>
      </c>
      <c r="P6" s="49" t="s">
        <v>52</v>
      </c>
      <c r="Q6" s="49" t="s">
        <v>780</v>
      </c>
      <c r="R6" s="49" t="s">
        <v>64</v>
      </c>
      <c r="S6" s="49" t="s">
        <v>64</v>
      </c>
      <c r="T6" s="49" t="s">
        <v>63</v>
      </c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49" t="s">
        <v>52</v>
      </c>
      <c r="AS6" s="49" t="s">
        <v>52</v>
      </c>
      <c r="AT6" s="50"/>
      <c r="AU6" s="49" t="s">
        <v>788</v>
      </c>
      <c r="AV6" s="50">
        <v>216</v>
      </c>
      <c r="AW6" s="51"/>
      <c r="AX6" s="54"/>
    </row>
    <row r="7" spans="1:50" ht="30" customHeight="1">
      <c r="A7" s="8" t="s">
        <v>789</v>
      </c>
      <c r="B7" s="8" t="s">
        <v>790</v>
      </c>
      <c r="C7" s="8" t="s">
        <v>121</v>
      </c>
      <c r="D7" s="9">
        <v>793.20119999999997</v>
      </c>
      <c r="E7" s="11">
        <f>TRUNC(단가대비표!O156,0)</f>
        <v>0</v>
      </c>
      <c r="F7" s="11">
        <f>TRUNC(E7*D7, 0)</f>
        <v>0</v>
      </c>
      <c r="G7" s="11">
        <f>TRUNC(단가대비표!P156,0)</f>
        <v>0</v>
      </c>
      <c r="H7" s="11">
        <f>TRUNC(G7*D7, 0)</f>
        <v>0</v>
      </c>
      <c r="I7" s="11">
        <f>TRUNC(단가대비표!V156,0)</f>
        <v>2016</v>
      </c>
      <c r="J7" s="11">
        <f>TRUNC(I7*D7, 0)</f>
        <v>1599093</v>
      </c>
      <c r="K7" s="11">
        <f t="shared" si="0"/>
        <v>2016</v>
      </c>
      <c r="L7" s="11">
        <f t="shared" si="0"/>
        <v>1599093</v>
      </c>
      <c r="M7" s="52">
        <f>L6+L7</f>
        <v>12077280</v>
      </c>
      <c r="N7" s="49" t="s">
        <v>791</v>
      </c>
      <c r="O7" s="49" t="s">
        <v>52</v>
      </c>
      <c r="P7" s="49" t="s">
        <v>52</v>
      </c>
      <c r="Q7" s="49" t="s">
        <v>780</v>
      </c>
      <c r="R7" s="49" t="s">
        <v>64</v>
      </c>
      <c r="S7" s="49" t="s">
        <v>64</v>
      </c>
      <c r="T7" s="49" t="s">
        <v>63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49" t="s">
        <v>52</v>
      </c>
      <c r="AS7" s="49" t="s">
        <v>52</v>
      </c>
      <c r="AT7" s="50"/>
      <c r="AU7" s="49" t="s">
        <v>792</v>
      </c>
      <c r="AV7" s="50">
        <v>185</v>
      </c>
      <c r="AW7" s="51">
        <f>M7*1.1</f>
        <v>13285008.000000002</v>
      </c>
      <c r="AX7" s="54">
        <f>AW7/AW8</f>
        <v>0.13329713486344197</v>
      </c>
    </row>
    <row r="8" spans="1:50" ht="30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53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5">
        <f>SUM(AW5:AW7)</f>
        <v>99664617.800000012</v>
      </c>
    </row>
    <row r="9" spans="1:50" ht="30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50" ht="3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50" ht="30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50" ht="30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50" ht="30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50" ht="3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50" ht="30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50" ht="30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4" ht="30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4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4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4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4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4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4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4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4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4" ht="30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4" ht="30" customHeight="1">
      <c r="A27" s="8" t="s">
        <v>105</v>
      </c>
      <c r="B27" s="9"/>
      <c r="C27" s="9"/>
      <c r="D27" s="9"/>
      <c r="E27" s="9"/>
      <c r="F27" s="11">
        <f>SUM(F5:F26)</f>
        <v>0</v>
      </c>
      <c r="G27" s="9"/>
      <c r="H27" s="11">
        <f>SUM(H5:H26)</f>
        <v>0</v>
      </c>
      <c r="I27" s="9"/>
      <c r="J27" s="11">
        <f>SUM(J5:J26)</f>
        <v>90604198</v>
      </c>
      <c r="K27" s="9"/>
      <c r="L27" s="11">
        <f>SUM(L5:L26)</f>
        <v>90604198</v>
      </c>
      <c r="M27" s="9"/>
      <c r="N27" t="s">
        <v>106</v>
      </c>
    </row>
    <row r="28" spans="1:14">
      <c r="L28" s="47">
        <f>L27*1.1</f>
        <v>99664617.800000012</v>
      </c>
    </row>
    <row r="30" spans="1:14">
      <c r="L30" s="30"/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1" manualBreakCount="1">
    <brk id="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1"/>
  <sheetViews>
    <sheetView topLeftCell="B1" workbookViewId="0">
      <selection sqref="A1:J1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4" width="2.625" hidden="1" customWidth="1"/>
  </cols>
  <sheetData>
    <row r="1" spans="1:14" ht="30" customHeight="1">
      <c r="A1" s="39" t="s">
        <v>807</v>
      </c>
      <c r="B1" s="39"/>
      <c r="C1" s="39"/>
      <c r="D1" s="39"/>
      <c r="E1" s="39"/>
      <c r="F1" s="39"/>
      <c r="G1" s="39"/>
      <c r="H1" s="39"/>
      <c r="I1" s="39"/>
      <c r="J1" s="39"/>
    </row>
    <row r="2" spans="1:14" ht="30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</row>
    <row r="3" spans="1:14" ht="30" customHeight="1">
      <c r="A3" s="4" t="s">
        <v>808</v>
      </c>
      <c r="B3" s="4" t="s">
        <v>2</v>
      </c>
      <c r="C3" s="4" t="s">
        <v>3</v>
      </c>
      <c r="D3" s="4" t="s">
        <v>4</v>
      </c>
      <c r="E3" s="4" t="s">
        <v>809</v>
      </c>
      <c r="F3" s="4" t="s">
        <v>810</v>
      </c>
      <c r="G3" s="4" t="s">
        <v>811</v>
      </c>
      <c r="H3" s="4" t="s">
        <v>812</v>
      </c>
      <c r="I3" s="4" t="s">
        <v>813</v>
      </c>
      <c r="J3" s="4" t="s">
        <v>814</v>
      </c>
      <c r="K3" s="1" t="s">
        <v>815</v>
      </c>
      <c r="L3" s="1" t="s">
        <v>816</v>
      </c>
      <c r="M3" s="1" t="s">
        <v>817</v>
      </c>
      <c r="N3" s="1" t="s">
        <v>818</v>
      </c>
    </row>
    <row r="4" spans="1:14" ht="30" customHeight="1">
      <c r="A4" s="8" t="s">
        <v>62</v>
      </c>
      <c r="B4" s="8" t="s">
        <v>58</v>
      </c>
      <c r="C4" s="8" t="s">
        <v>59</v>
      </c>
      <c r="D4" s="8" t="s">
        <v>60</v>
      </c>
      <c r="E4" s="14">
        <f>일위대가!F9</f>
        <v>0</v>
      </c>
      <c r="F4" s="14">
        <f>일위대가!H9</f>
        <v>0</v>
      </c>
      <c r="G4" s="14">
        <f>일위대가!J9</f>
        <v>994922</v>
      </c>
      <c r="H4" s="14">
        <f t="shared" ref="H4:H67" si="0">E4+F4+G4</f>
        <v>994922</v>
      </c>
      <c r="I4" s="8" t="s">
        <v>61</v>
      </c>
      <c r="J4" s="8" t="s">
        <v>52</v>
      </c>
      <c r="K4" s="2" t="s">
        <v>52</v>
      </c>
      <c r="L4" s="2" t="s">
        <v>52</v>
      </c>
      <c r="M4" s="2" t="s">
        <v>52</v>
      </c>
      <c r="N4" s="2" t="s">
        <v>52</v>
      </c>
    </row>
    <row r="5" spans="1:14" ht="30" customHeight="1">
      <c r="A5" s="8" t="s">
        <v>69</v>
      </c>
      <c r="B5" s="8" t="s">
        <v>65</v>
      </c>
      <c r="C5" s="8" t="s">
        <v>66</v>
      </c>
      <c r="D5" s="8" t="s">
        <v>67</v>
      </c>
      <c r="E5" s="14">
        <f>일위대가!F16</f>
        <v>0</v>
      </c>
      <c r="F5" s="14">
        <f>일위대가!H16</f>
        <v>0</v>
      </c>
      <c r="G5" s="14">
        <f>일위대가!J16</f>
        <v>608040</v>
      </c>
      <c r="H5" s="14">
        <f t="shared" si="0"/>
        <v>608040</v>
      </c>
      <c r="I5" s="8" t="s">
        <v>68</v>
      </c>
      <c r="J5" s="8" t="s">
        <v>52</v>
      </c>
      <c r="K5" s="2" t="s">
        <v>52</v>
      </c>
      <c r="L5" s="2" t="s">
        <v>52</v>
      </c>
      <c r="M5" s="2" t="s">
        <v>52</v>
      </c>
      <c r="N5" s="2" t="s">
        <v>52</v>
      </c>
    </row>
    <row r="6" spans="1:14" ht="30" customHeight="1">
      <c r="A6" s="8" t="s">
        <v>74</v>
      </c>
      <c r="B6" s="8" t="s">
        <v>70</v>
      </c>
      <c r="C6" s="8" t="s">
        <v>71</v>
      </c>
      <c r="D6" s="8" t="s">
        <v>72</v>
      </c>
      <c r="E6" s="14">
        <f>일위대가!F24</f>
        <v>2479</v>
      </c>
      <c r="F6" s="14">
        <f>일위대가!H24</f>
        <v>0</v>
      </c>
      <c r="G6" s="14">
        <f>일위대가!J24</f>
        <v>12695</v>
      </c>
      <c r="H6" s="14">
        <f t="shared" si="0"/>
        <v>15174</v>
      </c>
      <c r="I6" s="8" t="s">
        <v>73</v>
      </c>
      <c r="J6" s="8" t="s">
        <v>52</v>
      </c>
      <c r="K6" s="2" t="s">
        <v>52</v>
      </c>
      <c r="L6" s="2" t="s">
        <v>52</v>
      </c>
      <c r="M6" s="2" t="s">
        <v>52</v>
      </c>
      <c r="N6" s="2" t="s">
        <v>52</v>
      </c>
    </row>
    <row r="7" spans="1:14" ht="30" customHeight="1">
      <c r="A7" s="8" t="s">
        <v>79</v>
      </c>
      <c r="B7" s="8" t="s">
        <v>75</v>
      </c>
      <c r="C7" s="8" t="s">
        <v>76</v>
      </c>
      <c r="D7" s="8" t="s">
        <v>77</v>
      </c>
      <c r="E7" s="14">
        <f>일위대가!F33</f>
        <v>2032</v>
      </c>
      <c r="F7" s="14">
        <f>일위대가!H33</f>
        <v>8156</v>
      </c>
      <c r="G7" s="14">
        <f>일위대가!J33</f>
        <v>163</v>
      </c>
      <c r="H7" s="14">
        <f t="shared" si="0"/>
        <v>10351</v>
      </c>
      <c r="I7" s="8" t="s">
        <v>78</v>
      </c>
      <c r="J7" s="8" t="s">
        <v>52</v>
      </c>
      <c r="K7" s="2" t="s">
        <v>52</v>
      </c>
      <c r="L7" s="2" t="s">
        <v>52</v>
      </c>
      <c r="M7" s="2" t="s">
        <v>52</v>
      </c>
      <c r="N7" s="2" t="s">
        <v>52</v>
      </c>
    </row>
    <row r="8" spans="1:14" ht="30" customHeight="1">
      <c r="A8" s="8" t="s">
        <v>83</v>
      </c>
      <c r="B8" s="8" t="s">
        <v>80</v>
      </c>
      <c r="C8" s="8" t="s">
        <v>81</v>
      </c>
      <c r="D8" s="8" t="s">
        <v>77</v>
      </c>
      <c r="E8" s="14">
        <f>일위대가!F38</f>
        <v>3391</v>
      </c>
      <c r="F8" s="14">
        <f>일위대가!H38</f>
        <v>4569</v>
      </c>
      <c r="G8" s="14">
        <f>일위대가!J38</f>
        <v>0</v>
      </c>
      <c r="H8" s="14">
        <f t="shared" si="0"/>
        <v>7960</v>
      </c>
      <c r="I8" s="8" t="s">
        <v>82</v>
      </c>
      <c r="J8" s="8" t="s">
        <v>52</v>
      </c>
      <c r="K8" s="2" t="s">
        <v>52</v>
      </c>
      <c r="L8" s="2" t="s">
        <v>52</v>
      </c>
      <c r="M8" s="2" t="s">
        <v>52</v>
      </c>
      <c r="N8" s="2" t="s">
        <v>52</v>
      </c>
    </row>
    <row r="9" spans="1:14" ht="30" customHeight="1">
      <c r="A9" s="8" t="s">
        <v>87</v>
      </c>
      <c r="B9" s="8" t="s">
        <v>84</v>
      </c>
      <c r="C9" s="8" t="s">
        <v>85</v>
      </c>
      <c r="D9" s="8" t="s">
        <v>77</v>
      </c>
      <c r="E9" s="14">
        <f>일위대가!F44</f>
        <v>2610</v>
      </c>
      <c r="F9" s="14">
        <f>일위대가!H44</f>
        <v>10441</v>
      </c>
      <c r="G9" s="14">
        <f>일위대가!J44</f>
        <v>0</v>
      </c>
      <c r="H9" s="14">
        <f t="shared" si="0"/>
        <v>13051</v>
      </c>
      <c r="I9" s="8" t="s">
        <v>86</v>
      </c>
      <c r="J9" s="8" t="s">
        <v>52</v>
      </c>
      <c r="K9" s="2" t="s">
        <v>52</v>
      </c>
      <c r="L9" s="2" t="s">
        <v>52</v>
      </c>
      <c r="M9" s="2" t="s">
        <v>52</v>
      </c>
      <c r="N9" s="2" t="s">
        <v>52</v>
      </c>
    </row>
    <row r="10" spans="1:14" ht="30" customHeight="1">
      <c r="A10" s="8" t="s">
        <v>91</v>
      </c>
      <c r="B10" s="8" t="s">
        <v>88</v>
      </c>
      <c r="C10" s="8" t="s">
        <v>89</v>
      </c>
      <c r="D10" s="8" t="s">
        <v>77</v>
      </c>
      <c r="E10" s="14">
        <f>일위대가!F50</f>
        <v>1516</v>
      </c>
      <c r="F10" s="14">
        <f>일위대가!H50</f>
        <v>11664</v>
      </c>
      <c r="G10" s="14">
        <f>일위대가!J50</f>
        <v>0</v>
      </c>
      <c r="H10" s="14">
        <f t="shared" si="0"/>
        <v>13180</v>
      </c>
      <c r="I10" s="8" t="s">
        <v>90</v>
      </c>
      <c r="J10" s="8" t="s">
        <v>52</v>
      </c>
      <c r="K10" s="2" t="s">
        <v>52</v>
      </c>
      <c r="L10" s="2" t="s">
        <v>52</v>
      </c>
      <c r="M10" s="2" t="s">
        <v>52</v>
      </c>
      <c r="N10" s="2" t="s">
        <v>52</v>
      </c>
    </row>
    <row r="11" spans="1:14" ht="30" customHeight="1">
      <c r="A11" s="8" t="s">
        <v>96</v>
      </c>
      <c r="B11" s="8" t="s">
        <v>92</v>
      </c>
      <c r="C11" s="8" t="s">
        <v>93</v>
      </c>
      <c r="D11" s="8" t="s">
        <v>94</v>
      </c>
      <c r="E11" s="14">
        <f>일위대가!F63</f>
        <v>12912</v>
      </c>
      <c r="F11" s="14">
        <f>일위대가!H63</f>
        <v>75352</v>
      </c>
      <c r="G11" s="14">
        <f>일위대가!J63</f>
        <v>0</v>
      </c>
      <c r="H11" s="14">
        <f t="shared" si="0"/>
        <v>88264</v>
      </c>
      <c r="I11" s="8" t="s">
        <v>95</v>
      </c>
      <c r="J11" s="8" t="s">
        <v>52</v>
      </c>
      <c r="K11" s="2" t="s">
        <v>52</v>
      </c>
      <c r="L11" s="2" t="s">
        <v>52</v>
      </c>
      <c r="M11" s="2" t="s">
        <v>52</v>
      </c>
      <c r="N11" s="2" t="s">
        <v>52</v>
      </c>
    </row>
    <row r="12" spans="1:14" ht="30" customHeight="1">
      <c r="A12" s="8" t="s">
        <v>100</v>
      </c>
      <c r="B12" s="8" t="s">
        <v>97</v>
      </c>
      <c r="C12" s="8" t="s">
        <v>98</v>
      </c>
      <c r="D12" s="8" t="s">
        <v>77</v>
      </c>
      <c r="E12" s="14">
        <f>일위대가!F67</f>
        <v>0</v>
      </c>
      <c r="F12" s="14">
        <f>일위대가!H67</f>
        <v>11723</v>
      </c>
      <c r="G12" s="14">
        <f>일위대가!J67</f>
        <v>0</v>
      </c>
      <c r="H12" s="14">
        <f t="shared" si="0"/>
        <v>11723</v>
      </c>
      <c r="I12" s="8" t="s">
        <v>99</v>
      </c>
      <c r="J12" s="8" t="s">
        <v>52</v>
      </c>
      <c r="K12" s="2" t="s">
        <v>52</v>
      </c>
      <c r="L12" s="2" t="s">
        <v>52</v>
      </c>
      <c r="M12" s="2" t="s">
        <v>52</v>
      </c>
      <c r="N12" s="2" t="s">
        <v>52</v>
      </c>
    </row>
    <row r="13" spans="1:14" ht="30" customHeight="1">
      <c r="A13" s="8" t="s">
        <v>104</v>
      </c>
      <c r="B13" s="8" t="s">
        <v>101</v>
      </c>
      <c r="C13" s="8" t="s">
        <v>102</v>
      </c>
      <c r="D13" s="8" t="s">
        <v>77</v>
      </c>
      <c r="E13" s="14">
        <f>일위대가!F71</f>
        <v>0</v>
      </c>
      <c r="F13" s="14">
        <f>일위대가!H71</f>
        <v>1628</v>
      </c>
      <c r="G13" s="14">
        <f>일위대가!J71</f>
        <v>0</v>
      </c>
      <c r="H13" s="14">
        <f t="shared" si="0"/>
        <v>1628</v>
      </c>
      <c r="I13" s="8" t="s">
        <v>103</v>
      </c>
      <c r="J13" s="8" t="s">
        <v>52</v>
      </c>
      <c r="K13" s="2" t="s">
        <v>52</v>
      </c>
      <c r="L13" s="2" t="s">
        <v>52</v>
      </c>
      <c r="M13" s="2" t="s">
        <v>52</v>
      </c>
      <c r="N13" s="2" t="s">
        <v>52</v>
      </c>
    </row>
    <row r="14" spans="1:14" ht="30" customHeight="1">
      <c r="A14" s="8" t="s">
        <v>111</v>
      </c>
      <c r="B14" s="8" t="s">
        <v>107</v>
      </c>
      <c r="C14" s="8" t="s">
        <v>108</v>
      </c>
      <c r="D14" s="8" t="s">
        <v>109</v>
      </c>
      <c r="E14" s="14">
        <f>일위대가!F75</f>
        <v>312</v>
      </c>
      <c r="F14" s="14">
        <f>일위대가!H75</f>
        <v>672</v>
      </c>
      <c r="G14" s="14">
        <f>일위대가!J75</f>
        <v>359</v>
      </c>
      <c r="H14" s="14">
        <f t="shared" si="0"/>
        <v>1343</v>
      </c>
      <c r="I14" s="8" t="s">
        <v>110</v>
      </c>
      <c r="J14" s="8" t="s">
        <v>52</v>
      </c>
      <c r="K14" s="2" t="s">
        <v>52</v>
      </c>
      <c r="L14" s="2" t="s">
        <v>52</v>
      </c>
      <c r="M14" s="2" t="s">
        <v>52</v>
      </c>
      <c r="N14" s="2" t="s">
        <v>52</v>
      </c>
    </row>
    <row r="15" spans="1:14" ht="30" customHeight="1">
      <c r="A15" s="8" t="s">
        <v>115</v>
      </c>
      <c r="B15" s="8" t="s">
        <v>112</v>
      </c>
      <c r="C15" s="8" t="s">
        <v>113</v>
      </c>
      <c r="D15" s="8" t="s">
        <v>109</v>
      </c>
      <c r="E15" s="14">
        <f>일위대가!F79</f>
        <v>487</v>
      </c>
      <c r="F15" s="14">
        <f>일위대가!H79</f>
        <v>6750</v>
      </c>
      <c r="G15" s="14">
        <f>일위대가!J79</f>
        <v>362</v>
      </c>
      <c r="H15" s="14">
        <f t="shared" si="0"/>
        <v>7599</v>
      </c>
      <c r="I15" s="8" t="s">
        <v>114</v>
      </c>
      <c r="J15" s="8" t="s">
        <v>52</v>
      </c>
      <c r="K15" s="2" t="s">
        <v>52</v>
      </c>
      <c r="L15" s="2" t="s">
        <v>52</v>
      </c>
      <c r="M15" s="2" t="s">
        <v>52</v>
      </c>
      <c r="N15" s="2" t="s">
        <v>52</v>
      </c>
    </row>
    <row r="16" spans="1:14" ht="30" customHeight="1">
      <c r="A16" s="8" t="s">
        <v>118</v>
      </c>
      <c r="B16" s="8" t="s">
        <v>116</v>
      </c>
      <c r="C16" s="8" t="s">
        <v>52</v>
      </c>
      <c r="D16" s="8" t="s">
        <v>109</v>
      </c>
      <c r="E16" s="14">
        <f>일위대가!F83</f>
        <v>2827</v>
      </c>
      <c r="F16" s="14">
        <f>일위대가!H83</f>
        <v>4162</v>
      </c>
      <c r="G16" s="14">
        <f>일위대가!J83</f>
        <v>1972</v>
      </c>
      <c r="H16" s="14">
        <f t="shared" si="0"/>
        <v>8961</v>
      </c>
      <c r="I16" s="8" t="s">
        <v>117</v>
      </c>
      <c r="J16" s="8" t="s">
        <v>52</v>
      </c>
      <c r="K16" s="2" t="s">
        <v>52</v>
      </c>
      <c r="L16" s="2" t="s">
        <v>52</v>
      </c>
      <c r="M16" s="2" t="s">
        <v>52</v>
      </c>
      <c r="N16" s="2" t="s">
        <v>52</v>
      </c>
    </row>
    <row r="17" spans="1:14" ht="30" customHeight="1">
      <c r="A17" s="8" t="s">
        <v>126</v>
      </c>
      <c r="B17" s="8" t="s">
        <v>123</v>
      </c>
      <c r="C17" s="8" t="s">
        <v>124</v>
      </c>
      <c r="D17" s="8" t="s">
        <v>121</v>
      </c>
      <c r="E17" s="14">
        <f>일위대가!F87</f>
        <v>11230</v>
      </c>
      <c r="F17" s="14">
        <f>일위대가!H87</f>
        <v>702057</v>
      </c>
      <c r="G17" s="14">
        <f>일위대가!J87</f>
        <v>0</v>
      </c>
      <c r="H17" s="14">
        <f t="shared" si="0"/>
        <v>713287</v>
      </c>
      <c r="I17" s="8" t="s">
        <v>125</v>
      </c>
      <c r="J17" s="8" t="s">
        <v>52</v>
      </c>
      <c r="K17" s="2" t="s">
        <v>52</v>
      </c>
      <c r="L17" s="2" t="s">
        <v>52</v>
      </c>
      <c r="M17" s="2" t="s">
        <v>52</v>
      </c>
      <c r="N17" s="2" t="s">
        <v>52</v>
      </c>
    </row>
    <row r="18" spans="1:14" ht="30" customHeight="1">
      <c r="A18" s="8" t="s">
        <v>130</v>
      </c>
      <c r="B18" s="8" t="s">
        <v>127</v>
      </c>
      <c r="C18" s="8" t="s">
        <v>128</v>
      </c>
      <c r="D18" s="8" t="s">
        <v>77</v>
      </c>
      <c r="E18" s="14">
        <f>일위대가!F92</f>
        <v>2495</v>
      </c>
      <c r="F18" s="14">
        <f>일위대가!H92</f>
        <v>21256</v>
      </c>
      <c r="G18" s="14">
        <f>일위대가!J92</f>
        <v>637</v>
      </c>
      <c r="H18" s="14">
        <f t="shared" si="0"/>
        <v>24388</v>
      </c>
      <c r="I18" s="8" t="s">
        <v>129</v>
      </c>
      <c r="J18" s="8" t="s">
        <v>52</v>
      </c>
      <c r="K18" s="2" t="s">
        <v>52</v>
      </c>
      <c r="L18" s="2" t="s">
        <v>52</v>
      </c>
      <c r="M18" s="2" t="s">
        <v>52</v>
      </c>
      <c r="N18" s="2" t="s">
        <v>52</v>
      </c>
    </row>
    <row r="19" spans="1:14" ht="30" customHeight="1">
      <c r="A19" s="8" t="s">
        <v>134</v>
      </c>
      <c r="B19" s="8" t="s">
        <v>131</v>
      </c>
      <c r="C19" s="8" t="s">
        <v>132</v>
      </c>
      <c r="D19" s="8" t="s">
        <v>109</v>
      </c>
      <c r="E19" s="14">
        <f>일위대가!F97</f>
        <v>0</v>
      </c>
      <c r="F19" s="14">
        <f>일위대가!H97</f>
        <v>446113</v>
      </c>
      <c r="G19" s="14">
        <f>일위대가!J97</f>
        <v>0</v>
      </c>
      <c r="H19" s="14">
        <f t="shared" si="0"/>
        <v>446113</v>
      </c>
      <c r="I19" s="8" t="s">
        <v>133</v>
      </c>
      <c r="J19" s="8" t="s">
        <v>52</v>
      </c>
      <c r="K19" s="2" t="s">
        <v>52</v>
      </c>
      <c r="L19" s="2" t="s">
        <v>52</v>
      </c>
      <c r="M19" s="2" t="s">
        <v>52</v>
      </c>
      <c r="N19" s="2" t="s">
        <v>52</v>
      </c>
    </row>
    <row r="20" spans="1:14" ht="30" customHeight="1">
      <c r="A20" s="8" t="s">
        <v>138</v>
      </c>
      <c r="B20" s="8" t="s">
        <v>135</v>
      </c>
      <c r="C20" s="8" t="s">
        <v>136</v>
      </c>
      <c r="D20" s="8" t="s">
        <v>109</v>
      </c>
      <c r="E20" s="14">
        <f>일위대가!F101</f>
        <v>83320</v>
      </c>
      <c r="F20" s="14">
        <f>일위대가!H101</f>
        <v>0</v>
      </c>
      <c r="G20" s="14">
        <f>일위대가!J101</f>
        <v>0</v>
      </c>
      <c r="H20" s="14">
        <f t="shared" si="0"/>
        <v>83320</v>
      </c>
      <c r="I20" s="8" t="s">
        <v>137</v>
      </c>
      <c r="J20" s="8" t="s">
        <v>52</v>
      </c>
      <c r="K20" s="2" t="s">
        <v>52</v>
      </c>
      <c r="L20" s="2" t="s">
        <v>52</v>
      </c>
      <c r="M20" s="2" t="s">
        <v>52</v>
      </c>
      <c r="N20" s="2" t="s">
        <v>52</v>
      </c>
    </row>
    <row r="21" spans="1:14" ht="30" customHeight="1">
      <c r="A21" s="8" t="s">
        <v>142</v>
      </c>
      <c r="B21" s="8" t="s">
        <v>139</v>
      </c>
      <c r="C21" s="8" t="s">
        <v>140</v>
      </c>
      <c r="D21" s="8" t="s">
        <v>77</v>
      </c>
      <c r="E21" s="14">
        <f>일위대가!F109</f>
        <v>0</v>
      </c>
      <c r="F21" s="14">
        <f>일위대가!H109</f>
        <v>26731</v>
      </c>
      <c r="G21" s="14">
        <f>일위대가!J109</f>
        <v>501</v>
      </c>
      <c r="H21" s="14">
        <f t="shared" si="0"/>
        <v>27232</v>
      </c>
      <c r="I21" s="8" t="s">
        <v>141</v>
      </c>
      <c r="J21" s="8" t="s">
        <v>52</v>
      </c>
      <c r="K21" s="2" t="s">
        <v>52</v>
      </c>
      <c r="L21" s="2" t="s">
        <v>52</v>
      </c>
      <c r="M21" s="2" t="s">
        <v>52</v>
      </c>
      <c r="N21" s="2" t="s">
        <v>52</v>
      </c>
    </row>
    <row r="22" spans="1:14" ht="30" customHeight="1">
      <c r="A22" s="8" t="s">
        <v>145</v>
      </c>
      <c r="B22" s="8" t="s">
        <v>143</v>
      </c>
      <c r="C22" s="8" t="s">
        <v>140</v>
      </c>
      <c r="D22" s="8" t="s">
        <v>77</v>
      </c>
      <c r="E22" s="14">
        <f>일위대가!F117</f>
        <v>0</v>
      </c>
      <c r="F22" s="14">
        <f>일위대가!H117</f>
        <v>48628</v>
      </c>
      <c r="G22" s="14">
        <f>일위대가!J117</f>
        <v>888</v>
      </c>
      <c r="H22" s="14">
        <f t="shared" si="0"/>
        <v>49516</v>
      </c>
      <c r="I22" s="8" t="s">
        <v>144</v>
      </c>
      <c r="J22" s="8" t="s">
        <v>52</v>
      </c>
      <c r="K22" s="2" t="s">
        <v>52</v>
      </c>
      <c r="L22" s="2" t="s">
        <v>52</v>
      </c>
      <c r="M22" s="2" t="s">
        <v>52</v>
      </c>
      <c r="N22" s="2" t="s">
        <v>52</v>
      </c>
    </row>
    <row r="23" spans="1:14" ht="30" customHeight="1">
      <c r="A23" s="8" t="s">
        <v>150</v>
      </c>
      <c r="B23" s="8" t="s">
        <v>146</v>
      </c>
      <c r="C23" s="8" t="s">
        <v>147</v>
      </c>
      <c r="D23" s="8" t="s">
        <v>148</v>
      </c>
      <c r="E23" s="14">
        <f>일위대가!F121</f>
        <v>0</v>
      </c>
      <c r="F23" s="14">
        <f>일위대가!H121</f>
        <v>57316</v>
      </c>
      <c r="G23" s="14">
        <f>일위대가!J121</f>
        <v>0</v>
      </c>
      <c r="H23" s="14">
        <f t="shared" si="0"/>
        <v>57316</v>
      </c>
      <c r="I23" s="8" t="s">
        <v>149</v>
      </c>
      <c r="J23" s="8" t="s">
        <v>52</v>
      </c>
      <c r="K23" s="2" t="s">
        <v>52</v>
      </c>
      <c r="L23" s="2" t="s">
        <v>52</v>
      </c>
      <c r="M23" s="2" t="s">
        <v>52</v>
      </c>
      <c r="N23" s="2" t="s">
        <v>52</v>
      </c>
    </row>
    <row r="24" spans="1:14" ht="30" customHeight="1">
      <c r="A24" s="8" t="s">
        <v>153</v>
      </c>
      <c r="B24" s="8" t="s">
        <v>146</v>
      </c>
      <c r="C24" s="8" t="s">
        <v>151</v>
      </c>
      <c r="D24" s="8" t="s">
        <v>148</v>
      </c>
      <c r="E24" s="14">
        <f>일위대가!F125</f>
        <v>0</v>
      </c>
      <c r="F24" s="14">
        <f>일위대가!H125</f>
        <v>72947</v>
      </c>
      <c r="G24" s="14">
        <f>일위대가!J125</f>
        <v>0</v>
      </c>
      <c r="H24" s="14">
        <f t="shared" si="0"/>
        <v>72947</v>
      </c>
      <c r="I24" s="8" t="s">
        <v>152</v>
      </c>
      <c r="J24" s="8" t="s">
        <v>52</v>
      </c>
      <c r="K24" s="2" t="s">
        <v>52</v>
      </c>
      <c r="L24" s="2" t="s">
        <v>52</v>
      </c>
      <c r="M24" s="2" t="s">
        <v>52</v>
      </c>
      <c r="N24" s="2" t="s">
        <v>52</v>
      </c>
    </row>
    <row r="25" spans="1:14" ht="30" customHeight="1">
      <c r="A25" s="8" t="s">
        <v>156</v>
      </c>
      <c r="B25" s="8" t="s">
        <v>146</v>
      </c>
      <c r="C25" s="8" t="s">
        <v>154</v>
      </c>
      <c r="D25" s="8" t="s">
        <v>148</v>
      </c>
      <c r="E25" s="14">
        <f>일위대가!F129</f>
        <v>0</v>
      </c>
      <c r="F25" s="14">
        <f>일위대가!H129</f>
        <v>96395</v>
      </c>
      <c r="G25" s="14">
        <f>일위대가!J129</f>
        <v>0</v>
      </c>
      <c r="H25" s="14">
        <f t="shared" si="0"/>
        <v>96395</v>
      </c>
      <c r="I25" s="8" t="s">
        <v>155</v>
      </c>
      <c r="J25" s="8" t="s">
        <v>52</v>
      </c>
      <c r="K25" s="2" t="s">
        <v>52</v>
      </c>
      <c r="L25" s="2" t="s">
        <v>52</v>
      </c>
      <c r="M25" s="2" t="s">
        <v>52</v>
      </c>
      <c r="N25" s="2" t="s">
        <v>52</v>
      </c>
    </row>
    <row r="26" spans="1:14" ht="30" customHeight="1">
      <c r="A26" s="8" t="s">
        <v>164</v>
      </c>
      <c r="B26" s="8" t="s">
        <v>161</v>
      </c>
      <c r="C26" s="8" t="s">
        <v>162</v>
      </c>
      <c r="D26" s="8" t="s">
        <v>72</v>
      </c>
      <c r="E26" s="14">
        <f>일위대가!F139</f>
        <v>13375</v>
      </c>
      <c r="F26" s="14">
        <f>일위대가!H139</f>
        <v>28866</v>
      </c>
      <c r="G26" s="14">
        <f>일위대가!J139</f>
        <v>281</v>
      </c>
      <c r="H26" s="14">
        <f t="shared" si="0"/>
        <v>42522</v>
      </c>
      <c r="I26" s="8" t="s">
        <v>163</v>
      </c>
      <c r="J26" s="8" t="s">
        <v>52</v>
      </c>
      <c r="K26" s="2" t="s">
        <v>52</v>
      </c>
      <c r="L26" s="2" t="s">
        <v>52</v>
      </c>
      <c r="M26" s="2" t="s">
        <v>52</v>
      </c>
      <c r="N26" s="2" t="s">
        <v>52</v>
      </c>
    </row>
    <row r="27" spans="1:14" ht="30" customHeight="1">
      <c r="A27" s="8" t="s">
        <v>168</v>
      </c>
      <c r="B27" s="8" t="s">
        <v>165</v>
      </c>
      <c r="C27" s="8" t="s">
        <v>166</v>
      </c>
      <c r="D27" s="8" t="s">
        <v>72</v>
      </c>
      <c r="E27" s="14">
        <f>일위대가!F148</f>
        <v>6383</v>
      </c>
      <c r="F27" s="14">
        <f>일위대가!H148</f>
        <v>13690</v>
      </c>
      <c r="G27" s="14">
        <f>일위대가!J148</f>
        <v>139</v>
      </c>
      <c r="H27" s="14">
        <f t="shared" si="0"/>
        <v>20212</v>
      </c>
      <c r="I27" s="8" t="s">
        <v>167</v>
      </c>
      <c r="J27" s="8" t="s">
        <v>52</v>
      </c>
      <c r="K27" s="2" t="s">
        <v>52</v>
      </c>
      <c r="L27" s="2" t="s">
        <v>52</v>
      </c>
      <c r="M27" s="2" t="s">
        <v>52</v>
      </c>
      <c r="N27" s="2" t="s">
        <v>52</v>
      </c>
    </row>
    <row r="28" spans="1:14" ht="30" customHeight="1">
      <c r="A28" s="8" t="s">
        <v>170</v>
      </c>
      <c r="B28" s="8" t="s">
        <v>165</v>
      </c>
      <c r="C28" s="8" t="s">
        <v>162</v>
      </c>
      <c r="D28" s="8" t="s">
        <v>72</v>
      </c>
      <c r="E28" s="14">
        <f>일위대가!F157</f>
        <v>7735</v>
      </c>
      <c r="F28" s="14">
        <f>일위대가!H157</f>
        <v>14690</v>
      </c>
      <c r="G28" s="14">
        <f>일위대가!J157</f>
        <v>159</v>
      </c>
      <c r="H28" s="14">
        <f t="shared" si="0"/>
        <v>22584</v>
      </c>
      <c r="I28" s="8" t="s">
        <v>169</v>
      </c>
      <c r="J28" s="8" t="s">
        <v>52</v>
      </c>
      <c r="K28" s="2" t="s">
        <v>52</v>
      </c>
      <c r="L28" s="2" t="s">
        <v>52</v>
      </c>
      <c r="M28" s="2" t="s">
        <v>52</v>
      </c>
      <c r="N28" s="2" t="s">
        <v>52</v>
      </c>
    </row>
    <row r="29" spans="1:14" ht="30" customHeight="1">
      <c r="A29" s="8" t="s">
        <v>185</v>
      </c>
      <c r="B29" s="8" t="s">
        <v>182</v>
      </c>
      <c r="C29" s="8" t="s">
        <v>183</v>
      </c>
      <c r="D29" s="8" t="s">
        <v>72</v>
      </c>
      <c r="E29" s="14">
        <f>일위대가!F163</f>
        <v>10258</v>
      </c>
      <c r="F29" s="14">
        <f>일위대가!H163</f>
        <v>12653</v>
      </c>
      <c r="G29" s="14">
        <f>일위대가!J163</f>
        <v>122</v>
      </c>
      <c r="H29" s="14">
        <f t="shared" si="0"/>
        <v>23033</v>
      </c>
      <c r="I29" s="8" t="s">
        <v>184</v>
      </c>
      <c r="J29" s="8" t="s">
        <v>52</v>
      </c>
      <c r="K29" s="2" t="s">
        <v>52</v>
      </c>
      <c r="L29" s="2" t="s">
        <v>52</v>
      </c>
      <c r="M29" s="2" t="s">
        <v>52</v>
      </c>
      <c r="N29" s="2" t="s">
        <v>52</v>
      </c>
    </row>
    <row r="30" spans="1:14" ht="30" customHeight="1">
      <c r="A30" s="8" t="s">
        <v>189</v>
      </c>
      <c r="B30" s="8" t="s">
        <v>186</v>
      </c>
      <c r="C30" s="8" t="s">
        <v>187</v>
      </c>
      <c r="D30" s="8" t="s">
        <v>77</v>
      </c>
      <c r="E30" s="14">
        <f>일위대가!F169</f>
        <v>59895</v>
      </c>
      <c r="F30" s="14">
        <f>일위대가!H169</f>
        <v>84357</v>
      </c>
      <c r="G30" s="14">
        <f>일위대가!J169</f>
        <v>817</v>
      </c>
      <c r="H30" s="14">
        <f t="shared" si="0"/>
        <v>145069</v>
      </c>
      <c r="I30" s="8" t="s">
        <v>188</v>
      </c>
      <c r="J30" s="8" t="s">
        <v>52</v>
      </c>
      <c r="K30" s="2" t="s">
        <v>52</v>
      </c>
      <c r="L30" s="2" t="s">
        <v>52</v>
      </c>
      <c r="M30" s="2" t="s">
        <v>52</v>
      </c>
      <c r="N30" s="2" t="s">
        <v>52</v>
      </c>
    </row>
    <row r="31" spans="1:14" ht="30" customHeight="1">
      <c r="A31" s="8" t="s">
        <v>193</v>
      </c>
      <c r="B31" s="8" t="s">
        <v>190</v>
      </c>
      <c r="C31" s="8" t="s">
        <v>191</v>
      </c>
      <c r="D31" s="8" t="s">
        <v>72</v>
      </c>
      <c r="E31" s="14">
        <f>일위대가!F173</f>
        <v>5699</v>
      </c>
      <c r="F31" s="14">
        <f>일위대가!H173</f>
        <v>8435</v>
      </c>
      <c r="G31" s="14">
        <f>일위대가!J173</f>
        <v>81</v>
      </c>
      <c r="H31" s="14">
        <f t="shared" si="0"/>
        <v>14215</v>
      </c>
      <c r="I31" s="8" t="s">
        <v>192</v>
      </c>
      <c r="J31" s="8" t="s">
        <v>52</v>
      </c>
      <c r="K31" s="2" t="s">
        <v>52</v>
      </c>
      <c r="L31" s="2" t="s">
        <v>52</v>
      </c>
      <c r="M31" s="2" t="s">
        <v>52</v>
      </c>
      <c r="N31" s="2" t="s">
        <v>52</v>
      </c>
    </row>
    <row r="32" spans="1:14" ht="30" customHeight="1">
      <c r="A32" s="8" t="s">
        <v>200</v>
      </c>
      <c r="B32" s="8" t="s">
        <v>197</v>
      </c>
      <c r="C32" s="8" t="s">
        <v>198</v>
      </c>
      <c r="D32" s="8" t="s">
        <v>77</v>
      </c>
      <c r="E32" s="14">
        <f>일위대가!F177</f>
        <v>0</v>
      </c>
      <c r="F32" s="14">
        <f>일위대가!H177</f>
        <v>55604</v>
      </c>
      <c r="G32" s="14">
        <f>일위대가!J177</f>
        <v>1154</v>
      </c>
      <c r="H32" s="14">
        <f t="shared" si="0"/>
        <v>56758</v>
      </c>
      <c r="I32" s="8" t="s">
        <v>199</v>
      </c>
      <c r="J32" s="8" t="s">
        <v>52</v>
      </c>
      <c r="K32" s="2" t="s">
        <v>52</v>
      </c>
      <c r="L32" s="2" t="s">
        <v>52</v>
      </c>
      <c r="M32" s="2" t="s">
        <v>52</v>
      </c>
      <c r="N32" s="2" t="s">
        <v>52</v>
      </c>
    </row>
    <row r="33" spans="1:14" ht="30" customHeight="1">
      <c r="A33" s="8" t="s">
        <v>204</v>
      </c>
      <c r="B33" s="8" t="s">
        <v>201</v>
      </c>
      <c r="C33" s="8" t="s">
        <v>202</v>
      </c>
      <c r="D33" s="8" t="s">
        <v>77</v>
      </c>
      <c r="E33" s="14">
        <f>일위대가!F181</f>
        <v>0</v>
      </c>
      <c r="F33" s="14">
        <f>일위대가!H181</f>
        <v>13077</v>
      </c>
      <c r="G33" s="14">
        <f>일위대가!J181</f>
        <v>0</v>
      </c>
      <c r="H33" s="14">
        <f t="shared" si="0"/>
        <v>13077</v>
      </c>
      <c r="I33" s="8" t="s">
        <v>203</v>
      </c>
      <c r="J33" s="8" t="s">
        <v>52</v>
      </c>
      <c r="K33" s="2" t="s">
        <v>52</v>
      </c>
      <c r="L33" s="2" t="s">
        <v>52</v>
      </c>
      <c r="M33" s="2" t="s">
        <v>52</v>
      </c>
      <c r="N33" s="2" t="s">
        <v>52</v>
      </c>
    </row>
    <row r="34" spans="1:14" ht="30" customHeight="1">
      <c r="A34" s="8" t="s">
        <v>211</v>
      </c>
      <c r="B34" s="8" t="s">
        <v>208</v>
      </c>
      <c r="C34" s="8" t="s">
        <v>209</v>
      </c>
      <c r="D34" s="8" t="s">
        <v>72</v>
      </c>
      <c r="E34" s="14">
        <f>일위대가!F186</f>
        <v>470</v>
      </c>
      <c r="F34" s="14">
        <f>일위대가!H186</f>
        <v>4417</v>
      </c>
      <c r="G34" s="14">
        <f>일위대가!J186</f>
        <v>0</v>
      </c>
      <c r="H34" s="14">
        <f t="shared" si="0"/>
        <v>4887</v>
      </c>
      <c r="I34" s="8" t="s">
        <v>210</v>
      </c>
      <c r="J34" s="8" t="s">
        <v>52</v>
      </c>
      <c r="K34" s="2" t="s">
        <v>52</v>
      </c>
      <c r="L34" s="2" t="s">
        <v>52</v>
      </c>
      <c r="M34" s="2" t="s">
        <v>52</v>
      </c>
      <c r="N34" s="2" t="s">
        <v>52</v>
      </c>
    </row>
    <row r="35" spans="1:14" ht="30" customHeight="1">
      <c r="A35" s="8" t="s">
        <v>214</v>
      </c>
      <c r="B35" s="8" t="s">
        <v>208</v>
      </c>
      <c r="C35" s="8" t="s">
        <v>212</v>
      </c>
      <c r="D35" s="8" t="s">
        <v>72</v>
      </c>
      <c r="E35" s="14">
        <f>일위대가!F191</f>
        <v>565</v>
      </c>
      <c r="F35" s="14">
        <f>일위대가!H191</f>
        <v>4417</v>
      </c>
      <c r="G35" s="14">
        <f>일위대가!J191</f>
        <v>0</v>
      </c>
      <c r="H35" s="14">
        <f t="shared" si="0"/>
        <v>4982</v>
      </c>
      <c r="I35" s="8" t="s">
        <v>213</v>
      </c>
      <c r="J35" s="8" t="s">
        <v>52</v>
      </c>
      <c r="K35" s="2" t="s">
        <v>52</v>
      </c>
      <c r="L35" s="2" t="s">
        <v>52</v>
      </c>
      <c r="M35" s="2" t="s">
        <v>52</v>
      </c>
      <c r="N35" s="2" t="s">
        <v>52</v>
      </c>
    </row>
    <row r="36" spans="1:14" ht="30" customHeight="1">
      <c r="A36" s="8" t="s">
        <v>217</v>
      </c>
      <c r="B36" s="8" t="s">
        <v>208</v>
      </c>
      <c r="C36" s="8" t="s">
        <v>215</v>
      </c>
      <c r="D36" s="8" t="s">
        <v>72</v>
      </c>
      <c r="E36" s="14">
        <f>일위대가!F196</f>
        <v>565</v>
      </c>
      <c r="F36" s="14">
        <f>일위대가!H196</f>
        <v>4417</v>
      </c>
      <c r="G36" s="14">
        <f>일위대가!J196</f>
        <v>0</v>
      </c>
      <c r="H36" s="14">
        <f t="shared" si="0"/>
        <v>4982</v>
      </c>
      <c r="I36" s="8" t="s">
        <v>216</v>
      </c>
      <c r="J36" s="8" t="s">
        <v>52</v>
      </c>
      <c r="K36" s="2" t="s">
        <v>52</v>
      </c>
      <c r="L36" s="2" t="s">
        <v>52</v>
      </c>
      <c r="M36" s="2" t="s">
        <v>52</v>
      </c>
      <c r="N36" s="2" t="s">
        <v>52</v>
      </c>
    </row>
    <row r="37" spans="1:14" ht="30" customHeight="1">
      <c r="A37" s="8" t="s">
        <v>221</v>
      </c>
      <c r="B37" s="8" t="s">
        <v>218</v>
      </c>
      <c r="C37" s="8" t="s">
        <v>219</v>
      </c>
      <c r="D37" s="8" t="s">
        <v>72</v>
      </c>
      <c r="E37" s="14">
        <f>일위대가!F201</f>
        <v>5215</v>
      </c>
      <c r="F37" s="14">
        <f>일위대가!H201</f>
        <v>4417</v>
      </c>
      <c r="G37" s="14">
        <f>일위대가!J201</f>
        <v>0</v>
      </c>
      <c r="H37" s="14">
        <f t="shared" si="0"/>
        <v>9632</v>
      </c>
      <c r="I37" s="8" t="s">
        <v>220</v>
      </c>
      <c r="J37" s="8" t="s">
        <v>52</v>
      </c>
      <c r="K37" s="2" t="s">
        <v>52</v>
      </c>
      <c r="L37" s="2" t="s">
        <v>52</v>
      </c>
      <c r="M37" s="2" t="s">
        <v>52</v>
      </c>
      <c r="N37" s="2" t="s">
        <v>52</v>
      </c>
    </row>
    <row r="38" spans="1:14" ht="30" customHeight="1">
      <c r="A38" s="8" t="s">
        <v>225</v>
      </c>
      <c r="B38" s="8" t="s">
        <v>222</v>
      </c>
      <c r="C38" s="8" t="s">
        <v>223</v>
      </c>
      <c r="D38" s="8" t="s">
        <v>77</v>
      </c>
      <c r="E38" s="14">
        <f>일위대가!F208</f>
        <v>1702</v>
      </c>
      <c r="F38" s="14">
        <f>일위대가!H208</f>
        <v>13093</v>
      </c>
      <c r="G38" s="14">
        <f>일위대가!J208</f>
        <v>392</v>
      </c>
      <c r="H38" s="14">
        <f t="shared" si="0"/>
        <v>15187</v>
      </c>
      <c r="I38" s="8" t="s">
        <v>224</v>
      </c>
      <c r="J38" s="8" t="s">
        <v>52</v>
      </c>
      <c r="K38" s="2" t="s">
        <v>52</v>
      </c>
      <c r="L38" s="2" t="s">
        <v>52</v>
      </c>
      <c r="M38" s="2" t="s">
        <v>52</v>
      </c>
      <c r="N38" s="2" t="s">
        <v>52</v>
      </c>
    </row>
    <row r="39" spans="1:14" ht="30" customHeight="1">
      <c r="A39" s="8" t="s">
        <v>228</v>
      </c>
      <c r="B39" s="8" t="s">
        <v>226</v>
      </c>
      <c r="C39" s="8" t="s">
        <v>206</v>
      </c>
      <c r="D39" s="8" t="s">
        <v>77</v>
      </c>
      <c r="E39" s="14">
        <f>일위대가!F215</f>
        <v>2169</v>
      </c>
      <c r="F39" s="14">
        <f>일위대가!H215</f>
        <v>16691</v>
      </c>
      <c r="G39" s="14">
        <f>일위대가!J215</f>
        <v>500</v>
      </c>
      <c r="H39" s="14">
        <f t="shared" si="0"/>
        <v>19360</v>
      </c>
      <c r="I39" s="8" t="s">
        <v>227</v>
      </c>
      <c r="J39" s="8" t="s">
        <v>52</v>
      </c>
      <c r="K39" s="2" t="s">
        <v>52</v>
      </c>
      <c r="L39" s="2" t="s">
        <v>52</v>
      </c>
      <c r="M39" s="2" t="s">
        <v>52</v>
      </c>
      <c r="N39" s="2" t="s">
        <v>52</v>
      </c>
    </row>
    <row r="40" spans="1:14" ht="30" customHeight="1">
      <c r="A40" s="8" t="s">
        <v>232</v>
      </c>
      <c r="B40" s="8" t="s">
        <v>229</v>
      </c>
      <c r="C40" s="8" t="s">
        <v>230</v>
      </c>
      <c r="D40" s="8" t="s">
        <v>77</v>
      </c>
      <c r="E40" s="14">
        <f>일위대가!F220</f>
        <v>345</v>
      </c>
      <c r="F40" s="14">
        <f>일위대가!H220</f>
        <v>1071</v>
      </c>
      <c r="G40" s="14">
        <f>일위대가!J220</f>
        <v>0</v>
      </c>
      <c r="H40" s="14">
        <f t="shared" si="0"/>
        <v>1416</v>
      </c>
      <c r="I40" s="8" t="s">
        <v>231</v>
      </c>
      <c r="J40" s="8" t="s">
        <v>52</v>
      </c>
      <c r="K40" s="2" t="s">
        <v>52</v>
      </c>
      <c r="L40" s="2" t="s">
        <v>52</v>
      </c>
      <c r="M40" s="2" t="s">
        <v>52</v>
      </c>
      <c r="N40" s="2" t="s">
        <v>52</v>
      </c>
    </row>
    <row r="41" spans="1:14" ht="30" customHeight="1">
      <c r="A41" s="8" t="s">
        <v>248</v>
      </c>
      <c r="B41" s="8" t="s">
        <v>245</v>
      </c>
      <c r="C41" s="8" t="s">
        <v>246</v>
      </c>
      <c r="D41" s="8" t="s">
        <v>72</v>
      </c>
      <c r="E41" s="14">
        <f>일위대가!F224</f>
        <v>31887</v>
      </c>
      <c r="F41" s="14">
        <f>일위대가!H224</f>
        <v>73997</v>
      </c>
      <c r="G41" s="14">
        <f>일위대가!J224</f>
        <v>1480</v>
      </c>
      <c r="H41" s="14">
        <f t="shared" si="0"/>
        <v>107364</v>
      </c>
      <c r="I41" s="8" t="s">
        <v>247</v>
      </c>
      <c r="J41" s="8" t="s">
        <v>52</v>
      </c>
      <c r="K41" s="2" t="s">
        <v>52</v>
      </c>
      <c r="L41" s="2" t="s">
        <v>52</v>
      </c>
      <c r="M41" s="2" t="s">
        <v>52</v>
      </c>
      <c r="N41" s="2" t="s">
        <v>52</v>
      </c>
    </row>
    <row r="42" spans="1:14" ht="30" customHeight="1">
      <c r="A42" s="8" t="s">
        <v>252</v>
      </c>
      <c r="B42" s="8" t="s">
        <v>249</v>
      </c>
      <c r="C42" s="8" t="s">
        <v>250</v>
      </c>
      <c r="D42" s="8" t="s">
        <v>77</v>
      </c>
      <c r="E42" s="14">
        <f>일위대가!F237</f>
        <v>9700</v>
      </c>
      <c r="F42" s="14">
        <f>일위대가!H237</f>
        <v>20625</v>
      </c>
      <c r="G42" s="14">
        <f>일위대가!J237</f>
        <v>0</v>
      </c>
      <c r="H42" s="14">
        <f t="shared" si="0"/>
        <v>30325</v>
      </c>
      <c r="I42" s="8" t="s">
        <v>251</v>
      </c>
      <c r="J42" s="8" t="s">
        <v>52</v>
      </c>
      <c r="K42" s="2" t="s">
        <v>52</v>
      </c>
      <c r="L42" s="2" t="s">
        <v>52</v>
      </c>
      <c r="M42" s="2" t="s">
        <v>52</v>
      </c>
      <c r="N42" s="2" t="s">
        <v>52</v>
      </c>
    </row>
    <row r="43" spans="1:14" ht="30" customHeight="1">
      <c r="A43" s="8" t="s">
        <v>256</v>
      </c>
      <c r="B43" s="8" t="s">
        <v>253</v>
      </c>
      <c r="C43" s="8" t="s">
        <v>254</v>
      </c>
      <c r="D43" s="8" t="s">
        <v>72</v>
      </c>
      <c r="E43" s="14">
        <f>일위대가!F242</f>
        <v>5280</v>
      </c>
      <c r="F43" s="14">
        <f>일위대가!H242</f>
        <v>4627</v>
      </c>
      <c r="G43" s="14">
        <f>일위대가!J242</f>
        <v>138</v>
      </c>
      <c r="H43" s="14">
        <f t="shared" si="0"/>
        <v>10045</v>
      </c>
      <c r="I43" s="8" t="s">
        <v>255</v>
      </c>
      <c r="J43" s="8" t="s">
        <v>52</v>
      </c>
      <c r="K43" s="2" t="s">
        <v>52</v>
      </c>
      <c r="L43" s="2" t="s">
        <v>52</v>
      </c>
      <c r="M43" s="2" t="s">
        <v>52</v>
      </c>
      <c r="N43" s="2" t="s">
        <v>52</v>
      </c>
    </row>
    <row r="44" spans="1:14" ht="30" customHeight="1">
      <c r="A44" s="8" t="s">
        <v>260</v>
      </c>
      <c r="B44" s="8" t="s">
        <v>257</v>
      </c>
      <c r="C44" s="8" t="s">
        <v>258</v>
      </c>
      <c r="D44" s="8" t="s">
        <v>72</v>
      </c>
      <c r="E44" s="14">
        <f>일위대가!F251</f>
        <v>8393</v>
      </c>
      <c r="F44" s="14">
        <f>일위대가!H251</f>
        <v>60603</v>
      </c>
      <c r="G44" s="14">
        <f>일위대가!J251</f>
        <v>1537</v>
      </c>
      <c r="H44" s="14">
        <f t="shared" si="0"/>
        <v>70533</v>
      </c>
      <c r="I44" s="8" t="s">
        <v>259</v>
      </c>
      <c r="J44" s="8" t="s">
        <v>52</v>
      </c>
      <c r="K44" s="2" t="s">
        <v>52</v>
      </c>
      <c r="L44" s="2" t="s">
        <v>52</v>
      </c>
      <c r="M44" s="2" t="s">
        <v>52</v>
      </c>
      <c r="N44" s="2" t="s">
        <v>52</v>
      </c>
    </row>
    <row r="45" spans="1:14" ht="30" customHeight="1">
      <c r="A45" s="8" t="s">
        <v>264</v>
      </c>
      <c r="B45" s="8" t="s">
        <v>261</v>
      </c>
      <c r="C45" s="8" t="s">
        <v>262</v>
      </c>
      <c r="D45" s="8" t="s">
        <v>72</v>
      </c>
      <c r="E45" s="14">
        <f>일위대가!F257</f>
        <v>2079</v>
      </c>
      <c r="F45" s="14">
        <f>일위대가!H257</f>
        <v>6730</v>
      </c>
      <c r="G45" s="14">
        <f>일위대가!J257</f>
        <v>269</v>
      </c>
      <c r="H45" s="14">
        <f t="shared" si="0"/>
        <v>9078</v>
      </c>
      <c r="I45" s="8" t="s">
        <v>263</v>
      </c>
      <c r="J45" s="8" t="s">
        <v>52</v>
      </c>
      <c r="K45" s="2" t="s">
        <v>52</v>
      </c>
      <c r="L45" s="2" t="s">
        <v>52</v>
      </c>
      <c r="M45" s="2" t="s">
        <v>52</v>
      </c>
      <c r="N45" s="2" t="s">
        <v>52</v>
      </c>
    </row>
    <row r="46" spans="1:14" ht="30" customHeight="1">
      <c r="A46" s="8" t="s">
        <v>268</v>
      </c>
      <c r="B46" s="8" t="s">
        <v>265</v>
      </c>
      <c r="C46" s="8" t="s">
        <v>266</v>
      </c>
      <c r="D46" s="8" t="s">
        <v>77</v>
      </c>
      <c r="E46" s="14">
        <f>일위대가!F262</f>
        <v>0</v>
      </c>
      <c r="F46" s="14">
        <f>일위대가!H262</f>
        <v>29682</v>
      </c>
      <c r="G46" s="14">
        <f>일위대가!J262</f>
        <v>559</v>
      </c>
      <c r="H46" s="14">
        <f t="shared" si="0"/>
        <v>30241</v>
      </c>
      <c r="I46" s="8" t="s">
        <v>267</v>
      </c>
      <c r="J46" s="8" t="s">
        <v>52</v>
      </c>
      <c r="K46" s="2" t="s">
        <v>52</v>
      </c>
      <c r="L46" s="2" t="s">
        <v>52</v>
      </c>
      <c r="M46" s="2" t="s">
        <v>52</v>
      </c>
      <c r="N46" s="2" t="s">
        <v>52</v>
      </c>
    </row>
    <row r="47" spans="1:14" ht="30" customHeight="1">
      <c r="A47" s="8" t="s">
        <v>271</v>
      </c>
      <c r="B47" s="8" t="s">
        <v>265</v>
      </c>
      <c r="C47" s="8" t="s">
        <v>269</v>
      </c>
      <c r="D47" s="8" t="s">
        <v>77</v>
      </c>
      <c r="E47" s="14">
        <f>일위대가!F267</f>
        <v>0</v>
      </c>
      <c r="F47" s="14">
        <f>일위대가!H267</f>
        <v>19868</v>
      </c>
      <c r="G47" s="14">
        <f>일위대가!J267</f>
        <v>378</v>
      </c>
      <c r="H47" s="14">
        <f t="shared" si="0"/>
        <v>20246</v>
      </c>
      <c r="I47" s="8" t="s">
        <v>270</v>
      </c>
      <c r="J47" s="8" t="s">
        <v>52</v>
      </c>
      <c r="K47" s="2" t="s">
        <v>52</v>
      </c>
      <c r="L47" s="2" t="s">
        <v>52</v>
      </c>
      <c r="M47" s="2" t="s">
        <v>52</v>
      </c>
      <c r="N47" s="2" t="s">
        <v>52</v>
      </c>
    </row>
    <row r="48" spans="1:14" ht="30" customHeight="1">
      <c r="A48" s="8" t="s">
        <v>274</v>
      </c>
      <c r="B48" s="8" t="s">
        <v>265</v>
      </c>
      <c r="C48" s="8" t="s">
        <v>272</v>
      </c>
      <c r="D48" s="8" t="s">
        <v>77</v>
      </c>
      <c r="E48" s="14">
        <f>일위대가!F272</f>
        <v>0</v>
      </c>
      <c r="F48" s="14">
        <f>일위대가!H272</f>
        <v>12431</v>
      </c>
      <c r="G48" s="14">
        <f>일위대가!J272</f>
        <v>0</v>
      </c>
      <c r="H48" s="14">
        <f t="shared" si="0"/>
        <v>12431</v>
      </c>
      <c r="I48" s="8" t="s">
        <v>273</v>
      </c>
      <c r="J48" s="8" t="s">
        <v>52</v>
      </c>
      <c r="K48" s="2" t="s">
        <v>52</v>
      </c>
      <c r="L48" s="2" t="s">
        <v>52</v>
      </c>
      <c r="M48" s="2" t="s">
        <v>52</v>
      </c>
      <c r="N48" s="2" t="s">
        <v>52</v>
      </c>
    </row>
    <row r="49" spans="1:14" ht="30" customHeight="1">
      <c r="A49" s="8" t="s">
        <v>277</v>
      </c>
      <c r="B49" s="8" t="s">
        <v>275</v>
      </c>
      <c r="C49" s="8" t="s">
        <v>206</v>
      </c>
      <c r="D49" s="8" t="s">
        <v>77</v>
      </c>
      <c r="E49" s="14">
        <f>일위대가!F277</f>
        <v>0</v>
      </c>
      <c r="F49" s="14">
        <f>일위대가!H277</f>
        <v>3743</v>
      </c>
      <c r="G49" s="14">
        <f>일위대가!J277</f>
        <v>93</v>
      </c>
      <c r="H49" s="14">
        <f t="shared" si="0"/>
        <v>3836</v>
      </c>
      <c r="I49" s="8" t="s">
        <v>276</v>
      </c>
      <c r="J49" s="8" t="s">
        <v>52</v>
      </c>
      <c r="K49" s="2" t="s">
        <v>52</v>
      </c>
      <c r="L49" s="2" t="s">
        <v>52</v>
      </c>
      <c r="M49" s="2" t="s">
        <v>52</v>
      </c>
      <c r="N49" s="2" t="s">
        <v>52</v>
      </c>
    </row>
    <row r="50" spans="1:14" ht="30" customHeight="1">
      <c r="A50" s="8" t="s">
        <v>281</v>
      </c>
      <c r="B50" s="8" t="s">
        <v>278</v>
      </c>
      <c r="C50" s="8" t="s">
        <v>279</v>
      </c>
      <c r="D50" s="8" t="s">
        <v>77</v>
      </c>
      <c r="E50" s="14">
        <f>일위대가!F282</f>
        <v>0</v>
      </c>
      <c r="F50" s="14">
        <f>일위대가!H282</f>
        <v>4679</v>
      </c>
      <c r="G50" s="14">
        <f>일위대가!J282</f>
        <v>116</v>
      </c>
      <c r="H50" s="14">
        <f t="shared" si="0"/>
        <v>4795</v>
      </c>
      <c r="I50" s="8" t="s">
        <v>280</v>
      </c>
      <c r="J50" s="8" t="s">
        <v>52</v>
      </c>
      <c r="K50" s="2" t="s">
        <v>52</v>
      </c>
      <c r="L50" s="2" t="s">
        <v>52</v>
      </c>
      <c r="M50" s="2" t="s">
        <v>52</v>
      </c>
      <c r="N50" s="2" t="s">
        <v>52</v>
      </c>
    </row>
    <row r="51" spans="1:14" ht="30" customHeight="1">
      <c r="A51" s="8" t="s">
        <v>284</v>
      </c>
      <c r="B51" s="8" t="s">
        <v>278</v>
      </c>
      <c r="C51" s="8" t="s">
        <v>282</v>
      </c>
      <c r="D51" s="8" t="s">
        <v>77</v>
      </c>
      <c r="E51" s="14">
        <f>일위대가!F287</f>
        <v>0</v>
      </c>
      <c r="F51" s="14">
        <f>일위대가!H287</f>
        <v>5615</v>
      </c>
      <c r="G51" s="14">
        <f>일위대가!J287</f>
        <v>140</v>
      </c>
      <c r="H51" s="14">
        <f t="shared" si="0"/>
        <v>5755</v>
      </c>
      <c r="I51" s="8" t="s">
        <v>283</v>
      </c>
      <c r="J51" s="8" t="s">
        <v>52</v>
      </c>
      <c r="K51" s="2" t="s">
        <v>52</v>
      </c>
      <c r="L51" s="2" t="s">
        <v>52</v>
      </c>
      <c r="M51" s="2" t="s">
        <v>52</v>
      </c>
      <c r="N51" s="2" t="s">
        <v>52</v>
      </c>
    </row>
    <row r="52" spans="1:14" ht="30" customHeight="1">
      <c r="A52" s="8" t="s">
        <v>288</v>
      </c>
      <c r="B52" s="8" t="s">
        <v>285</v>
      </c>
      <c r="C52" s="8" t="s">
        <v>286</v>
      </c>
      <c r="D52" s="8" t="s">
        <v>77</v>
      </c>
      <c r="E52" s="14">
        <f>일위대가!F293</f>
        <v>9137</v>
      </c>
      <c r="F52" s="14">
        <f>일위대가!H293</f>
        <v>1072</v>
      </c>
      <c r="G52" s="14">
        <f>일위대가!J293</f>
        <v>0</v>
      </c>
      <c r="H52" s="14">
        <f t="shared" si="0"/>
        <v>10209</v>
      </c>
      <c r="I52" s="8" t="s">
        <v>287</v>
      </c>
      <c r="J52" s="8" t="s">
        <v>52</v>
      </c>
      <c r="K52" s="2" t="s">
        <v>52</v>
      </c>
      <c r="L52" s="2" t="s">
        <v>52</v>
      </c>
      <c r="M52" s="2" t="s">
        <v>52</v>
      </c>
      <c r="N52" s="2" t="s">
        <v>52</v>
      </c>
    </row>
    <row r="53" spans="1:14" ht="30" customHeight="1">
      <c r="A53" s="8" t="s">
        <v>292</v>
      </c>
      <c r="B53" s="8" t="s">
        <v>289</v>
      </c>
      <c r="C53" s="8" t="s">
        <v>290</v>
      </c>
      <c r="D53" s="8" t="s">
        <v>72</v>
      </c>
      <c r="E53" s="14">
        <f>일위대가!F298</f>
        <v>2291</v>
      </c>
      <c r="F53" s="14">
        <f>일위대가!H298</f>
        <v>5148</v>
      </c>
      <c r="G53" s="14">
        <f>일위대가!J298</f>
        <v>0</v>
      </c>
      <c r="H53" s="14">
        <f t="shared" si="0"/>
        <v>7439</v>
      </c>
      <c r="I53" s="8" t="s">
        <v>291</v>
      </c>
      <c r="J53" s="8" t="s">
        <v>52</v>
      </c>
      <c r="K53" s="2" t="s">
        <v>52</v>
      </c>
      <c r="L53" s="2" t="s">
        <v>52</v>
      </c>
      <c r="M53" s="2" t="s">
        <v>52</v>
      </c>
      <c r="N53" s="2" t="s">
        <v>52</v>
      </c>
    </row>
    <row r="54" spans="1:14" ht="30" customHeight="1">
      <c r="A54" s="8" t="s">
        <v>296</v>
      </c>
      <c r="B54" s="8" t="s">
        <v>293</v>
      </c>
      <c r="C54" s="8" t="s">
        <v>294</v>
      </c>
      <c r="D54" s="8" t="s">
        <v>243</v>
      </c>
      <c r="E54" s="14">
        <f>일위대가!F302</f>
        <v>6371056</v>
      </c>
      <c r="F54" s="14">
        <f>일위대가!H302</f>
        <v>0</v>
      </c>
      <c r="G54" s="14">
        <f>일위대가!J302</f>
        <v>0</v>
      </c>
      <c r="H54" s="14">
        <f t="shared" si="0"/>
        <v>6371056</v>
      </c>
      <c r="I54" s="8" t="s">
        <v>295</v>
      </c>
      <c r="J54" s="8" t="s">
        <v>52</v>
      </c>
      <c r="K54" s="2" t="s">
        <v>52</v>
      </c>
      <c r="L54" s="2" t="s">
        <v>52</v>
      </c>
      <c r="M54" s="2" t="s">
        <v>52</v>
      </c>
      <c r="N54" s="2" t="s">
        <v>52</v>
      </c>
    </row>
    <row r="55" spans="1:14" ht="30" customHeight="1">
      <c r="A55" s="8" t="s">
        <v>300</v>
      </c>
      <c r="B55" s="8" t="s">
        <v>297</v>
      </c>
      <c r="C55" s="8" t="s">
        <v>298</v>
      </c>
      <c r="D55" s="8" t="s">
        <v>243</v>
      </c>
      <c r="E55" s="14">
        <f>일위대가!F306</f>
        <v>1670229</v>
      </c>
      <c r="F55" s="14">
        <f>일위대가!H306</f>
        <v>0</v>
      </c>
      <c r="G55" s="14">
        <f>일위대가!J306</f>
        <v>0</v>
      </c>
      <c r="H55" s="14">
        <f t="shared" si="0"/>
        <v>1670229</v>
      </c>
      <c r="I55" s="8" t="s">
        <v>299</v>
      </c>
      <c r="J55" s="8" t="s">
        <v>52</v>
      </c>
      <c r="K55" s="2" t="s">
        <v>52</v>
      </c>
      <c r="L55" s="2" t="s">
        <v>52</v>
      </c>
      <c r="M55" s="2" t="s">
        <v>52</v>
      </c>
      <c r="N55" s="2" t="s">
        <v>52</v>
      </c>
    </row>
    <row r="56" spans="1:14" ht="30" customHeight="1">
      <c r="A56" s="8" t="s">
        <v>303</v>
      </c>
      <c r="B56" s="8" t="s">
        <v>301</v>
      </c>
      <c r="C56" s="8" t="s">
        <v>298</v>
      </c>
      <c r="D56" s="8" t="s">
        <v>243</v>
      </c>
      <c r="E56" s="14">
        <f>일위대가!F310</f>
        <v>4588912</v>
      </c>
      <c r="F56" s="14">
        <f>일위대가!H310</f>
        <v>0</v>
      </c>
      <c r="G56" s="14">
        <f>일위대가!J310</f>
        <v>0</v>
      </c>
      <c r="H56" s="14">
        <f t="shared" si="0"/>
        <v>4588912</v>
      </c>
      <c r="I56" s="8" t="s">
        <v>302</v>
      </c>
      <c r="J56" s="8" t="s">
        <v>52</v>
      </c>
      <c r="K56" s="2" t="s">
        <v>52</v>
      </c>
      <c r="L56" s="2" t="s">
        <v>52</v>
      </c>
      <c r="M56" s="2" t="s">
        <v>52</v>
      </c>
      <c r="N56" s="2" t="s">
        <v>52</v>
      </c>
    </row>
    <row r="57" spans="1:14" ht="30" customHeight="1">
      <c r="A57" s="8" t="s">
        <v>307</v>
      </c>
      <c r="B57" s="8" t="s">
        <v>304</v>
      </c>
      <c r="C57" s="8" t="s">
        <v>305</v>
      </c>
      <c r="D57" s="8" t="s">
        <v>243</v>
      </c>
      <c r="E57" s="14">
        <f>일위대가!F314</f>
        <v>1729920</v>
      </c>
      <c r="F57" s="14">
        <f>일위대가!H314</f>
        <v>0</v>
      </c>
      <c r="G57" s="14">
        <f>일위대가!J314</f>
        <v>0</v>
      </c>
      <c r="H57" s="14">
        <f t="shared" si="0"/>
        <v>1729920</v>
      </c>
      <c r="I57" s="8" t="s">
        <v>306</v>
      </c>
      <c r="J57" s="8" t="s">
        <v>52</v>
      </c>
      <c r="K57" s="2" t="s">
        <v>52</v>
      </c>
      <c r="L57" s="2" t="s">
        <v>52</v>
      </c>
      <c r="M57" s="2" t="s">
        <v>52</v>
      </c>
      <c r="N57" s="2" t="s">
        <v>52</v>
      </c>
    </row>
    <row r="58" spans="1:14" ht="30" customHeight="1">
      <c r="A58" s="8" t="s">
        <v>311</v>
      </c>
      <c r="B58" s="8" t="s">
        <v>308</v>
      </c>
      <c r="C58" s="8" t="s">
        <v>309</v>
      </c>
      <c r="D58" s="8" t="s">
        <v>243</v>
      </c>
      <c r="E58" s="14">
        <f>일위대가!F318</f>
        <v>1692928</v>
      </c>
      <c r="F58" s="14">
        <f>일위대가!H318</f>
        <v>0</v>
      </c>
      <c r="G58" s="14">
        <f>일위대가!J318</f>
        <v>0</v>
      </c>
      <c r="H58" s="14">
        <f t="shared" si="0"/>
        <v>1692928</v>
      </c>
      <c r="I58" s="8" t="s">
        <v>310</v>
      </c>
      <c r="J58" s="8" t="s">
        <v>52</v>
      </c>
      <c r="K58" s="2" t="s">
        <v>52</v>
      </c>
      <c r="L58" s="2" t="s">
        <v>52</v>
      </c>
      <c r="M58" s="2" t="s">
        <v>52</v>
      </c>
      <c r="N58" s="2" t="s">
        <v>52</v>
      </c>
    </row>
    <row r="59" spans="1:14" ht="30" customHeight="1">
      <c r="A59" s="8" t="s">
        <v>314</v>
      </c>
      <c r="B59" s="8" t="s">
        <v>312</v>
      </c>
      <c r="C59" s="8" t="s">
        <v>298</v>
      </c>
      <c r="D59" s="8" t="s">
        <v>243</v>
      </c>
      <c r="E59" s="14">
        <f>일위대가!F322</f>
        <v>4588912</v>
      </c>
      <c r="F59" s="14">
        <f>일위대가!H322</f>
        <v>0</v>
      </c>
      <c r="G59" s="14">
        <f>일위대가!J322</f>
        <v>0</v>
      </c>
      <c r="H59" s="14">
        <f t="shared" si="0"/>
        <v>4588912</v>
      </c>
      <c r="I59" s="8" t="s">
        <v>313</v>
      </c>
      <c r="J59" s="8" t="s">
        <v>52</v>
      </c>
      <c r="K59" s="2" t="s">
        <v>52</v>
      </c>
      <c r="L59" s="2" t="s">
        <v>52</v>
      </c>
      <c r="M59" s="2" t="s">
        <v>52</v>
      </c>
      <c r="N59" s="2" t="s">
        <v>52</v>
      </c>
    </row>
    <row r="60" spans="1:14" ht="30" customHeight="1">
      <c r="A60" s="8" t="s">
        <v>317</v>
      </c>
      <c r="B60" s="8" t="s">
        <v>315</v>
      </c>
      <c r="C60" s="8" t="s">
        <v>298</v>
      </c>
      <c r="D60" s="8" t="s">
        <v>243</v>
      </c>
      <c r="E60" s="14">
        <f>일위대가!F326</f>
        <v>4588912</v>
      </c>
      <c r="F60" s="14">
        <f>일위대가!H326</f>
        <v>0</v>
      </c>
      <c r="G60" s="14">
        <f>일위대가!J326</f>
        <v>0</v>
      </c>
      <c r="H60" s="14">
        <f t="shared" si="0"/>
        <v>4588912</v>
      </c>
      <c r="I60" s="8" t="s">
        <v>316</v>
      </c>
      <c r="J60" s="8" t="s">
        <v>52</v>
      </c>
      <c r="K60" s="2" t="s">
        <v>52</v>
      </c>
      <c r="L60" s="2" t="s">
        <v>52</v>
      </c>
      <c r="M60" s="2" t="s">
        <v>52</v>
      </c>
      <c r="N60" s="2" t="s">
        <v>52</v>
      </c>
    </row>
    <row r="61" spans="1:14" ht="30" customHeight="1">
      <c r="A61" s="8" t="s">
        <v>321</v>
      </c>
      <c r="B61" s="8" t="s">
        <v>318</v>
      </c>
      <c r="C61" s="8" t="s">
        <v>319</v>
      </c>
      <c r="D61" s="8" t="s">
        <v>243</v>
      </c>
      <c r="E61" s="14">
        <f>일위대가!F330</f>
        <v>2110112</v>
      </c>
      <c r="F61" s="14">
        <f>일위대가!H330</f>
        <v>0</v>
      </c>
      <c r="G61" s="14">
        <f>일위대가!J330</f>
        <v>0</v>
      </c>
      <c r="H61" s="14">
        <f t="shared" si="0"/>
        <v>2110112</v>
      </c>
      <c r="I61" s="8" t="s">
        <v>320</v>
      </c>
      <c r="J61" s="8" t="s">
        <v>52</v>
      </c>
      <c r="K61" s="2" t="s">
        <v>52</v>
      </c>
      <c r="L61" s="2" t="s">
        <v>52</v>
      </c>
      <c r="M61" s="2" t="s">
        <v>52</v>
      </c>
      <c r="N61" s="2" t="s">
        <v>52</v>
      </c>
    </row>
    <row r="62" spans="1:14" ht="30" customHeight="1">
      <c r="A62" s="8" t="s">
        <v>324</v>
      </c>
      <c r="B62" s="8" t="s">
        <v>322</v>
      </c>
      <c r="C62" s="8" t="s">
        <v>319</v>
      </c>
      <c r="D62" s="8" t="s">
        <v>243</v>
      </c>
      <c r="E62" s="14">
        <f>일위대가!F334</f>
        <v>2110112</v>
      </c>
      <c r="F62" s="14">
        <f>일위대가!H334</f>
        <v>0</v>
      </c>
      <c r="G62" s="14">
        <f>일위대가!J334</f>
        <v>0</v>
      </c>
      <c r="H62" s="14">
        <f t="shared" si="0"/>
        <v>2110112</v>
      </c>
      <c r="I62" s="8" t="s">
        <v>323</v>
      </c>
      <c r="J62" s="8" t="s">
        <v>52</v>
      </c>
      <c r="K62" s="2" t="s">
        <v>52</v>
      </c>
      <c r="L62" s="2" t="s">
        <v>52</v>
      </c>
      <c r="M62" s="2" t="s">
        <v>52</v>
      </c>
      <c r="N62" s="2" t="s">
        <v>52</v>
      </c>
    </row>
    <row r="63" spans="1:14" ht="30" customHeight="1">
      <c r="A63" s="8" t="s">
        <v>328</v>
      </c>
      <c r="B63" s="8" t="s">
        <v>325</v>
      </c>
      <c r="C63" s="8" t="s">
        <v>326</v>
      </c>
      <c r="D63" s="8" t="s">
        <v>243</v>
      </c>
      <c r="E63" s="14">
        <f>일위대가!F338</f>
        <v>357606</v>
      </c>
      <c r="F63" s="14">
        <f>일위대가!H338</f>
        <v>0</v>
      </c>
      <c r="G63" s="14">
        <f>일위대가!J338</f>
        <v>0</v>
      </c>
      <c r="H63" s="14">
        <f t="shared" si="0"/>
        <v>357606</v>
      </c>
      <c r="I63" s="8" t="s">
        <v>327</v>
      </c>
      <c r="J63" s="8" t="s">
        <v>52</v>
      </c>
      <c r="K63" s="2" t="s">
        <v>52</v>
      </c>
      <c r="L63" s="2" t="s">
        <v>52</v>
      </c>
      <c r="M63" s="2" t="s">
        <v>52</v>
      </c>
      <c r="N63" s="2" t="s">
        <v>52</v>
      </c>
    </row>
    <row r="64" spans="1:14" ht="30" customHeight="1">
      <c r="A64" s="8" t="s">
        <v>332</v>
      </c>
      <c r="B64" s="8" t="s">
        <v>329</v>
      </c>
      <c r="C64" s="8" t="s">
        <v>330</v>
      </c>
      <c r="D64" s="8" t="s">
        <v>243</v>
      </c>
      <c r="E64" s="14">
        <f>일위대가!F342</f>
        <v>1560438</v>
      </c>
      <c r="F64" s="14">
        <f>일위대가!H342</f>
        <v>0</v>
      </c>
      <c r="G64" s="14">
        <f>일위대가!J342</f>
        <v>0</v>
      </c>
      <c r="H64" s="14">
        <f t="shared" si="0"/>
        <v>1560438</v>
      </c>
      <c r="I64" s="8" t="s">
        <v>331</v>
      </c>
      <c r="J64" s="8" t="s">
        <v>52</v>
      </c>
      <c r="K64" s="2" t="s">
        <v>52</v>
      </c>
      <c r="L64" s="2" t="s">
        <v>52</v>
      </c>
      <c r="M64" s="2" t="s">
        <v>52</v>
      </c>
      <c r="N64" s="2" t="s">
        <v>52</v>
      </c>
    </row>
    <row r="65" spans="1:14" ht="30" customHeight="1">
      <c r="A65" s="8" t="s">
        <v>336</v>
      </c>
      <c r="B65" s="8" t="s">
        <v>333</v>
      </c>
      <c r="C65" s="8" t="s">
        <v>334</v>
      </c>
      <c r="D65" s="8" t="s">
        <v>243</v>
      </c>
      <c r="E65" s="14">
        <f>일위대가!F346</f>
        <v>1480050</v>
      </c>
      <c r="F65" s="14">
        <f>일위대가!H346</f>
        <v>0</v>
      </c>
      <c r="G65" s="14">
        <f>일위대가!J346</f>
        <v>0</v>
      </c>
      <c r="H65" s="14">
        <f t="shared" si="0"/>
        <v>1480050</v>
      </c>
      <c r="I65" s="8" t="s">
        <v>335</v>
      </c>
      <c r="J65" s="8" t="s">
        <v>52</v>
      </c>
      <c r="K65" s="2" t="s">
        <v>52</v>
      </c>
      <c r="L65" s="2" t="s">
        <v>52</v>
      </c>
      <c r="M65" s="2" t="s">
        <v>52</v>
      </c>
      <c r="N65" s="2" t="s">
        <v>52</v>
      </c>
    </row>
    <row r="66" spans="1:14" ht="30" customHeight="1">
      <c r="A66" s="8" t="s">
        <v>340</v>
      </c>
      <c r="B66" s="8" t="s">
        <v>337</v>
      </c>
      <c r="C66" s="8" t="s">
        <v>338</v>
      </c>
      <c r="D66" s="8" t="s">
        <v>243</v>
      </c>
      <c r="E66" s="14">
        <f>일위대가!F350</f>
        <v>1076625</v>
      </c>
      <c r="F66" s="14">
        <f>일위대가!H350</f>
        <v>0</v>
      </c>
      <c r="G66" s="14">
        <f>일위대가!J350</f>
        <v>0</v>
      </c>
      <c r="H66" s="14">
        <f t="shared" si="0"/>
        <v>1076625</v>
      </c>
      <c r="I66" s="8" t="s">
        <v>339</v>
      </c>
      <c r="J66" s="8" t="s">
        <v>52</v>
      </c>
      <c r="K66" s="2" t="s">
        <v>52</v>
      </c>
      <c r="L66" s="2" t="s">
        <v>52</v>
      </c>
      <c r="M66" s="2" t="s">
        <v>52</v>
      </c>
      <c r="N66" s="2" t="s">
        <v>52</v>
      </c>
    </row>
    <row r="67" spans="1:14" ht="30" customHeight="1">
      <c r="A67" s="8" t="s">
        <v>344</v>
      </c>
      <c r="B67" s="8" t="s">
        <v>341</v>
      </c>
      <c r="C67" s="8" t="s">
        <v>342</v>
      </c>
      <c r="D67" s="8" t="s">
        <v>243</v>
      </c>
      <c r="E67" s="14">
        <f>일위대가!F354</f>
        <v>1609938</v>
      </c>
      <c r="F67" s="14">
        <f>일위대가!H354</f>
        <v>0</v>
      </c>
      <c r="G67" s="14">
        <f>일위대가!J354</f>
        <v>0</v>
      </c>
      <c r="H67" s="14">
        <f t="shared" si="0"/>
        <v>1609938</v>
      </c>
      <c r="I67" s="8" t="s">
        <v>343</v>
      </c>
      <c r="J67" s="8" t="s">
        <v>52</v>
      </c>
      <c r="K67" s="2" t="s">
        <v>52</v>
      </c>
      <c r="L67" s="2" t="s">
        <v>52</v>
      </c>
      <c r="M67" s="2" t="s">
        <v>52</v>
      </c>
      <c r="N67" s="2" t="s">
        <v>52</v>
      </c>
    </row>
    <row r="68" spans="1:14" ht="30" customHeight="1">
      <c r="A68" s="8" t="s">
        <v>348</v>
      </c>
      <c r="B68" s="8" t="s">
        <v>345</v>
      </c>
      <c r="C68" s="8" t="s">
        <v>346</v>
      </c>
      <c r="D68" s="8" t="s">
        <v>243</v>
      </c>
      <c r="E68" s="14">
        <f>일위대가!F358</f>
        <v>207900</v>
      </c>
      <c r="F68" s="14">
        <f>일위대가!H358</f>
        <v>0</v>
      </c>
      <c r="G68" s="14">
        <f>일위대가!J358</f>
        <v>0</v>
      </c>
      <c r="H68" s="14">
        <f t="shared" ref="H68:H131" si="1">E68+F68+G68</f>
        <v>207900</v>
      </c>
      <c r="I68" s="8" t="s">
        <v>347</v>
      </c>
      <c r="J68" s="8" t="s">
        <v>52</v>
      </c>
      <c r="K68" s="2" t="s">
        <v>52</v>
      </c>
      <c r="L68" s="2" t="s">
        <v>52</v>
      </c>
      <c r="M68" s="2" t="s">
        <v>52</v>
      </c>
      <c r="N68" s="2" t="s">
        <v>52</v>
      </c>
    </row>
    <row r="69" spans="1:14" ht="30" customHeight="1">
      <c r="A69" s="8" t="s">
        <v>351</v>
      </c>
      <c r="B69" s="8" t="s">
        <v>349</v>
      </c>
      <c r="C69" s="8" t="s">
        <v>309</v>
      </c>
      <c r="D69" s="8" t="s">
        <v>243</v>
      </c>
      <c r="E69" s="14">
        <f>일위대가!F362</f>
        <v>1692928</v>
      </c>
      <c r="F69" s="14">
        <f>일위대가!H362</f>
        <v>0</v>
      </c>
      <c r="G69" s="14">
        <f>일위대가!J362</f>
        <v>0</v>
      </c>
      <c r="H69" s="14">
        <f t="shared" si="1"/>
        <v>1692928</v>
      </c>
      <c r="I69" s="8" t="s">
        <v>350</v>
      </c>
      <c r="J69" s="8" t="s">
        <v>52</v>
      </c>
      <c r="K69" s="2" t="s">
        <v>52</v>
      </c>
      <c r="L69" s="2" t="s">
        <v>52</v>
      </c>
      <c r="M69" s="2" t="s">
        <v>52</v>
      </c>
      <c r="N69" s="2" t="s">
        <v>52</v>
      </c>
    </row>
    <row r="70" spans="1:14" ht="30" customHeight="1">
      <c r="A70" s="8" t="s">
        <v>355</v>
      </c>
      <c r="B70" s="8" t="s">
        <v>352</v>
      </c>
      <c r="C70" s="8" t="s">
        <v>353</v>
      </c>
      <c r="D70" s="8" t="s">
        <v>243</v>
      </c>
      <c r="E70" s="14">
        <f>일위대가!F366</f>
        <v>1350063</v>
      </c>
      <c r="F70" s="14">
        <f>일위대가!H366</f>
        <v>0</v>
      </c>
      <c r="G70" s="14">
        <f>일위대가!J366</f>
        <v>0</v>
      </c>
      <c r="H70" s="14">
        <f t="shared" si="1"/>
        <v>1350063</v>
      </c>
      <c r="I70" s="8" t="s">
        <v>354</v>
      </c>
      <c r="J70" s="8" t="s">
        <v>52</v>
      </c>
      <c r="K70" s="2" t="s">
        <v>52</v>
      </c>
      <c r="L70" s="2" t="s">
        <v>52</v>
      </c>
      <c r="M70" s="2" t="s">
        <v>52</v>
      </c>
      <c r="N70" s="2" t="s">
        <v>52</v>
      </c>
    </row>
    <row r="71" spans="1:14" ht="30" customHeight="1">
      <c r="A71" s="8" t="s">
        <v>359</v>
      </c>
      <c r="B71" s="8" t="s">
        <v>356</v>
      </c>
      <c r="C71" s="8" t="s">
        <v>357</v>
      </c>
      <c r="D71" s="8" t="s">
        <v>243</v>
      </c>
      <c r="E71" s="14">
        <f>일위대가!F370</f>
        <v>774675</v>
      </c>
      <c r="F71" s="14">
        <f>일위대가!H370</f>
        <v>0</v>
      </c>
      <c r="G71" s="14">
        <f>일위대가!J370</f>
        <v>0</v>
      </c>
      <c r="H71" s="14">
        <f t="shared" si="1"/>
        <v>774675</v>
      </c>
      <c r="I71" s="8" t="s">
        <v>358</v>
      </c>
      <c r="J71" s="8" t="s">
        <v>52</v>
      </c>
      <c r="K71" s="2" t="s">
        <v>52</v>
      </c>
      <c r="L71" s="2" t="s">
        <v>52</v>
      </c>
      <c r="M71" s="2" t="s">
        <v>52</v>
      </c>
      <c r="N71" s="2" t="s">
        <v>52</v>
      </c>
    </row>
    <row r="72" spans="1:14" ht="30" customHeight="1">
      <c r="A72" s="8" t="s">
        <v>363</v>
      </c>
      <c r="B72" s="8" t="s">
        <v>360</v>
      </c>
      <c r="C72" s="8" t="s">
        <v>361</v>
      </c>
      <c r="D72" s="8" t="s">
        <v>243</v>
      </c>
      <c r="E72" s="14">
        <f>일위대가!F374</f>
        <v>1591425</v>
      </c>
      <c r="F72" s="14">
        <f>일위대가!H374</f>
        <v>0</v>
      </c>
      <c r="G72" s="14">
        <f>일위대가!J374</f>
        <v>0</v>
      </c>
      <c r="H72" s="14">
        <f t="shared" si="1"/>
        <v>1591425</v>
      </c>
      <c r="I72" s="8" t="s">
        <v>362</v>
      </c>
      <c r="J72" s="8" t="s">
        <v>52</v>
      </c>
      <c r="K72" s="2" t="s">
        <v>52</v>
      </c>
      <c r="L72" s="2" t="s">
        <v>52</v>
      </c>
      <c r="M72" s="2" t="s">
        <v>52</v>
      </c>
      <c r="N72" s="2" t="s">
        <v>52</v>
      </c>
    </row>
    <row r="73" spans="1:14" ht="30" customHeight="1">
      <c r="A73" s="8" t="s">
        <v>367</v>
      </c>
      <c r="B73" s="8" t="s">
        <v>364</v>
      </c>
      <c r="C73" s="8" t="s">
        <v>365</v>
      </c>
      <c r="D73" s="8" t="s">
        <v>243</v>
      </c>
      <c r="E73" s="14">
        <f>일위대가!F378</f>
        <v>1585188</v>
      </c>
      <c r="F73" s="14">
        <f>일위대가!H378</f>
        <v>0</v>
      </c>
      <c r="G73" s="14">
        <f>일위대가!J378</f>
        <v>0</v>
      </c>
      <c r="H73" s="14">
        <f t="shared" si="1"/>
        <v>1585188</v>
      </c>
      <c r="I73" s="8" t="s">
        <v>366</v>
      </c>
      <c r="J73" s="8" t="s">
        <v>52</v>
      </c>
      <c r="K73" s="2" t="s">
        <v>52</v>
      </c>
      <c r="L73" s="2" t="s">
        <v>52</v>
      </c>
      <c r="M73" s="2" t="s">
        <v>52</v>
      </c>
      <c r="N73" s="2" t="s">
        <v>52</v>
      </c>
    </row>
    <row r="74" spans="1:14" ht="30" customHeight="1">
      <c r="A74" s="8" t="s">
        <v>370</v>
      </c>
      <c r="B74" s="8" t="s">
        <v>368</v>
      </c>
      <c r="C74" s="8" t="s">
        <v>334</v>
      </c>
      <c r="D74" s="8" t="s">
        <v>243</v>
      </c>
      <c r="E74" s="14">
        <f>일위대가!F382</f>
        <v>1480050</v>
      </c>
      <c r="F74" s="14">
        <f>일위대가!H382</f>
        <v>0</v>
      </c>
      <c r="G74" s="14">
        <f>일위대가!J382</f>
        <v>0</v>
      </c>
      <c r="H74" s="14">
        <f t="shared" si="1"/>
        <v>1480050</v>
      </c>
      <c r="I74" s="8" t="s">
        <v>369</v>
      </c>
      <c r="J74" s="8" t="s">
        <v>52</v>
      </c>
      <c r="K74" s="2" t="s">
        <v>52</v>
      </c>
      <c r="L74" s="2" t="s">
        <v>52</v>
      </c>
      <c r="M74" s="2" t="s">
        <v>52</v>
      </c>
      <c r="N74" s="2" t="s">
        <v>52</v>
      </c>
    </row>
    <row r="75" spans="1:14" ht="30" customHeight="1">
      <c r="A75" s="8" t="s">
        <v>374</v>
      </c>
      <c r="B75" s="8" t="s">
        <v>371</v>
      </c>
      <c r="C75" s="8" t="s">
        <v>372</v>
      </c>
      <c r="D75" s="8" t="s">
        <v>243</v>
      </c>
      <c r="E75" s="14">
        <f>일위대가!F386</f>
        <v>1912960</v>
      </c>
      <c r="F75" s="14">
        <f>일위대가!H386</f>
        <v>0</v>
      </c>
      <c r="G75" s="14">
        <f>일위대가!J386</f>
        <v>0</v>
      </c>
      <c r="H75" s="14">
        <f t="shared" si="1"/>
        <v>1912960</v>
      </c>
      <c r="I75" s="8" t="s">
        <v>373</v>
      </c>
      <c r="J75" s="8" t="s">
        <v>52</v>
      </c>
      <c r="K75" s="2" t="s">
        <v>52</v>
      </c>
      <c r="L75" s="2" t="s">
        <v>52</v>
      </c>
      <c r="M75" s="2" t="s">
        <v>52</v>
      </c>
      <c r="N75" s="2" t="s">
        <v>52</v>
      </c>
    </row>
    <row r="76" spans="1:14" ht="30" customHeight="1">
      <c r="A76" s="8" t="s">
        <v>377</v>
      </c>
      <c r="B76" s="8" t="s">
        <v>375</v>
      </c>
      <c r="C76" s="8" t="s">
        <v>372</v>
      </c>
      <c r="D76" s="8" t="s">
        <v>243</v>
      </c>
      <c r="E76" s="14">
        <f>일위대가!F390</f>
        <v>1912960</v>
      </c>
      <c r="F76" s="14">
        <f>일위대가!H390</f>
        <v>0</v>
      </c>
      <c r="G76" s="14">
        <f>일위대가!J390</f>
        <v>0</v>
      </c>
      <c r="H76" s="14">
        <f t="shared" si="1"/>
        <v>1912960</v>
      </c>
      <c r="I76" s="8" t="s">
        <v>376</v>
      </c>
      <c r="J76" s="8" t="s">
        <v>52</v>
      </c>
      <c r="K76" s="2" t="s">
        <v>52</v>
      </c>
      <c r="L76" s="2" t="s">
        <v>52</v>
      </c>
      <c r="M76" s="2" t="s">
        <v>52</v>
      </c>
      <c r="N76" s="2" t="s">
        <v>52</v>
      </c>
    </row>
    <row r="77" spans="1:14" ht="30" customHeight="1">
      <c r="A77" s="8" t="s">
        <v>380</v>
      </c>
      <c r="B77" s="8" t="s">
        <v>378</v>
      </c>
      <c r="C77" s="8" t="s">
        <v>361</v>
      </c>
      <c r="D77" s="8" t="s">
        <v>243</v>
      </c>
      <c r="E77" s="14">
        <f>일위대가!F394</f>
        <v>1591425</v>
      </c>
      <c r="F77" s="14">
        <f>일위대가!H394</f>
        <v>0</v>
      </c>
      <c r="G77" s="14">
        <f>일위대가!J394</f>
        <v>0</v>
      </c>
      <c r="H77" s="14">
        <f t="shared" si="1"/>
        <v>1591425</v>
      </c>
      <c r="I77" s="8" t="s">
        <v>379</v>
      </c>
      <c r="J77" s="8" t="s">
        <v>52</v>
      </c>
      <c r="K77" s="2" t="s">
        <v>52</v>
      </c>
      <c r="L77" s="2" t="s">
        <v>52</v>
      </c>
      <c r="M77" s="2" t="s">
        <v>52</v>
      </c>
      <c r="N77" s="2" t="s">
        <v>52</v>
      </c>
    </row>
    <row r="78" spans="1:14" ht="30" customHeight="1">
      <c r="A78" s="8" t="s">
        <v>384</v>
      </c>
      <c r="B78" s="8" t="s">
        <v>381</v>
      </c>
      <c r="C78" s="8" t="s">
        <v>382</v>
      </c>
      <c r="D78" s="8" t="s">
        <v>243</v>
      </c>
      <c r="E78" s="14">
        <f>일위대가!F398</f>
        <v>1257478</v>
      </c>
      <c r="F78" s="14">
        <f>일위대가!H398</f>
        <v>0</v>
      </c>
      <c r="G78" s="14">
        <f>일위대가!J398</f>
        <v>0</v>
      </c>
      <c r="H78" s="14">
        <f t="shared" si="1"/>
        <v>1257478</v>
      </c>
      <c r="I78" s="8" t="s">
        <v>383</v>
      </c>
      <c r="J78" s="8" t="s">
        <v>52</v>
      </c>
      <c r="K78" s="2" t="s">
        <v>52</v>
      </c>
      <c r="L78" s="2" t="s">
        <v>52</v>
      </c>
      <c r="M78" s="2" t="s">
        <v>52</v>
      </c>
      <c r="N78" s="2" t="s">
        <v>52</v>
      </c>
    </row>
    <row r="79" spans="1:14" ht="30" customHeight="1">
      <c r="A79" s="8" t="s">
        <v>387</v>
      </c>
      <c r="B79" s="8" t="s">
        <v>385</v>
      </c>
      <c r="C79" s="8" t="s">
        <v>382</v>
      </c>
      <c r="D79" s="8" t="s">
        <v>243</v>
      </c>
      <c r="E79" s="14">
        <f>일위대가!F402</f>
        <v>1257478</v>
      </c>
      <c r="F79" s="14">
        <f>일위대가!H402</f>
        <v>0</v>
      </c>
      <c r="G79" s="14">
        <f>일위대가!J402</f>
        <v>0</v>
      </c>
      <c r="H79" s="14">
        <f t="shared" si="1"/>
        <v>1257478</v>
      </c>
      <c r="I79" s="8" t="s">
        <v>386</v>
      </c>
      <c r="J79" s="8" t="s">
        <v>52</v>
      </c>
      <c r="K79" s="2" t="s">
        <v>52</v>
      </c>
      <c r="L79" s="2" t="s">
        <v>52</v>
      </c>
      <c r="M79" s="2" t="s">
        <v>52</v>
      </c>
      <c r="N79" s="2" t="s">
        <v>52</v>
      </c>
    </row>
    <row r="80" spans="1:14" ht="30" customHeight="1">
      <c r="A80" s="8" t="s">
        <v>390</v>
      </c>
      <c r="B80" s="8" t="s">
        <v>388</v>
      </c>
      <c r="C80" s="8" t="s">
        <v>382</v>
      </c>
      <c r="D80" s="8" t="s">
        <v>243</v>
      </c>
      <c r="E80" s="14">
        <f>일위대가!F406</f>
        <v>1257478</v>
      </c>
      <c r="F80" s="14">
        <f>일위대가!H406</f>
        <v>0</v>
      </c>
      <c r="G80" s="14">
        <f>일위대가!J406</f>
        <v>0</v>
      </c>
      <c r="H80" s="14">
        <f t="shared" si="1"/>
        <v>1257478</v>
      </c>
      <c r="I80" s="8" t="s">
        <v>389</v>
      </c>
      <c r="J80" s="8" t="s">
        <v>52</v>
      </c>
      <c r="K80" s="2" t="s">
        <v>52</v>
      </c>
      <c r="L80" s="2" t="s">
        <v>52</v>
      </c>
      <c r="M80" s="2" t="s">
        <v>52</v>
      </c>
      <c r="N80" s="2" t="s">
        <v>52</v>
      </c>
    </row>
    <row r="81" spans="1:14" ht="30" customHeight="1">
      <c r="A81" s="8" t="s">
        <v>394</v>
      </c>
      <c r="B81" s="8" t="s">
        <v>391</v>
      </c>
      <c r="C81" s="8" t="s">
        <v>392</v>
      </c>
      <c r="D81" s="8" t="s">
        <v>243</v>
      </c>
      <c r="E81" s="14">
        <f>일위대가!F410</f>
        <v>1139968</v>
      </c>
      <c r="F81" s="14">
        <f>일위대가!H410</f>
        <v>0</v>
      </c>
      <c r="G81" s="14">
        <f>일위대가!J410</f>
        <v>0</v>
      </c>
      <c r="H81" s="14">
        <f t="shared" si="1"/>
        <v>1139968</v>
      </c>
      <c r="I81" s="8" t="s">
        <v>393</v>
      </c>
      <c r="J81" s="8" t="s">
        <v>52</v>
      </c>
      <c r="K81" s="2" t="s">
        <v>52</v>
      </c>
      <c r="L81" s="2" t="s">
        <v>52</v>
      </c>
      <c r="M81" s="2" t="s">
        <v>52</v>
      </c>
      <c r="N81" s="2" t="s">
        <v>52</v>
      </c>
    </row>
    <row r="82" spans="1:14" ht="30" customHeight="1">
      <c r="A82" s="8" t="s">
        <v>398</v>
      </c>
      <c r="B82" s="8" t="s">
        <v>395</v>
      </c>
      <c r="C82" s="8" t="s">
        <v>396</v>
      </c>
      <c r="D82" s="8" t="s">
        <v>243</v>
      </c>
      <c r="E82" s="14">
        <f>일위대가!F414</f>
        <v>3980908</v>
      </c>
      <c r="F82" s="14">
        <f>일위대가!H414</f>
        <v>0</v>
      </c>
      <c r="G82" s="14">
        <f>일위대가!J414</f>
        <v>0</v>
      </c>
      <c r="H82" s="14">
        <f t="shared" si="1"/>
        <v>3980908</v>
      </c>
      <c r="I82" s="8" t="s">
        <v>397</v>
      </c>
      <c r="J82" s="8" t="s">
        <v>52</v>
      </c>
      <c r="K82" s="2" t="s">
        <v>52</v>
      </c>
      <c r="L82" s="2" t="s">
        <v>52</v>
      </c>
      <c r="M82" s="2" t="s">
        <v>52</v>
      </c>
      <c r="N82" s="2" t="s">
        <v>52</v>
      </c>
    </row>
    <row r="83" spans="1:14" ht="30" customHeight="1">
      <c r="A83" s="8" t="s">
        <v>402</v>
      </c>
      <c r="B83" s="8" t="s">
        <v>399</v>
      </c>
      <c r="C83" s="8" t="s">
        <v>400</v>
      </c>
      <c r="D83" s="8" t="s">
        <v>243</v>
      </c>
      <c r="E83" s="14">
        <f>일위대가!F418</f>
        <v>1399193</v>
      </c>
      <c r="F83" s="14">
        <f>일위대가!H418</f>
        <v>0</v>
      </c>
      <c r="G83" s="14">
        <f>일위대가!J418</f>
        <v>0</v>
      </c>
      <c r="H83" s="14">
        <f t="shared" si="1"/>
        <v>1399193</v>
      </c>
      <c r="I83" s="8" t="s">
        <v>401</v>
      </c>
      <c r="J83" s="8" t="s">
        <v>52</v>
      </c>
      <c r="K83" s="2" t="s">
        <v>52</v>
      </c>
      <c r="L83" s="2" t="s">
        <v>52</v>
      </c>
      <c r="M83" s="2" t="s">
        <v>52</v>
      </c>
      <c r="N83" s="2" t="s">
        <v>52</v>
      </c>
    </row>
    <row r="84" spans="1:14" ht="30" customHeight="1">
      <c r="A84" s="8" t="s">
        <v>406</v>
      </c>
      <c r="B84" s="8" t="s">
        <v>403</v>
      </c>
      <c r="C84" s="8" t="s">
        <v>404</v>
      </c>
      <c r="D84" s="8" t="s">
        <v>243</v>
      </c>
      <c r="E84" s="14">
        <f>일위대가!F422</f>
        <v>19737136</v>
      </c>
      <c r="F84" s="14">
        <f>일위대가!H422</f>
        <v>0</v>
      </c>
      <c r="G84" s="14">
        <f>일위대가!J422</f>
        <v>0</v>
      </c>
      <c r="H84" s="14">
        <f t="shared" si="1"/>
        <v>19737136</v>
      </c>
      <c r="I84" s="8" t="s">
        <v>405</v>
      </c>
      <c r="J84" s="8" t="s">
        <v>52</v>
      </c>
      <c r="K84" s="2" t="s">
        <v>52</v>
      </c>
      <c r="L84" s="2" t="s">
        <v>52</v>
      </c>
      <c r="M84" s="2" t="s">
        <v>52</v>
      </c>
      <c r="N84" s="2" t="s">
        <v>52</v>
      </c>
    </row>
    <row r="85" spans="1:14" ht="30" customHeight="1">
      <c r="A85" s="8" t="s">
        <v>410</v>
      </c>
      <c r="B85" s="8" t="s">
        <v>407</v>
      </c>
      <c r="C85" s="8" t="s">
        <v>408</v>
      </c>
      <c r="D85" s="8" t="s">
        <v>243</v>
      </c>
      <c r="E85" s="14">
        <f>일위대가!F426</f>
        <v>4960192</v>
      </c>
      <c r="F85" s="14">
        <f>일위대가!H426</f>
        <v>0</v>
      </c>
      <c r="G85" s="14">
        <f>일위대가!J426</f>
        <v>0</v>
      </c>
      <c r="H85" s="14">
        <f t="shared" si="1"/>
        <v>4960192</v>
      </c>
      <c r="I85" s="8" t="s">
        <v>409</v>
      </c>
      <c r="J85" s="8" t="s">
        <v>52</v>
      </c>
      <c r="K85" s="2" t="s">
        <v>52</v>
      </c>
      <c r="L85" s="2" t="s">
        <v>52</v>
      </c>
      <c r="M85" s="2" t="s">
        <v>52</v>
      </c>
      <c r="N85" s="2" t="s">
        <v>52</v>
      </c>
    </row>
    <row r="86" spans="1:14" ht="30" customHeight="1">
      <c r="A86" s="8" t="s">
        <v>414</v>
      </c>
      <c r="B86" s="8" t="s">
        <v>411</v>
      </c>
      <c r="C86" s="8" t="s">
        <v>412</v>
      </c>
      <c r="D86" s="8" t="s">
        <v>243</v>
      </c>
      <c r="E86" s="14">
        <f>일위대가!F430</f>
        <v>44748</v>
      </c>
      <c r="F86" s="14">
        <f>일위대가!H430</f>
        <v>0</v>
      </c>
      <c r="G86" s="14">
        <f>일위대가!J430</f>
        <v>0</v>
      </c>
      <c r="H86" s="14">
        <f t="shared" si="1"/>
        <v>44748</v>
      </c>
      <c r="I86" s="8" t="s">
        <v>413</v>
      </c>
      <c r="J86" s="8" t="s">
        <v>52</v>
      </c>
      <c r="K86" s="2" t="s">
        <v>52</v>
      </c>
      <c r="L86" s="2" t="s">
        <v>52</v>
      </c>
      <c r="M86" s="2" t="s">
        <v>52</v>
      </c>
      <c r="N86" s="2" t="s">
        <v>52</v>
      </c>
    </row>
    <row r="87" spans="1:14" ht="30" customHeight="1">
      <c r="A87" s="8" t="s">
        <v>417</v>
      </c>
      <c r="B87" s="8" t="s">
        <v>415</v>
      </c>
      <c r="C87" s="8" t="s">
        <v>346</v>
      </c>
      <c r="D87" s="8" t="s">
        <v>243</v>
      </c>
      <c r="E87" s="14">
        <f>일위대가!F435</f>
        <v>255557</v>
      </c>
      <c r="F87" s="14">
        <f>일위대가!H435</f>
        <v>107011</v>
      </c>
      <c r="G87" s="14">
        <f>일위대가!J435</f>
        <v>2140</v>
      </c>
      <c r="H87" s="14">
        <f t="shared" si="1"/>
        <v>364708</v>
      </c>
      <c r="I87" s="8" t="s">
        <v>416</v>
      </c>
      <c r="J87" s="8" t="s">
        <v>52</v>
      </c>
      <c r="K87" s="2" t="s">
        <v>52</v>
      </c>
      <c r="L87" s="2" t="s">
        <v>52</v>
      </c>
      <c r="M87" s="2" t="s">
        <v>52</v>
      </c>
      <c r="N87" s="2" t="s">
        <v>52</v>
      </c>
    </row>
    <row r="88" spans="1:14" ht="30" customHeight="1">
      <c r="A88" s="8" t="s">
        <v>421</v>
      </c>
      <c r="B88" s="8" t="s">
        <v>418</v>
      </c>
      <c r="C88" s="8" t="s">
        <v>419</v>
      </c>
      <c r="D88" s="8" t="s">
        <v>243</v>
      </c>
      <c r="E88" s="14">
        <f>일위대가!F440</f>
        <v>116826</v>
      </c>
      <c r="F88" s="14">
        <f>일위대가!H440</f>
        <v>98523</v>
      </c>
      <c r="G88" s="14">
        <f>일위대가!J440</f>
        <v>1970</v>
      </c>
      <c r="H88" s="14">
        <f t="shared" si="1"/>
        <v>217319</v>
      </c>
      <c r="I88" s="8" t="s">
        <v>420</v>
      </c>
      <c r="J88" s="8" t="s">
        <v>52</v>
      </c>
      <c r="K88" s="2" t="s">
        <v>52</v>
      </c>
      <c r="L88" s="2" t="s">
        <v>52</v>
      </c>
      <c r="M88" s="2" t="s">
        <v>52</v>
      </c>
      <c r="N88" s="2" t="s">
        <v>52</v>
      </c>
    </row>
    <row r="89" spans="1:14" ht="30" customHeight="1">
      <c r="A89" s="8" t="s">
        <v>425</v>
      </c>
      <c r="B89" s="8" t="s">
        <v>422</v>
      </c>
      <c r="C89" s="8" t="s">
        <v>423</v>
      </c>
      <c r="D89" s="8" t="s">
        <v>243</v>
      </c>
      <c r="E89" s="14">
        <f>일위대가!F445</f>
        <v>216615</v>
      </c>
      <c r="F89" s="14">
        <f>일위대가!H445</f>
        <v>107011</v>
      </c>
      <c r="G89" s="14">
        <f>일위대가!J445</f>
        <v>2140</v>
      </c>
      <c r="H89" s="14">
        <f t="shared" si="1"/>
        <v>325766</v>
      </c>
      <c r="I89" s="8" t="s">
        <v>424</v>
      </c>
      <c r="J89" s="8" t="s">
        <v>52</v>
      </c>
      <c r="K89" s="2" t="s">
        <v>52</v>
      </c>
      <c r="L89" s="2" t="s">
        <v>52</v>
      </c>
      <c r="M89" s="2" t="s">
        <v>52</v>
      </c>
      <c r="N89" s="2" t="s">
        <v>52</v>
      </c>
    </row>
    <row r="90" spans="1:14" ht="30" customHeight="1">
      <c r="A90" s="8" t="s">
        <v>429</v>
      </c>
      <c r="B90" s="8" t="s">
        <v>426</v>
      </c>
      <c r="C90" s="8" t="s">
        <v>427</v>
      </c>
      <c r="D90" s="8" t="s">
        <v>243</v>
      </c>
      <c r="E90" s="14">
        <f>일위대가!F449</f>
        <v>5115000</v>
      </c>
      <c r="F90" s="14">
        <f>일위대가!H449</f>
        <v>0</v>
      </c>
      <c r="G90" s="14">
        <f>일위대가!J449</f>
        <v>0</v>
      </c>
      <c r="H90" s="14">
        <f t="shared" si="1"/>
        <v>5115000</v>
      </c>
      <c r="I90" s="8" t="s">
        <v>428</v>
      </c>
      <c r="J90" s="8" t="s">
        <v>52</v>
      </c>
      <c r="K90" s="2" t="s">
        <v>52</v>
      </c>
      <c r="L90" s="2" t="s">
        <v>52</v>
      </c>
      <c r="M90" s="2" t="s">
        <v>52</v>
      </c>
      <c r="N90" s="2" t="s">
        <v>52</v>
      </c>
    </row>
    <row r="91" spans="1:14" ht="30" customHeight="1">
      <c r="A91" s="8" t="s">
        <v>433</v>
      </c>
      <c r="B91" s="8" t="s">
        <v>430</v>
      </c>
      <c r="C91" s="8" t="s">
        <v>431</v>
      </c>
      <c r="D91" s="8" t="s">
        <v>243</v>
      </c>
      <c r="E91" s="14">
        <f>일위대가!F454</f>
        <v>511114</v>
      </c>
      <c r="F91" s="14">
        <f>일위대가!H454</f>
        <v>129340</v>
      </c>
      <c r="G91" s="14">
        <f>일위대가!J454</f>
        <v>2586</v>
      </c>
      <c r="H91" s="14">
        <f t="shared" si="1"/>
        <v>643040</v>
      </c>
      <c r="I91" s="8" t="s">
        <v>432</v>
      </c>
      <c r="J91" s="8" t="s">
        <v>52</v>
      </c>
      <c r="K91" s="2" t="s">
        <v>52</v>
      </c>
      <c r="L91" s="2" t="s">
        <v>52</v>
      </c>
      <c r="M91" s="2" t="s">
        <v>52</v>
      </c>
      <c r="N91" s="2" t="s">
        <v>52</v>
      </c>
    </row>
    <row r="92" spans="1:14" ht="30" customHeight="1">
      <c r="A92" s="8" t="s">
        <v>436</v>
      </c>
      <c r="B92" s="8" t="s">
        <v>434</v>
      </c>
      <c r="C92" s="8" t="s">
        <v>346</v>
      </c>
      <c r="D92" s="8" t="s">
        <v>243</v>
      </c>
      <c r="E92" s="14">
        <f>일위대가!F459</f>
        <v>255557</v>
      </c>
      <c r="F92" s="14">
        <f>일위대가!H459</f>
        <v>107011</v>
      </c>
      <c r="G92" s="14">
        <f>일위대가!J459</f>
        <v>2140</v>
      </c>
      <c r="H92" s="14">
        <f t="shared" si="1"/>
        <v>364708</v>
      </c>
      <c r="I92" s="8" t="s">
        <v>435</v>
      </c>
      <c r="J92" s="8" t="s">
        <v>52</v>
      </c>
      <c r="K92" s="2" t="s">
        <v>52</v>
      </c>
      <c r="L92" s="2" t="s">
        <v>52</v>
      </c>
      <c r="M92" s="2" t="s">
        <v>52</v>
      </c>
      <c r="N92" s="2" t="s">
        <v>52</v>
      </c>
    </row>
    <row r="93" spans="1:14" ht="30" customHeight="1">
      <c r="A93" s="8" t="s">
        <v>440</v>
      </c>
      <c r="B93" s="8" t="s">
        <v>437</v>
      </c>
      <c r="C93" s="8" t="s">
        <v>438</v>
      </c>
      <c r="D93" s="8" t="s">
        <v>243</v>
      </c>
      <c r="E93" s="14">
        <f>일위대가!F464</f>
        <v>173292</v>
      </c>
      <c r="F93" s="14">
        <f>일위대가!H464</f>
        <v>98523</v>
      </c>
      <c r="G93" s="14">
        <f>일위대가!J464</f>
        <v>1970</v>
      </c>
      <c r="H93" s="14">
        <f t="shared" si="1"/>
        <v>273785</v>
      </c>
      <c r="I93" s="8" t="s">
        <v>439</v>
      </c>
      <c r="J93" s="8" t="s">
        <v>52</v>
      </c>
      <c r="K93" s="2" t="s">
        <v>52</v>
      </c>
      <c r="L93" s="2" t="s">
        <v>52</v>
      </c>
      <c r="M93" s="2" t="s">
        <v>52</v>
      </c>
      <c r="N93" s="2" t="s">
        <v>52</v>
      </c>
    </row>
    <row r="94" spans="1:14" ht="30" customHeight="1">
      <c r="A94" s="8" t="s">
        <v>479</v>
      </c>
      <c r="B94" s="8" t="s">
        <v>476</v>
      </c>
      <c r="C94" s="8" t="s">
        <v>477</v>
      </c>
      <c r="D94" s="8" t="s">
        <v>60</v>
      </c>
      <c r="E94" s="14">
        <f>일위대가!F469</f>
        <v>0</v>
      </c>
      <c r="F94" s="14">
        <f>일위대가!H469</f>
        <v>2155</v>
      </c>
      <c r="G94" s="14">
        <f>일위대가!J469</f>
        <v>43</v>
      </c>
      <c r="H94" s="14">
        <f t="shared" si="1"/>
        <v>2198</v>
      </c>
      <c r="I94" s="8" t="s">
        <v>478</v>
      </c>
      <c r="J94" s="8" t="s">
        <v>52</v>
      </c>
      <c r="K94" s="2" t="s">
        <v>52</v>
      </c>
      <c r="L94" s="2" t="s">
        <v>52</v>
      </c>
      <c r="M94" s="2" t="s">
        <v>52</v>
      </c>
      <c r="N94" s="2" t="s">
        <v>52</v>
      </c>
    </row>
    <row r="95" spans="1:14" ht="30" customHeight="1">
      <c r="A95" s="8" t="s">
        <v>483</v>
      </c>
      <c r="B95" s="8" t="s">
        <v>480</v>
      </c>
      <c r="C95" s="8" t="s">
        <v>481</v>
      </c>
      <c r="D95" s="8" t="s">
        <v>60</v>
      </c>
      <c r="E95" s="14">
        <f>일위대가!F475</f>
        <v>0</v>
      </c>
      <c r="F95" s="14">
        <f>일위대가!H475</f>
        <v>16188</v>
      </c>
      <c r="G95" s="14">
        <f>일위대가!J475</f>
        <v>323</v>
      </c>
      <c r="H95" s="14">
        <f t="shared" si="1"/>
        <v>16511</v>
      </c>
      <c r="I95" s="8" t="s">
        <v>482</v>
      </c>
      <c r="J95" s="8" t="s">
        <v>52</v>
      </c>
      <c r="K95" s="2" t="s">
        <v>52</v>
      </c>
      <c r="L95" s="2" t="s">
        <v>52</v>
      </c>
      <c r="M95" s="2" t="s">
        <v>52</v>
      </c>
      <c r="N95" s="2" t="s">
        <v>52</v>
      </c>
    </row>
    <row r="96" spans="1:14" ht="30" customHeight="1">
      <c r="A96" s="8" t="s">
        <v>486</v>
      </c>
      <c r="B96" s="8" t="s">
        <v>484</v>
      </c>
      <c r="C96" s="8" t="s">
        <v>481</v>
      </c>
      <c r="D96" s="8" t="s">
        <v>60</v>
      </c>
      <c r="E96" s="14">
        <f>일위대가!F481</f>
        <v>0</v>
      </c>
      <c r="F96" s="14">
        <f>일위대가!H481</f>
        <v>25065</v>
      </c>
      <c r="G96" s="14">
        <f>일위대가!J481</f>
        <v>501</v>
      </c>
      <c r="H96" s="14">
        <f t="shared" si="1"/>
        <v>25566</v>
      </c>
      <c r="I96" s="8" t="s">
        <v>485</v>
      </c>
      <c r="J96" s="8" t="s">
        <v>52</v>
      </c>
      <c r="K96" s="2" t="s">
        <v>52</v>
      </c>
      <c r="L96" s="2" t="s">
        <v>52</v>
      </c>
      <c r="M96" s="2" t="s">
        <v>52</v>
      </c>
      <c r="N96" s="2" t="s">
        <v>52</v>
      </c>
    </row>
    <row r="97" spans="1:14" ht="30" customHeight="1">
      <c r="A97" s="8" t="s">
        <v>489</v>
      </c>
      <c r="B97" s="8" t="s">
        <v>487</v>
      </c>
      <c r="C97" s="8" t="s">
        <v>52</v>
      </c>
      <c r="D97" s="8" t="s">
        <v>72</v>
      </c>
      <c r="E97" s="14">
        <f>일위대가!F488</f>
        <v>0</v>
      </c>
      <c r="F97" s="14">
        <f>일위대가!H488</f>
        <v>3524</v>
      </c>
      <c r="G97" s="14">
        <f>일위대가!J488</f>
        <v>0</v>
      </c>
      <c r="H97" s="14">
        <f t="shared" si="1"/>
        <v>3524</v>
      </c>
      <c r="I97" s="8" t="s">
        <v>488</v>
      </c>
      <c r="J97" s="8" t="s">
        <v>52</v>
      </c>
      <c r="K97" s="2" t="s">
        <v>52</v>
      </c>
      <c r="L97" s="2" t="s">
        <v>52</v>
      </c>
      <c r="M97" s="2" t="s">
        <v>52</v>
      </c>
      <c r="N97" s="2" t="s">
        <v>52</v>
      </c>
    </row>
    <row r="98" spans="1:14" ht="30" customHeight="1">
      <c r="A98" s="8" t="s">
        <v>501</v>
      </c>
      <c r="B98" s="8" t="s">
        <v>498</v>
      </c>
      <c r="C98" s="8" t="s">
        <v>499</v>
      </c>
      <c r="D98" s="8" t="s">
        <v>72</v>
      </c>
      <c r="E98" s="14">
        <f>일위대가!F492</f>
        <v>282</v>
      </c>
      <c r="F98" s="14">
        <f>일위대가!H492</f>
        <v>0</v>
      </c>
      <c r="G98" s="14">
        <f>일위대가!J492</f>
        <v>0</v>
      </c>
      <c r="H98" s="14">
        <f t="shared" si="1"/>
        <v>282</v>
      </c>
      <c r="I98" s="8" t="s">
        <v>500</v>
      </c>
      <c r="J98" s="8" t="s">
        <v>52</v>
      </c>
      <c r="K98" s="2" t="s">
        <v>52</v>
      </c>
      <c r="L98" s="2" t="s">
        <v>52</v>
      </c>
      <c r="M98" s="2" t="s">
        <v>52</v>
      </c>
      <c r="N98" s="2" t="s">
        <v>52</v>
      </c>
    </row>
    <row r="99" spans="1:14" ht="30" customHeight="1">
      <c r="A99" s="8" t="s">
        <v>505</v>
      </c>
      <c r="B99" s="8" t="s">
        <v>502</v>
      </c>
      <c r="C99" s="8" t="s">
        <v>503</v>
      </c>
      <c r="D99" s="8" t="s">
        <v>72</v>
      </c>
      <c r="E99" s="14">
        <f>일위대가!F496</f>
        <v>1692</v>
      </c>
      <c r="F99" s="14">
        <f>일위대가!H496</f>
        <v>0</v>
      </c>
      <c r="G99" s="14">
        <f>일위대가!J496</f>
        <v>0</v>
      </c>
      <c r="H99" s="14">
        <f t="shared" si="1"/>
        <v>1692</v>
      </c>
      <c r="I99" s="8" t="s">
        <v>504</v>
      </c>
      <c r="J99" s="8" t="s">
        <v>52</v>
      </c>
      <c r="K99" s="2" t="s">
        <v>52</v>
      </c>
      <c r="L99" s="2" t="s">
        <v>52</v>
      </c>
      <c r="M99" s="2" t="s">
        <v>52</v>
      </c>
      <c r="N99" s="2" t="s">
        <v>52</v>
      </c>
    </row>
    <row r="100" spans="1:14" ht="30" customHeight="1">
      <c r="A100" s="8" t="s">
        <v>509</v>
      </c>
      <c r="B100" s="8" t="s">
        <v>506</v>
      </c>
      <c r="C100" s="8" t="s">
        <v>507</v>
      </c>
      <c r="D100" s="8" t="s">
        <v>77</v>
      </c>
      <c r="E100" s="14">
        <f>일위대가!F500</f>
        <v>0</v>
      </c>
      <c r="F100" s="14">
        <f>일위대가!H500</f>
        <v>25873</v>
      </c>
      <c r="G100" s="14">
        <f>일위대가!J500</f>
        <v>0</v>
      </c>
      <c r="H100" s="14">
        <f t="shared" si="1"/>
        <v>25873</v>
      </c>
      <c r="I100" s="8" t="s">
        <v>508</v>
      </c>
      <c r="J100" s="8" t="s">
        <v>52</v>
      </c>
      <c r="K100" s="2" t="s">
        <v>52</v>
      </c>
      <c r="L100" s="2" t="s">
        <v>52</v>
      </c>
      <c r="M100" s="2" t="s">
        <v>52</v>
      </c>
      <c r="N100" s="2" t="s">
        <v>52</v>
      </c>
    </row>
    <row r="101" spans="1:14" ht="30" customHeight="1">
      <c r="A101" s="8" t="s">
        <v>513</v>
      </c>
      <c r="B101" s="8" t="s">
        <v>510</v>
      </c>
      <c r="C101" s="8" t="s">
        <v>511</v>
      </c>
      <c r="D101" s="8" t="s">
        <v>77</v>
      </c>
      <c r="E101" s="14">
        <f>일위대가!F504</f>
        <v>0</v>
      </c>
      <c r="F101" s="14">
        <f>일위대가!H504</f>
        <v>26254</v>
      </c>
      <c r="G101" s="14">
        <f>일위대가!J504</f>
        <v>0</v>
      </c>
      <c r="H101" s="14">
        <f t="shared" si="1"/>
        <v>26254</v>
      </c>
      <c r="I101" s="8" t="s">
        <v>512</v>
      </c>
      <c r="J101" s="8" t="s">
        <v>52</v>
      </c>
      <c r="K101" s="2" t="s">
        <v>52</v>
      </c>
      <c r="L101" s="2" t="s">
        <v>52</v>
      </c>
      <c r="M101" s="2" t="s">
        <v>52</v>
      </c>
      <c r="N101" s="2" t="s">
        <v>52</v>
      </c>
    </row>
    <row r="102" spans="1:14" ht="30" customHeight="1">
      <c r="A102" s="8" t="s">
        <v>516</v>
      </c>
      <c r="B102" s="8" t="s">
        <v>510</v>
      </c>
      <c r="C102" s="8" t="s">
        <v>514</v>
      </c>
      <c r="D102" s="8" t="s">
        <v>77</v>
      </c>
      <c r="E102" s="14">
        <f>일위대가!F508</f>
        <v>0</v>
      </c>
      <c r="F102" s="14">
        <f>일위대가!H508</f>
        <v>28156</v>
      </c>
      <c r="G102" s="14">
        <f>일위대가!J508</f>
        <v>0</v>
      </c>
      <c r="H102" s="14">
        <f t="shared" si="1"/>
        <v>28156</v>
      </c>
      <c r="I102" s="8" t="s">
        <v>515</v>
      </c>
      <c r="J102" s="8" t="s">
        <v>52</v>
      </c>
      <c r="K102" s="2" t="s">
        <v>52</v>
      </c>
      <c r="L102" s="2" t="s">
        <v>52</v>
      </c>
      <c r="M102" s="2" t="s">
        <v>52</v>
      </c>
      <c r="N102" s="2" t="s">
        <v>52</v>
      </c>
    </row>
    <row r="103" spans="1:14" ht="30" customHeight="1">
      <c r="A103" s="8" t="s">
        <v>519</v>
      </c>
      <c r="B103" s="8" t="s">
        <v>517</v>
      </c>
      <c r="C103" s="8" t="s">
        <v>499</v>
      </c>
      <c r="D103" s="8" t="s">
        <v>72</v>
      </c>
      <c r="E103" s="14">
        <f>일위대가!F512</f>
        <v>282</v>
      </c>
      <c r="F103" s="14">
        <f>일위대가!H512</f>
        <v>0</v>
      </c>
      <c r="G103" s="14">
        <f>일위대가!J512</f>
        <v>0</v>
      </c>
      <c r="H103" s="14">
        <f t="shared" si="1"/>
        <v>282</v>
      </c>
      <c r="I103" s="8" t="s">
        <v>518</v>
      </c>
      <c r="J103" s="8" t="s">
        <v>52</v>
      </c>
      <c r="K103" s="2" t="s">
        <v>52</v>
      </c>
      <c r="L103" s="2" t="s">
        <v>52</v>
      </c>
      <c r="M103" s="2" t="s">
        <v>52</v>
      </c>
      <c r="N103" s="2" t="s">
        <v>52</v>
      </c>
    </row>
    <row r="104" spans="1:14" ht="30" customHeight="1">
      <c r="A104" s="8" t="s">
        <v>522</v>
      </c>
      <c r="B104" s="8" t="s">
        <v>520</v>
      </c>
      <c r="C104" s="8" t="s">
        <v>503</v>
      </c>
      <c r="D104" s="8" t="s">
        <v>72</v>
      </c>
      <c r="E104" s="14">
        <f>일위대가!F516</f>
        <v>1692</v>
      </c>
      <c r="F104" s="14">
        <f>일위대가!H516</f>
        <v>0</v>
      </c>
      <c r="G104" s="14">
        <f>일위대가!J516</f>
        <v>0</v>
      </c>
      <c r="H104" s="14">
        <f t="shared" si="1"/>
        <v>1692</v>
      </c>
      <c r="I104" s="8" t="s">
        <v>521</v>
      </c>
      <c r="J104" s="8" t="s">
        <v>52</v>
      </c>
      <c r="K104" s="2" t="s">
        <v>52</v>
      </c>
      <c r="L104" s="2" t="s">
        <v>52</v>
      </c>
      <c r="M104" s="2" t="s">
        <v>52</v>
      </c>
      <c r="N104" s="2" t="s">
        <v>52</v>
      </c>
    </row>
    <row r="105" spans="1:14" ht="30" customHeight="1">
      <c r="A105" s="8" t="s">
        <v>525</v>
      </c>
      <c r="B105" s="8" t="s">
        <v>523</v>
      </c>
      <c r="C105" s="8" t="s">
        <v>52</v>
      </c>
      <c r="D105" s="8" t="s">
        <v>72</v>
      </c>
      <c r="E105" s="14">
        <f>일위대가!F520</f>
        <v>1410</v>
      </c>
      <c r="F105" s="14">
        <f>일위대가!H520</f>
        <v>0</v>
      </c>
      <c r="G105" s="14">
        <f>일위대가!J520</f>
        <v>0</v>
      </c>
      <c r="H105" s="14">
        <f t="shared" si="1"/>
        <v>1410</v>
      </c>
      <c r="I105" s="8" t="s">
        <v>524</v>
      </c>
      <c r="J105" s="8" t="s">
        <v>52</v>
      </c>
      <c r="K105" s="2" t="s">
        <v>52</v>
      </c>
      <c r="L105" s="2" t="s">
        <v>52</v>
      </c>
      <c r="M105" s="2" t="s">
        <v>52</v>
      </c>
      <c r="N105" s="2" t="s">
        <v>52</v>
      </c>
    </row>
    <row r="106" spans="1:14" ht="30" customHeight="1">
      <c r="A106" s="8" t="s">
        <v>529</v>
      </c>
      <c r="B106" s="8" t="s">
        <v>526</v>
      </c>
      <c r="C106" s="8" t="s">
        <v>527</v>
      </c>
      <c r="D106" s="8" t="s">
        <v>243</v>
      </c>
      <c r="E106" s="14">
        <f>일위대가!F532</f>
        <v>23667</v>
      </c>
      <c r="F106" s="14">
        <f>일위대가!H532</f>
        <v>93938</v>
      </c>
      <c r="G106" s="14">
        <f>일위대가!J532</f>
        <v>741</v>
      </c>
      <c r="H106" s="14">
        <f t="shared" si="1"/>
        <v>118346</v>
      </c>
      <c r="I106" s="8" t="s">
        <v>528</v>
      </c>
      <c r="J106" s="8" t="s">
        <v>52</v>
      </c>
      <c r="K106" s="2" t="s">
        <v>52</v>
      </c>
      <c r="L106" s="2" t="s">
        <v>52</v>
      </c>
      <c r="M106" s="2" t="s">
        <v>52</v>
      </c>
      <c r="N106" s="2" t="s">
        <v>52</v>
      </c>
    </row>
    <row r="107" spans="1:14" ht="30" customHeight="1">
      <c r="A107" s="8" t="s">
        <v>533</v>
      </c>
      <c r="B107" s="8" t="s">
        <v>530</v>
      </c>
      <c r="C107" s="8" t="s">
        <v>531</v>
      </c>
      <c r="D107" s="8" t="s">
        <v>77</v>
      </c>
      <c r="E107" s="14">
        <f>일위대가!F537</f>
        <v>795</v>
      </c>
      <c r="F107" s="14">
        <f>일위대가!H537</f>
        <v>3223</v>
      </c>
      <c r="G107" s="14">
        <f>일위대가!J537</f>
        <v>0</v>
      </c>
      <c r="H107" s="14">
        <f t="shared" si="1"/>
        <v>4018</v>
      </c>
      <c r="I107" s="8" t="s">
        <v>532</v>
      </c>
      <c r="J107" s="8" t="s">
        <v>52</v>
      </c>
      <c r="K107" s="2" t="s">
        <v>52</v>
      </c>
      <c r="L107" s="2" t="s">
        <v>52</v>
      </c>
      <c r="M107" s="2" t="s">
        <v>52</v>
      </c>
      <c r="N107" s="2" t="s">
        <v>52</v>
      </c>
    </row>
    <row r="108" spans="1:14" ht="30" customHeight="1">
      <c r="A108" s="8" t="s">
        <v>537</v>
      </c>
      <c r="B108" s="8" t="s">
        <v>534</v>
      </c>
      <c r="C108" s="8" t="s">
        <v>535</v>
      </c>
      <c r="D108" s="8" t="s">
        <v>77</v>
      </c>
      <c r="E108" s="14">
        <f>일위대가!F541</f>
        <v>878</v>
      </c>
      <c r="F108" s="14">
        <f>일위대가!H541</f>
        <v>8596</v>
      </c>
      <c r="G108" s="14">
        <f>일위대가!J541</f>
        <v>0</v>
      </c>
      <c r="H108" s="14">
        <f t="shared" si="1"/>
        <v>9474</v>
      </c>
      <c r="I108" s="8" t="s">
        <v>536</v>
      </c>
      <c r="J108" s="8" t="s">
        <v>52</v>
      </c>
      <c r="K108" s="2" t="s">
        <v>52</v>
      </c>
      <c r="L108" s="2" t="s">
        <v>52</v>
      </c>
      <c r="M108" s="2" t="s">
        <v>52</v>
      </c>
      <c r="N108" s="2" t="s">
        <v>52</v>
      </c>
    </row>
    <row r="109" spans="1:14" ht="30" customHeight="1">
      <c r="A109" s="8" t="s">
        <v>541</v>
      </c>
      <c r="B109" s="8" t="s">
        <v>538</v>
      </c>
      <c r="C109" s="8" t="s">
        <v>539</v>
      </c>
      <c r="D109" s="8" t="s">
        <v>77</v>
      </c>
      <c r="E109" s="14">
        <f>일위대가!F546</f>
        <v>1500</v>
      </c>
      <c r="F109" s="14">
        <f>일위대가!H546</f>
        <v>14086</v>
      </c>
      <c r="G109" s="14">
        <f>일위대가!J546</f>
        <v>0</v>
      </c>
      <c r="H109" s="14">
        <f t="shared" si="1"/>
        <v>15586</v>
      </c>
      <c r="I109" s="8" t="s">
        <v>540</v>
      </c>
      <c r="J109" s="8" t="s">
        <v>52</v>
      </c>
      <c r="K109" s="2" t="s">
        <v>52</v>
      </c>
      <c r="L109" s="2" t="s">
        <v>52</v>
      </c>
      <c r="M109" s="2" t="s">
        <v>52</v>
      </c>
      <c r="N109" s="2" t="s">
        <v>52</v>
      </c>
    </row>
    <row r="110" spans="1:14" ht="30" customHeight="1">
      <c r="A110" s="8" t="s">
        <v>545</v>
      </c>
      <c r="B110" s="8" t="s">
        <v>542</v>
      </c>
      <c r="C110" s="8" t="s">
        <v>543</v>
      </c>
      <c r="D110" s="8" t="s">
        <v>77</v>
      </c>
      <c r="E110" s="14">
        <f>일위대가!F552</f>
        <v>1222</v>
      </c>
      <c r="F110" s="14">
        <f>일위대가!H552</f>
        <v>8486</v>
      </c>
      <c r="G110" s="14">
        <f>일위대가!J552</f>
        <v>0</v>
      </c>
      <c r="H110" s="14">
        <f t="shared" si="1"/>
        <v>9708</v>
      </c>
      <c r="I110" s="8" t="s">
        <v>544</v>
      </c>
      <c r="J110" s="8" t="s">
        <v>52</v>
      </c>
      <c r="K110" s="2" t="s">
        <v>52</v>
      </c>
      <c r="L110" s="2" t="s">
        <v>52</v>
      </c>
      <c r="M110" s="2" t="s">
        <v>52</v>
      </c>
      <c r="N110" s="2" t="s">
        <v>52</v>
      </c>
    </row>
    <row r="111" spans="1:14" ht="30" customHeight="1">
      <c r="A111" s="8" t="s">
        <v>548</v>
      </c>
      <c r="B111" s="8" t="s">
        <v>542</v>
      </c>
      <c r="C111" s="8" t="s">
        <v>546</v>
      </c>
      <c r="D111" s="8" t="s">
        <v>77</v>
      </c>
      <c r="E111" s="14">
        <f>일위대가!F558</f>
        <v>2014</v>
      </c>
      <c r="F111" s="14">
        <f>일위대가!H558</f>
        <v>15558</v>
      </c>
      <c r="G111" s="14">
        <f>일위대가!J558</f>
        <v>158</v>
      </c>
      <c r="H111" s="14">
        <f t="shared" si="1"/>
        <v>17730</v>
      </c>
      <c r="I111" s="8" t="s">
        <v>547</v>
      </c>
      <c r="J111" s="8" t="s">
        <v>52</v>
      </c>
      <c r="K111" s="2" t="s">
        <v>52</v>
      </c>
      <c r="L111" s="2" t="s">
        <v>52</v>
      </c>
      <c r="M111" s="2" t="s">
        <v>52</v>
      </c>
      <c r="N111" s="2" t="s">
        <v>52</v>
      </c>
    </row>
    <row r="112" spans="1:14" ht="30" customHeight="1">
      <c r="A112" s="8" t="s">
        <v>551</v>
      </c>
      <c r="B112" s="8" t="s">
        <v>542</v>
      </c>
      <c r="C112" s="8" t="s">
        <v>549</v>
      </c>
      <c r="D112" s="8" t="s">
        <v>77</v>
      </c>
      <c r="E112" s="14">
        <f>일위대가!F564</f>
        <v>621</v>
      </c>
      <c r="F112" s="14">
        <f>일위대가!H564</f>
        <v>7071</v>
      </c>
      <c r="G112" s="14">
        <f>일위대가!J564</f>
        <v>0</v>
      </c>
      <c r="H112" s="14">
        <f t="shared" si="1"/>
        <v>7692</v>
      </c>
      <c r="I112" s="8" t="s">
        <v>550</v>
      </c>
      <c r="J112" s="8" t="s">
        <v>52</v>
      </c>
      <c r="K112" s="2" t="s">
        <v>52</v>
      </c>
      <c r="L112" s="2" t="s">
        <v>52</v>
      </c>
      <c r="M112" s="2" t="s">
        <v>52</v>
      </c>
      <c r="N112" s="2" t="s">
        <v>52</v>
      </c>
    </row>
    <row r="113" spans="1:14" ht="30" customHeight="1">
      <c r="A113" s="8" t="s">
        <v>554</v>
      </c>
      <c r="B113" s="8" t="s">
        <v>542</v>
      </c>
      <c r="C113" s="8" t="s">
        <v>552</v>
      </c>
      <c r="D113" s="8" t="s">
        <v>77</v>
      </c>
      <c r="E113" s="14">
        <f>일위대가!F570</f>
        <v>1413</v>
      </c>
      <c r="F113" s="14">
        <f>일위대가!H570</f>
        <v>12965</v>
      </c>
      <c r="G113" s="14">
        <f>일위대가!J570</f>
        <v>158</v>
      </c>
      <c r="H113" s="14">
        <f t="shared" si="1"/>
        <v>14536</v>
      </c>
      <c r="I113" s="8" t="s">
        <v>553</v>
      </c>
      <c r="J113" s="8" t="s">
        <v>52</v>
      </c>
      <c r="K113" s="2" t="s">
        <v>52</v>
      </c>
      <c r="L113" s="2" t="s">
        <v>52</v>
      </c>
      <c r="M113" s="2" t="s">
        <v>52</v>
      </c>
      <c r="N113" s="2" t="s">
        <v>52</v>
      </c>
    </row>
    <row r="114" spans="1:14" ht="30" customHeight="1">
      <c r="A114" s="8" t="s">
        <v>558</v>
      </c>
      <c r="B114" s="8" t="s">
        <v>555</v>
      </c>
      <c r="C114" s="8" t="s">
        <v>556</v>
      </c>
      <c r="D114" s="8" t="s">
        <v>77</v>
      </c>
      <c r="E114" s="14">
        <f>일위대가!F575</f>
        <v>14036</v>
      </c>
      <c r="F114" s="14">
        <f>일위대가!H575</f>
        <v>18430</v>
      </c>
      <c r="G114" s="14">
        <f>일위대가!J575</f>
        <v>0</v>
      </c>
      <c r="H114" s="14">
        <f t="shared" si="1"/>
        <v>32466</v>
      </c>
      <c r="I114" s="8" t="s">
        <v>557</v>
      </c>
      <c r="J114" s="8" t="s">
        <v>52</v>
      </c>
      <c r="K114" s="2" t="s">
        <v>52</v>
      </c>
      <c r="L114" s="2" t="s">
        <v>52</v>
      </c>
      <c r="M114" s="2" t="s">
        <v>52</v>
      </c>
      <c r="N114" s="2" t="s">
        <v>52</v>
      </c>
    </row>
    <row r="115" spans="1:14" ht="30" customHeight="1">
      <c r="A115" s="8" t="s">
        <v>562</v>
      </c>
      <c r="B115" s="8" t="s">
        <v>559</v>
      </c>
      <c r="C115" s="8" t="s">
        <v>560</v>
      </c>
      <c r="D115" s="8" t="s">
        <v>77</v>
      </c>
      <c r="E115" s="14">
        <f>일위대가!F580</f>
        <v>1216</v>
      </c>
      <c r="F115" s="14">
        <f>일위대가!H580</f>
        <v>6766</v>
      </c>
      <c r="G115" s="14">
        <f>일위대가!J580</f>
        <v>0</v>
      </c>
      <c r="H115" s="14">
        <f t="shared" si="1"/>
        <v>7982</v>
      </c>
      <c r="I115" s="8" t="s">
        <v>561</v>
      </c>
      <c r="J115" s="8" t="s">
        <v>52</v>
      </c>
      <c r="K115" s="2" t="s">
        <v>52</v>
      </c>
      <c r="L115" s="2" t="s">
        <v>52</v>
      </c>
      <c r="M115" s="2" t="s">
        <v>52</v>
      </c>
      <c r="N115" s="2" t="s">
        <v>52</v>
      </c>
    </row>
    <row r="116" spans="1:14" ht="30" customHeight="1">
      <c r="A116" s="8" t="s">
        <v>568</v>
      </c>
      <c r="B116" s="8" t="s">
        <v>565</v>
      </c>
      <c r="C116" s="8" t="s">
        <v>566</v>
      </c>
      <c r="D116" s="8" t="s">
        <v>77</v>
      </c>
      <c r="E116" s="14">
        <f>일위대가!F588</f>
        <v>22207</v>
      </c>
      <c r="F116" s="14">
        <f>일위대가!H588</f>
        <v>23200</v>
      </c>
      <c r="G116" s="14">
        <f>일위대가!J588</f>
        <v>0</v>
      </c>
      <c r="H116" s="14">
        <f t="shared" si="1"/>
        <v>45407</v>
      </c>
      <c r="I116" s="8" t="s">
        <v>567</v>
      </c>
      <c r="J116" s="8" t="s">
        <v>52</v>
      </c>
      <c r="K116" s="2" t="s">
        <v>52</v>
      </c>
      <c r="L116" s="2" t="s">
        <v>52</v>
      </c>
      <c r="M116" s="2" t="s">
        <v>52</v>
      </c>
      <c r="N116" s="2" t="s">
        <v>52</v>
      </c>
    </row>
    <row r="117" spans="1:14" ht="30" customHeight="1">
      <c r="A117" s="8" t="s">
        <v>593</v>
      </c>
      <c r="B117" s="8" t="s">
        <v>590</v>
      </c>
      <c r="C117" s="8" t="s">
        <v>591</v>
      </c>
      <c r="D117" s="8" t="s">
        <v>77</v>
      </c>
      <c r="E117" s="14">
        <f>일위대가!F597</f>
        <v>24020</v>
      </c>
      <c r="F117" s="14">
        <f>일위대가!H597</f>
        <v>29589</v>
      </c>
      <c r="G117" s="14">
        <f>일위대가!J597</f>
        <v>0</v>
      </c>
      <c r="H117" s="14">
        <f t="shared" si="1"/>
        <v>53609</v>
      </c>
      <c r="I117" s="8" t="s">
        <v>592</v>
      </c>
      <c r="J117" s="8" t="s">
        <v>52</v>
      </c>
      <c r="K117" s="2" t="s">
        <v>52</v>
      </c>
      <c r="L117" s="2" t="s">
        <v>52</v>
      </c>
      <c r="M117" s="2" t="s">
        <v>52</v>
      </c>
      <c r="N117" s="2" t="s">
        <v>52</v>
      </c>
    </row>
    <row r="118" spans="1:14" ht="30" customHeight="1">
      <c r="A118" s="8" t="s">
        <v>597</v>
      </c>
      <c r="B118" s="8" t="s">
        <v>594</v>
      </c>
      <c r="C118" s="8" t="s">
        <v>595</v>
      </c>
      <c r="D118" s="8" t="s">
        <v>77</v>
      </c>
      <c r="E118" s="14">
        <f>일위대가!F605</f>
        <v>3675</v>
      </c>
      <c r="F118" s="14">
        <f>일위대가!H605</f>
        <v>15394</v>
      </c>
      <c r="G118" s="14">
        <f>일위대가!J605</f>
        <v>118</v>
      </c>
      <c r="H118" s="14">
        <f t="shared" si="1"/>
        <v>19187</v>
      </c>
      <c r="I118" s="8" t="s">
        <v>596</v>
      </c>
      <c r="J118" s="8" t="s">
        <v>52</v>
      </c>
      <c r="K118" s="2" t="s">
        <v>52</v>
      </c>
      <c r="L118" s="2" t="s">
        <v>52</v>
      </c>
      <c r="M118" s="2" t="s">
        <v>52</v>
      </c>
      <c r="N118" s="2" t="s">
        <v>52</v>
      </c>
    </row>
    <row r="119" spans="1:14" ht="30" customHeight="1">
      <c r="A119" s="8" t="s">
        <v>601</v>
      </c>
      <c r="B119" s="8" t="s">
        <v>598</v>
      </c>
      <c r="C119" s="8" t="s">
        <v>599</v>
      </c>
      <c r="D119" s="8" t="s">
        <v>77</v>
      </c>
      <c r="E119" s="14">
        <f>일위대가!F610</f>
        <v>6552</v>
      </c>
      <c r="F119" s="14">
        <f>일위대가!H610</f>
        <v>12263</v>
      </c>
      <c r="G119" s="14">
        <f>일위대가!J610</f>
        <v>0</v>
      </c>
      <c r="H119" s="14">
        <f t="shared" si="1"/>
        <v>18815</v>
      </c>
      <c r="I119" s="8" t="s">
        <v>600</v>
      </c>
      <c r="J119" s="8" t="s">
        <v>52</v>
      </c>
      <c r="K119" s="2" t="s">
        <v>52</v>
      </c>
      <c r="L119" s="2" t="s">
        <v>52</v>
      </c>
      <c r="M119" s="2" t="s">
        <v>52</v>
      </c>
      <c r="N119" s="2" t="s">
        <v>52</v>
      </c>
    </row>
    <row r="120" spans="1:14" ht="30" customHeight="1">
      <c r="A120" s="8" t="s">
        <v>605</v>
      </c>
      <c r="B120" s="8" t="s">
        <v>602</v>
      </c>
      <c r="C120" s="8" t="s">
        <v>603</v>
      </c>
      <c r="D120" s="8" t="s">
        <v>77</v>
      </c>
      <c r="E120" s="14">
        <f>일위대가!F616</f>
        <v>36530</v>
      </c>
      <c r="F120" s="14">
        <f>일위대가!H616</f>
        <v>15601</v>
      </c>
      <c r="G120" s="14">
        <f>일위대가!J616</f>
        <v>0</v>
      </c>
      <c r="H120" s="14">
        <f t="shared" si="1"/>
        <v>52131</v>
      </c>
      <c r="I120" s="8" t="s">
        <v>604</v>
      </c>
      <c r="J120" s="8" t="s">
        <v>52</v>
      </c>
      <c r="K120" s="2" t="s">
        <v>52</v>
      </c>
      <c r="L120" s="2" t="s">
        <v>52</v>
      </c>
      <c r="M120" s="2" t="s">
        <v>52</v>
      </c>
      <c r="N120" s="2" t="s">
        <v>52</v>
      </c>
    </row>
    <row r="121" spans="1:14" ht="30" customHeight="1">
      <c r="A121" s="8" t="s">
        <v>609</v>
      </c>
      <c r="B121" s="8" t="s">
        <v>606</v>
      </c>
      <c r="C121" s="8" t="s">
        <v>607</v>
      </c>
      <c r="D121" s="8" t="s">
        <v>77</v>
      </c>
      <c r="E121" s="14">
        <f>일위대가!F622</f>
        <v>35000</v>
      </c>
      <c r="F121" s="14">
        <f>일위대가!H622</f>
        <v>14293</v>
      </c>
      <c r="G121" s="14">
        <f>일위대가!J622</f>
        <v>0</v>
      </c>
      <c r="H121" s="14">
        <f t="shared" si="1"/>
        <v>49293</v>
      </c>
      <c r="I121" s="8" t="s">
        <v>608</v>
      </c>
      <c r="J121" s="8" t="s">
        <v>52</v>
      </c>
      <c r="K121" s="2" t="s">
        <v>52</v>
      </c>
      <c r="L121" s="2" t="s">
        <v>52</v>
      </c>
      <c r="M121" s="2" t="s">
        <v>52</v>
      </c>
      <c r="N121" s="2" t="s">
        <v>52</v>
      </c>
    </row>
    <row r="122" spans="1:14" ht="30" customHeight="1">
      <c r="A122" s="8" t="s">
        <v>613</v>
      </c>
      <c r="B122" s="8" t="s">
        <v>610</v>
      </c>
      <c r="C122" s="8" t="s">
        <v>611</v>
      </c>
      <c r="D122" s="8" t="s">
        <v>243</v>
      </c>
      <c r="E122" s="14">
        <f>일위대가!F626</f>
        <v>200000</v>
      </c>
      <c r="F122" s="14">
        <f>일위대가!H626</f>
        <v>0</v>
      </c>
      <c r="G122" s="14">
        <f>일위대가!J626</f>
        <v>0</v>
      </c>
      <c r="H122" s="14">
        <f t="shared" si="1"/>
        <v>200000</v>
      </c>
      <c r="I122" s="8" t="s">
        <v>612</v>
      </c>
      <c r="J122" s="8" t="s">
        <v>52</v>
      </c>
      <c r="K122" s="2" t="s">
        <v>52</v>
      </c>
      <c r="L122" s="2" t="s">
        <v>52</v>
      </c>
      <c r="M122" s="2" t="s">
        <v>52</v>
      </c>
      <c r="N122" s="2" t="s">
        <v>52</v>
      </c>
    </row>
    <row r="123" spans="1:14" ht="30" customHeight="1">
      <c r="A123" s="8" t="s">
        <v>617</v>
      </c>
      <c r="B123" s="8" t="s">
        <v>614</v>
      </c>
      <c r="C123" s="8" t="s">
        <v>615</v>
      </c>
      <c r="D123" s="8" t="s">
        <v>60</v>
      </c>
      <c r="E123" s="14">
        <f>일위대가!F630</f>
        <v>25000</v>
      </c>
      <c r="F123" s="14">
        <f>일위대가!H630</f>
        <v>0</v>
      </c>
      <c r="G123" s="14">
        <f>일위대가!J630</f>
        <v>0</v>
      </c>
      <c r="H123" s="14">
        <f t="shared" si="1"/>
        <v>25000</v>
      </c>
      <c r="I123" s="8" t="s">
        <v>616</v>
      </c>
      <c r="J123" s="8" t="s">
        <v>52</v>
      </c>
      <c r="K123" s="2" t="s">
        <v>52</v>
      </c>
      <c r="L123" s="2" t="s">
        <v>52</v>
      </c>
      <c r="M123" s="2" t="s">
        <v>52</v>
      </c>
      <c r="N123" s="2" t="s">
        <v>52</v>
      </c>
    </row>
    <row r="124" spans="1:14" ht="30" customHeight="1">
      <c r="A124" s="8" t="s">
        <v>621</v>
      </c>
      <c r="B124" s="8" t="s">
        <v>618</v>
      </c>
      <c r="C124" s="8" t="s">
        <v>619</v>
      </c>
      <c r="D124" s="8" t="s">
        <v>60</v>
      </c>
      <c r="E124" s="14">
        <f>일위대가!F634</f>
        <v>2600000</v>
      </c>
      <c r="F124" s="14">
        <f>일위대가!H634</f>
        <v>0</v>
      </c>
      <c r="G124" s="14">
        <f>일위대가!J634</f>
        <v>0</v>
      </c>
      <c r="H124" s="14">
        <f t="shared" si="1"/>
        <v>2600000</v>
      </c>
      <c r="I124" s="8" t="s">
        <v>620</v>
      </c>
      <c r="J124" s="8" t="s">
        <v>52</v>
      </c>
      <c r="K124" s="2" t="s">
        <v>52</v>
      </c>
      <c r="L124" s="2" t="s">
        <v>52</v>
      </c>
      <c r="M124" s="2" t="s">
        <v>52</v>
      </c>
      <c r="N124" s="2" t="s">
        <v>52</v>
      </c>
    </row>
    <row r="125" spans="1:14" ht="30" customHeight="1">
      <c r="A125" s="8" t="s">
        <v>631</v>
      </c>
      <c r="B125" s="8" t="s">
        <v>628</v>
      </c>
      <c r="C125" s="8" t="s">
        <v>629</v>
      </c>
      <c r="D125" s="8" t="s">
        <v>77</v>
      </c>
      <c r="E125" s="14">
        <f>일위대가!F640</f>
        <v>4620</v>
      </c>
      <c r="F125" s="14">
        <f>일위대가!H640</f>
        <v>5017</v>
      </c>
      <c r="G125" s="14">
        <f>일위대가!J640</f>
        <v>0</v>
      </c>
      <c r="H125" s="14">
        <f t="shared" si="1"/>
        <v>9637</v>
      </c>
      <c r="I125" s="8" t="s">
        <v>630</v>
      </c>
      <c r="J125" s="8" t="s">
        <v>52</v>
      </c>
      <c r="K125" s="2" t="s">
        <v>52</v>
      </c>
      <c r="L125" s="2" t="s">
        <v>52</v>
      </c>
      <c r="M125" s="2" t="s">
        <v>52</v>
      </c>
      <c r="N125" s="2" t="s">
        <v>52</v>
      </c>
    </row>
    <row r="126" spans="1:14" ht="30" customHeight="1">
      <c r="A126" s="8" t="s">
        <v>635</v>
      </c>
      <c r="B126" s="8" t="s">
        <v>632</v>
      </c>
      <c r="C126" s="8" t="s">
        <v>633</v>
      </c>
      <c r="D126" s="8" t="s">
        <v>77</v>
      </c>
      <c r="E126" s="14">
        <f>일위대가!F649</f>
        <v>28050</v>
      </c>
      <c r="F126" s="14">
        <f>일위대가!H649</f>
        <v>10120</v>
      </c>
      <c r="G126" s="14">
        <f>일위대가!J649</f>
        <v>2530</v>
      </c>
      <c r="H126" s="14">
        <f t="shared" si="1"/>
        <v>40700</v>
      </c>
      <c r="I126" s="8" t="s">
        <v>634</v>
      </c>
      <c r="J126" s="8" t="s">
        <v>52</v>
      </c>
      <c r="K126" s="2" t="s">
        <v>52</v>
      </c>
      <c r="L126" s="2" t="s">
        <v>52</v>
      </c>
      <c r="M126" s="2" t="s">
        <v>52</v>
      </c>
      <c r="N126" s="2" t="s">
        <v>52</v>
      </c>
    </row>
    <row r="127" spans="1:14" ht="30" customHeight="1">
      <c r="A127" s="8" t="s">
        <v>639</v>
      </c>
      <c r="B127" s="8" t="s">
        <v>636</v>
      </c>
      <c r="C127" s="8" t="s">
        <v>637</v>
      </c>
      <c r="D127" s="8" t="s">
        <v>77</v>
      </c>
      <c r="E127" s="14">
        <f>일위대가!F658</f>
        <v>9010</v>
      </c>
      <c r="F127" s="14">
        <f>일위대가!H658</f>
        <v>3373</v>
      </c>
      <c r="G127" s="14">
        <f>일위대가!J658</f>
        <v>843</v>
      </c>
      <c r="H127" s="14">
        <f t="shared" si="1"/>
        <v>13226</v>
      </c>
      <c r="I127" s="8" t="s">
        <v>638</v>
      </c>
      <c r="J127" s="8" t="s">
        <v>52</v>
      </c>
      <c r="K127" s="2" t="s">
        <v>52</v>
      </c>
      <c r="L127" s="2" t="s">
        <v>52</v>
      </c>
      <c r="M127" s="2" t="s">
        <v>52</v>
      </c>
      <c r="N127" s="2" t="s">
        <v>52</v>
      </c>
    </row>
    <row r="128" spans="1:14" ht="30" customHeight="1">
      <c r="A128" s="8" t="s">
        <v>643</v>
      </c>
      <c r="B128" s="8" t="s">
        <v>640</v>
      </c>
      <c r="C128" s="8" t="s">
        <v>641</v>
      </c>
      <c r="D128" s="8" t="s">
        <v>77</v>
      </c>
      <c r="E128" s="14">
        <f>일위대가!F668</f>
        <v>34575</v>
      </c>
      <c r="F128" s="14">
        <f>일위대가!H668</f>
        <v>11977</v>
      </c>
      <c r="G128" s="14">
        <f>일위대가!J668</f>
        <v>2994</v>
      </c>
      <c r="H128" s="14">
        <f t="shared" si="1"/>
        <v>49546</v>
      </c>
      <c r="I128" s="8" t="s">
        <v>642</v>
      </c>
      <c r="J128" s="8" t="s">
        <v>52</v>
      </c>
      <c r="K128" s="2" t="s">
        <v>52</v>
      </c>
      <c r="L128" s="2" t="s">
        <v>52</v>
      </c>
      <c r="M128" s="2" t="s">
        <v>52</v>
      </c>
      <c r="N128" s="2" t="s">
        <v>52</v>
      </c>
    </row>
    <row r="129" spans="1:14" ht="30" customHeight="1">
      <c r="A129" s="8" t="s">
        <v>647</v>
      </c>
      <c r="B129" s="8" t="s">
        <v>644</v>
      </c>
      <c r="C129" s="8" t="s">
        <v>645</v>
      </c>
      <c r="D129" s="8" t="s">
        <v>72</v>
      </c>
      <c r="E129" s="14">
        <f>일위대가!F673</f>
        <v>22186</v>
      </c>
      <c r="F129" s="14">
        <f>일위대가!H673</f>
        <v>10248</v>
      </c>
      <c r="G129" s="14">
        <f>일위대가!J673</f>
        <v>0</v>
      </c>
      <c r="H129" s="14">
        <f t="shared" si="1"/>
        <v>32434</v>
      </c>
      <c r="I129" s="8" t="s">
        <v>646</v>
      </c>
      <c r="J129" s="8" t="s">
        <v>52</v>
      </c>
      <c r="K129" s="2" t="s">
        <v>52</v>
      </c>
      <c r="L129" s="2" t="s">
        <v>52</v>
      </c>
      <c r="M129" s="2" t="s">
        <v>52</v>
      </c>
      <c r="N129" s="2" t="s">
        <v>52</v>
      </c>
    </row>
    <row r="130" spans="1:14" ht="30" customHeight="1">
      <c r="A130" s="8" t="s">
        <v>668</v>
      </c>
      <c r="B130" s="8" t="s">
        <v>664</v>
      </c>
      <c r="C130" s="8" t="s">
        <v>665</v>
      </c>
      <c r="D130" s="8" t="s">
        <v>666</v>
      </c>
      <c r="E130" s="14">
        <f>일위대가!F678</f>
        <v>0</v>
      </c>
      <c r="F130" s="14">
        <f>일위대가!H678</f>
        <v>36679</v>
      </c>
      <c r="G130" s="14">
        <f>일위대가!J678</f>
        <v>0</v>
      </c>
      <c r="H130" s="14">
        <f t="shared" si="1"/>
        <v>36679</v>
      </c>
      <c r="I130" s="8" t="s">
        <v>667</v>
      </c>
      <c r="J130" s="8" t="s">
        <v>52</v>
      </c>
      <c r="K130" s="2" t="s">
        <v>52</v>
      </c>
      <c r="L130" s="2" t="s">
        <v>52</v>
      </c>
      <c r="M130" s="2" t="s">
        <v>52</v>
      </c>
      <c r="N130" s="2" t="s">
        <v>52</v>
      </c>
    </row>
    <row r="131" spans="1:14" ht="30" customHeight="1">
      <c r="A131" s="8" t="s">
        <v>671</v>
      </c>
      <c r="B131" s="8" t="s">
        <v>669</v>
      </c>
      <c r="C131" s="8" t="s">
        <v>52</v>
      </c>
      <c r="D131" s="8" t="s">
        <v>77</v>
      </c>
      <c r="E131" s="14">
        <f>일위대가!F683</f>
        <v>0</v>
      </c>
      <c r="F131" s="14">
        <f>일위대가!H683</f>
        <v>4742</v>
      </c>
      <c r="G131" s="14">
        <f>일위대가!J683</f>
        <v>0</v>
      </c>
      <c r="H131" s="14">
        <f t="shared" si="1"/>
        <v>4742</v>
      </c>
      <c r="I131" s="8" t="s">
        <v>670</v>
      </c>
      <c r="J131" s="8" t="s">
        <v>52</v>
      </c>
      <c r="K131" s="2" t="s">
        <v>52</v>
      </c>
      <c r="L131" s="2" t="s">
        <v>52</v>
      </c>
      <c r="M131" s="2" t="s">
        <v>52</v>
      </c>
      <c r="N131" s="2" t="s">
        <v>52</v>
      </c>
    </row>
    <row r="132" spans="1:14" ht="30" customHeight="1">
      <c r="A132" s="8" t="s">
        <v>676</v>
      </c>
      <c r="B132" s="8" t="s">
        <v>672</v>
      </c>
      <c r="C132" s="8" t="s">
        <v>673</v>
      </c>
      <c r="D132" s="8" t="s">
        <v>674</v>
      </c>
      <c r="E132" s="14">
        <f>일위대가!F688</f>
        <v>0</v>
      </c>
      <c r="F132" s="14">
        <f>일위대가!H688</f>
        <v>196790</v>
      </c>
      <c r="G132" s="14">
        <f>일위대가!J688</f>
        <v>0</v>
      </c>
      <c r="H132" s="14">
        <f t="shared" ref="H132:H195" si="2">E132+F132+G132</f>
        <v>196790</v>
      </c>
      <c r="I132" s="8" t="s">
        <v>675</v>
      </c>
      <c r="J132" s="8" t="s">
        <v>52</v>
      </c>
      <c r="K132" s="2" t="s">
        <v>52</v>
      </c>
      <c r="L132" s="2" t="s">
        <v>52</v>
      </c>
      <c r="M132" s="2" t="s">
        <v>52</v>
      </c>
      <c r="N132" s="2" t="s">
        <v>52</v>
      </c>
    </row>
    <row r="133" spans="1:14" ht="30" customHeight="1">
      <c r="A133" s="8" t="s">
        <v>680</v>
      </c>
      <c r="B133" s="8" t="s">
        <v>677</v>
      </c>
      <c r="C133" s="8" t="s">
        <v>678</v>
      </c>
      <c r="D133" s="8" t="s">
        <v>674</v>
      </c>
      <c r="E133" s="14">
        <f>일위대가!F693</f>
        <v>0</v>
      </c>
      <c r="F133" s="14">
        <f>일위대가!H693</f>
        <v>214296</v>
      </c>
      <c r="G133" s="14">
        <f>일위대가!J693</f>
        <v>0</v>
      </c>
      <c r="H133" s="14">
        <f t="shared" si="2"/>
        <v>214296</v>
      </c>
      <c r="I133" s="8" t="s">
        <v>679</v>
      </c>
      <c r="J133" s="8" t="s">
        <v>52</v>
      </c>
      <c r="K133" s="2" t="s">
        <v>52</v>
      </c>
      <c r="L133" s="2" t="s">
        <v>52</v>
      </c>
      <c r="M133" s="2" t="s">
        <v>52</v>
      </c>
      <c r="N133" s="2" t="s">
        <v>52</v>
      </c>
    </row>
    <row r="134" spans="1:14" ht="30" customHeight="1">
      <c r="A134" s="8" t="s">
        <v>683</v>
      </c>
      <c r="B134" s="8" t="s">
        <v>681</v>
      </c>
      <c r="C134" s="8" t="s">
        <v>52</v>
      </c>
      <c r="D134" s="8" t="s">
        <v>77</v>
      </c>
      <c r="E134" s="14">
        <f>일위대가!F698</f>
        <v>0</v>
      </c>
      <c r="F134" s="14">
        <f>일위대가!H698</f>
        <v>7856</v>
      </c>
      <c r="G134" s="14">
        <f>일위대가!J698</f>
        <v>0</v>
      </c>
      <c r="H134" s="14">
        <f t="shared" si="2"/>
        <v>7856</v>
      </c>
      <c r="I134" s="8" t="s">
        <v>682</v>
      </c>
      <c r="J134" s="8" t="s">
        <v>52</v>
      </c>
      <c r="K134" s="2" t="s">
        <v>52</v>
      </c>
      <c r="L134" s="2" t="s">
        <v>52</v>
      </c>
      <c r="M134" s="2" t="s">
        <v>52</v>
      </c>
      <c r="N134" s="2" t="s">
        <v>52</v>
      </c>
    </row>
    <row r="135" spans="1:14" ht="30" customHeight="1">
      <c r="A135" s="8" t="s">
        <v>688</v>
      </c>
      <c r="B135" s="8" t="s">
        <v>684</v>
      </c>
      <c r="C135" s="8" t="s">
        <v>685</v>
      </c>
      <c r="D135" s="8" t="s">
        <v>686</v>
      </c>
      <c r="E135" s="14">
        <f>일위대가!F704</f>
        <v>0</v>
      </c>
      <c r="F135" s="14">
        <f>일위대가!H704</f>
        <v>22326</v>
      </c>
      <c r="G135" s="14">
        <f>일위대가!J704</f>
        <v>1711</v>
      </c>
      <c r="H135" s="14">
        <f t="shared" si="2"/>
        <v>24037</v>
      </c>
      <c r="I135" s="8" t="s">
        <v>687</v>
      </c>
      <c r="J135" s="8" t="s">
        <v>52</v>
      </c>
      <c r="K135" s="2" t="s">
        <v>52</v>
      </c>
      <c r="L135" s="2" t="s">
        <v>52</v>
      </c>
      <c r="M135" s="2" t="s">
        <v>52</v>
      </c>
      <c r="N135" s="2" t="s">
        <v>52</v>
      </c>
    </row>
    <row r="136" spans="1:14" ht="30" customHeight="1">
      <c r="A136" s="8" t="s">
        <v>692</v>
      </c>
      <c r="B136" s="8" t="s">
        <v>689</v>
      </c>
      <c r="C136" s="8" t="s">
        <v>690</v>
      </c>
      <c r="D136" s="8" t="s">
        <v>77</v>
      </c>
      <c r="E136" s="14">
        <f>일위대가!F709</f>
        <v>0</v>
      </c>
      <c r="F136" s="14">
        <f>일위대가!H709</f>
        <v>9042</v>
      </c>
      <c r="G136" s="14">
        <f>일위대가!J709</f>
        <v>0</v>
      </c>
      <c r="H136" s="14">
        <f t="shared" si="2"/>
        <v>9042</v>
      </c>
      <c r="I136" s="8" t="s">
        <v>691</v>
      </c>
      <c r="J136" s="8" t="s">
        <v>52</v>
      </c>
      <c r="K136" s="2" t="s">
        <v>52</v>
      </c>
      <c r="L136" s="2" t="s">
        <v>52</v>
      </c>
      <c r="M136" s="2" t="s">
        <v>52</v>
      </c>
      <c r="N136" s="2" t="s">
        <v>52</v>
      </c>
    </row>
    <row r="137" spans="1:14" ht="30" customHeight="1">
      <c r="A137" s="8" t="s">
        <v>695</v>
      </c>
      <c r="B137" s="8" t="s">
        <v>693</v>
      </c>
      <c r="C137" s="8" t="s">
        <v>52</v>
      </c>
      <c r="D137" s="8" t="s">
        <v>77</v>
      </c>
      <c r="E137" s="14">
        <f>일위대가!F714</f>
        <v>0</v>
      </c>
      <c r="F137" s="14">
        <f>일위대가!H714</f>
        <v>11231</v>
      </c>
      <c r="G137" s="14">
        <f>일위대가!J714</f>
        <v>0</v>
      </c>
      <c r="H137" s="14">
        <f t="shared" si="2"/>
        <v>11231</v>
      </c>
      <c r="I137" s="8" t="s">
        <v>694</v>
      </c>
      <c r="J137" s="8" t="s">
        <v>52</v>
      </c>
      <c r="K137" s="2" t="s">
        <v>52</v>
      </c>
      <c r="L137" s="2" t="s">
        <v>52</v>
      </c>
      <c r="M137" s="2" t="s">
        <v>52</v>
      </c>
      <c r="N137" s="2" t="s">
        <v>52</v>
      </c>
    </row>
    <row r="138" spans="1:14" ht="30" customHeight="1">
      <c r="A138" s="8" t="s">
        <v>698</v>
      </c>
      <c r="B138" s="8" t="s">
        <v>696</v>
      </c>
      <c r="C138" s="8" t="s">
        <v>52</v>
      </c>
      <c r="D138" s="8" t="s">
        <v>77</v>
      </c>
      <c r="E138" s="14">
        <f>일위대가!F719</f>
        <v>0</v>
      </c>
      <c r="F138" s="14">
        <f>일위대가!H719</f>
        <v>11332</v>
      </c>
      <c r="G138" s="14">
        <f>일위대가!J719</f>
        <v>0</v>
      </c>
      <c r="H138" s="14">
        <f t="shared" si="2"/>
        <v>11332</v>
      </c>
      <c r="I138" s="8" t="s">
        <v>697</v>
      </c>
      <c r="J138" s="8" t="s">
        <v>52</v>
      </c>
      <c r="K138" s="2" t="s">
        <v>52</v>
      </c>
      <c r="L138" s="2" t="s">
        <v>52</v>
      </c>
      <c r="M138" s="2" t="s">
        <v>52</v>
      </c>
      <c r="N138" s="2" t="s">
        <v>52</v>
      </c>
    </row>
    <row r="139" spans="1:14" ht="30" customHeight="1">
      <c r="A139" s="8" t="s">
        <v>701</v>
      </c>
      <c r="B139" s="8" t="s">
        <v>699</v>
      </c>
      <c r="C139" s="8" t="s">
        <v>52</v>
      </c>
      <c r="D139" s="8" t="s">
        <v>77</v>
      </c>
      <c r="E139" s="14">
        <f>일위대가!F724</f>
        <v>0</v>
      </c>
      <c r="F139" s="14">
        <f>일위대가!H724</f>
        <v>11231</v>
      </c>
      <c r="G139" s="14">
        <f>일위대가!J724</f>
        <v>0</v>
      </c>
      <c r="H139" s="14">
        <f t="shared" si="2"/>
        <v>11231</v>
      </c>
      <c r="I139" s="8" t="s">
        <v>700</v>
      </c>
      <c r="J139" s="8" t="s">
        <v>52</v>
      </c>
      <c r="K139" s="2" t="s">
        <v>52</v>
      </c>
      <c r="L139" s="2" t="s">
        <v>52</v>
      </c>
      <c r="M139" s="2" t="s">
        <v>52</v>
      </c>
      <c r="N139" s="2" t="s">
        <v>52</v>
      </c>
    </row>
    <row r="140" spans="1:14" ht="30" customHeight="1">
      <c r="A140" s="8" t="s">
        <v>704</v>
      </c>
      <c r="B140" s="8" t="s">
        <v>702</v>
      </c>
      <c r="C140" s="8" t="s">
        <v>52</v>
      </c>
      <c r="D140" s="8" t="s">
        <v>77</v>
      </c>
      <c r="E140" s="14">
        <f>일위대가!F729</f>
        <v>0</v>
      </c>
      <c r="F140" s="14">
        <f>일위대가!H729</f>
        <v>11681</v>
      </c>
      <c r="G140" s="14">
        <f>일위대가!J729</f>
        <v>0</v>
      </c>
      <c r="H140" s="14">
        <f t="shared" si="2"/>
        <v>11681</v>
      </c>
      <c r="I140" s="8" t="s">
        <v>703</v>
      </c>
      <c r="J140" s="8" t="s">
        <v>52</v>
      </c>
      <c r="K140" s="2" t="s">
        <v>52</v>
      </c>
      <c r="L140" s="2" t="s">
        <v>52</v>
      </c>
      <c r="M140" s="2" t="s">
        <v>52</v>
      </c>
      <c r="N140" s="2" t="s">
        <v>52</v>
      </c>
    </row>
    <row r="141" spans="1:14" ht="30" customHeight="1">
      <c r="A141" s="8" t="s">
        <v>707</v>
      </c>
      <c r="B141" s="8" t="s">
        <v>705</v>
      </c>
      <c r="C141" s="8" t="s">
        <v>206</v>
      </c>
      <c r="D141" s="8" t="s">
        <v>77</v>
      </c>
      <c r="E141" s="14">
        <f>일위대가!F734</f>
        <v>0</v>
      </c>
      <c r="F141" s="14">
        <f>일위대가!H734</f>
        <v>20305</v>
      </c>
      <c r="G141" s="14">
        <f>일위대가!J734</f>
        <v>0</v>
      </c>
      <c r="H141" s="14">
        <f t="shared" si="2"/>
        <v>20305</v>
      </c>
      <c r="I141" s="8" t="s">
        <v>706</v>
      </c>
      <c r="J141" s="8" t="s">
        <v>52</v>
      </c>
      <c r="K141" s="2" t="s">
        <v>52</v>
      </c>
      <c r="L141" s="2" t="s">
        <v>52</v>
      </c>
      <c r="M141" s="2" t="s">
        <v>52</v>
      </c>
      <c r="N141" s="2" t="s">
        <v>52</v>
      </c>
    </row>
    <row r="142" spans="1:14" ht="30" customHeight="1">
      <c r="A142" s="8" t="s">
        <v>710</v>
      </c>
      <c r="B142" s="8" t="s">
        <v>708</v>
      </c>
      <c r="C142" s="8" t="s">
        <v>52</v>
      </c>
      <c r="D142" s="8" t="s">
        <v>72</v>
      </c>
      <c r="E142" s="14">
        <f>일위대가!F739</f>
        <v>0</v>
      </c>
      <c r="F142" s="14">
        <f>일위대가!H739</f>
        <v>13131</v>
      </c>
      <c r="G142" s="14">
        <f>일위대가!J739</f>
        <v>0</v>
      </c>
      <c r="H142" s="14">
        <f t="shared" si="2"/>
        <v>13131</v>
      </c>
      <c r="I142" s="8" t="s">
        <v>709</v>
      </c>
      <c r="J142" s="8" t="s">
        <v>52</v>
      </c>
      <c r="K142" s="2" t="s">
        <v>52</v>
      </c>
      <c r="L142" s="2" t="s">
        <v>52</v>
      </c>
      <c r="M142" s="2" t="s">
        <v>52</v>
      </c>
      <c r="N142" s="2" t="s">
        <v>52</v>
      </c>
    </row>
    <row r="143" spans="1:14" ht="30" customHeight="1">
      <c r="A143" s="8" t="s">
        <v>714</v>
      </c>
      <c r="B143" s="8" t="s">
        <v>711</v>
      </c>
      <c r="C143" s="8" t="s">
        <v>712</v>
      </c>
      <c r="D143" s="8" t="s">
        <v>109</v>
      </c>
      <c r="E143" s="14">
        <f>일위대가!F747</f>
        <v>16510</v>
      </c>
      <c r="F143" s="14">
        <f>일위대가!H747</f>
        <v>215062</v>
      </c>
      <c r="G143" s="14">
        <f>일위대가!J747</f>
        <v>4739</v>
      </c>
      <c r="H143" s="14">
        <f t="shared" si="2"/>
        <v>236311</v>
      </c>
      <c r="I143" s="8" t="s">
        <v>713</v>
      </c>
      <c r="J143" s="8" t="s">
        <v>52</v>
      </c>
      <c r="K143" s="2" t="s">
        <v>52</v>
      </c>
      <c r="L143" s="2" t="s">
        <v>52</v>
      </c>
      <c r="M143" s="2" t="s">
        <v>52</v>
      </c>
      <c r="N143" s="2" t="s">
        <v>52</v>
      </c>
    </row>
    <row r="144" spans="1:14" ht="30" customHeight="1">
      <c r="A144" s="8" t="s">
        <v>718</v>
      </c>
      <c r="B144" s="8" t="s">
        <v>715</v>
      </c>
      <c r="C144" s="8" t="s">
        <v>716</v>
      </c>
      <c r="D144" s="8" t="s">
        <v>109</v>
      </c>
      <c r="E144" s="14">
        <f>일위대가!F754</f>
        <v>1711</v>
      </c>
      <c r="F144" s="14">
        <f>일위대가!H754</f>
        <v>171157</v>
      </c>
      <c r="G144" s="14">
        <f>일위대가!J754</f>
        <v>1089</v>
      </c>
      <c r="H144" s="14">
        <f t="shared" si="2"/>
        <v>173957</v>
      </c>
      <c r="I144" s="8" t="s">
        <v>717</v>
      </c>
      <c r="J144" s="8" t="s">
        <v>52</v>
      </c>
      <c r="K144" s="2" t="s">
        <v>52</v>
      </c>
      <c r="L144" s="2" t="s">
        <v>52</v>
      </c>
      <c r="M144" s="2" t="s">
        <v>52</v>
      </c>
      <c r="N144" s="2" t="s">
        <v>52</v>
      </c>
    </row>
    <row r="145" spans="1:14" ht="30" customHeight="1">
      <c r="A145" s="8" t="s">
        <v>722</v>
      </c>
      <c r="B145" s="8" t="s">
        <v>719</v>
      </c>
      <c r="C145" s="8" t="s">
        <v>720</v>
      </c>
      <c r="D145" s="8" t="s">
        <v>72</v>
      </c>
      <c r="E145" s="14">
        <f>일위대가!F760</f>
        <v>0</v>
      </c>
      <c r="F145" s="14">
        <f>일위대가!H760</f>
        <v>7815</v>
      </c>
      <c r="G145" s="14">
        <f>일위대가!J760</f>
        <v>13152</v>
      </c>
      <c r="H145" s="14">
        <f t="shared" si="2"/>
        <v>20967</v>
      </c>
      <c r="I145" s="8" t="s">
        <v>721</v>
      </c>
      <c r="J145" s="8" t="s">
        <v>52</v>
      </c>
      <c r="K145" s="2" t="s">
        <v>52</v>
      </c>
      <c r="L145" s="2" t="s">
        <v>52</v>
      </c>
      <c r="M145" s="2" t="s">
        <v>52</v>
      </c>
      <c r="N145" s="2" t="s">
        <v>52</v>
      </c>
    </row>
    <row r="146" spans="1:14" ht="30" customHeight="1">
      <c r="A146" s="8" t="s">
        <v>725</v>
      </c>
      <c r="B146" s="8" t="s">
        <v>723</v>
      </c>
      <c r="C146" s="8" t="s">
        <v>206</v>
      </c>
      <c r="D146" s="8" t="s">
        <v>77</v>
      </c>
      <c r="E146" s="14">
        <f>일위대가!F764</f>
        <v>0</v>
      </c>
      <c r="F146" s="14">
        <f>일위대가!H764</f>
        <v>39079</v>
      </c>
      <c r="G146" s="14">
        <f>일위대가!J764</f>
        <v>0</v>
      </c>
      <c r="H146" s="14">
        <f t="shared" si="2"/>
        <v>39079</v>
      </c>
      <c r="I146" s="8" t="s">
        <v>724</v>
      </c>
      <c r="J146" s="8" t="s">
        <v>52</v>
      </c>
      <c r="K146" s="2" t="s">
        <v>52</v>
      </c>
      <c r="L146" s="2" t="s">
        <v>52</v>
      </c>
      <c r="M146" s="2" t="s">
        <v>52</v>
      </c>
      <c r="N146" s="2" t="s">
        <v>52</v>
      </c>
    </row>
    <row r="147" spans="1:14" ht="30" customHeight="1">
      <c r="A147" s="8" t="s">
        <v>728</v>
      </c>
      <c r="B147" s="8" t="s">
        <v>726</v>
      </c>
      <c r="C147" s="8" t="s">
        <v>52</v>
      </c>
      <c r="D147" s="8" t="s">
        <v>77</v>
      </c>
      <c r="E147" s="14">
        <f>일위대가!F768</f>
        <v>0</v>
      </c>
      <c r="F147" s="14">
        <f>일위대가!H768</f>
        <v>26052</v>
      </c>
      <c r="G147" s="14">
        <f>일위대가!J768</f>
        <v>0</v>
      </c>
      <c r="H147" s="14">
        <f t="shared" si="2"/>
        <v>26052</v>
      </c>
      <c r="I147" s="8" t="s">
        <v>727</v>
      </c>
      <c r="J147" s="8" t="s">
        <v>52</v>
      </c>
      <c r="K147" s="2" t="s">
        <v>52</v>
      </c>
      <c r="L147" s="2" t="s">
        <v>52</v>
      </c>
      <c r="M147" s="2" t="s">
        <v>52</v>
      </c>
      <c r="N147" s="2" t="s">
        <v>52</v>
      </c>
    </row>
    <row r="148" spans="1:14" ht="30" customHeight="1">
      <c r="A148" s="8" t="s">
        <v>731</v>
      </c>
      <c r="B148" s="8" t="s">
        <v>729</v>
      </c>
      <c r="C148" s="8" t="s">
        <v>52</v>
      </c>
      <c r="D148" s="8" t="s">
        <v>77</v>
      </c>
      <c r="E148" s="14">
        <f>일위대가!F772</f>
        <v>0</v>
      </c>
      <c r="F148" s="14">
        <f>일위대가!H772</f>
        <v>3907</v>
      </c>
      <c r="G148" s="14">
        <f>일위대가!J772</f>
        <v>0</v>
      </c>
      <c r="H148" s="14">
        <f t="shared" si="2"/>
        <v>3907</v>
      </c>
      <c r="I148" s="8" t="s">
        <v>730</v>
      </c>
      <c r="J148" s="8" t="s">
        <v>52</v>
      </c>
      <c r="K148" s="2" t="s">
        <v>52</v>
      </c>
      <c r="L148" s="2" t="s">
        <v>52</v>
      </c>
      <c r="M148" s="2" t="s">
        <v>52</v>
      </c>
      <c r="N148" s="2" t="s">
        <v>52</v>
      </c>
    </row>
    <row r="149" spans="1:14" ht="30" customHeight="1">
      <c r="A149" s="8" t="s">
        <v>739</v>
      </c>
      <c r="B149" s="8" t="s">
        <v>736</v>
      </c>
      <c r="C149" s="8" t="s">
        <v>737</v>
      </c>
      <c r="D149" s="8" t="s">
        <v>60</v>
      </c>
      <c r="E149" s="14">
        <f>일위대가!F776</f>
        <v>0</v>
      </c>
      <c r="F149" s="14">
        <f>일위대가!H776</f>
        <v>78158</v>
      </c>
      <c r="G149" s="14">
        <f>일위대가!J776</f>
        <v>0</v>
      </c>
      <c r="H149" s="14">
        <f t="shared" si="2"/>
        <v>78158</v>
      </c>
      <c r="I149" s="8" t="s">
        <v>738</v>
      </c>
      <c r="J149" s="8" t="s">
        <v>52</v>
      </c>
      <c r="K149" s="2" t="s">
        <v>52</v>
      </c>
      <c r="L149" s="2" t="s">
        <v>52</v>
      </c>
      <c r="M149" s="2" t="s">
        <v>52</v>
      </c>
      <c r="N149" s="2" t="s">
        <v>52</v>
      </c>
    </row>
    <row r="150" spans="1:14" ht="30" customHeight="1">
      <c r="A150" s="8" t="s">
        <v>742</v>
      </c>
      <c r="B150" s="8" t="s">
        <v>736</v>
      </c>
      <c r="C150" s="8" t="s">
        <v>740</v>
      </c>
      <c r="D150" s="8" t="s">
        <v>60</v>
      </c>
      <c r="E150" s="14">
        <f>일위대가!F780</f>
        <v>0</v>
      </c>
      <c r="F150" s="14">
        <f>일위대가!H780</f>
        <v>52105</v>
      </c>
      <c r="G150" s="14">
        <f>일위대가!J780</f>
        <v>0</v>
      </c>
      <c r="H150" s="14">
        <f t="shared" si="2"/>
        <v>52105</v>
      </c>
      <c r="I150" s="8" t="s">
        <v>741</v>
      </c>
      <c r="J150" s="8" t="s">
        <v>52</v>
      </c>
      <c r="K150" s="2" t="s">
        <v>52</v>
      </c>
      <c r="L150" s="2" t="s">
        <v>52</v>
      </c>
      <c r="M150" s="2" t="s">
        <v>52</v>
      </c>
      <c r="N150" s="2" t="s">
        <v>52</v>
      </c>
    </row>
    <row r="151" spans="1:14" ht="30" customHeight="1">
      <c r="A151" s="8" t="s">
        <v>745</v>
      </c>
      <c r="B151" s="8" t="s">
        <v>736</v>
      </c>
      <c r="C151" s="8" t="s">
        <v>743</v>
      </c>
      <c r="D151" s="8" t="s">
        <v>60</v>
      </c>
      <c r="E151" s="14">
        <f>일위대가!F784</f>
        <v>0</v>
      </c>
      <c r="F151" s="14">
        <f>일위대가!H784</f>
        <v>39079</v>
      </c>
      <c r="G151" s="14">
        <f>일위대가!J784</f>
        <v>0</v>
      </c>
      <c r="H151" s="14">
        <f t="shared" si="2"/>
        <v>39079</v>
      </c>
      <c r="I151" s="8" t="s">
        <v>744</v>
      </c>
      <c r="J151" s="8" t="s">
        <v>52</v>
      </c>
      <c r="K151" s="2" t="s">
        <v>52</v>
      </c>
      <c r="L151" s="2" t="s">
        <v>52</v>
      </c>
      <c r="M151" s="2" t="s">
        <v>52</v>
      </c>
      <c r="N151" s="2" t="s">
        <v>52</v>
      </c>
    </row>
    <row r="152" spans="1:14" ht="30" customHeight="1">
      <c r="A152" s="8" t="s">
        <v>748</v>
      </c>
      <c r="B152" s="8" t="s">
        <v>736</v>
      </c>
      <c r="C152" s="8" t="s">
        <v>746</v>
      </c>
      <c r="D152" s="8" t="s">
        <v>60</v>
      </c>
      <c r="E152" s="14">
        <f>일위대가!F788</f>
        <v>0</v>
      </c>
      <c r="F152" s="14">
        <f>일위대가!H788</f>
        <v>156316</v>
      </c>
      <c r="G152" s="14">
        <f>일위대가!J788</f>
        <v>0</v>
      </c>
      <c r="H152" s="14">
        <f t="shared" si="2"/>
        <v>156316</v>
      </c>
      <c r="I152" s="8" t="s">
        <v>747</v>
      </c>
      <c r="J152" s="8" t="s">
        <v>52</v>
      </c>
      <c r="K152" s="2" t="s">
        <v>52</v>
      </c>
      <c r="L152" s="2" t="s">
        <v>52</v>
      </c>
      <c r="M152" s="2" t="s">
        <v>52</v>
      </c>
      <c r="N152" s="2" t="s">
        <v>52</v>
      </c>
    </row>
    <row r="153" spans="1:14" ht="30" customHeight="1">
      <c r="A153" s="8" t="s">
        <v>751</v>
      </c>
      <c r="B153" s="8" t="s">
        <v>736</v>
      </c>
      <c r="C153" s="8" t="s">
        <v>749</v>
      </c>
      <c r="D153" s="8" t="s">
        <v>60</v>
      </c>
      <c r="E153" s="14">
        <f>일위대가!F792</f>
        <v>0</v>
      </c>
      <c r="F153" s="14">
        <f>일위대가!H792</f>
        <v>156316</v>
      </c>
      <c r="G153" s="14">
        <f>일위대가!J792</f>
        <v>0</v>
      </c>
      <c r="H153" s="14">
        <f t="shared" si="2"/>
        <v>156316</v>
      </c>
      <c r="I153" s="8" t="s">
        <v>750</v>
      </c>
      <c r="J153" s="8" t="s">
        <v>52</v>
      </c>
      <c r="K153" s="2" t="s">
        <v>52</v>
      </c>
      <c r="L153" s="2" t="s">
        <v>52</v>
      </c>
      <c r="M153" s="2" t="s">
        <v>52</v>
      </c>
      <c r="N153" s="2" t="s">
        <v>52</v>
      </c>
    </row>
    <row r="154" spans="1:14" ht="30" customHeight="1">
      <c r="A154" s="8" t="s">
        <v>754</v>
      </c>
      <c r="B154" s="8" t="s">
        <v>736</v>
      </c>
      <c r="C154" s="8" t="s">
        <v>752</v>
      </c>
      <c r="D154" s="8" t="s">
        <v>60</v>
      </c>
      <c r="E154" s="14">
        <f>일위대가!F796</f>
        <v>0</v>
      </c>
      <c r="F154" s="14">
        <f>일위대가!H796</f>
        <v>78158</v>
      </c>
      <c r="G154" s="14">
        <f>일위대가!J796</f>
        <v>0</v>
      </c>
      <c r="H154" s="14">
        <f t="shared" si="2"/>
        <v>78158</v>
      </c>
      <c r="I154" s="8" t="s">
        <v>753</v>
      </c>
      <c r="J154" s="8" t="s">
        <v>52</v>
      </c>
      <c r="K154" s="2" t="s">
        <v>52</v>
      </c>
      <c r="L154" s="2" t="s">
        <v>52</v>
      </c>
      <c r="M154" s="2" t="s">
        <v>52</v>
      </c>
      <c r="N154" s="2" t="s">
        <v>52</v>
      </c>
    </row>
    <row r="155" spans="1:14" ht="30" customHeight="1">
      <c r="A155" s="8" t="s">
        <v>757</v>
      </c>
      <c r="B155" s="8" t="s">
        <v>736</v>
      </c>
      <c r="C155" s="8" t="s">
        <v>755</v>
      </c>
      <c r="D155" s="8" t="s">
        <v>60</v>
      </c>
      <c r="E155" s="14">
        <f>일위대가!F800</f>
        <v>0</v>
      </c>
      <c r="F155" s="14">
        <f>일위대가!H800</f>
        <v>104211</v>
      </c>
      <c r="G155" s="14">
        <f>일위대가!J800</f>
        <v>0</v>
      </c>
      <c r="H155" s="14">
        <f t="shared" si="2"/>
        <v>104211</v>
      </c>
      <c r="I155" s="8" t="s">
        <v>756</v>
      </c>
      <c r="J155" s="8" t="s">
        <v>52</v>
      </c>
      <c r="K155" s="2" t="s">
        <v>52</v>
      </c>
      <c r="L155" s="2" t="s">
        <v>52</v>
      </c>
      <c r="M155" s="2" t="s">
        <v>52</v>
      </c>
      <c r="N155" s="2" t="s">
        <v>52</v>
      </c>
    </row>
    <row r="156" spans="1:14" ht="30" customHeight="1">
      <c r="A156" s="8" t="s">
        <v>760</v>
      </c>
      <c r="B156" s="8" t="s">
        <v>736</v>
      </c>
      <c r="C156" s="8" t="s">
        <v>758</v>
      </c>
      <c r="D156" s="8" t="s">
        <v>60</v>
      </c>
      <c r="E156" s="14">
        <f>일위대가!F804</f>
        <v>0</v>
      </c>
      <c r="F156" s="14">
        <f>일위대가!H804</f>
        <v>91184</v>
      </c>
      <c r="G156" s="14">
        <f>일위대가!J804</f>
        <v>0</v>
      </c>
      <c r="H156" s="14">
        <f t="shared" si="2"/>
        <v>91184</v>
      </c>
      <c r="I156" s="8" t="s">
        <v>759</v>
      </c>
      <c r="J156" s="8" t="s">
        <v>52</v>
      </c>
      <c r="K156" s="2" t="s">
        <v>52</v>
      </c>
      <c r="L156" s="2" t="s">
        <v>52</v>
      </c>
      <c r="M156" s="2" t="s">
        <v>52</v>
      </c>
      <c r="N156" s="2" t="s">
        <v>52</v>
      </c>
    </row>
    <row r="157" spans="1:14" ht="30" customHeight="1">
      <c r="A157" s="8" t="s">
        <v>763</v>
      </c>
      <c r="B157" s="8" t="s">
        <v>761</v>
      </c>
      <c r="C157" s="8" t="s">
        <v>52</v>
      </c>
      <c r="D157" s="8" t="s">
        <v>77</v>
      </c>
      <c r="E157" s="14">
        <f>일위대가!F808</f>
        <v>0</v>
      </c>
      <c r="F157" s="14">
        <f>일위대가!H808</f>
        <v>130264</v>
      </c>
      <c r="G157" s="14">
        <f>일위대가!J808</f>
        <v>0</v>
      </c>
      <c r="H157" s="14">
        <f t="shared" si="2"/>
        <v>130264</v>
      </c>
      <c r="I157" s="8" t="s">
        <v>762</v>
      </c>
      <c r="J157" s="8" t="s">
        <v>52</v>
      </c>
      <c r="K157" s="2" t="s">
        <v>52</v>
      </c>
      <c r="L157" s="2" t="s">
        <v>52</v>
      </c>
      <c r="M157" s="2" t="s">
        <v>52</v>
      </c>
      <c r="N157" s="2" t="s">
        <v>52</v>
      </c>
    </row>
    <row r="158" spans="1:14" ht="30" customHeight="1">
      <c r="A158" s="8" t="s">
        <v>766</v>
      </c>
      <c r="B158" s="8" t="s">
        <v>736</v>
      </c>
      <c r="C158" s="8" t="s">
        <v>764</v>
      </c>
      <c r="D158" s="8" t="s">
        <v>60</v>
      </c>
      <c r="E158" s="14">
        <f>일위대가!F812</f>
        <v>0</v>
      </c>
      <c r="F158" s="14">
        <f>일위대가!H812</f>
        <v>91184</v>
      </c>
      <c r="G158" s="14">
        <f>일위대가!J812</f>
        <v>0</v>
      </c>
      <c r="H158" s="14">
        <f t="shared" si="2"/>
        <v>91184</v>
      </c>
      <c r="I158" s="8" t="s">
        <v>765</v>
      </c>
      <c r="J158" s="8" t="s">
        <v>52</v>
      </c>
      <c r="K158" s="2" t="s">
        <v>52</v>
      </c>
      <c r="L158" s="2" t="s">
        <v>52</v>
      </c>
      <c r="M158" s="2" t="s">
        <v>52</v>
      </c>
      <c r="N158" s="2" t="s">
        <v>52</v>
      </c>
    </row>
    <row r="159" spans="1:14" ht="30" customHeight="1">
      <c r="A159" s="8" t="s">
        <v>769</v>
      </c>
      <c r="B159" s="8" t="s">
        <v>736</v>
      </c>
      <c r="C159" s="8" t="s">
        <v>767</v>
      </c>
      <c r="D159" s="8" t="s">
        <v>60</v>
      </c>
      <c r="E159" s="14">
        <f>일위대가!F816</f>
        <v>0</v>
      </c>
      <c r="F159" s="14">
        <f>일위대가!H816</f>
        <v>156316</v>
      </c>
      <c r="G159" s="14">
        <f>일위대가!J816</f>
        <v>0</v>
      </c>
      <c r="H159" s="14">
        <f t="shared" si="2"/>
        <v>156316</v>
      </c>
      <c r="I159" s="8" t="s">
        <v>768</v>
      </c>
      <c r="J159" s="8" t="s">
        <v>52</v>
      </c>
      <c r="K159" s="2" t="s">
        <v>52</v>
      </c>
      <c r="L159" s="2" t="s">
        <v>52</v>
      </c>
      <c r="M159" s="2" t="s">
        <v>52</v>
      </c>
      <c r="N159" s="2" t="s">
        <v>52</v>
      </c>
    </row>
    <row r="160" spans="1:14" ht="30" customHeight="1">
      <c r="A160" s="8" t="s">
        <v>772</v>
      </c>
      <c r="B160" s="8" t="s">
        <v>736</v>
      </c>
      <c r="C160" s="8" t="s">
        <v>770</v>
      </c>
      <c r="D160" s="8" t="s">
        <v>60</v>
      </c>
      <c r="E160" s="14">
        <f>일위대가!F820</f>
        <v>0</v>
      </c>
      <c r="F160" s="14">
        <f>일위대가!H820</f>
        <v>91184</v>
      </c>
      <c r="G160" s="14">
        <f>일위대가!J820</f>
        <v>0</v>
      </c>
      <c r="H160" s="14">
        <f t="shared" si="2"/>
        <v>91184</v>
      </c>
      <c r="I160" s="8" t="s">
        <v>771</v>
      </c>
      <c r="J160" s="8" t="s">
        <v>52</v>
      </c>
      <c r="K160" s="2" t="s">
        <v>52</v>
      </c>
      <c r="L160" s="2" t="s">
        <v>52</v>
      </c>
      <c r="M160" s="2" t="s">
        <v>52</v>
      </c>
      <c r="N160" s="2" t="s">
        <v>52</v>
      </c>
    </row>
    <row r="161" spans="1:14" ht="30" customHeight="1">
      <c r="A161" s="8" t="s">
        <v>775</v>
      </c>
      <c r="B161" s="8" t="s">
        <v>736</v>
      </c>
      <c r="C161" s="8" t="s">
        <v>773</v>
      </c>
      <c r="D161" s="8" t="s">
        <v>60</v>
      </c>
      <c r="E161" s="14">
        <f>일위대가!F824</f>
        <v>0</v>
      </c>
      <c r="F161" s="14">
        <f>일위대가!H824</f>
        <v>97698</v>
      </c>
      <c r="G161" s="14">
        <f>일위대가!J824</f>
        <v>0</v>
      </c>
      <c r="H161" s="14">
        <f t="shared" si="2"/>
        <v>97698</v>
      </c>
      <c r="I161" s="8" t="s">
        <v>774</v>
      </c>
      <c r="J161" s="8" t="s">
        <v>52</v>
      </c>
      <c r="K161" s="2" t="s">
        <v>52</v>
      </c>
      <c r="L161" s="2" t="s">
        <v>52</v>
      </c>
      <c r="M161" s="2" t="s">
        <v>52</v>
      </c>
      <c r="N161" s="2" t="s">
        <v>52</v>
      </c>
    </row>
    <row r="162" spans="1:14" ht="30" customHeight="1">
      <c r="A162" s="8" t="s">
        <v>779</v>
      </c>
      <c r="B162" s="8" t="s">
        <v>776</v>
      </c>
      <c r="C162" s="8" t="s">
        <v>777</v>
      </c>
      <c r="D162" s="8" t="s">
        <v>60</v>
      </c>
      <c r="E162" s="14">
        <f>일위대가!F828</f>
        <v>0</v>
      </c>
      <c r="F162" s="14">
        <f>일위대가!H828</f>
        <v>91184</v>
      </c>
      <c r="G162" s="14">
        <f>일위대가!J828</f>
        <v>0</v>
      </c>
      <c r="H162" s="14">
        <f t="shared" si="2"/>
        <v>91184</v>
      </c>
      <c r="I162" s="8" t="s">
        <v>778</v>
      </c>
      <c r="J162" s="8" t="s">
        <v>52</v>
      </c>
      <c r="K162" s="2" t="s">
        <v>52</v>
      </c>
      <c r="L162" s="2" t="s">
        <v>52</v>
      </c>
      <c r="M162" s="2" t="s">
        <v>52</v>
      </c>
      <c r="N162" s="2" t="s">
        <v>52</v>
      </c>
    </row>
    <row r="163" spans="1:14" ht="30" customHeight="1">
      <c r="A163" s="8" t="s">
        <v>836</v>
      </c>
      <c r="B163" s="8" t="s">
        <v>834</v>
      </c>
      <c r="C163" s="8" t="s">
        <v>835</v>
      </c>
      <c r="D163" s="8" t="s">
        <v>60</v>
      </c>
      <c r="E163" s="14">
        <f>일위대가!F835</f>
        <v>0</v>
      </c>
      <c r="F163" s="14">
        <f>일위대가!H835</f>
        <v>0</v>
      </c>
      <c r="G163" s="14">
        <f>일위대가!J835</f>
        <v>182965</v>
      </c>
      <c r="H163" s="14">
        <f t="shared" si="2"/>
        <v>182965</v>
      </c>
      <c r="I163" s="8" t="s">
        <v>1794</v>
      </c>
      <c r="J163" s="8" t="s">
        <v>52</v>
      </c>
      <c r="K163" s="2" t="s">
        <v>52</v>
      </c>
      <c r="L163" s="2" t="s">
        <v>52</v>
      </c>
      <c r="M163" s="2" t="s">
        <v>52</v>
      </c>
      <c r="N163" s="2" t="s">
        <v>52</v>
      </c>
    </row>
    <row r="164" spans="1:14" ht="30" customHeight="1">
      <c r="A164" s="8" t="s">
        <v>839</v>
      </c>
      <c r="B164" s="8" t="s">
        <v>838</v>
      </c>
      <c r="C164" s="8" t="s">
        <v>835</v>
      </c>
      <c r="D164" s="8" t="s">
        <v>60</v>
      </c>
      <c r="E164" s="14">
        <f>일위대가!F842</f>
        <v>0</v>
      </c>
      <c r="F164" s="14">
        <f>일위대가!H842</f>
        <v>0</v>
      </c>
      <c r="G164" s="14">
        <f>일위대가!J842</f>
        <v>182965</v>
      </c>
      <c r="H164" s="14">
        <f t="shared" si="2"/>
        <v>182965</v>
      </c>
      <c r="I164" s="8" t="s">
        <v>1803</v>
      </c>
      <c r="J164" s="8" t="s">
        <v>52</v>
      </c>
      <c r="K164" s="2" t="s">
        <v>52</v>
      </c>
      <c r="L164" s="2" t="s">
        <v>52</v>
      </c>
      <c r="M164" s="2" t="s">
        <v>52</v>
      </c>
      <c r="N164" s="2" t="s">
        <v>52</v>
      </c>
    </row>
    <row r="165" spans="1:14" ht="30" customHeight="1">
      <c r="A165" s="8" t="s">
        <v>1799</v>
      </c>
      <c r="B165" s="8" t="s">
        <v>1797</v>
      </c>
      <c r="C165" s="8" t="s">
        <v>1798</v>
      </c>
      <c r="D165" s="8" t="s">
        <v>1731</v>
      </c>
      <c r="E165" s="14">
        <f>일위대가!F849</f>
        <v>6882</v>
      </c>
      <c r="F165" s="14">
        <f>일위대가!H849</f>
        <v>39632</v>
      </c>
      <c r="G165" s="14">
        <f>일위대가!J849</f>
        <v>26197</v>
      </c>
      <c r="H165" s="14">
        <f t="shared" si="2"/>
        <v>72711</v>
      </c>
      <c r="I165" s="8" t="s">
        <v>1809</v>
      </c>
      <c r="J165" s="8" t="s">
        <v>52</v>
      </c>
      <c r="K165" s="2" t="s">
        <v>1810</v>
      </c>
      <c r="L165" s="2" t="s">
        <v>52</v>
      </c>
      <c r="M165" s="2" t="s">
        <v>52</v>
      </c>
      <c r="N165" s="2" t="s">
        <v>63</v>
      </c>
    </row>
    <row r="166" spans="1:14" ht="30" customHeight="1">
      <c r="A166" s="8" t="s">
        <v>851</v>
      </c>
      <c r="B166" s="8" t="s">
        <v>834</v>
      </c>
      <c r="C166" s="8" t="s">
        <v>850</v>
      </c>
      <c r="D166" s="8" t="s">
        <v>60</v>
      </c>
      <c r="E166" s="14">
        <f>일위대가!F856</f>
        <v>0</v>
      </c>
      <c r="F166" s="14">
        <f>일위대가!H856</f>
        <v>0</v>
      </c>
      <c r="G166" s="14">
        <f>일위대가!J856</f>
        <v>160020</v>
      </c>
      <c r="H166" s="14">
        <f t="shared" si="2"/>
        <v>160020</v>
      </c>
      <c r="I166" s="8" t="s">
        <v>1824</v>
      </c>
      <c r="J166" s="8" t="s">
        <v>52</v>
      </c>
      <c r="K166" s="2" t="s">
        <v>52</v>
      </c>
      <c r="L166" s="2" t="s">
        <v>52</v>
      </c>
      <c r="M166" s="2" t="s">
        <v>52</v>
      </c>
      <c r="N166" s="2" t="s">
        <v>52</v>
      </c>
    </row>
    <row r="167" spans="1:14" ht="30" customHeight="1">
      <c r="A167" s="8" t="s">
        <v>853</v>
      </c>
      <c r="B167" s="8" t="s">
        <v>838</v>
      </c>
      <c r="C167" s="8" t="s">
        <v>850</v>
      </c>
      <c r="D167" s="8" t="s">
        <v>60</v>
      </c>
      <c r="E167" s="14">
        <f>일위대가!F863</f>
        <v>0</v>
      </c>
      <c r="F167" s="14">
        <f>일위대가!H863</f>
        <v>0</v>
      </c>
      <c r="G167" s="14">
        <f>일위대가!J863</f>
        <v>160020</v>
      </c>
      <c r="H167" s="14">
        <f t="shared" si="2"/>
        <v>160020</v>
      </c>
      <c r="I167" s="8" t="s">
        <v>1830</v>
      </c>
      <c r="J167" s="8" t="s">
        <v>52</v>
      </c>
      <c r="K167" s="2" t="s">
        <v>52</v>
      </c>
      <c r="L167" s="2" t="s">
        <v>52</v>
      </c>
      <c r="M167" s="2" t="s">
        <v>52</v>
      </c>
      <c r="N167" s="2" t="s">
        <v>52</v>
      </c>
    </row>
    <row r="168" spans="1:14" ht="30" customHeight="1">
      <c r="A168" s="8" t="s">
        <v>899</v>
      </c>
      <c r="B168" s="8" t="s">
        <v>75</v>
      </c>
      <c r="C168" s="8" t="s">
        <v>897</v>
      </c>
      <c r="D168" s="8" t="s">
        <v>77</v>
      </c>
      <c r="E168" s="14">
        <f>일위대가!F869</f>
        <v>0</v>
      </c>
      <c r="F168" s="14">
        <f>일위대가!H869</f>
        <v>8156</v>
      </c>
      <c r="G168" s="14">
        <f>일위대가!J869</f>
        <v>163</v>
      </c>
      <c r="H168" s="14">
        <f t="shared" si="2"/>
        <v>8319</v>
      </c>
      <c r="I168" s="8" t="s">
        <v>898</v>
      </c>
      <c r="J168" s="8" t="s">
        <v>52</v>
      </c>
      <c r="K168" s="2" t="s">
        <v>52</v>
      </c>
      <c r="L168" s="2" t="s">
        <v>52</v>
      </c>
      <c r="M168" s="2" t="s">
        <v>52</v>
      </c>
      <c r="N168" s="2" t="s">
        <v>52</v>
      </c>
    </row>
    <row r="169" spans="1:14" ht="30" customHeight="1">
      <c r="A169" s="8" t="s">
        <v>906</v>
      </c>
      <c r="B169" s="8" t="s">
        <v>80</v>
      </c>
      <c r="C169" s="8" t="s">
        <v>897</v>
      </c>
      <c r="D169" s="8" t="s">
        <v>77</v>
      </c>
      <c r="E169" s="14">
        <f>일위대가!F873</f>
        <v>0</v>
      </c>
      <c r="F169" s="14">
        <f>일위대가!H873</f>
        <v>4569</v>
      </c>
      <c r="G169" s="14">
        <f>일위대가!J873</f>
        <v>0</v>
      </c>
      <c r="H169" s="14">
        <f t="shared" si="2"/>
        <v>4569</v>
      </c>
      <c r="I169" s="8" t="s">
        <v>905</v>
      </c>
      <c r="J169" s="8" t="s">
        <v>52</v>
      </c>
      <c r="K169" s="2" t="s">
        <v>52</v>
      </c>
      <c r="L169" s="2" t="s">
        <v>52</v>
      </c>
      <c r="M169" s="2" t="s">
        <v>52</v>
      </c>
      <c r="N169" s="2" t="s">
        <v>52</v>
      </c>
    </row>
    <row r="170" spans="1:14" ht="30" customHeight="1">
      <c r="A170" s="8" t="s">
        <v>951</v>
      </c>
      <c r="B170" s="8" t="s">
        <v>92</v>
      </c>
      <c r="C170" s="8" t="s">
        <v>949</v>
      </c>
      <c r="D170" s="8" t="s">
        <v>94</v>
      </c>
      <c r="E170" s="14">
        <f>일위대가!F878</f>
        <v>0</v>
      </c>
      <c r="F170" s="14">
        <f>일위대가!H878</f>
        <v>75352</v>
      </c>
      <c r="G170" s="14">
        <f>일위대가!J878</f>
        <v>0</v>
      </c>
      <c r="H170" s="14">
        <f t="shared" si="2"/>
        <v>75352</v>
      </c>
      <c r="I170" s="8" t="s">
        <v>950</v>
      </c>
      <c r="J170" s="8" t="s">
        <v>52</v>
      </c>
      <c r="K170" s="2" t="s">
        <v>52</v>
      </c>
      <c r="L170" s="2" t="s">
        <v>52</v>
      </c>
      <c r="M170" s="2" t="s">
        <v>52</v>
      </c>
      <c r="N170" s="2" t="s">
        <v>52</v>
      </c>
    </row>
    <row r="171" spans="1:14" ht="30" customHeight="1">
      <c r="A171" s="8" t="s">
        <v>1845</v>
      </c>
      <c r="B171" s="8" t="s">
        <v>1846</v>
      </c>
      <c r="C171" s="8" t="s">
        <v>1847</v>
      </c>
      <c r="D171" s="8" t="s">
        <v>1731</v>
      </c>
      <c r="E171" s="14">
        <f>일위대가!F885</f>
        <v>18440</v>
      </c>
      <c r="F171" s="14">
        <f>일위대가!H885</f>
        <v>39632</v>
      </c>
      <c r="G171" s="14">
        <f>일위대가!J885</f>
        <v>21214</v>
      </c>
      <c r="H171" s="14">
        <f t="shared" si="2"/>
        <v>79286</v>
      </c>
      <c r="I171" s="8" t="s">
        <v>1848</v>
      </c>
      <c r="J171" s="8" t="s">
        <v>52</v>
      </c>
      <c r="K171" s="2" t="s">
        <v>1810</v>
      </c>
      <c r="L171" s="2" t="s">
        <v>52</v>
      </c>
      <c r="M171" s="2" t="s">
        <v>52</v>
      </c>
      <c r="N171" s="2" t="s">
        <v>63</v>
      </c>
    </row>
    <row r="172" spans="1:14" ht="30" customHeight="1">
      <c r="A172" s="8" t="s">
        <v>1857</v>
      </c>
      <c r="B172" s="8" t="s">
        <v>1858</v>
      </c>
      <c r="C172" s="8" t="s">
        <v>1859</v>
      </c>
      <c r="D172" s="8" t="s">
        <v>1731</v>
      </c>
      <c r="E172" s="14">
        <f>일위대가!F892</f>
        <v>1137</v>
      </c>
      <c r="F172" s="14">
        <f>일위대가!H892</f>
        <v>27401</v>
      </c>
      <c r="G172" s="14">
        <f>일위대가!J892</f>
        <v>440</v>
      </c>
      <c r="H172" s="14">
        <f t="shared" si="2"/>
        <v>28978</v>
      </c>
      <c r="I172" s="8" t="s">
        <v>1860</v>
      </c>
      <c r="J172" s="8" t="s">
        <v>52</v>
      </c>
      <c r="K172" s="2" t="s">
        <v>1810</v>
      </c>
      <c r="L172" s="2" t="s">
        <v>52</v>
      </c>
      <c r="M172" s="2" t="s">
        <v>52</v>
      </c>
      <c r="N172" s="2" t="s">
        <v>63</v>
      </c>
    </row>
    <row r="173" spans="1:14" ht="30" customHeight="1">
      <c r="A173" s="8" t="s">
        <v>1873</v>
      </c>
      <c r="B173" s="8" t="s">
        <v>1874</v>
      </c>
      <c r="C173" s="8" t="s">
        <v>1875</v>
      </c>
      <c r="D173" s="8" t="s">
        <v>1731</v>
      </c>
      <c r="E173" s="14">
        <f>일위대가!F899</f>
        <v>28590</v>
      </c>
      <c r="F173" s="14">
        <f>일위대가!H899</f>
        <v>39632</v>
      </c>
      <c r="G173" s="14">
        <f>일위대가!J899</f>
        <v>18299</v>
      </c>
      <c r="H173" s="14">
        <f t="shared" si="2"/>
        <v>86521</v>
      </c>
      <c r="I173" s="8" t="s">
        <v>1876</v>
      </c>
      <c r="J173" s="8" t="s">
        <v>52</v>
      </c>
      <c r="K173" s="2" t="s">
        <v>1810</v>
      </c>
      <c r="L173" s="2" t="s">
        <v>52</v>
      </c>
      <c r="M173" s="2" t="s">
        <v>52</v>
      </c>
      <c r="N173" s="2" t="s">
        <v>63</v>
      </c>
    </row>
    <row r="174" spans="1:14" ht="30" customHeight="1">
      <c r="A174" s="8" t="s">
        <v>973</v>
      </c>
      <c r="B174" s="8" t="s">
        <v>123</v>
      </c>
      <c r="C174" s="8" t="s">
        <v>971</v>
      </c>
      <c r="D174" s="8" t="s">
        <v>121</v>
      </c>
      <c r="E174" s="14">
        <f>일위대가!F905</f>
        <v>11568</v>
      </c>
      <c r="F174" s="14">
        <f>일위대가!H905</f>
        <v>723174</v>
      </c>
      <c r="G174" s="14">
        <f>일위대가!J905</f>
        <v>0</v>
      </c>
      <c r="H174" s="14">
        <f t="shared" si="2"/>
        <v>734742</v>
      </c>
      <c r="I174" s="8" t="s">
        <v>972</v>
      </c>
      <c r="J174" s="8" t="s">
        <v>52</v>
      </c>
      <c r="K174" s="2" t="s">
        <v>52</v>
      </c>
      <c r="L174" s="2" t="s">
        <v>52</v>
      </c>
      <c r="M174" s="2" t="s">
        <v>52</v>
      </c>
      <c r="N174" s="2" t="s">
        <v>52</v>
      </c>
    </row>
    <row r="175" spans="1:14" ht="30" customHeight="1">
      <c r="A175" s="8" t="s">
        <v>1891</v>
      </c>
      <c r="B175" s="8" t="s">
        <v>1888</v>
      </c>
      <c r="C175" s="8" t="s">
        <v>1889</v>
      </c>
      <c r="D175" s="8" t="s">
        <v>121</v>
      </c>
      <c r="E175" s="14">
        <f>일위대가!F911</f>
        <v>5468</v>
      </c>
      <c r="F175" s="14">
        <f>일위대가!H911</f>
        <v>273432</v>
      </c>
      <c r="G175" s="14">
        <f>일위대가!J911</f>
        <v>0</v>
      </c>
      <c r="H175" s="14">
        <f t="shared" si="2"/>
        <v>278900</v>
      </c>
      <c r="I175" s="8" t="s">
        <v>1890</v>
      </c>
      <c r="J175" s="8" t="s">
        <v>52</v>
      </c>
      <c r="K175" s="2" t="s">
        <v>52</v>
      </c>
      <c r="L175" s="2" t="s">
        <v>52</v>
      </c>
      <c r="M175" s="2" t="s">
        <v>52</v>
      </c>
      <c r="N175" s="2" t="s">
        <v>52</v>
      </c>
    </row>
    <row r="176" spans="1:14" ht="30" customHeight="1">
      <c r="A176" s="8" t="s">
        <v>1895</v>
      </c>
      <c r="B176" s="8" t="s">
        <v>1893</v>
      </c>
      <c r="C176" s="8" t="s">
        <v>1889</v>
      </c>
      <c r="D176" s="8" t="s">
        <v>121</v>
      </c>
      <c r="E176" s="14">
        <f>일위대가!F916</f>
        <v>0</v>
      </c>
      <c r="F176" s="14">
        <f>일위대가!H916</f>
        <v>449742</v>
      </c>
      <c r="G176" s="14">
        <f>일위대가!J916</f>
        <v>0</v>
      </c>
      <c r="H176" s="14">
        <f t="shared" si="2"/>
        <v>449742</v>
      </c>
      <c r="I176" s="8" t="s">
        <v>1894</v>
      </c>
      <c r="J176" s="8" t="s">
        <v>52</v>
      </c>
      <c r="K176" s="2" t="s">
        <v>52</v>
      </c>
      <c r="L176" s="2" t="s">
        <v>52</v>
      </c>
      <c r="M176" s="2" t="s">
        <v>52</v>
      </c>
      <c r="N176" s="2" t="s">
        <v>52</v>
      </c>
    </row>
    <row r="177" spans="1:14" ht="30" customHeight="1">
      <c r="A177" s="8" t="s">
        <v>978</v>
      </c>
      <c r="B177" s="8" t="s">
        <v>976</v>
      </c>
      <c r="C177" s="8" t="s">
        <v>52</v>
      </c>
      <c r="D177" s="8" t="s">
        <v>77</v>
      </c>
      <c r="E177" s="14">
        <f>일위대가!F926</f>
        <v>2495</v>
      </c>
      <c r="F177" s="14">
        <f>일위대가!H926</f>
        <v>0</v>
      </c>
      <c r="G177" s="14">
        <f>일위대가!J926</f>
        <v>0</v>
      </c>
      <c r="H177" s="14">
        <f t="shared" si="2"/>
        <v>2495</v>
      </c>
      <c r="I177" s="8" t="s">
        <v>977</v>
      </c>
      <c r="J177" s="8" t="s">
        <v>52</v>
      </c>
      <c r="K177" s="2" t="s">
        <v>52</v>
      </c>
      <c r="L177" s="2" t="s">
        <v>52</v>
      </c>
      <c r="M177" s="2" t="s">
        <v>52</v>
      </c>
      <c r="N177" s="2" t="s">
        <v>52</v>
      </c>
    </row>
    <row r="178" spans="1:14" ht="30" customHeight="1">
      <c r="A178" s="8" t="s">
        <v>982</v>
      </c>
      <c r="B178" s="8" t="s">
        <v>980</v>
      </c>
      <c r="C178" s="8" t="s">
        <v>128</v>
      </c>
      <c r="D178" s="8" t="s">
        <v>77</v>
      </c>
      <c r="E178" s="14">
        <f>일위대가!F932</f>
        <v>0</v>
      </c>
      <c r="F178" s="14">
        <f>일위대가!H932</f>
        <v>21256</v>
      </c>
      <c r="G178" s="14">
        <f>일위대가!J932</f>
        <v>637</v>
      </c>
      <c r="H178" s="14">
        <f t="shared" si="2"/>
        <v>21893</v>
      </c>
      <c r="I178" s="8" t="s">
        <v>981</v>
      </c>
      <c r="J178" s="8" t="s">
        <v>52</v>
      </c>
      <c r="K178" s="2" t="s">
        <v>52</v>
      </c>
      <c r="L178" s="2" t="s">
        <v>52</v>
      </c>
      <c r="M178" s="2" t="s">
        <v>52</v>
      </c>
      <c r="N178" s="2" t="s">
        <v>52</v>
      </c>
    </row>
    <row r="179" spans="1:14" ht="30" customHeight="1">
      <c r="A179" s="8" t="s">
        <v>1008</v>
      </c>
      <c r="B179" s="8" t="s">
        <v>1005</v>
      </c>
      <c r="C179" s="8" t="s">
        <v>1006</v>
      </c>
      <c r="D179" s="8" t="s">
        <v>109</v>
      </c>
      <c r="E179" s="14">
        <f>일위대가!F938</f>
        <v>0</v>
      </c>
      <c r="F179" s="14">
        <f>일위대가!H938</f>
        <v>85974</v>
      </c>
      <c r="G179" s="14">
        <f>일위대가!J938</f>
        <v>0</v>
      </c>
      <c r="H179" s="14">
        <f t="shared" si="2"/>
        <v>85974</v>
      </c>
      <c r="I179" s="8" t="s">
        <v>1007</v>
      </c>
      <c r="J179" s="8" t="s">
        <v>52</v>
      </c>
      <c r="K179" s="2" t="s">
        <v>52</v>
      </c>
      <c r="L179" s="2" t="s">
        <v>52</v>
      </c>
      <c r="M179" s="2" t="s">
        <v>52</v>
      </c>
      <c r="N179" s="2" t="s">
        <v>52</v>
      </c>
    </row>
    <row r="180" spans="1:14" ht="30" customHeight="1">
      <c r="A180" s="8" t="s">
        <v>1939</v>
      </c>
      <c r="B180" s="8" t="s">
        <v>1936</v>
      </c>
      <c r="C180" s="8" t="s">
        <v>1937</v>
      </c>
      <c r="D180" s="8" t="s">
        <v>109</v>
      </c>
      <c r="E180" s="14">
        <f>일위대가!F942</f>
        <v>0</v>
      </c>
      <c r="F180" s="14">
        <f>일위대가!H942</f>
        <v>85974</v>
      </c>
      <c r="G180" s="14">
        <f>일위대가!J942</f>
        <v>0</v>
      </c>
      <c r="H180" s="14">
        <f t="shared" si="2"/>
        <v>85974</v>
      </c>
      <c r="I180" s="8" t="s">
        <v>1938</v>
      </c>
      <c r="J180" s="8" t="s">
        <v>52</v>
      </c>
      <c r="K180" s="2" t="s">
        <v>52</v>
      </c>
      <c r="L180" s="2" t="s">
        <v>52</v>
      </c>
      <c r="M180" s="2" t="s">
        <v>52</v>
      </c>
      <c r="N180" s="2" t="s">
        <v>52</v>
      </c>
    </row>
    <row r="181" spans="1:14" ht="30" customHeight="1">
      <c r="A181" s="8" t="s">
        <v>1026</v>
      </c>
      <c r="B181" s="8" t="s">
        <v>1023</v>
      </c>
      <c r="C181" s="8" t="s">
        <v>1024</v>
      </c>
      <c r="D181" s="8" t="s">
        <v>77</v>
      </c>
      <c r="E181" s="14">
        <f>일위대가!F947</f>
        <v>13279</v>
      </c>
      <c r="F181" s="14">
        <f>일위대가!H947</f>
        <v>43816</v>
      </c>
      <c r="G181" s="14">
        <f>일위대가!J947</f>
        <v>438</v>
      </c>
      <c r="H181" s="14">
        <f t="shared" si="2"/>
        <v>57533</v>
      </c>
      <c r="I181" s="8" t="s">
        <v>1025</v>
      </c>
      <c r="J181" s="8" t="s">
        <v>52</v>
      </c>
      <c r="K181" s="2" t="s">
        <v>52</v>
      </c>
      <c r="L181" s="2" t="s">
        <v>52</v>
      </c>
      <c r="M181" s="2" t="s">
        <v>52</v>
      </c>
      <c r="N181" s="2" t="s">
        <v>52</v>
      </c>
    </row>
    <row r="182" spans="1:14" ht="30" customHeight="1">
      <c r="A182" s="8" t="s">
        <v>1042</v>
      </c>
      <c r="B182" s="8" t="s">
        <v>1039</v>
      </c>
      <c r="C182" s="8" t="s">
        <v>1040</v>
      </c>
      <c r="D182" s="8" t="s">
        <v>121</v>
      </c>
      <c r="E182" s="14">
        <f>일위대가!F957</f>
        <v>7930</v>
      </c>
      <c r="F182" s="14">
        <f>일위대가!H957</f>
        <v>1056905</v>
      </c>
      <c r="G182" s="14">
        <f>일위대가!J957</f>
        <v>6453</v>
      </c>
      <c r="H182" s="14">
        <f t="shared" si="2"/>
        <v>1071288</v>
      </c>
      <c r="I182" s="8" t="s">
        <v>1041</v>
      </c>
      <c r="J182" s="8" t="s">
        <v>52</v>
      </c>
      <c r="K182" s="2" t="s">
        <v>52</v>
      </c>
      <c r="L182" s="2" t="s">
        <v>52</v>
      </c>
      <c r="M182" s="2" t="s">
        <v>52</v>
      </c>
      <c r="N182" s="2" t="s">
        <v>52</v>
      </c>
    </row>
    <row r="183" spans="1:14" ht="30" customHeight="1">
      <c r="A183" s="8" t="s">
        <v>1050</v>
      </c>
      <c r="B183" s="8" t="s">
        <v>1048</v>
      </c>
      <c r="C183" s="8" t="s">
        <v>132</v>
      </c>
      <c r="D183" s="8" t="s">
        <v>109</v>
      </c>
      <c r="E183" s="14">
        <f>일위대가!F963</f>
        <v>0</v>
      </c>
      <c r="F183" s="14">
        <f>일위대가!H963</f>
        <v>89117</v>
      </c>
      <c r="G183" s="14">
        <f>일위대가!J963</f>
        <v>1782</v>
      </c>
      <c r="H183" s="14">
        <f t="shared" si="2"/>
        <v>90899</v>
      </c>
      <c r="I183" s="8" t="s">
        <v>1049</v>
      </c>
      <c r="J183" s="8" t="s">
        <v>52</v>
      </c>
      <c r="K183" s="2" t="s">
        <v>52</v>
      </c>
      <c r="L183" s="2" t="s">
        <v>52</v>
      </c>
      <c r="M183" s="2" t="s">
        <v>52</v>
      </c>
      <c r="N183" s="2" t="s">
        <v>52</v>
      </c>
    </row>
    <row r="184" spans="1:14" ht="30" customHeight="1">
      <c r="A184" s="8" t="s">
        <v>1946</v>
      </c>
      <c r="B184" s="8" t="s">
        <v>1944</v>
      </c>
      <c r="C184" s="8" t="s">
        <v>1520</v>
      </c>
      <c r="D184" s="8" t="s">
        <v>77</v>
      </c>
      <c r="E184" s="14">
        <f>일위대가!F970</f>
        <v>13279</v>
      </c>
      <c r="F184" s="14">
        <f>일위대가!H970</f>
        <v>0</v>
      </c>
      <c r="G184" s="14">
        <f>일위대가!J970</f>
        <v>0</v>
      </c>
      <c r="H184" s="14">
        <f t="shared" si="2"/>
        <v>13279</v>
      </c>
      <c r="I184" s="8" t="s">
        <v>1945</v>
      </c>
      <c r="J184" s="8" t="s">
        <v>52</v>
      </c>
      <c r="K184" s="2" t="s">
        <v>52</v>
      </c>
      <c r="L184" s="2" t="s">
        <v>52</v>
      </c>
      <c r="M184" s="2" t="s">
        <v>52</v>
      </c>
      <c r="N184" s="2" t="s">
        <v>52</v>
      </c>
    </row>
    <row r="185" spans="1:14" ht="30" customHeight="1">
      <c r="A185" s="8" t="s">
        <v>1951</v>
      </c>
      <c r="B185" s="8" t="s">
        <v>1948</v>
      </c>
      <c r="C185" s="8" t="s">
        <v>1949</v>
      </c>
      <c r="D185" s="8" t="s">
        <v>77</v>
      </c>
      <c r="E185" s="14">
        <f>일위대가!F976</f>
        <v>0</v>
      </c>
      <c r="F185" s="14">
        <f>일위대가!H976</f>
        <v>43816</v>
      </c>
      <c r="G185" s="14">
        <f>일위대가!J976</f>
        <v>438</v>
      </c>
      <c r="H185" s="14">
        <f t="shared" si="2"/>
        <v>44254</v>
      </c>
      <c r="I185" s="8" t="s">
        <v>1950</v>
      </c>
      <c r="J185" s="8" t="s">
        <v>52</v>
      </c>
      <c r="K185" s="2" t="s">
        <v>52</v>
      </c>
      <c r="L185" s="2" t="s">
        <v>52</v>
      </c>
      <c r="M185" s="2" t="s">
        <v>52</v>
      </c>
      <c r="N185" s="2" t="s">
        <v>52</v>
      </c>
    </row>
    <row r="186" spans="1:14" ht="30" customHeight="1">
      <c r="A186" s="8" t="s">
        <v>1055</v>
      </c>
      <c r="B186" s="8" t="s">
        <v>1023</v>
      </c>
      <c r="C186" s="8" t="s">
        <v>1053</v>
      </c>
      <c r="D186" s="8" t="s">
        <v>77</v>
      </c>
      <c r="E186" s="14">
        <f>일위대가!F981</f>
        <v>9346</v>
      </c>
      <c r="F186" s="14">
        <f>일위대가!H981</f>
        <v>26704</v>
      </c>
      <c r="G186" s="14">
        <f>일위대가!J981</f>
        <v>267</v>
      </c>
      <c r="H186" s="14">
        <f t="shared" si="2"/>
        <v>36317</v>
      </c>
      <c r="I186" s="8" t="s">
        <v>1054</v>
      </c>
      <c r="J186" s="8" t="s">
        <v>52</v>
      </c>
      <c r="K186" s="2" t="s">
        <v>52</v>
      </c>
      <c r="L186" s="2" t="s">
        <v>52</v>
      </c>
      <c r="M186" s="2" t="s">
        <v>52</v>
      </c>
      <c r="N186" s="2" t="s">
        <v>52</v>
      </c>
    </row>
    <row r="187" spans="1:14" ht="30" customHeight="1">
      <c r="A187" s="8" t="s">
        <v>1063</v>
      </c>
      <c r="B187" s="8" t="s">
        <v>1048</v>
      </c>
      <c r="C187" s="8" t="s">
        <v>1061</v>
      </c>
      <c r="D187" s="8" t="s">
        <v>109</v>
      </c>
      <c r="E187" s="14">
        <f>일위대가!F987</f>
        <v>0</v>
      </c>
      <c r="F187" s="14">
        <f>일위대가!H987</f>
        <v>50031</v>
      </c>
      <c r="G187" s="14">
        <f>일위대가!J987</f>
        <v>1000</v>
      </c>
      <c r="H187" s="14">
        <f t="shared" si="2"/>
        <v>51031</v>
      </c>
      <c r="I187" s="8" t="s">
        <v>1062</v>
      </c>
      <c r="J187" s="8" t="s">
        <v>52</v>
      </c>
      <c r="K187" s="2" t="s">
        <v>52</v>
      </c>
      <c r="L187" s="2" t="s">
        <v>52</v>
      </c>
      <c r="M187" s="2" t="s">
        <v>52</v>
      </c>
      <c r="N187" s="2" t="s">
        <v>52</v>
      </c>
    </row>
    <row r="188" spans="1:14" ht="30" customHeight="1">
      <c r="A188" s="8" t="s">
        <v>1985</v>
      </c>
      <c r="B188" s="8" t="s">
        <v>1944</v>
      </c>
      <c r="C188" s="8" t="s">
        <v>1983</v>
      </c>
      <c r="D188" s="8" t="s">
        <v>77</v>
      </c>
      <c r="E188" s="14">
        <f>일위대가!F994</f>
        <v>9346</v>
      </c>
      <c r="F188" s="14">
        <f>일위대가!H994</f>
        <v>0</v>
      </c>
      <c r="G188" s="14">
        <f>일위대가!J994</f>
        <v>0</v>
      </c>
      <c r="H188" s="14">
        <f t="shared" si="2"/>
        <v>9346</v>
      </c>
      <c r="I188" s="8" t="s">
        <v>1984</v>
      </c>
      <c r="J188" s="8" t="s">
        <v>52</v>
      </c>
      <c r="K188" s="2" t="s">
        <v>52</v>
      </c>
      <c r="L188" s="2" t="s">
        <v>52</v>
      </c>
      <c r="M188" s="2" t="s">
        <v>52</v>
      </c>
      <c r="N188" s="2" t="s">
        <v>52</v>
      </c>
    </row>
    <row r="189" spans="1:14" ht="30" customHeight="1">
      <c r="A189" s="8" t="s">
        <v>1989</v>
      </c>
      <c r="B189" s="8" t="s">
        <v>1948</v>
      </c>
      <c r="C189" s="8" t="s">
        <v>1987</v>
      </c>
      <c r="D189" s="8" t="s">
        <v>77</v>
      </c>
      <c r="E189" s="14">
        <f>일위대가!F1000</f>
        <v>0</v>
      </c>
      <c r="F189" s="14">
        <f>일위대가!H1000</f>
        <v>26704</v>
      </c>
      <c r="G189" s="14">
        <f>일위대가!J1000</f>
        <v>267</v>
      </c>
      <c r="H189" s="14">
        <f t="shared" si="2"/>
        <v>26971</v>
      </c>
      <c r="I189" s="8" t="s">
        <v>1988</v>
      </c>
      <c r="J189" s="8" t="s">
        <v>52</v>
      </c>
      <c r="K189" s="2" t="s">
        <v>52</v>
      </c>
      <c r="L189" s="2" t="s">
        <v>52</v>
      </c>
      <c r="M189" s="2" t="s">
        <v>52</v>
      </c>
      <c r="N189" s="2" t="s">
        <v>52</v>
      </c>
    </row>
    <row r="190" spans="1:14" ht="30" customHeight="1">
      <c r="A190" s="8" t="s">
        <v>1079</v>
      </c>
      <c r="B190" s="8" t="s">
        <v>1077</v>
      </c>
      <c r="C190" s="8" t="s">
        <v>1006</v>
      </c>
      <c r="D190" s="8" t="s">
        <v>109</v>
      </c>
      <c r="E190" s="14">
        <f>일위대가!F1006</f>
        <v>0</v>
      </c>
      <c r="F190" s="14">
        <f>일위대가!H1006</f>
        <v>85974</v>
      </c>
      <c r="G190" s="14">
        <f>일위대가!J1006</f>
        <v>0</v>
      </c>
      <c r="H190" s="14">
        <f t="shared" si="2"/>
        <v>85974</v>
      </c>
      <c r="I190" s="8" t="s">
        <v>1078</v>
      </c>
      <c r="J190" s="8" t="s">
        <v>52</v>
      </c>
      <c r="K190" s="2" t="s">
        <v>52</v>
      </c>
      <c r="L190" s="2" t="s">
        <v>52</v>
      </c>
      <c r="M190" s="2" t="s">
        <v>52</v>
      </c>
      <c r="N190" s="2" t="s">
        <v>52</v>
      </c>
    </row>
    <row r="191" spans="1:14" ht="30" customHeight="1">
      <c r="A191" s="8" t="s">
        <v>1084</v>
      </c>
      <c r="B191" s="8" t="s">
        <v>1081</v>
      </c>
      <c r="C191" s="8" t="s">
        <v>1082</v>
      </c>
      <c r="D191" s="8" t="s">
        <v>77</v>
      </c>
      <c r="E191" s="14">
        <f>일위대가!F1012</f>
        <v>0</v>
      </c>
      <c r="F191" s="14">
        <f>일위대가!H1012</f>
        <v>81778</v>
      </c>
      <c r="G191" s="14">
        <f>일위대가!J1012</f>
        <v>817</v>
      </c>
      <c r="H191" s="14">
        <f t="shared" si="2"/>
        <v>82595</v>
      </c>
      <c r="I191" s="8" t="s">
        <v>1083</v>
      </c>
      <c r="J191" s="8" t="s">
        <v>52</v>
      </c>
      <c r="K191" s="2" t="s">
        <v>52</v>
      </c>
      <c r="L191" s="2" t="s">
        <v>52</v>
      </c>
      <c r="M191" s="2" t="s">
        <v>52</v>
      </c>
      <c r="N191" s="2" t="s">
        <v>52</v>
      </c>
    </row>
    <row r="192" spans="1:14" ht="30" customHeight="1">
      <c r="A192" s="8" t="s">
        <v>1096</v>
      </c>
      <c r="B192" s="8" t="s">
        <v>1093</v>
      </c>
      <c r="C192" s="8" t="s">
        <v>1094</v>
      </c>
      <c r="D192" s="8" t="s">
        <v>72</v>
      </c>
      <c r="E192" s="14">
        <f>일위대가!F1018</f>
        <v>5699</v>
      </c>
      <c r="F192" s="14">
        <f>일위대가!H1018</f>
        <v>8435</v>
      </c>
      <c r="G192" s="14">
        <f>일위대가!J1018</f>
        <v>81</v>
      </c>
      <c r="H192" s="14">
        <f t="shared" si="2"/>
        <v>14215</v>
      </c>
      <c r="I192" s="8" t="s">
        <v>1095</v>
      </c>
      <c r="J192" s="8" t="s">
        <v>52</v>
      </c>
      <c r="K192" s="2" t="s">
        <v>52</v>
      </c>
      <c r="L192" s="2" t="s">
        <v>52</v>
      </c>
      <c r="M192" s="2" t="s">
        <v>52</v>
      </c>
      <c r="N192" s="2" t="s">
        <v>52</v>
      </c>
    </row>
    <row r="193" spans="1:14" ht="30" customHeight="1">
      <c r="A193" s="8" t="s">
        <v>1102</v>
      </c>
      <c r="B193" s="8" t="s">
        <v>1099</v>
      </c>
      <c r="C193" s="8" t="s">
        <v>1100</v>
      </c>
      <c r="D193" s="8" t="s">
        <v>77</v>
      </c>
      <c r="E193" s="14">
        <f>일위대가!F1027</f>
        <v>0</v>
      </c>
      <c r="F193" s="14">
        <f>일위대가!H1027</f>
        <v>55604</v>
      </c>
      <c r="G193" s="14">
        <f>일위대가!J1027</f>
        <v>1154</v>
      </c>
      <c r="H193" s="14">
        <f t="shared" si="2"/>
        <v>56758</v>
      </c>
      <c r="I193" s="8" t="s">
        <v>1101</v>
      </c>
      <c r="J193" s="8" t="s">
        <v>52</v>
      </c>
      <c r="K193" s="2" t="s">
        <v>52</v>
      </c>
      <c r="L193" s="2" t="s">
        <v>52</v>
      </c>
      <c r="M193" s="2" t="s">
        <v>52</v>
      </c>
      <c r="N193" s="2" t="s">
        <v>52</v>
      </c>
    </row>
    <row r="194" spans="1:14" ht="30" customHeight="1">
      <c r="A194" s="8" t="s">
        <v>1108</v>
      </c>
      <c r="B194" s="8" t="s">
        <v>1105</v>
      </c>
      <c r="C194" s="8" t="s">
        <v>1106</v>
      </c>
      <c r="D194" s="8" t="s">
        <v>77</v>
      </c>
      <c r="E194" s="14">
        <f>일위대가!F1032</f>
        <v>0</v>
      </c>
      <c r="F194" s="14">
        <f>일위대가!H1032</f>
        <v>13077</v>
      </c>
      <c r="G194" s="14">
        <f>일위대가!J1032</f>
        <v>0</v>
      </c>
      <c r="H194" s="14">
        <f t="shared" si="2"/>
        <v>13077</v>
      </c>
      <c r="I194" s="8" t="s">
        <v>1107</v>
      </c>
      <c r="J194" s="8" t="s">
        <v>52</v>
      </c>
      <c r="K194" s="2" t="s">
        <v>52</v>
      </c>
      <c r="L194" s="2" t="s">
        <v>52</v>
      </c>
      <c r="M194" s="2" t="s">
        <v>52</v>
      </c>
      <c r="N194" s="2" t="s">
        <v>52</v>
      </c>
    </row>
    <row r="195" spans="1:14" ht="30" customHeight="1">
      <c r="A195" s="8" t="s">
        <v>2024</v>
      </c>
      <c r="B195" s="8" t="s">
        <v>2021</v>
      </c>
      <c r="C195" s="8" t="s">
        <v>2022</v>
      </c>
      <c r="D195" s="8" t="s">
        <v>109</v>
      </c>
      <c r="E195" s="14">
        <f>일위대가!F1037</f>
        <v>0</v>
      </c>
      <c r="F195" s="14">
        <f>일위대가!H1037</f>
        <v>0</v>
      </c>
      <c r="G195" s="14">
        <f>일위대가!J1037</f>
        <v>0</v>
      </c>
      <c r="H195" s="14">
        <f t="shared" si="2"/>
        <v>0</v>
      </c>
      <c r="I195" s="8" t="s">
        <v>2023</v>
      </c>
      <c r="J195" s="8" t="s">
        <v>52</v>
      </c>
      <c r="K195" s="2" t="s">
        <v>52</v>
      </c>
      <c r="L195" s="2" t="s">
        <v>52</v>
      </c>
      <c r="M195" s="2" t="s">
        <v>52</v>
      </c>
      <c r="N195" s="2" t="s">
        <v>52</v>
      </c>
    </row>
    <row r="196" spans="1:14" ht="30" customHeight="1">
      <c r="A196" s="8" t="s">
        <v>2028</v>
      </c>
      <c r="B196" s="8" t="s">
        <v>2021</v>
      </c>
      <c r="C196" s="8" t="s">
        <v>2026</v>
      </c>
      <c r="D196" s="8" t="s">
        <v>109</v>
      </c>
      <c r="E196" s="14">
        <f>일위대가!F1042</f>
        <v>0</v>
      </c>
      <c r="F196" s="14">
        <f>일위대가!H1042</f>
        <v>0</v>
      </c>
      <c r="G196" s="14">
        <f>일위대가!J1042</f>
        <v>0</v>
      </c>
      <c r="H196" s="14">
        <f t="shared" ref="H196:H251" si="3">E196+F196+G196</f>
        <v>0</v>
      </c>
      <c r="I196" s="8" t="s">
        <v>2027</v>
      </c>
      <c r="J196" s="8" t="s">
        <v>52</v>
      </c>
      <c r="K196" s="2" t="s">
        <v>52</v>
      </c>
      <c r="L196" s="2" t="s">
        <v>52</v>
      </c>
      <c r="M196" s="2" t="s">
        <v>52</v>
      </c>
      <c r="N196" s="2" t="s">
        <v>52</v>
      </c>
    </row>
    <row r="197" spans="1:14" ht="30" customHeight="1">
      <c r="A197" s="8" t="s">
        <v>2033</v>
      </c>
      <c r="B197" s="8" t="s">
        <v>2030</v>
      </c>
      <c r="C197" s="8" t="s">
        <v>2031</v>
      </c>
      <c r="D197" s="8" t="s">
        <v>77</v>
      </c>
      <c r="E197" s="14">
        <f>일위대가!F1048</f>
        <v>0</v>
      </c>
      <c r="F197" s="14">
        <f>일위대가!H1048</f>
        <v>38486</v>
      </c>
      <c r="G197" s="14">
        <f>일위대가!J1048</f>
        <v>1154</v>
      </c>
      <c r="H197" s="14">
        <f t="shared" si="3"/>
        <v>39640</v>
      </c>
      <c r="I197" s="8" t="s">
        <v>2032</v>
      </c>
      <c r="J197" s="8" t="s">
        <v>52</v>
      </c>
      <c r="K197" s="2" t="s">
        <v>52</v>
      </c>
      <c r="L197" s="2" t="s">
        <v>52</v>
      </c>
      <c r="M197" s="2" t="s">
        <v>52</v>
      </c>
      <c r="N197" s="2" t="s">
        <v>52</v>
      </c>
    </row>
    <row r="198" spans="1:14" ht="30" customHeight="1">
      <c r="A198" s="8" t="s">
        <v>2037</v>
      </c>
      <c r="B198" s="8" t="s">
        <v>2035</v>
      </c>
      <c r="C198" s="8" t="s">
        <v>2031</v>
      </c>
      <c r="D198" s="8" t="s">
        <v>77</v>
      </c>
      <c r="E198" s="14">
        <f>일위대가!F1052</f>
        <v>0</v>
      </c>
      <c r="F198" s="14">
        <f>일위대가!H1052</f>
        <v>3010</v>
      </c>
      <c r="G198" s="14">
        <f>일위대가!J1052</f>
        <v>0</v>
      </c>
      <c r="H198" s="14">
        <f t="shared" si="3"/>
        <v>3010</v>
      </c>
      <c r="I198" s="8" t="s">
        <v>2036</v>
      </c>
      <c r="J198" s="8" t="s">
        <v>52</v>
      </c>
      <c r="K198" s="2" t="s">
        <v>52</v>
      </c>
      <c r="L198" s="2" t="s">
        <v>52</v>
      </c>
      <c r="M198" s="2" t="s">
        <v>52</v>
      </c>
      <c r="N198" s="2" t="s">
        <v>52</v>
      </c>
    </row>
    <row r="199" spans="1:14" ht="30" customHeight="1">
      <c r="A199" s="8" t="s">
        <v>1118</v>
      </c>
      <c r="B199" s="8" t="s">
        <v>1116</v>
      </c>
      <c r="C199" s="8" t="s">
        <v>481</v>
      </c>
      <c r="D199" s="8" t="s">
        <v>72</v>
      </c>
      <c r="E199" s="14">
        <f>일위대가!F1056</f>
        <v>0</v>
      </c>
      <c r="F199" s="14">
        <f>일위대가!H1056</f>
        <v>4417</v>
      </c>
      <c r="G199" s="14">
        <f>일위대가!J1056</f>
        <v>0</v>
      </c>
      <c r="H199" s="14">
        <f t="shared" si="3"/>
        <v>4417</v>
      </c>
      <c r="I199" s="8" t="s">
        <v>1117</v>
      </c>
      <c r="J199" s="8" t="s">
        <v>52</v>
      </c>
      <c r="K199" s="2" t="s">
        <v>52</v>
      </c>
      <c r="L199" s="2" t="s">
        <v>52</v>
      </c>
      <c r="M199" s="2" t="s">
        <v>52</v>
      </c>
      <c r="N199" s="2" t="s">
        <v>52</v>
      </c>
    </row>
    <row r="200" spans="1:14" ht="30" customHeight="1">
      <c r="A200" s="8" t="s">
        <v>1153</v>
      </c>
      <c r="B200" s="8" t="s">
        <v>1150</v>
      </c>
      <c r="C200" s="8" t="s">
        <v>1151</v>
      </c>
      <c r="D200" s="8" t="s">
        <v>77</v>
      </c>
      <c r="E200" s="14">
        <f>일위대가!F1060</f>
        <v>0</v>
      </c>
      <c r="F200" s="14">
        <f>일위대가!H1060</f>
        <v>1071</v>
      </c>
      <c r="G200" s="14">
        <f>일위대가!J1060</f>
        <v>0</v>
      </c>
      <c r="H200" s="14">
        <f t="shared" si="3"/>
        <v>1071</v>
      </c>
      <c r="I200" s="8" t="s">
        <v>1152</v>
      </c>
      <c r="J200" s="8" t="s">
        <v>52</v>
      </c>
      <c r="K200" s="2" t="s">
        <v>52</v>
      </c>
      <c r="L200" s="2" t="s">
        <v>52</v>
      </c>
      <c r="M200" s="2" t="s">
        <v>52</v>
      </c>
      <c r="N200" s="2" t="s">
        <v>52</v>
      </c>
    </row>
    <row r="201" spans="1:14" ht="30" customHeight="1">
      <c r="A201" s="8" t="s">
        <v>1159</v>
      </c>
      <c r="B201" s="8" t="s">
        <v>1156</v>
      </c>
      <c r="C201" s="8" t="s">
        <v>1157</v>
      </c>
      <c r="D201" s="8" t="s">
        <v>72</v>
      </c>
      <c r="E201" s="14">
        <f>일위대가!F1072</f>
        <v>31887</v>
      </c>
      <c r="F201" s="14">
        <f>일위대가!H1072</f>
        <v>73997</v>
      </c>
      <c r="G201" s="14">
        <f>일위대가!J1072</f>
        <v>1480</v>
      </c>
      <c r="H201" s="14">
        <f t="shared" si="3"/>
        <v>107364</v>
      </c>
      <c r="I201" s="8" t="s">
        <v>1158</v>
      </c>
      <c r="J201" s="8" t="s">
        <v>52</v>
      </c>
      <c r="K201" s="2" t="s">
        <v>52</v>
      </c>
      <c r="L201" s="2" t="s">
        <v>52</v>
      </c>
      <c r="M201" s="2" t="s">
        <v>52</v>
      </c>
      <c r="N201" s="2" t="s">
        <v>52</v>
      </c>
    </row>
    <row r="202" spans="1:14" ht="30" customHeight="1">
      <c r="A202" s="8" t="s">
        <v>2081</v>
      </c>
      <c r="B202" s="8" t="s">
        <v>2078</v>
      </c>
      <c r="C202" s="8" t="s">
        <v>2079</v>
      </c>
      <c r="D202" s="8" t="s">
        <v>447</v>
      </c>
      <c r="E202" s="14">
        <f>일위대가!F1078</f>
        <v>104</v>
      </c>
      <c r="F202" s="14">
        <f>일위대가!H1078</f>
        <v>158</v>
      </c>
      <c r="G202" s="14">
        <f>일위대가!J1078</f>
        <v>5</v>
      </c>
      <c r="H202" s="14">
        <f t="shared" si="3"/>
        <v>267</v>
      </c>
      <c r="I202" s="8" t="s">
        <v>2080</v>
      </c>
      <c r="J202" s="8" t="s">
        <v>52</v>
      </c>
      <c r="K202" s="2" t="s">
        <v>52</v>
      </c>
      <c r="L202" s="2" t="s">
        <v>52</v>
      </c>
      <c r="M202" s="2" t="s">
        <v>52</v>
      </c>
      <c r="N202" s="2" t="s">
        <v>52</v>
      </c>
    </row>
    <row r="203" spans="1:14" ht="30" customHeight="1">
      <c r="A203" s="8" t="s">
        <v>2086</v>
      </c>
      <c r="B203" s="8" t="s">
        <v>2083</v>
      </c>
      <c r="C203" s="8" t="s">
        <v>2084</v>
      </c>
      <c r="D203" s="8" t="s">
        <v>886</v>
      </c>
      <c r="E203" s="14">
        <f>일위대가!F1086</f>
        <v>82</v>
      </c>
      <c r="F203" s="14">
        <f>일위대가!H1086</f>
        <v>4131</v>
      </c>
      <c r="G203" s="14">
        <f>일위대가!J1086</f>
        <v>82</v>
      </c>
      <c r="H203" s="14">
        <f t="shared" si="3"/>
        <v>4295</v>
      </c>
      <c r="I203" s="8" t="s">
        <v>2085</v>
      </c>
      <c r="J203" s="8" t="s">
        <v>52</v>
      </c>
      <c r="K203" s="2" t="s">
        <v>52</v>
      </c>
      <c r="L203" s="2" t="s">
        <v>52</v>
      </c>
      <c r="M203" s="2" t="s">
        <v>52</v>
      </c>
      <c r="N203" s="2" t="s">
        <v>52</v>
      </c>
    </row>
    <row r="204" spans="1:14" ht="30" customHeight="1">
      <c r="A204" s="8" t="s">
        <v>2090</v>
      </c>
      <c r="B204" s="8" t="s">
        <v>2083</v>
      </c>
      <c r="C204" s="8" t="s">
        <v>2088</v>
      </c>
      <c r="D204" s="8" t="s">
        <v>886</v>
      </c>
      <c r="E204" s="14">
        <f>일위대가!F1094</f>
        <v>103</v>
      </c>
      <c r="F204" s="14">
        <f>일위대가!H1094</f>
        <v>5162</v>
      </c>
      <c r="G204" s="14">
        <f>일위대가!J1094</f>
        <v>103</v>
      </c>
      <c r="H204" s="14">
        <f t="shared" si="3"/>
        <v>5368</v>
      </c>
      <c r="I204" s="8" t="s">
        <v>2089</v>
      </c>
      <c r="J204" s="8" t="s">
        <v>52</v>
      </c>
      <c r="K204" s="2" t="s">
        <v>52</v>
      </c>
      <c r="L204" s="2" t="s">
        <v>52</v>
      </c>
      <c r="M204" s="2" t="s">
        <v>52</v>
      </c>
      <c r="N204" s="2" t="s">
        <v>52</v>
      </c>
    </row>
    <row r="205" spans="1:14" ht="30" customHeight="1">
      <c r="A205" s="8" t="s">
        <v>2103</v>
      </c>
      <c r="B205" s="8" t="s">
        <v>2100</v>
      </c>
      <c r="C205" s="8" t="s">
        <v>2101</v>
      </c>
      <c r="D205" s="8" t="s">
        <v>886</v>
      </c>
      <c r="E205" s="14">
        <f>일위대가!F1107</f>
        <v>217</v>
      </c>
      <c r="F205" s="14">
        <f>일위대가!H1107</f>
        <v>4646</v>
      </c>
      <c r="G205" s="14">
        <f>일위대가!J1107</f>
        <v>151</v>
      </c>
      <c r="H205" s="14">
        <f t="shared" si="3"/>
        <v>5014</v>
      </c>
      <c r="I205" s="8" t="s">
        <v>2102</v>
      </c>
      <c r="J205" s="8" t="s">
        <v>52</v>
      </c>
      <c r="K205" s="2" t="s">
        <v>52</v>
      </c>
      <c r="L205" s="2" t="s">
        <v>52</v>
      </c>
      <c r="M205" s="2" t="s">
        <v>52</v>
      </c>
      <c r="N205" s="2" t="s">
        <v>52</v>
      </c>
    </row>
    <row r="206" spans="1:14" ht="30" customHeight="1">
      <c r="A206" s="8" t="s">
        <v>2137</v>
      </c>
      <c r="B206" s="8" t="s">
        <v>2134</v>
      </c>
      <c r="C206" s="8" t="s">
        <v>2135</v>
      </c>
      <c r="D206" s="8" t="s">
        <v>1731</v>
      </c>
      <c r="E206" s="14">
        <f>일위대가!F1111</f>
        <v>0</v>
      </c>
      <c r="F206" s="14">
        <f>일위대가!H1111</f>
        <v>0</v>
      </c>
      <c r="G206" s="14">
        <f>일위대가!J1111</f>
        <v>137</v>
      </c>
      <c r="H206" s="14">
        <f t="shared" si="3"/>
        <v>137</v>
      </c>
      <c r="I206" s="8" t="s">
        <v>2136</v>
      </c>
      <c r="J206" s="8" t="s">
        <v>52</v>
      </c>
      <c r="K206" s="2" t="s">
        <v>1810</v>
      </c>
      <c r="L206" s="2" t="s">
        <v>52</v>
      </c>
      <c r="M206" s="2" t="s">
        <v>52</v>
      </c>
      <c r="N206" s="2" t="s">
        <v>63</v>
      </c>
    </row>
    <row r="207" spans="1:14" ht="30" customHeight="1">
      <c r="A207" s="8" t="s">
        <v>1198</v>
      </c>
      <c r="B207" s="8" t="s">
        <v>1195</v>
      </c>
      <c r="C207" s="8" t="s">
        <v>1196</v>
      </c>
      <c r="D207" s="8" t="s">
        <v>72</v>
      </c>
      <c r="E207" s="14">
        <f>일위대가!F1117</f>
        <v>0</v>
      </c>
      <c r="F207" s="14">
        <f>일위대가!H1117</f>
        <v>4627</v>
      </c>
      <c r="G207" s="14">
        <f>일위대가!J1117</f>
        <v>138</v>
      </c>
      <c r="H207" s="14">
        <f t="shared" si="3"/>
        <v>4765</v>
      </c>
      <c r="I207" s="8" t="s">
        <v>1197</v>
      </c>
      <c r="J207" s="8" t="s">
        <v>52</v>
      </c>
      <c r="K207" s="2" t="s">
        <v>52</v>
      </c>
      <c r="L207" s="2" t="s">
        <v>52</v>
      </c>
      <c r="M207" s="2" t="s">
        <v>52</v>
      </c>
      <c r="N207" s="2" t="s">
        <v>52</v>
      </c>
    </row>
    <row r="208" spans="1:14" ht="30" customHeight="1">
      <c r="A208" s="8" t="s">
        <v>1212</v>
      </c>
      <c r="B208" s="8" t="s">
        <v>1209</v>
      </c>
      <c r="C208" s="8" t="s">
        <v>1210</v>
      </c>
      <c r="D208" s="8" t="s">
        <v>886</v>
      </c>
      <c r="E208" s="14">
        <f>일위대가!F1122</f>
        <v>89</v>
      </c>
      <c r="F208" s="14">
        <f>일위대가!H1122</f>
        <v>5667</v>
      </c>
      <c r="G208" s="14">
        <f>일위대가!J1122</f>
        <v>183</v>
      </c>
      <c r="H208" s="14">
        <f t="shared" si="3"/>
        <v>5939</v>
      </c>
      <c r="I208" s="8" t="s">
        <v>1211</v>
      </c>
      <c r="J208" s="8" t="s">
        <v>52</v>
      </c>
      <c r="K208" s="2" t="s">
        <v>52</v>
      </c>
      <c r="L208" s="2" t="s">
        <v>52</v>
      </c>
      <c r="M208" s="2" t="s">
        <v>52</v>
      </c>
      <c r="N208" s="2" t="s">
        <v>52</v>
      </c>
    </row>
    <row r="209" spans="1:14" ht="30" customHeight="1">
      <c r="A209" s="8" t="s">
        <v>1217</v>
      </c>
      <c r="B209" s="8" t="s">
        <v>1214</v>
      </c>
      <c r="C209" s="8" t="s">
        <v>1215</v>
      </c>
      <c r="D209" s="8" t="s">
        <v>77</v>
      </c>
      <c r="E209" s="14">
        <f>일위대가!F1127</f>
        <v>508</v>
      </c>
      <c r="F209" s="14">
        <f>일위대가!H1127</f>
        <v>3223</v>
      </c>
      <c r="G209" s="14">
        <f>일위대가!J1127</f>
        <v>0</v>
      </c>
      <c r="H209" s="14">
        <f t="shared" si="3"/>
        <v>3731</v>
      </c>
      <c r="I209" s="8" t="s">
        <v>1216</v>
      </c>
      <c r="J209" s="8" t="s">
        <v>52</v>
      </c>
      <c r="K209" s="2" t="s">
        <v>52</v>
      </c>
      <c r="L209" s="2" t="s">
        <v>52</v>
      </c>
      <c r="M209" s="2" t="s">
        <v>52</v>
      </c>
      <c r="N209" s="2" t="s">
        <v>52</v>
      </c>
    </row>
    <row r="210" spans="1:14" ht="30" customHeight="1">
      <c r="A210" s="8" t="s">
        <v>1222</v>
      </c>
      <c r="B210" s="8" t="s">
        <v>1219</v>
      </c>
      <c r="C210" s="8" t="s">
        <v>1220</v>
      </c>
      <c r="D210" s="8" t="s">
        <v>77</v>
      </c>
      <c r="E210" s="14">
        <f>일위대가!F1132</f>
        <v>900</v>
      </c>
      <c r="F210" s="14">
        <f>일위대가!H1132</f>
        <v>8596</v>
      </c>
      <c r="G210" s="14">
        <f>일위대가!J1132</f>
        <v>0</v>
      </c>
      <c r="H210" s="14">
        <f t="shared" si="3"/>
        <v>9496</v>
      </c>
      <c r="I210" s="8" t="s">
        <v>1221</v>
      </c>
      <c r="J210" s="8" t="s">
        <v>52</v>
      </c>
      <c r="K210" s="2" t="s">
        <v>52</v>
      </c>
      <c r="L210" s="2" t="s">
        <v>52</v>
      </c>
      <c r="M210" s="2" t="s">
        <v>52</v>
      </c>
      <c r="N210" s="2" t="s">
        <v>52</v>
      </c>
    </row>
    <row r="211" spans="1:14" ht="30" customHeight="1">
      <c r="A211" s="8" t="s">
        <v>2160</v>
      </c>
      <c r="B211" s="8" t="s">
        <v>2100</v>
      </c>
      <c r="C211" s="8" t="s">
        <v>1210</v>
      </c>
      <c r="D211" s="8" t="s">
        <v>886</v>
      </c>
      <c r="E211" s="14">
        <f>일위대가!F1145</f>
        <v>76</v>
      </c>
      <c r="F211" s="14">
        <f>일위대가!H1145</f>
        <v>4514</v>
      </c>
      <c r="G211" s="14">
        <f>일위대가!J1145</f>
        <v>147</v>
      </c>
      <c r="H211" s="14">
        <f t="shared" si="3"/>
        <v>4737</v>
      </c>
      <c r="I211" s="8" t="s">
        <v>2159</v>
      </c>
      <c r="J211" s="8" t="s">
        <v>52</v>
      </c>
      <c r="K211" s="2" t="s">
        <v>52</v>
      </c>
      <c r="L211" s="2" t="s">
        <v>52</v>
      </c>
      <c r="M211" s="2" t="s">
        <v>52</v>
      </c>
      <c r="N211" s="2" t="s">
        <v>52</v>
      </c>
    </row>
    <row r="212" spans="1:14" ht="30" customHeight="1">
      <c r="A212" s="8" t="s">
        <v>2164</v>
      </c>
      <c r="B212" s="8" t="s">
        <v>2162</v>
      </c>
      <c r="C212" s="8" t="s">
        <v>1210</v>
      </c>
      <c r="D212" s="8" t="s">
        <v>886</v>
      </c>
      <c r="E212" s="14">
        <f>일위대가!F1158</f>
        <v>13</v>
      </c>
      <c r="F212" s="14">
        <f>일위대가!H1158</f>
        <v>1153</v>
      </c>
      <c r="G212" s="14">
        <f>일위대가!J1158</f>
        <v>36</v>
      </c>
      <c r="H212" s="14">
        <f t="shared" si="3"/>
        <v>1202</v>
      </c>
      <c r="I212" s="8" t="s">
        <v>2163</v>
      </c>
      <c r="J212" s="8" t="s">
        <v>52</v>
      </c>
      <c r="K212" s="2" t="s">
        <v>52</v>
      </c>
      <c r="L212" s="2" t="s">
        <v>52</v>
      </c>
      <c r="M212" s="2" t="s">
        <v>52</v>
      </c>
      <c r="N212" s="2" t="s">
        <v>52</v>
      </c>
    </row>
    <row r="213" spans="1:14" ht="30" customHeight="1">
      <c r="A213" s="8" t="s">
        <v>2168</v>
      </c>
      <c r="B213" s="8" t="s">
        <v>1466</v>
      </c>
      <c r="C213" s="8" t="s">
        <v>1215</v>
      </c>
      <c r="D213" s="8" t="s">
        <v>77</v>
      </c>
      <c r="E213" s="14">
        <f>일위대가!F1164</f>
        <v>508</v>
      </c>
      <c r="F213" s="14">
        <f>일위대가!H1164</f>
        <v>0</v>
      </c>
      <c r="G213" s="14">
        <f>일위대가!J1164</f>
        <v>0</v>
      </c>
      <c r="H213" s="14">
        <f t="shared" si="3"/>
        <v>508</v>
      </c>
      <c r="I213" s="8" t="s">
        <v>2167</v>
      </c>
      <c r="J213" s="8" t="s">
        <v>52</v>
      </c>
      <c r="K213" s="2" t="s">
        <v>52</v>
      </c>
      <c r="L213" s="2" t="s">
        <v>52</v>
      </c>
      <c r="M213" s="2" t="s">
        <v>52</v>
      </c>
      <c r="N213" s="2" t="s">
        <v>52</v>
      </c>
    </row>
    <row r="214" spans="1:14" ht="30" customHeight="1">
      <c r="A214" s="8" t="s">
        <v>1472</v>
      </c>
      <c r="B214" s="8" t="s">
        <v>1466</v>
      </c>
      <c r="C214" s="8" t="s">
        <v>1470</v>
      </c>
      <c r="D214" s="8" t="s">
        <v>77</v>
      </c>
      <c r="E214" s="14">
        <f>일위대가!F1169</f>
        <v>0</v>
      </c>
      <c r="F214" s="14">
        <f>일위대가!H1169</f>
        <v>3223</v>
      </c>
      <c r="G214" s="14">
        <f>일위대가!J1169</f>
        <v>0</v>
      </c>
      <c r="H214" s="14">
        <f t="shared" si="3"/>
        <v>3223</v>
      </c>
      <c r="I214" s="8" t="s">
        <v>1471</v>
      </c>
      <c r="J214" s="8" t="s">
        <v>52</v>
      </c>
      <c r="K214" s="2" t="s">
        <v>52</v>
      </c>
      <c r="L214" s="2" t="s">
        <v>52</v>
      </c>
      <c r="M214" s="2" t="s">
        <v>52</v>
      </c>
      <c r="N214" s="2" t="s">
        <v>52</v>
      </c>
    </row>
    <row r="215" spans="1:14" ht="30" customHeight="1">
      <c r="A215" s="8" t="s">
        <v>2174</v>
      </c>
      <c r="B215" s="8" t="s">
        <v>1219</v>
      </c>
      <c r="C215" s="8" t="s">
        <v>2172</v>
      </c>
      <c r="D215" s="8" t="s">
        <v>77</v>
      </c>
      <c r="E215" s="14">
        <f>일위대가!F1175</f>
        <v>900</v>
      </c>
      <c r="F215" s="14">
        <f>일위대가!H1175</f>
        <v>0</v>
      </c>
      <c r="G215" s="14">
        <f>일위대가!J1175</f>
        <v>0</v>
      </c>
      <c r="H215" s="14">
        <f t="shared" si="3"/>
        <v>900</v>
      </c>
      <c r="I215" s="8" t="s">
        <v>2173</v>
      </c>
      <c r="J215" s="8" t="s">
        <v>52</v>
      </c>
      <c r="K215" s="2" t="s">
        <v>52</v>
      </c>
      <c r="L215" s="2" t="s">
        <v>52</v>
      </c>
      <c r="M215" s="2" t="s">
        <v>52</v>
      </c>
      <c r="N215" s="2" t="s">
        <v>52</v>
      </c>
    </row>
    <row r="216" spans="1:14" ht="30" customHeight="1">
      <c r="A216" s="8" t="s">
        <v>2178</v>
      </c>
      <c r="B216" s="8" t="s">
        <v>1219</v>
      </c>
      <c r="C216" s="8" t="s">
        <v>2176</v>
      </c>
      <c r="D216" s="8" t="s">
        <v>77</v>
      </c>
      <c r="E216" s="14">
        <f>일위대가!F1182</f>
        <v>0</v>
      </c>
      <c r="F216" s="14">
        <f>일위대가!H1182</f>
        <v>8596</v>
      </c>
      <c r="G216" s="14">
        <f>일위대가!J1182</f>
        <v>0</v>
      </c>
      <c r="H216" s="14">
        <f t="shared" si="3"/>
        <v>8596</v>
      </c>
      <c r="I216" s="8" t="s">
        <v>2177</v>
      </c>
      <c r="J216" s="8" t="s">
        <v>52</v>
      </c>
      <c r="K216" s="2" t="s">
        <v>52</v>
      </c>
      <c r="L216" s="2" t="s">
        <v>52</v>
      </c>
      <c r="M216" s="2" t="s">
        <v>52</v>
      </c>
      <c r="N216" s="2" t="s">
        <v>52</v>
      </c>
    </row>
    <row r="217" spans="1:14" ht="30" customHeight="1">
      <c r="A217" s="8" t="s">
        <v>1233</v>
      </c>
      <c r="B217" s="8" t="s">
        <v>1231</v>
      </c>
      <c r="C217" s="8" t="s">
        <v>52</v>
      </c>
      <c r="D217" s="8" t="s">
        <v>72</v>
      </c>
      <c r="E217" s="14">
        <f>일위대가!F1187</f>
        <v>0</v>
      </c>
      <c r="F217" s="14">
        <f>일위대가!H1187</f>
        <v>6730</v>
      </c>
      <c r="G217" s="14">
        <f>일위대가!J1187</f>
        <v>269</v>
      </c>
      <c r="H217" s="14">
        <f t="shared" si="3"/>
        <v>6999</v>
      </c>
      <c r="I217" s="8" t="s">
        <v>1232</v>
      </c>
      <c r="J217" s="8" t="s">
        <v>52</v>
      </c>
      <c r="K217" s="2" t="s">
        <v>52</v>
      </c>
      <c r="L217" s="2" t="s">
        <v>52</v>
      </c>
      <c r="M217" s="2" t="s">
        <v>52</v>
      </c>
      <c r="N217" s="2" t="s">
        <v>52</v>
      </c>
    </row>
    <row r="218" spans="1:14" ht="30" customHeight="1">
      <c r="A218" s="8" t="s">
        <v>1239</v>
      </c>
      <c r="B218" s="8" t="s">
        <v>265</v>
      </c>
      <c r="C218" s="8" t="s">
        <v>1237</v>
      </c>
      <c r="D218" s="8" t="s">
        <v>77</v>
      </c>
      <c r="E218" s="14">
        <f>일위대가!F1193</f>
        <v>0</v>
      </c>
      <c r="F218" s="14">
        <f>일위대가!H1193</f>
        <v>27963</v>
      </c>
      <c r="G218" s="14">
        <f>일위대가!J1193</f>
        <v>559</v>
      </c>
      <c r="H218" s="14">
        <f t="shared" si="3"/>
        <v>28522</v>
      </c>
      <c r="I218" s="8" t="s">
        <v>1238</v>
      </c>
      <c r="J218" s="8" t="s">
        <v>52</v>
      </c>
      <c r="K218" s="2" t="s">
        <v>52</v>
      </c>
      <c r="L218" s="2" t="s">
        <v>52</v>
      </c>
      <c r="M218" s="2" t="s">
        <v>52</v>
      </c>
      <c r="N218" s="2" t="s">
        <v>52</v>
      </c>
    </row>
    <row r="219" spans="1:14" ht="30" customHeight="1">
      <c r="A219" s="8" t="s">
        <v>1245</v>
      </c>
      <c r="B219" s="8" t="s">
        <v>265</v>
      </c>
      <c r="C219" s="8" t="s">
        <v>1243</v>
      </c>
      <c r="D219" s="8" t="s">
        <v>77</v>
      </c>
      <c r="E219" s="14">
        <f>일위대가!F1199</f>
        <v>0</v>
      </c>
      <c r="F219" s="14">
        <f>일위대가!H1199</f>
        <v>18923</v>
      </c>
      <c r="G219" s="14">
        <f>일위대가!J1199</f>
        <v>378</v>
      </c>
      <c r="H219" s="14">
        <f t="shared" si="3"/>
        <v>19301</v>
      </c>
      <c r="I219" s="8" t="s">
        <v>1244</v>
      </c>
      <c r="J219" s="8" t="s">
        <v>52</v>
      </c>
      <c r="K219" s="2" t="s">
        <v>52</v>
      </c>
      <c r="L219" s="2" t="s">
        <v>52</v>
      </c>
      <c r="M219" s="2" t="s">
        <v>52</v>
      </c>
      <c r="N219" s="2" t="s">
        <v>52</v>
      </c>
    </row>
    <row r="220" spans="1:14" ht="30" customHeight="1">
      <c r="A220" s="8" t="s">
        <v>1251</v>
      </c>
      <c r="B220" s="8" t="s">
        <v>1105</v>
      </c>
      <c r="C220" s="8" t="s">
        <v>1249</v>
      </c>
      <c r="D220" s="8" t="s">
        <v>77</v>
      </c>
      <c r="E220" s="14">
        <f>일위대가!F1204</f>
        <v>0</v>
      </c>
      <c r="F220" s="14">
        <f>일위대가!H1204</f>
        <v>9852</v>
      </c>
      <c r="G220" s="14">
        <f>일위대가!J1204</f>
        <v>0</v>
      </c>
      <c r="H220" s="14">
        <f t="shared" si="3"/>
        <v>9852</v>
      </c>
      <c r="I220" s="8" t="s">
        <v>1250</v>
      </c>
      <c r="J220" s="8" t="s">
        <v>52</v>
      </c>
      <c r="K220" s="2" t="s">
        <v>52</v>
      </c>
      <c r="L220" s="2" t="s">
        <v>52</v>
      </c>
      <c r="M220" s="2" t="s">
        <v>52</v>
      </c>
      <c r="N220" s="2" t="s">
        <v>52</v>
      </c>
    </row>
    <row r="221" spans="1:14" ht="30" customHeight="1">
      <c r="A221" s="8" t="s">
        <v>1282</v>
      </c>
      <c r="B221" s="8" t="s">
        <v>1280</v>
      </c>
      <c r="C221" s="8" t="s">
        <v>481</v>
      </c>
      <c r="D221" s="8" t="s">
        <v>72</v>
      </c>
      <c r="E221" s="14">
        <f>일위대가!F1208</f>
        <v>0</v>
      </c>
      <c r="F221" s="14">
        <f>일위대가!H1208</f>
        <v>5148</v>
      </c>
      <c r="G221" s="14">
        <f>일위대가!J1208</f>
        <v>0</v>
      </c>
      <c r="H221" s="14">
        <f t="shared" si="3"/>
        <v>5148</v>
      </c>
      <c r="I221" s="8" t="s">
        <v>1281</v>
      </c>
      <c r="J221" s="8" t="s">
        <v>52</v>
      </c>
      <c r="K221" s="2" t="s">
        <v>52</v>
      </c>
      <c r="L221" s="2" t="s">
        <v>52</v>
      </c>
      <c r="M221" s="2" t="s">
        <v>52</v>
      </c>
      <c r="N221" s="2" t="s">
        <v>52</v>
      </c>
    </row>
    <row r="222" spans="1:14" ht="30" customHeight="1">
      <c r="A222" s="8" t="s">
        <v>1365</v>
      </c>
      <c r="B222" s="8" t="s">
        <v>1362</v>
      </c>
      <c r="C222" s="8" t="s">
        <v>1363</v>
      </c>
      <c r="D222" s="8" t="s">
        <v>60</v>
      </c>
      <c r="E222" s="14">
        <f>일위대가!F1214</f>
        <v>0</v>
      </c>
      <c r="F222" s="14">
        <f>일위대가!H1214</f>
        <v>107011</v>
      </c>
      <c r="G222" s="14">
        <f>일위대가!J1214</f>
        <v>2140</v>
      </c>
      <c r="H222" s="14">
        <f t="shared" si="3"/>
        <v>109151</v>
      </c>
      <c r="I222" s="8" t="s">
        <v>1364</v>
      </c>
      <c r="J222" s="8" t="s">
        <v>52</v>
      </c>
      <c r="K222" s="2" t="s">
        <v>52</v>
      </c>
      <c r="L222" s="2" t="s">
        <v>52</v>
      </c>
      <c r="M222" s="2" t="s">
        <v>52</v>
      </c>
      <c r="N222" s="2" t="s">
        <v>52</v>
      </c>
    </row>
    <row r="223" spans="1:14" ht="30" customHeight="1">
      <c r="A223" s="8" t="s">
        <v>1371</v>
      </c>
      <c r="B223" s="8" t="s">
        <v>1362</v>
      </c>
      <c r="C223" s="8" t="s">
        <v>1369</v>
      </c>
      <c r="D223" s="8" t="s">
        <v>60</v>
      </c>
      <c r="E223" s="14">
        <f>일위대가!F1220</f>
        <v>0</v>
      </c>
      <c r="F223" s="14">
        <f>일위대가!H1220</f>
        <v>98523</v>
      </c>
      <c r="G223" s="14">
        <f>일위대가!J1220</f>
        <v>1970</v>
      </c>
      <c r="H223" s="14">
        <f t="shared" si="3"/>
        <v>100493</v>
      </c>
      <c r="I223" s="8" t="s">
        <v>1370</v>
      </c>
      <c r="J223" s="8" t="s">
        <v>52</v>
      </c>
      <c r="K223" s="2" t="s">
        <v>52</v>
      </c>
      <c r="L223" s="2" t="s">
        <v>52</v>
      </c>
      <c r="M223" s="2" t="s">
        <v>52</v>
      </c>
      <c r="N223" s="2" t="s">
        <v>52</v>
      </c>
    </row>
    <row r="224" spans="1:14" ht="30" customHeight="1">
      <c r="A224" s="8" t="s">
        <v>1385</v>
      </c>
      <c r="B224" s="8" t="s">
        <v>1362</v>
      </c>
      <c r="C224" s="8" t="s">
        <v>1383</v>
      </c>
      <c r="D224" s="8" t="s">
        <v>60</v>
      </c>
      <c r="E224" s="14">
        <f>일위대가!F1226</f>
        <v>0</v>
      </c>
      <c r="F224" s="14">
        <f>일위대가!H1226</f>
        <v>129340</v>
      </c>
      <c r="G224" s="14">
        <f>일위대가!J1226</f>
        <v>2586</v>
      </c>
      <c r="H224" s="14">
        <f t="shared" si="3"/>
        <v>131926</v>
      </c>
      <c r="I224" s="8" t="s">
        <v>1384</v>
      </c>
      <c r="J224" s="8" t="s">
        <v>52</v>
      </c>
      <c r="K224" s="2" t="s">
        <v>52</v>
      </c>
      <c r="L224" s="2" t="s">
        <v>52</v>
      </c>
      <c r="M224" s="2" t="s">
        <v>52</v>
      </c>
      <c r="N224" s="2" t="s">
        <v>52</v>
      </c>
    </row>
    <row r="225" spans="1:14" ht="30" customHeight="1">
      <c r="A225" s="8" t="s">
        <v>1457</v>
      </c>
      <c r="B225" s="8" t="s">
        <v>1209</v>
      </c>
      <c r="C225" s="8" t="s">
        <v>1455</v>
      </c>
      <c r="D225" s="8" t="s">
        <v>886</v>
      </c>
      <c r="E225" s="14">
        <f>일위대가!F1231</f>
        <v>255</v>
      </c>
      <c r="F225" s="14">
        <f>일위대가!H1231</f>
        <v>5667</v>
      </c>
      <c r="G225" s="14">
        <f>일위대가!J1231</f>
        <v>183</v>
      </c>
      <c r="H225" s="14">
        <f t="shared" si="3"/>
        <v>6105</v>
      </c>
      <c r="I225" s="8" t="s">
        <v>1456</v>
      </c>
      <c r="J225" s="8" t="s">
        <v>52</v>
      </c>
      <c r="K225" s="2" t="s">
        <v>52</v>
      </c>
      <c r="L225" s="2" t="s">
        <v>52</v>
      </c>
      <c r="M225" s="2" t="s">
        <v>52</v>
      </c>
      <c r="N225" s="2" t="s">
        <v>52</v>
      </c>
    </row>
    <row r="226" spans="1:14" ht="30" customHeight="1">
      <c r="A226" s="8" t="s">
        <v>2267</v>
      </c>
      <c r="B226" s="8" t="s">
        <v>2100</v>
      </c>
      <c r="C226" s="8" t="s">
        <v>1455</v>
      </c>
      <c r="D226" s="8" t="s">
        <v>886</v>
      </c>
      <c r="E226" s="14">
        <f>일위대가!F1244</f>
        <v>217</v>
      </c>
      <c r="F226" s="14">
        <f>일위대가!H1244</f>
        <v>4514</v>
      </c>
      <c r="G226" s="14">
        <f>일위대가!J1244</f>
        <v>147</v>
      </c>
      <c r="H226" s="14">
        <f t="shared" si="3"/>
        <v>4878</v>
      </c>
      <c r="I226" s="8" t="s">
        <v>2266</v>
      </c>
      <c r="J226" s="8" t="s">
        <v>52</v>
      </c>
      <c r="K226" s="2" t="s">
        <v>52</v>
      </c>
      <c r="L226" s="2" t="s">
        <v>52</v>
      </c>
      <c r="M226" s="2" t="s">
        <v>52</v>
      </c>
      <c r="N226" s="2" t="s">
        <v>52</v>
      </c>
    </row>
    <row r="227" spans="1:14" ht="30" customHeight="1">
      <c r="A227" s="8" t="s">
        <v>2270</v>
      </c>
      <c r="B227" s="8" t="s">
        <v>2162</v>
      </c>
      <c r="C227" s="8" t="s">
        <v>1455</v>
      </c>
      <c r="D227" s="8" t="s">
        <v>886</v>
      </c>
      <c r="E227" s="14">
        <f>일위대가!F1257</f>
        <v>38</v>
      </c>
      <c r="F227" s="14">
        <f>일위대가!H1257</f>
        <v>1153</v>
      </c>
      <c r="G227" s="14">
        <f>일위대가!J1257</f>
        <v>36</v>
      </c>
      <c r="H227" s="14">
        <f t="shared" si="3"/>
        <v>1227</v>
      </c>
      <c r="I227" s="8" t="s">
        <v>2269</v>
      </c>
      <c r="J227" s="8" t="s">
        <v>52</v>
      </c>
      <c r="K227" s="2" t="s">
        <v>52</v>
      </c>
      <c r="L227" s="2" t="s">
        <v>52</v>
      </c>
      <c r="M227" s="2" t="s">
        <v>52</v>
      </c>
      <c r="N227" s="2" t="s">
        <v>52</v>
      </c>
    </row>
    <row r="228" spans="1:14" ht="30" customHeight="1">
      <c r="A228" s="8" t="s">
        <v>1468</v>
      </c>
      <c r="B228" s="8" t="s">
        <v>1466</v>
      </c>
      <c r="C228" s="8" t="s">
        <v>531</v>
      </c>
      <c r="D228" s="8" t="s">
        <v>77</v>
      </c>
      <c r="E228" s="14">
        <f>일위대가!F1263</f>
        <v>795</v>
      </c>
      <c r="F228" s="14">
        <f>일위대가!H1263</f>
        <v>0</v>
      </c>
      <c r="G228" s="14">
        <f>일위대가!J1263</f>
        <v>0</v>
      </c>
      <c r="H228" s="14">
        <f t="shared" si="3"/>
        <v>795</v>
      </c>
      <c r="I228" s="8" t="s">
        <v>1467</v>
      </c>
      <c r="J228" s="8" t="s">
        <v>52</v>
      </c>
      <c r="K228" s="2" t="s">
        <v>52</v>
      </c>
      <c r="L228" s="2" t="s">
        <v>52</v>
      </c>
      <c r="M228" s="2" t="s">
        <v>52</v>
      </c>
      <c r="N228" s="2" t="s">
        <v>52</v>
      </c>
    </row>
    <row r="229" spans="1:14" ht="30" customHeight="1">
      <c r="A229" s="8" t="s">
        <v>1477</v>
      </c>
      <c r="B229" s="8" t="s">
        <v>1219</v>
      </c>
      <c r="C229" s="8" t="s">
        <v>1475</v>
      </c>
      <c r="D229" s="8" t="s">
        <v>77</v>
      </c>
      <c r="E229" s="14">
        <f>일위대가!F1268</f>
        <v>439</v>
      </c>
      <c r="F229" s="14">
        <f>일위대가!H1268</f>
        <v>4298</v>
      </c>
      <c r="G229" s="14">
        <f>일위대가!J1268</f>
        <v>0</v>
      </c>
      <c r="H229" s="14">
        <f t="shared" si="3"/>
        <v>4737</v>
      </c>
      <c r="I229" s="8" t="s">
        <v>1476</v>
      </c>
      <c r="J229" s="8" t="s">
        <v>52</v>
      </c>
      <c r="K229" s="2" t="s">
        <v>52</v>
      </c>
      <c r="L229" s="2" t="s">
        <v>52</v>
      </c>
      <c r="M229" s="2" t="s">
        <v>52</v>
      </c>
      <c r="N229" s="2" t="s">
        <v>52</v>
      </c>
    </row>
    <row r="230" spans="1:14" ht="30" customHeight="1">
      <c r="A230" s="8" t="s">
        <v>2303</v>
      </c>
      <c r="B230" s="8" t="s">
        <v>1219</v>
      </c>
      <c r="C230" s="8" t="s">
        <v>2301</v>
      </c>
      <c r="D230" s="8" t="s">
        <v>77</v>
      </c>
      <c r="E230" s="14">
        <f>일위대가!F1274</f>
        <v>439</v>
      </c>
      <c r="F230" s="14">
        <f>일위대가!H1274</f>
        <v>0</v>
      </c>
      <c r="G230" s="14">
        <f>일위대가!J1274</f>
        <v>0</v>
      </c>
      <c r="H230" s="14">
        <f t="shared" si="3"/>
        <v>439</v>
      </c>
      <c r="I230" s="8" t="s">
        <v>2302</v>
      </c>
      <c r="J230" s="8" t="s">
        <v>52</v>
      </c>
      <c r="K230" s="2" t="s">
        <v>52</v>
      </c>
      <c r="L230" s="2" t="s">
        <v>52</v>
      </c>
      <c r="M230" s="2" t="s">
        <v>52</v>
      </c>
      <c r="N230" s="2" t="s">
        <v>52</v>
      </c>
    </row>
    <row r="231" spans="1:14" ht="30" customHeight="1">
      <c r="A231" s="8" t="s">
        <v>2306</v>
      </c>
      <c r="B231" s="8" t="s">
        <v>1219</v>
      </c>
      <c r="C231" s="8" t="s">
        <v>1470</v>
      </c>
      <c r="D231" s="8" t="s">
        <v>77</v>
      </c>
      <c r="E231" s="14">
        <f>일위대가!F1279</f>
        <v>0</v>
      </c>
      <c r="F231" s="14">
        <f>일위대가!H1279</f>
        <v>4298</v>
      </c>
      <c r="G231" s="14">
        <f>일위대가!J1279</f>
        <v>0</v>
      </c>
      <c r="H231" s="14">
        <f t="shared" si="3"/>
        <v>4298</v>
      </c>
      <c r="I231" s="8" t="s">
        <v>2305</v>
      </c>
      <c r="J231" s="8" t="s">
        <v>52</v>
      </c>
      <c r="K231" s="2" t="s">
        <v>52</v>
      </c>
      <c r="L231" s="2" t="s">
        <v>52</v>
      </c>
      <c r="M231" s="2" t="s">
        <v>52</v>
      </c>
      <c r="N231" s="2" t="s">
        <v>52</v>
      </c>
    </row>
    <row r="232" spans="1:14" ht="30" customHeight="1">
      <c r="A232" s="8" t="s">
        <v>1482</v>
      </c>
      <c r="B232" s="8" t="s">
        <v>538</v>
      </c>
      <c r="C232" s="8" t="s">
        <v>1480</v>
      </c>
      <c r="D232" s="8" t="s">
        <v>77</v>
      </c>
      <c r="E232" s="14">
        <f>일위대가!F1286</f>
        <v>1500</v>
      </c>
      <c r="F232" s="14">
        <f>일위대가!H1286</f>
        <v>0</v>
      </c>
      <c r="G232" s="14">
        <f>일위대가!J1286</f>
        <v>0</v>
      </c>
      <c r="H232" s="14">
        <f t="shared" si="3"/>
        <v>1500</v>
      </c>
      <c r="I232" s="8" t="s">
        <v>1481</v>
      </c>
      <c r="J232" s="8" t="s">
        <v>52</v>
      </c>
      <c r="K232" s="2" t="s">
        <v>52</v>
      </c>
      <c r="L232" s="2" t="s">
        <v>52</v>
      </c>
      <c r="M232" s="2" t="s">
        <v>52</v>
      </c>
      <c r="N232" s="2" t="s">
        <v>52</v>
      </c>
    </row>
    <row r="233" spans="1:14" ht="30" customHeight="1">
      <c r="A233" s="8" t="s">
        <v>1486</v>
      </c>
      <c r="B233" s="8" t="s">
        <v>538</v>
      </c>
      <c r="C233" s="8" t="s">
        <v>1484</v>
      </c>
      <c r="D233" s="8" t="s">
        <v>77</v>
      </c>
      <c r="E233" s="14">
        <f>일위대가!F1291</f>
        <v>0</v>
      </c>
      <c r="F233" s="14">
        <f>일위대가!H1291</f>
        <v>14086</v>
      </c>
      <c r="G233" s="14">
        <f>일위대가!J1291</f>
        <v>0</v>
      </c>
      <c r="H233" s="14">
        <f t="shared" si="3"/>
        <v>14086</v>
      </c>
      <c r="I233" s="8" t="s">
        <v>1485</v>
      </c>
      <c r="J233" s="8" t="s">
        <v>52</v>
      </c>
      <c r="K233" s="2" t="s">
        <v>52</v>
      </c>
      <c r="L233" s="2" t="s">
        <v>52</v>
      </c>
      <c r="M233" s="2" t="s">
        <v>52</v>
      </c>
      <c r="N233" s="2" t="s">
        <v>52</v>
      </c>
    </row>
    <row r="234" spans="1:14" ht="30" customHeight="1">
      <c r="A234" s="8" t="s">
        <v>1492</v>
      </c>
      <c r="B234" s="8" t="s">
        <v>1489</v>
      </c>
      <c r="C234" s="8" t="s">
        <v>1490</v>
      </c>
      <c r="D234" s="8" t="s">
        <v>77</v>
      </c>
      <c r="E234" s="14">
        <f>일위대가!F1299</f>
        <v>57</v>
      </c>
      <c r="F234" s="14">
        <f>일위대가!H1299</f>
        <v>2422</v>
      </c>
      <c r="G234" s="14">
        <f>일위대가!J1299</f>
        <v>0</v>
      </c>
      <c r="H234" s="14">
        <f t="shared" si="3"/>
        <v>2479</v>
      </c>
      <c r="I234" s="8" t="s">
        <v>1491</v>
      </c>
      <c r="J234" s="8" t="s">
        <v>52</v>
      </c>
      <c r="K234" s="2" t="s">
        <v>52</v>
      </c>
      <c r="L234" s="2" t="s">
        <v>52</v>
      </c>
      <c r="M234" s="2" t="s">
        <v>52</v>
      </c>
      <c r="N234" s="2" t="s">
        <v>52</v>
      </c>
    </row>
    <row r="235" spans="1:14" ht="30" customHeight="1">
      <c r="A235" s="8" t="s">
        <v>1497</v>
      </c>
      <c r="B235" s="8" t="s">
        <v>1494</v>
      </c>
      <c r="C235" s="8" t="s">
        <v>1495</v>
      </c>
      <c r="D235" s="8" t="s">
        <v>77</v>
      </c>
      <c r="E235" s="14">
        <f>일위대가!F1304</f>
        <v>1165</v>
      </c>
      <c r="F235" s="14">
        <f>일위대가!H1304</f>
        <v>0</v>
      </c>
      <c r="G235" s="14">
        <f>일위대가!J1304</f>
        <v>0</v>
      </c>
      <c r="H235" s="14">
        <f t="shared" si="3"/>
        <v>1165</v>
      </c>
      <c r="I235" s="8" t="s">
        <v>1496</v>
      </c>
      <c r="J235" s="8" t="s">
        <v>52</v>
      </c>
      <c r="K235" s="2" t="s">
        <v>52</v>
      </c>
      <c r="L235" s="2" t="s">
        <v>52</v>
      </c>
      <c r="M235" s="2" t="s">
        <v>52</v>
      </c>
      <c r="N235" s="2" t="s">
        <v>52</v>
      </c>
    </row>
    <row r="236" spans="1:14" ht="30" customHeight="1">
      <c r="A236" s="8" t="s">
        <v>1501</v>
      </c>
      <c r="B236" s="8" t="s">
        <v>1494</v>
      </c>
      <c r="C236" s="8" t="s">
        <v>1499</v>
      </c>
      <c r="D236" s="8" t="s">
        <v>77</v>
      </c>
      <c r="E236" s="14">
        <f>일위대가!F1312</f>
        <v>0</v>
      </c>
      <c r="F236" s="14">
        <f>일위대가!H1312</f>
        <v>6064</v>
      </c>
      <c r="G236" s="14">
        <f>일위대가!J1312</f>
        <v>0</v>
      </c>
      <c r="H236" s="14">
        <f t="shared" si="3"/>
        <v>6064</v>
      </c>
      <c r="I236" s="8" t="s">
        <v>1500</v>
      </c>
      <c r="J236" s="8" t="s">
        <v>52</v>
      </c>
      <c r="K236" s="2" t="s">
        <v>52</v>
      </c>
      <c r="L236" s="2" t="s">
        <v>52</v>
      </c>
      <c r="M236" s="2" t="s">
        <v>52</v>
      </c>
      <c r="N236" s="2" t="s">
        <v>52</v>
      </c>
    </row>
    <row r="237" spans="1:14" ht="30" customHeight="1">
      <c r="A237" s="8" t="s">
        <v>1507</v>
      </c>
      <c r="B237" s="8" t="s">
        <v>1504</v>
      </c>
      <c r="C237" s="8" t="s">
        <v>1505</v>
      </c>
      <c r="D237" s="8" t="s">
        <v>77</v>
      </c>
      <c r="E237" s="14">
        <f>일위대가!F1323</f>
        <v>849</v>
      </c>
      <c r="F237" s="14">
        <f>일위대가!H1323</f>
        <v>9494</v>
      </c>
      <c r="G237" s="14">
        <f>일위대가!J1323</f>
        <v>158</v>
      </c>
      <c r="H237" s="14">
        <f t="shared" si="3"/>
        <v>10501</v>
      </c>
      <c r="I237" s="8" t="s">
        <v>1506</v>
      </c>
      <c r="J237" s="8" t="s">
        <v>52</v>
      </c>
      <c r="K237" s="2" t="s">
        <v>52</v>
      </c>
      <c r="L237" s="2" t="s">
        <v>52</v>
      </c>
      <c r="M237" s="2" t="s">
        <v>52</v>
      </c>
      <c r="N237" s="2" t="s">
        <v>52</v>
      </c>
    </row>
    <row r="238" spans="1:14" ht="30" customHeight="1">
      <c r="A238" s="8" t="s">
        <v>1514</v>
      </c>
      <c r="B238" s="8" t="s">
        <v>1489</v>
      </c>
      <c r="C238" s="8" t="s">
        <v>1512</v>
      </c>
      <c r="D238" s="8" t="s">
        <v>77</v>
      </c>
      <c r="E238" s="14">
        <f>일위대가!F1330</f>
        <v>57</v>
      </c>
      <c r="F238" s="14">
        <f>일위대가!H1330</f>
        <v>2018</v>
      </c>
      <c r="G238" s="14">
        <f>일위대가!J1330</f>
        <v>0</v>
      </c>
      <c r="H238" s="14">
        <f t="shared" si="3"/>
        <v>2075</v>
      </c>
      <c r="I238" s="8" t="s">
        <v>1513</v>
      </c>
      <c r="J238" s="8" t="s">
        <v>52</v>
      </c>
      <c r="K238" s="2" t="s">
        <v>52</v>
      </c>
      <c r="L238" s="2" t="s">
        <v>52</v>
      </c>
      <c r="M238" s="2" t="s">
        <v>52</v>
      </c>
      <c r="N238" s="2" t="s">
        <v>52</v>
      </c>
    </row>
    <row r="239" spans="1:14" ht="30" customHeight="1">
      <c r="A239" s="8" t="s">
        <v>1518</v>
      </c>
      <c r="B239" s="8" t="s">
        <v>1494</v>
      </c>
      <c r="C239" s="8" t="s">
        <v>1516</v>
      </c>
      <c r="D239" s="8" t="s">
        <v>77</v>
      </c>
      <c r="E239" s="14">
        <f>일위대가!F1335</f>
        <v>564</v>
      </c>
      <c r="F239" s="14">
        <f>일위대가!H1335</f>
        <v>0</v>
      </c>
      <c r="G239" s="14">
        <f>일위대가!J1335</f>
        <v>0</v>
      </c>
      <c r="H239" s="14">
        <f t="shared" si="3"/>
        <v>564</v>
      </c>
      <c r="I239" s="8" t="s">
        <v>1517</v>
      </c>
      <c r="J239" s="8" t="s">
        <v>52</v>
      </c>
      <c r="K239" s="2" t="s">
        <v>52</v>
      </c>
      <c r="L239" s="2" t="s">
        <v>52</v>
      </c>
      <c r="M239" s="2" t="s">
        <v>52</v>
      </c>
      <c r="N239" s="2" t="s">
        <v>52</v>
      </c>
    </row>
    <row r="240" spans="1:14" ht="30" customHeight="1">
      <c r="A240" s="8" t="s">
        <v>1522</v>
      </c>
      <c r="B240" s="8" t="s">
        <v>1494</v>
      </c>
      <c r="C240" s="8" t="s">
        <v>1520</v>
      </c>
      <c r="D240" s="8" t="s">
        <v>77</v>
      </c>
      <c r="E240" s="14">
        <f>일위대가!F1342</f>
        <v>0</v>
      </c>
      <c r="F240" s="14">
        <f>일위대가!H1342</f>
        <v>5053</v>
      </c>
      <c r="G240" s="14">
        <f>일위대가!J1342</f>
        <v>0</v>
      </c>
      <c r="H240" s="14">
        <f t="shared" si="3"/>
        <v>5053</v>
      </c>
      <c r="I240" s="8" t="s">
        <v>1521</v>
      </c>
      <c r="J240" s="8" t="s">
        <v>52</v>
      </c>
      <c r="K240" s="2" t="s">
        <v>52</v>
      </c>
      <c r="L240" s="2" t="s">
        <v>52</v>
      </c>
      <c r="M240" s="2" t="s">
        <v>52</v>
      </c>
      <c r="N240" s="2" t="s">
        <v>52</v>
      </c>
    </row>
    <row r="241" spans="1:14" ht="30" customHeight="1">
      <c r="A241" s="8" t="s">
        <v>1527</v>
      </c>
      <c r="B241" s="8" t="s">
        <v>1504</v>
      </c>
      <c r="C241" s="8" t="s">
        <v>1525</v>
      </c>
      <c r="D241" s="8" t="s">
        <v>77</v>
      </c>
      <c r="E241" s="14">
        <f>일위대가!F1352</f>
        <v>849</v>
      </c>
      <c r="F241" s="14">
        <f>일위대가!H1352</f>
        <v>7912</v>
      </c>
      <c r="G241" s="14">
        <f>일위대가!J1352</f>
        <v>158</v>
      </c>
      <c r="H241" s="14">
        <f t="shared" si="3"/>
        <v>8919</v>
      </c>
      <c r="I241" s="8" t="s">
        <v>1526</v>
      </c>
      <c r="J241" s="8" t="s">
        <v>52</v>
      </c>
      <c r="K241" s="2" t="s">
        <v>52</v>
      </c>
      <c r="L241" s="2" t="s">
        <v>52</v>
      </c>
      <c r="M241" s="2" t="s">
        <v>52</v>
      </c>
      <c r="N241" s="2" t="s">
        <v>52</v>
      </c>
    </row>
    <row r="242" spans="1:14" ht="30" customHeight="1">
      <c r="A242" s="8" t="s">
        <v>1535</v>
      </c>
      <c r="B242" s="8" t="s">
        <v>1532</v>
      </c>
      <c r="C242" s="8" t="s">
        <v>1533</v>
      </c>
      <c r="D242" s="8" t="s">
        <v>77</v>
      </c>
      <c r="E242" s="14">
        <f>일위대가!F1358</f>
        <v>14036</v>
      </c>
      <c r="F242" s="14">
        <f>일위대가!H1358</f>
        <v>0</v>
      </c>
      <c r="G242" s="14">
        <f>일위대가!J1358</f>
        <v>0</v>
      </c>
      <c r="H242" s="14">
        <f t="shared" si="3"/>
        <v>14036</v>
      </c>
      <c r="I242" s="8" t="s">
        <v>1534</v>
      </c>
      <c r="J242" s="8" t="s">
        <v>52</v>
      </c>
      <c r="K242" s="2" t="s">
        <v>52</v>
      </c>
      <c r="L242" s="2" t="s">
        <v>52</v>
      </c>
      <c r="M242" s="2" t="s">
        <v>52</v>
      </c>
      <c r="N242" s="2" t="s">
        <v>52</v>
      </c>
    </row>
    <row r="243" spans="1:14" ht="30" customHeight="1">
      <c r="A243" s="8" t="s">
        <v>1539</v>
      </c>
      <c r="B243" s="8" t="s">
        <v>555</v>
      </c>
      <c r="C243" s="8" t="s">
        <v>1537</v>
      </c>
      <c r="D243" s="8" t="s">
        <v>77</v>
      </c>
      <c r="E243" s="14">
        <f>일위대가!F1363</f>
        <v>0</v>
      </c>
      <c r="F243" s="14">
        <f>일위대가!H1363</f>
        <v>18430</v>
      </c>
      <c r="G243" s="14">
        <f>일위대가!J1363</f>
        <v>0</v>
      </c>
      <c r="H243" s="14">
        <f t="shared" si="3"/>
        <v>18430</v>
      </c>
      <c r="I243" s="8" t="s">
        <v>1538</v>
      </c>
      <c r="J243" s="8" t="s">
        <v>52</v>
      </c>
      <c r="K243" s="2" t="s">
        <v>52</v>
      </c>
      <c r="L243" s="2" t="s">
        <v>52</v>
      </c>
      <c r="M243" s="2" t="s">
        <v>52</v>
      </c>
      <c r="N243" s="2" t="s">
        <v>52</v>
      </c>
    </row>
    <row r="244" spans="1:14" ht="30" customHeight="1">
      <c r="A244" s="8" t="s">
        <v>1545</v>
      </c>
      <c r="B244" s="8" t="s">
        <v>1542</v>
      </c>
      <c r="C244" s="8" t="s">
        <v>1543</v>
      </c>
      <c r="D244" s="8" t="s">
        <v>77</v>
      </c>
      <c r="E244" s="14">
        <f>일위대가!F1370</f>
        <v>1216</v>
      </c>
      <c r="F244" s="14">
        <f>일위대가!H1370</f>
        <v>0</v>
      </c>
      <c r="G244" s="14">
        <f>일위대가!J1370</f>
        <v>0</v>
      </c>
      <c r="H244" s="14">
        <f t="shared" si="3"/>
        <v>1216</v>
      </c>
      <c r="I244" s="8" t="s">
        <v>1544</v>
      </c>
      <c r="J244" s="8" t="s">
        <v>52</v>
      </c>
      <c r="K244" s="2" t="s">
        <v>52</v>
      </c>
      <c r="L244" s="2" t="s">
        <v>52</v>
      </c>
      <c r="M244" s="2" t="s">
        <v>52</v>
      </c>
      <c r="N244" s="2" t="s">
        <v>52</v>
      </c>
    </row>
    <row r="245" spans="1:14" ht="30" customHeight="1">
      <c r="A245" s="8" t="s">
        <v>1549</v>
      </c>
      <c r="B245" s="8" t="s">
        <v>1542</v>
      </c>
      <c r="C245" s="8" t="s">
        <v>1547</v>
      </c>
      <c r="D245" s="8" t="s">
        <v>77</v>
      </c>
      <c r="E245" s="14">
        <f>일위대가!F1375</f>
        <v>0</v>
      </c>
      <c r="F245" s="14">
        <f>일위대가!H1375</f>
        <v>6766</v>
      </c>
      <c r="G245" s="14">
        <f>일위대가!J1375</f>
        <v>0</v>
      </c>
      <c r="H245" s="14">
        <f t="shared" si="3"/>
        <v>6766</v>
      </c>
      <c r="I245" s="8" t="s">
        <v>1548</v>
      </c>
      <c r="J245" s="8" t="s">
        <v>52</v>
      </c>
      <c r="K245" s="2" t="s">
        <v>52</v>
      </c>
      <c r="L245" s="2" t="s">
        <v>52</v>
      </c>
      <c r="M245" s="2" t="s">
        <v>52</v>
      </c>
      <c r="N245" s="2" t="s">
        <v>52</v>
      </c>
    </row>
    <row r="246" spans="1:14" ht="30" customHeight="1">
      <c r="A246" s="8" t="s">
        <v>1594</v>
      </c>
      <c r="B246" s="8" t="s">
        <v>1591</v>
      </c>
      <c r="C246" s="8" t="s">
        <v>1592</v>
      </c>
      <c r="D246" s="8" t="s">
        <v>77</v>
      </c>
      <c r="E246" s="14">
        <f>일위대가!F1380</f>
        <v>0</v>
      </c>
      <c r="F246" s="14">
        <f>일위대가!H1380</f>
        <v>12263</v>
      </c>
      <c r="G246" s="14">
        <f>일위대가!J1380</f>
        <v>0</v>
      </c>
      <c r="H246" s="14">
        <f t="shared" si="3"/>
        <v>12263</v>
      </c>
      <c r="I246" s="8" t="s">
        <v>1593</v>
      </c>
      <c r="J246" s="8" t="s">
        <v>52</v>
      </c>
      <c r="K246" s="2" t="s">
        <v>52</v>
      </c>
      <c r="L246" s="2" t="s">
        <v>52</v>
      </c>
      <c r="M246" s="2" t="s">
        <v>52</v>
      </c>
      <c r="N246" s="2" t="s">
        <v>52</v>
      </c>
    </row>
    <row r="247" spans="1:14" ht="30" customHeight="1">
      <c r="A247" s="8" t="s">
        <v>1603</v>
      </c>
      <c r="B247" s="8" t="s">
        <v>1600</v>
      </c>
      <c r="C247" s="8" t="s">
        <v>1601</v>
      </c>
      <c r="D247" s="8" t="s">
        <v>77</v>
      </c>
      <c r="E247" s="14">
        <f>일위대가!F1385</f>
        <v>0</v>
      </c>
      <c r="F247" s="14">
        <f>일위대가!H1385</f>
        <v>15601</v>
      </c>
      <c r="G247" s="14">
        <f>일위대가!J1385</f>
        <v>0</v>
      </c>
      <c r="H247" s="14">
        <f t="shared" si="3"/>
        <v>15601</v>
      </c>
      <c r="I247" s="8" t="s">
        <v>1602</v>
      </c>
      <c r="J247" s="8" t="s">
        <v>52</v>
      </c>
      <c r="K247" s="2" t="s">
        <v>52</v>
      </c>
      <c r="L247" s="2" t="s">
        <v>52</v>
      </c>
      <c r="M247" s="2" t="s">
        <v>52</v>
      </c>
      <c r="N247" s="2" t="s">
        <v>52</v>
      </c>
    </row>
    <row r="248" spans="1:14" ht="30" customHeight="1">
      <c r="A248" s="8" t="s">
        <v>1733</v>
      </c>
      <c r="B248" s="8" t="s">
        <v>1729</v>
      </c>
      <c r="C248" s="8" t="s">
        <v>1730</v>
      </c>
      <c r="D248" s="8" t="s">
        <v>1731</v>
      </c>
      <c r="E248" s="14">
        <f>일위대가!F1389</f>
        <v>0</v>
      </c>
      <c r="F248" s="14">
        <f>일위대가!H1389</f>
        <v>0</v>
      </c>
      <c r="G248" s="14">
        <f>일위대가!J1389</f>
        <v>437</v>
      </c>
      <c r="H248" s="14">
        <f t="shared" si="3"/>
        <v>437</v>
      </c>
      <c r="I248" s="8" t="s">
        <v>1732</v>
      </c>
      <c r="J248" s="8" t="s">
        <v>52</v>
      </c>
      <c r="K248" s="2" t="s">
        <v>1810</v>
      </c>
      <c r="L248" s="2" t="s">
        <v>52</v>
      </c>
      <c r="M248" s="2" t="s">
        <v>52</v>
      </c>
      <c r="N248" s="2" t="s">
        <v>63</v>
      </c>
    </row>
    <row r="249" spans="1:14" ht="30" customHeight="1">
      <c r="A249" s="8" t="s">
        <v>1738</v>
      </c>
      <c r="B249" s="8" t="s">
        <v>1735</v>
      </c>
      <c r="C249" s="8" t="s">
        <v>1736</v>
      </c>
      <c r="D249" s="8" t="s">
        <v>1731</v>
      </c>
      <c r="E249" s="14">
        <f>일위대가!F1396</f>
        <v>9371</v>
      </c>
      <c r="F249" s="14">
        <f>일위대가!H1396</f>
        <v>39632</v>
      </c>
      <c r="G249" s="14">
        <f>일위대가!J1396</f>
        <v>2088</v>
      </c>
      <c r="H249" s="14">
        <f t="shared" si="3"/>
        <v>51091</v>
      </c>
      <c r="I249" s="8" t="s">
        <v>1737</v>
      </c>
      <c r="J249" s="8" t="s">
        <v>52</v>
      </c>
      <c r="K249" s="2" t="s">
        <v>1810</v>
      </c>
      <c r="L249" s="2" t="s">
        <v>52</v>
      </c>
      <c r="M249" s="2" t="s">
        <v>52</v>
      </c>
      <c r="N249" s="2" t="s">
        <v>63</v>
      </c>
    </row>
    <row r="250" spans="1:14" ht="30" customHeight="1">
      <c r="A250" s="8" t="s">
        <v>1747</v>
      </c>
      <c r="B250" s="8" t="s">
        <v>1744</v>
      </c>
      <c r="C250" s="8" t="s">
        <v>1745</v>
      </c>
      <c r="D250" s="8" t="s">
        <v>1731</v>
      </c>
      <c r="E250" s="14">
        <f>일위대가!F1400</f>
        <v>0</v>
      </c>
      <c r="F250" s="14">
        <f>일위대가!H1400</f>
        <v>0</v>
      </c>
      <c r="G250" s="14">
        <f>일위대가!J1400</f>
        <v>289</v>
      </c>
      <c r="H250" s="14">
        <f t="shared" si="3"/>
        <v>289</v>
      </c>
      <c r="I250" s="8" t="s">
        <v>1746</v>
      </c>
      <c r="J250" s="8" t="s">
        <v>52</v>
      </c>
      <c r="K250" s="2" t="s">
        <v>52</v>
      </c>
      <c r="L250" s="2" t="s">
        <v>52</v>
      </c>
      <c r="M250" s="2" t="s">
        <v>52</v>
      </c>
      <c r="N250" s="2" t="s">
        <v>63</v>
      </c>
    </row>
    <row r="251" spans="1:14" ht="30" customHeight="1">
      <c r="A251" s="8" t="s">
        <v>1755</v>
      </c>
      <c r="B251" s="8" t="s">
        <v>1752</v>
      </c>
      <c r="C251" s="8" t="s">
        <v>1753</v>
      </c>
      <c r="D251" s="8" t="s">
        <v>1731</v>
      </c>
      <c r="E251" s="14">
        <f>일위대가!F1404</f>
        <v>0</v>
      </c>
      <c r="F251" s="14">
        <f>일위대가!H1404</f>
        <v>0</v>
      </c>
      <c r="G251" s="14">
        <f>일위대가!J1404</f>
        <v>15854</v>
      </c>
      <c r="H251" s="14">
        <f t="shared" si="3"/>
        <v>15854</v>
      </c>
      <c r="I251" s="8" t="s">
        <v>1754</v>
      </c>
      <c r="J251" s="8" t="s">
        <v>52</v>
      </c>
      <c r="K251" s="2" t="s">
        <v>1810</v>
      </c>
      <c r="L251" s="2" t="s">
        <v>52</v>
      </c>
      <c r="M251" s="2" t="s">
        <v>52</v>
      </c>
      <c r="N251" s="2" t="s">
        <v>63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1404"/>
  <sheetViews>
    <sheetView topLeftCell="A441" workbookViewId="0">
      <selection sqref="A1:M1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</cols>
  <sheetData>
    <row r="1" spans="1:51" ht="30" customHeight="1">
      <c r="A1" s="40" t="s">
        <v>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51" ht="30" customHeight="1">
      <c r="A2" s="41" t="s">
        <v>2</v>
      </c>
      <c r="B2" s="41" t="s">
        <v>3</v>
      </c>
      <c r="C2" s="41" t="s">
        <v>4</v>
      </c>
      <c r="D2" s="41" t="s">
        <v>5</v>
      </c>
      <c r="E2" s="41" t="s">
        <v>6</v>
      </c>
      <c r="F2" s="41"/>
      <c r="G2" s="41" t="s">
        <v>9</v>
      </c>
      <c r="H2" s="41"/>
      <c r="I2" s="41" t="s">
        <v>10</v>
      </c>
      <c r="J2" s="41"/>
      <c r="K2" s="41" t="s">
        <v>11</v>
      </c>
      <c r="L2" s="41"/>
      <c r="M2" s="41" t="s">
        <v>12</v>
      </c>
      <c r="N2" s="43" t="s">
        <v>819</v>
      </c>
      <c r="O2" s="43" t="s">
        <v>20</v>
      </c>
      <c r="P2" s="43" t="s">
        <v>22</v>
      </c>
      <c r="Q2" s="43" t="s">
        <v>23</v>
      </c>
      <c r="R2" s="43" t="s">
        <v>24</v>
      </c>
      <c r="S2" s="43" t="s">
        <v>25</v>
      </c>
      <c r="T2" s="43" t="s">
        <v>26</v>
      </c>
      <c r="U2" s="43" t="s">
        <v>27</v>
      </c>
      <c r="V2" s="43" t="s">
        <v>28</v>
      </c>
      <c r="W2" s="43" t="s">
        <v>29</v>
      </c>
      <c r="X2" s="43" t="s">
        <v>30</v>
      </c>
      <c r="Y2" s="43" t="s">
        <v>31</v>
      </c>
      <c r="Z2" s="43" t="s">
        <v>32</v>
      </c>
      <c r="AA2" s="43" t="s">
        <v>33</v>
      </c>
      <c r="AB2" s="43" t="s">
        <v>34</v>
      </c>
      <c r="AC2" s="43" t="s">
        <v>35</v>
      </c>
      <c r="AD2" s="43" t="s">
        <v>36</v>
      </c>
      <c r="AE2" s="43" t="s">
        <v>37</v>
      </c>
      <c r="AF2" s="43" t="s">
        <v>38</v>
      </c>
      <c r="AG2" s="43" t="s">
        <v>39</v>
      </c>
      <c r="AH2" s="43" t="s">
        <v>40</v>
      </c>
      <c r="AI2" s="43" t="s">
        <v>41</v>
      </c>
      <c r="AJ2" s="43" t="s">
        <v>42</v>
      </c>
      <c r="AK2" s="43" t="s">
        <v>43</v>
      </c>
      <c r="AL2" s="43" t="s">
        <v>44</v>
      </c>
      <c r="AM2" s="43" t="s">
        <v>45</v>
      </c>
      <c r="AN2" s="43" t="s">
        <v>46</v>
      </c>
      <c r="AO2" s="43" t="s">
        <v>47</v>
      </c>
      <c r="AP2" s="43" t="s">
        <v>820</v>
      </c>
      <c r="AQ2" s="43" t="s">
        <v>821</v>
      </c>
      <c r="AR2" s="43" t="s">
        <v>822</v>
      </c>
      <c r="AS2" s="43" t="s">
        <v>823</v>
      </c>
      <c r="AT2" s="43" t="s">
        <v>824</v>
      </c>
      <c r="AU2" s="43" t="s">
        <v>825</v>
      </c>
      <c r="AV2" s="43" t="s">
        <v>48</v>
      </c>
      <c r="AW2" s="43" t="s">
        <v>826</v>
      </c>
      <c r="AX2" s="1" t="s">
        <v>818</v>
      </c>
      <c r="AY2" s="1" t="s">
        <v>21</v>
      </c>
    </row>
    <row r="3" spans="1:51" ht="30" customHeight="1">
      <c r="A3" s="41"/>
      <c r="B3" s="41"/>
      <c r="C3" s="41"/>
      <c r="D3" s="41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41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</row>
    <row r="4" spans="1:51" ht="30" customHeight="1">
      <c r="A4" s="44" t="s">
        <v>827</v>
      </c>
      <c r="B4" s="44"/>
      <c r="C4" s="44"/>
      <c r="D4" s="44"/>
      <c r="E4" s="45"/>
      <c r="F4" s="46"/>
      <c r="G4" s="45"/>
      <c r="H4" s="46"/>
      <c r="I4" s="45"/>
      <c r="J4" s="46"/>
      <c r="K4" s="45"/>
      <c r="L4" s="46"/>
      <c r="M4" s="44"/>
      <c r="N4" s="1" t="s">
        <v>62</v>
      </c>
    </row>
    <row r="5" spans="1:51" ht="30" customHeight="1">
      <c r="A5" s="8" t="s">
        <v>828</v>
      </c>
      <c r="B5" s="8" t="s">
        <v>829</v>
      </c>
      <c r="C5" s="8" t="s">
        <v>447</v>
      </c>
      <c r="D5" s="9">
        <v>0.16</v>
      </c>
      <c r="E5" s="13">
        <f>단가대비표!O113</f>
        <v>3931200</v>
      </c>
      <c r="F5" s="14">
        <f>TRUNC(E5*D5,1)</f>
        <v>628992</v>
      </c>
      <c r="G5" s="13">
        <f>단가대비표!P113</f>
        <v>0</v>
      </c>
      <c r="H5" s="14">
        <f>TRUNC(G5*D5,1)</f>
        <v>0</v>
      </c>
      <c r="I5" s="13">
        <f>단가대비표!V113</f>
        <v>0</v>
      </c>
      <c r="J5" s="14">
        <f>TRUNC(I5*D5,1)</f>
        <v>0</v>
      </c>
      <c r="K5" s="13">
        <f t="shared" ref="K5:L8" si="0">TRUNC(E5+G5+I5,1)</f>
        <v>3931200</v>
      </c>
      <c r="L5" s="14">
        <f t="shared" si="0"/>
        <v>628992</v>
      </c>
      <c r="M5" s="8" t="s">
        <v>830</v>
      </c>
      <c r="N5" s="2" t="s">
        <v>52</v>
      </c>
      <c r="O5" s="2" t="s">
        <v>831</v>
      </c>
      <c r="P5" s="2" t="s">
        <v>64</v>
      </c>
      <c r="Q5" s="2" t="s">
        <v>64</v>
      </c>
      <c r="R5" s="2" t="s">
        <v>63</v>
      </c>
      <c r="S5" s="3"/>
      <c r="T5" s="3"/>
      <c r="U5" s="3"/>
      <c r="V5" s="3">
        <v>1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" t="s">
        <v>52</v>
      </c>
      <c r="AW5" s="2" t="s">
        <v>832</v>
      </c>
      <c r="AX5" s="2" t="s">
        <v>52</v>
      </c>
      <c r="AY5" s="2" t="s">
        <v>833</v>
      </c>
    </row>
    <row r="6" spans="1:51" ht="30" customHeight="1">
      <c r="A6" s="8" t="s">
        <v>834</v>
      </c>
      <c r="B6" s="8" t="s">
        <v>835</v>
      </c>
      <c r="C6" s="8" t="s">
        <v>60</v>
      </c>
      <c r="D6" s="9">
        <v>1</v>
      </c>
      <c r="E6" s="13">
        <f>일위대가목록!E163</f>
        <v>0</v>
      </c>
      <c r="F6" s="14">
        <f>TRUNC(E6*D6,1)</f>
        <v>0</v>
      </c>
      <c r="G6" s="13">
        <f>일위대가목록!F163</f>
        <v>0</v>
      </c>
      <c r="H6" s="14">
        <f>TRUNC(G6*D6,1)</f>
        <v>0</v>
      </c>
      <c r="I6" s="13">
        <f>일위대가목록!G163</f>
        <v>182965</v>
      </c>
      <c r="J6" s="14">
        <f>TRUNC(I6*D6,1)</f>
        <v>182965</v>
      </c>
      <c r="K6" s="13">
        <f t="shared" si="0"/>
        <v>182965</v>
      </c>
      <c r="L6" s="14">
        <f t="shared" si="0"/>
        <v>182965</v>
      </c>
      <c r="M6" s="8" t="s">
        <v>830</v>
      </c>
      <c r="N6" s="2" t="s">
        <v>52</v>
      </c>
      <c r="O6" s="2" t="s">
        <v>836</v>
      </c>
      <c r="P6" s="2" t="s">
        <v>63</v>
      </c>
      <c r="Q6" s="2" t="s">
        <v>64</v>
      </c>
      <c r="R6" s="2" t="s">
        <v>64</v>
      </c>
      <c r="S6" s="3"/>
      <c r="T6" s="3"/>
      <c r="U6" s="3"/>
      <c r="V6" s="3">
        <v>1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2" t="s">
        <v>52</v>
      </c>
      <c r="AW6" s="2" t="s">
        <v>837</v>
      </c>
      <c r="AX6" s="2" t="s">
        <v>52</v>
      </c>
      <c r="AY6" s="2" t="s">
        <v>833</v>
      </c>
    </row>
    <row r="7" spans="1:51" ht="30" customHeight="1">
      <c r="A7" s="8" t="s">
        <v>838</v>
      </c>
      <c r="B7" s="8" t="s">
        <v>835</v>
      </c>
      <c r="C7" s="8" t="s">
        <v>60</v>
      </c>
      <c r="D7" s="9">
        <v>1</v>
      </c>
      <c r="E7" s="13">
        <f>일위대가목록!E164</f>
        <v>0</v>
      </c>
      <c r="F7" s="14">
        <f>TRUNC(E7*D7,1)</f>
        <v>0</v>
      </c>
      <c r="G7" s="13">
        <f>일위대가목록!F164</f>
        <v>0</v>
      </c>
      <c r="H7" s="14">
        <f>TRUNC(G7*D7,1)</f>
        <v>0</v>
      </c>
      <c r="I7" s="13">
        <f>일위대가목록!G164</f>
        <v>182965</v>
      </c>
      <c r="J7" s="14">
        <f>TRUNC(I7*D7,1)</f>
        <v>182965</v>
      </c>
      <c r="K7" s="13">
        <f t="shared" si="0"/>
        <v>182965</v>
      </c>
      <c r="L7" s="14">
        <f t="shared" si="0"/>
        <v>182965</v>
      </c>
      <c r="M7" s="8" t="s">
        <v>830</v>
      </c>
      <c r="N7" s="2" t="s">
        <v>52</v>
      </c>
      <c r="O7" s="2" t="s">
        <v>839</v>
      </c>
      <c r="P7" s="2" t="s">
        <v>63</v>
      </c>
      <c r="Q7" s="2" t="s">
        <v>64</v>
      </c>
      <c r="R7" s="2" t="s">
        <v>64</v>
      </c>
      <c r="S7" s="3"/>
      <c r="T7" s="3"/>
      <c r="U7" s="3"/>
      <c r="V7" s="3">
        <v>1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2" t="s">
        <v>52</v>
      </c>
      <c r="AW7" s="2" t="s">
        <v>840</v>
      </c>
      <c r="AX7" s="2" t="s">
        <v>52</v>
      </c>
      <c r="AY7" s="2" t="s">
        <v>833</v>
      </c>
    </row>
    <row r="8" spans="1:51" ht="30" customHeight="1">
      <c r="A8" s="8" t="s">
        <v>841</v>
      </c>
      <c r="B8" s="8" t="s">
        <v>842</v>
      </c>
      <c r="C8" s="8" t="s">
        <v>172</v>
      </c>
      <c r="D8" s="9">
        <v>1</v>
      </c>
      <c r="E8" s="13">
        <v>0</v>
      </c>
      <c r="F8" s="14">
        <f>TRUNC(E8*D8,1)</f>
        <v>0</v>
      </c>
      <c r="G8" s="13">
        <v>0</v>
      </c>
      <c r="H8" s="14">
        <f>TRUNC(G8*D8,1)</f>
        <v>0</v>
      </c>
      <c r="I8" s="13">
        <f>TRUNC(SUMIF(V5:V8, RIGHTB(O8, 1), L5:L8)*U8, 2)</f>
        <v>994922</v>
      </c>
      <c r="J8" s="14">
        <f>TRUNC(I8*D8,1)</f>
        <v>994922</v>
      </c>
      <c r="K8" s="13">
        <f t="shared" si="0"/>
        <v>994922</v>
      </c>
      <c r="L8" s="14">
        <f t="shared" si="0"/>
        <v>994922</v>
      </c>
      <c r="M8" s="8" t="s">
        <v>52</v>
      </c>
      <c r="N8" s="2" t="s">
        <v>62</v>
      </c>
      <c r="O8" s="2" t="s">
        <v>843</v>
      </c>
      <c r="P8" s="2" t="s">
        <v>64</v>
      </c>
      <c r="Q8" s="2" t="s">
        <v>64</v>
      </c>
      <c r="R8" s="2" t="s">
        <v>64</v>
      </c>
      <c r="S8" s="3">
        <v>3</v>
      </c>
      <c r="T8" s="3">
        <v>2</v>
      </c>
      <c r="U8" s="3">
        <v>1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2" t="s">
        <v>52</v>
      </c>
      <c r="AW8" s="2" t="s">
        <v>844</v>
      </c>
      <c r="AX8" s="2" t="s">
        <v>52</v>
      </c>
      <c r="AY8" s="2" t="s">
        <v>52</v>
      </c>
    </row>
    <row r="9" spans="1:51" ht="30" customHeight="1">
      <c r="A9" s="8" t="s">
        <v>845</v>
      </c>
      <c r="B9" s="8" t="s">
        <v>52</v>
      </c>
      <c r="C9" s="8" t="s">
        <v>52</v>
      </c>
      <c r="D9" s="9"/>
      <c r="E9" s="13"/>
      <c r="F9" s="14">
        <f>TRUNC(SUMIF(N5:N8, N4, F5:F8),0)</f>
        <v>0</v>
      </c>
      <c r="G9" s="13"/>
      <c r="H9" s="14">
        <f>TRUNC(SUMIF(N5:N8, N4, H5:H8),0)</f>
        <v>0</v>
      </c>
      <c r="I9" s="13"/>
      <c r="J9" s="14">
        <f>TRUNC(SUMIF(N5:N8, N4, J5:J8),0)</f>
        <v>994922</v>
      </c>
      <c r="K9" s="13"/>
      <c r="L9" s="14">
        <f>F9+H9+J9</f>
        <v>994922</v>
      </c>
      <c r="M9" s="8" t="s">
        <v>52</v>
      </c>
      <c r="N9" s="2" t="s">
        <v>106</v>
      </c>
      <c r="O9" s="2" t="s">
        <v>106</v>
      </c>
      <c r="P9" s="2" t="s">
        <v>52</v>
      </c>
      <c r="Q9" s="2" t="s">
        <v>52</v>
      </c>
      <c r="R9" s="2" t="s">
        <v>52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2" t="s">
        <v>52</v>
      </c>
      <c r="AW9" s="2" t="s">
        <v>52</v>
      </c>
      <c r="AX9" s="2" t="s">
        <v>52</v>
      </c>
      <c r="AY9" s="2" t="s">
        <v>52</v>
      </c>
    </row>
    <row r="10" spans="1:51" ht="30" customHeight="1">
      <c r="A10" s="9"/>
      <c r="B10" s="9"/>
      <c r="C10" s="9"/>
      <c r="D10" s="9"/>
      <c r="E10" s="13"/>
      <c r="F10" s="14"/>
      <c r="G10" s="13"/>
      <c r="H10" s="14"/>
      <c r="I10" s="13"/>
      <c r="J10" s="14"/>
      <c r="K10" s="13"/>
      <c r="L10" s="14"/>
      <c r="M10" s="9"/>
    </row>
    <row r="11" spans="1:51" ht="30" customHeight="1">
      <c r="A11" s="44" t="s">
        <v>846</v>
      </c>
      <c r="B11" s="44"/>
      <c r="C11" s="44"/>
      <c r="D11" s="44"/>
      <c r="E11" s="45"/>
      <c r="F11" s="46"/>
      <c r="G11" s="45"/>
      <c r="H11" s="46"/>
      <c r="I11" s="45"/>
      <c r="J11" s="46"/>
      <c r="K11" s="45"/>
      <c r="L11" s="46"/>
      <c r="M11" s="44"/>
      <c r="N11" s="1" t="s">
        <v>69</v>
      </c>
    </row>
    <row r="12" spans="1:51" ht="30" customHeight="1">
      <c r="A12" s="8" t="s">
        <v>828</v>
      </c>
      <c r="B12" s="8" t="s">
        <v>847</v>
      </c>
      <c r="C12" s="8" t="s">
        <v>447</v>
      </c>
      <c r="D12" s="9">
        <v>0.16</v>
      </c>
      <c r="E12" s="13">
        <f>단가대비표!O114</f>
        <v>1800000</v>
      </c>
      <c r="F12" s="14">
        <f>TRUNC(E12*D12,1)</f>
        <v>288000</v>
      </c>
      <c r="G12" s="13">
        <f>단가대비표!P114</f>
        <v>0</v>
      </c>
      <c r="H12" s="14">
        <f>TRUNC(G12*D12,1)</f>
        <v>0</v>
      </c>
      <c r="I12" s="13">
        <f>단가대비표!V114</f>
        <v>0</v>
      </c>
      <c r="J12" s="14">
        <f>TRUNC(I12*D12,1)</f>
        <v>0</v>
      </c>
      <c r="K12" s="13">
        <f t="shared" ref="K12:L15" si="1">TRUNC(E12+G12+I12,1)</f>
        <v>1800000</v>
      </c>
      <c r="L12" s="14">
        <f t="shared" si="1"/>
        <v>288000</v>
      </c>
      <c r="M12" s="8" t="s">
        <v>830</v>
      </c>
      <c r="N12" s="2" t="s">
        <v>52</v>
      </c>
      <c r="O12" s="2" t="s">
        <v>848</v>
      </c>
      <c r="P12" s="2" t="s">
        <v>64</v>
      </c>
      <c r="Q12" s="2" t="s">
        <v>64</v>
      </c>
      <c r="R12" s="2" t="s">
        <v>63</v>
      </c>
      <c r="S12" s="3"/>
      <c r="T12" s="3"/>
      <c r="U12" s="3"/>
      <c r="V12" s="3">
        <v>1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2" t="s">
        <v>52</v>
      </c>
      <c r="AW12" s="2" t="s">
        <v>849</v>
      </c>
      <c r="AX12" s="2" t="s">
        <v>52</v>
      </c>
      <c r="AY12" s="2" t="s">
        <v>833</v>
      </c>
    </row>
    <row r="13" spans="1:51" ht="30" customHeight="1">
      <c r="A13" s="8" t="s">
        <v>834</v>
      </c>
      <c r="B13" s="8" t="s">
        <v>850</v>
      </c>
      <c r="C13" s="8" t="s">
        <v>60</v>
      </c>
      <c r="D13" s="9">
        <v>1</v>
      </c>
      <c r="E13" s="13">
        <f>일위대가목록!E166</f>
        <v>0</v>
      </c>
      <c r="F13" s="14">
        <f>TRUNC(E13*D13,1)</f>
        <v>0</v>
      </c>
      <c r="G13" s="13">
        <f>일위대가목록!F166</f>
        <v>0</v>
      </c>
      <c r="H13" s="14">
        <f>TRUNC(G13*D13,1)</f>
        <v>0</v>
      </c>
      <c r="I13" s="13">
        <f>일위대가목록!G166</f>
        <v>160020</v>
      </c>
      <c r="J13" s="14">
        <f>TRUNC(I13*D13,1)</f>
        <v>160020</v>
      </c>
      <c r="K13" s="13">
        <f t="shared" si="1"/>
        <v>160020</v>
      </c>
      <c r="L13" s="14">
        <f t="shared" si="1"/>
        <v>160020</v>
      </c>
      <c r="M13" s="8" t="s">
        <v>830</v>
      </c>
      <c r="N13" s="2" t="s">
        <v>52</v>
      </c>
      <c r="O13" s="2" t="s">
        <v>851</v>
      </c>
      <c r="P13" s="2" t="s">
        <v>63</v>
      </c>
      <c r="Q13" s="2" t="s">
        <v>64</v>
      </c>
      <c r="R13" s="2" t="s">
        <v>64</v>
      </c>
      <c r="S13" s="3"/>
      <c r="T13" s="3"/>
      <c r="U13" s="3"/>
      <c r="V13" s="3">
        <v>1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2" t="s">
        <v>52</v>
      </c>
      <c r="AW13" s="2" t="s">
        <v>852</v>
      </c>
      <c r="AX13" s="2" t="s">
        <v>52</v>
      </c>
      <c r="AY13" s="2" t="s">
        <v>833</v>
      </c>
    </row>
    <row r="14" spans="1:51" ht="30" customHeight="1">
      <c r="A14" s="8" t="s">
        <v>838</v>
      </c>
      <c r="B14" s="8" t="s">
        <v>850</v>
      </c>
      <c r="C14" s="8" t="s">
        <v>60</v>
      </c>
      <c r="D14" s="9">
        <v>1</v>
      </c>
      <c r="E14" s="13">
        <f>일위대가목록!E167</f>
        <v>0</v>
      </c>
      <c r="F14" s="14">
        <f>TRUNC(E14*D14,1)</f>
        <v>0</v>
      </c>
      <c r="G14" s="13">
        <f>일위대가목록!F167</f>
        <v>0</v>
      </c>
      <c r="H14" s="14">
        <f>TRUNC(G14*D14,1)</f>
        <v>0</v>
      </c>
      <c r="I14" s="13">
        <f>일위대가목록!G167</f>
        <v>160020</v>
      </c>
      <c r="J14" s="14">
        <f>TRUNC(I14*D14,1)</f>
        <v>160020</v>
      </c>
      <c r="K14" s="13">
        <f t="shared" si="1"/>
        <v>160020</v>
      </c>
      <c r="L14" s="14">
        <f t="shared" si="1"/>
        <v>160020</v>
      </c>
      <c r="M14" s="8" t="s">
        <v>830</v>
      </c>
      <c r="N14" s="2" t="s">
        <v>52</v>
      </c>
      <c r="O14" s="2" t="s">
        <v>853</v>
      </c>
      <c r="P14" s="2" t="s">
        <v>63</v>
      </c>
      <c r="Q14" s="2" t="s">
        <v>64</v>
      </c>
      <c r="R14" s="2" t="s">
        <v>64</v>
      </c>
      <c r="S14" s="3"/>
      <c r="T14" s="3"/>
      <c r="U14" s="3"/>
      <c r="V14" s="3">
        <v>1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2" t="s">
        <v>52</v>
      </c>
      <c r="AW14" s="2" t="s">
        <v>854</v>
      </c>
      <c r="AX14" s="2" t="s">
        <v>52</v>
      </c>
      <c r="AY14" s="2" t="s">
        <v>833</v>
      </c>
    </row>
    <row r="15" spans="1:51" ht="30" customHeight="1">
      <c r="A15" s="8" t="s">
        <v>841</v>
      </c>
      <c r="B15" s="8" t="s">
        <v>842</v>
      </c>
      <c r="C15" s="8" t="s">
        <v>172</v>
      </c>
      <c r="D15" s="9">
        <v>1</v>
      </c>
      <c r="E15" s="13">
        <v>0</v>
      </c>
      <c r="F15" s="14">
        <f>TRUNC(E15*D15,1)</f>
        <v>0</v>
      </c>
      <c r="G15" s="13">
        <v>0</v>
      </c>
      <c r="H15" s="14">
        <f>TRUNC(G15*D15,1)</f>
        <v>0</v>
      </c>
      <c r="I15" s="13">
        <f>TRUNC(SUMIF(V12:V15, RIGHTB(O15, 1), L12:L15)*U15, 2)</f>
        <v>608040</v>
      </c>
      <c r="J15" s="14">
        <f>TRUNC(I15*D15,1)</f>
        <v>608040</v>
      </c>
      <c r="K15" s="13">
        <f t="shared" si="1"/>
        <v>608040</v>
      </c>
      <c r="L15" s="14">
        <f t="shared" si="1"/>
        <v>608040</v>
      </c>
      <c r="M15" s="8" t="s">
        <v>52</v>
      </c>
      <c r="N15" s="2" t="s">
        <v>69</v>
      </c>
      <c r="O15" s="2" t="s">
        <v>843</v>
      </c>
      <c r="P15" s="2" t="s">
        <v>64</v>
      </c>
      <c r="Q15" s="2" t="s">
        <v>64</v>
      </c>
      <c r="R15" s="2" t="s">
        <v>64</v>
      </c>
      <c r="S15" s="3">
        <v>3</v>
      </c>
      <c r="T15" s="3">
        <v>2</v>
      </c>
      <c r="U15" s="3">
        <v>1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2" t="s">
        <v>52</v>
      </c>
      <c r="AW15" s="2" t="s">
        <v>855</v>
      </c>
      <c r="AX15" s="2" t="s">
        <v>52</v>
      </c>
      <c r="AY15" s="2" t="s">
        <v>52</v>
      </c>
    </row>
    <row r="16" spans="1:51" ht="30" customHeight="1">
      <c r="A16" s="8" t="s">
        <v>845</v>
      </c>
      <c r="B16" s="8" t="s">
        <v>52</v>
      </c>
      <c r="C16" s="8" t="s">
        <v>52</v>
      </c>
      <c r="D16" s="9"/>
      <c r="E16" s="13"/>
      <c r="F16" s="14">
        <f>TRUNC(SUMIF(N12:N15, N11, F12:F15),0)</f>
        <v>0</v>
      </c>
      <c r="G16" s="13"/>
      <c r="H16" s="14">
        <f>TRUNC(SUMIF(N12:N15, N11, H12:H15),0)</f>
        <v>0</v>
      </c>
      <c r="I16" s="13"/>
      <c r="J16" s="14">
        <f>TRUNC(SUMIF(N12:N15, N11, J12:J15),0)</f>
        <v>608040</v>
      </c>
      <c r="K16" s="13"/>
      <c r="L16" s="14">
        <f>F16+H16+J16</f>
        <v>608040</v>
      </c>
      <c r="M16" s="8" t="s">
        <v>52</v>
      </c>
      <c r="N16" s="2" t="s">
        <v>106</v>
      </c>
      <c r="O16" s="2" t="s">
        <v>106</v>
      </c>
      <c r="P16" s="2" t="s">
        <v>52</v>
      </c>
      <c r="Q16" s="2" t="s">
        <v>52</v>
      </c>
      <c r="R16" s="2" t="s">
        <v>52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2" t="s">
        <v>52</v>
      </c>
      <c r="AW16" s="2" t="s">
        <v>52</v>
      </c>
      <c r="AX16" s="2" t="s">
        <v>52</v>
      </c>
      <c r="AY16" s="2" t="s">
        <v>52</v>
      </c>
    </row>
    <row r="17" spans="1:51" ht="30" customHeight="1">
      <c r="A17" s="9"/>
      <c r="B17" s="9"/>
      <c r="C17" s="9"/>
      <c r="D17" s="9"/>
      <c r="E17" s="13"/>
      <c r="F17" s="14"/>
      <c r="G17" s="13"/>
      <c r="H17" s="14"/>
      <c r="I17" s="13"/>
      <c r="J17" s="14"/>
      <c r="K17" s="13"/>
      <c r="L17" s="14"/>
      <c r="M17" s="9"/>
    </row>
    <row r="18" spans="1:51" ht="30" customHeight="1">
      <c r="A18" s="44" t="s">
        <v>856</v>
      </c>
      <c r="B18" s="44"/>
      <c r="C18" s="44"/>
      <c r="D18" s="44"/>
      <c r="E18" s="45"/>
      <c r="F18" s="46"/>
      <c r="G18" s="45"/>
      <c r="H18" s="46"/>
      <c r="I18" s="45"/>
      <c r="J18" s="46"/>
      <c r="K18" s="45"/>
      <c r="L18" s="46"/>
      <c r="M18" s="44"/>
      <c r="N18" s="1" t="s">
        <v>74</v>
      </c>
    </row>
    <row r="19" spans="1:51" ht="30" customHeight="1">
      <c r="A19" s="8" t="s">
        <v>857</v>
      </c>
      <c r="B19" s="8" t="s">
        <v>858</v>
      </c>
      <c r="C19" s="8" t="s">
        <v>859</v>
      </c>
      <c r="D19" s="9">
        <v>3.5999999999999997E-2</v>
      </c>
      <c r="E19" s="13">
        <f>단가대비표!O162</f>
        <v>0</v>
      </c>
      <c r="F19" s="14">
        <f>TRUNC(E19*D19,1)</f>
        <v>0</v>
      </c>
      <c r="G19" s="13">
        <f>단가대비표!P162</f>
        <v>228462</v>
      </c>
      <c r="H19" s="14">
        <f>TRUNC(G19*D19,1)</f>
        <v>8224.6</v>
      </c>
      <c r="I19" s="13">
        <f>단가대비표!V162</f>
        <v>0</v>
      </c>
      <c r="J19" s="14">
        <f>TRUNC(I19*D19,1)</f>
        <v>0</v>
      </c>
      <c r="K19" s="13">
        <f t="shared" ref="K19:L23" si="2">TRUNC(E19+G19+I19,1)</f>
        <v>228462</v>
      </c>
      <c r="L19" s="14">
        <f t="shared" si="2"/>
        <v>8224.6</v>
      </c>
      <c r="M19" s="8" t="s">
        <v>830</v>
      </c>
      <c r="N19" s="2" t="s">
        <v>52</v>
      </c>
      <c r="O19" s="2" t="s">
        <v>860</v>
      </c>
      <c r="P19" s="2" t="s">
        <v>64</v>
      </c>
      <c r="Q19" s="2" t="s">
        <v>64</v>
      </c>
      <c r="R19" s="2" t="s">
        <v>63</v>
      </c>
      <c r="S19" s="3"/>
      <c r="T19" s="3"/>
      <c r="U19" s="3"/>
      <c r="V19" s="3">
        <v>1</v>
      </c>
      <c r="W19" s="3">
        <v>2</v>
      </c>
      <c r="X19" s="3">
        <v>3</v>
      </c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2" t="s">
        <v>52</v>
      </c>
      <c r="AW19" s="2" t="s">
        <v>861</v>
      </c>
      <c r="AX19" s="2" t="s">
        <v>52</v>
      </c>
      <c r="AY19" s="2" t="s">
        <v>833</v>
      </c>
    </row>
    <row r="20" spans="1:51" ht="30" customHeight="1">
      <c r="A20" s="8" t="s">
        <v>862</v>
      </c>
      <c r="B20" s="8" t="s">
        <v>863</v>
      </c>
      <c r="C20" s="8" t="s">
        <v>859</v>
      </c>
      <c r="D20" s="9">
        <v>1.2999999999999999E-2</v>
      </c>
      <c r="E20" s="13">
        <f>단가대비표!O160</f>
        <v>0</v>
      </c>
      <c r="F20" s="14">
        <f>TRUNC(E20*D20,1)</f>
        <v>0</v>
      </c>
      <c r="G20" s="13">
        <f>단가대비표!P160</f>
        <v>130264</v>
      </c>
      <c r="H20" s="14">
        <f>TRUNC(G20*D20,1)</f>
        <v>1693.4</v>
      </c>
      <c r="I20" s="13">
        <f>단가대비표!V160</f>
        <v>0</v>
      </c>
      <c r="J20" s="14">
        <f>TRUNC(I20*D20,1)</f>
        <v>0</v>
      </c>
      <c r="K20" s="13">
        <f t="shared" si="2"/>
        <v>130264</v>
      </c>
      <c r="L20" s="14">
        <f t="shared" si="2"/>
        <v>1693.4</v>
      </c>
      <c r="M20" s="8" t="s">
        <v>830</v>
      </c>
      <c r="N20" s="2" t="s">
        <v>52</v>
      </c>
      <c r="O20" s="2" t="s">
        <v>864</v>
      </c>
      <c r="P20" s="2" t="s">
        <v>64</v>
      </c>
      <c r="Q20" s="2" t="s">
        <v>64</v>
      </c>
      <c r="R20" s="2" t="s">
        <v>63</v>
      </c>
      <c r="S20" s="3"/>
      <c r="T20" s="3"/>
      <c r="U20" s="3"/>
      <c r="V20" s="3">
        <v>1</v>
      </c>
      <c r="W20" s="3">
        <v>2</v>
      </c>
      <c r="X20" s="3">
        <v>3</v>
      </c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2" t="s">
        <v>52</v>
      </c>
      <c r="AW20" s="2" t="s">
        <v>865</v>
      </c>
      <c r="AX20" s="2" t="s">
        <v>52</v>
      </c>
      <c r="AY20" s="2" t="s">
        <v>833</v>
      </c>
    </row>
    <row r="21" spans="1:51" ht="30" customHeight="1">
      <c r="A21" s="8" t="s">
        <v>866</v>
      </c>
      <c r="B21" s="8" t="s">
        <v>867</v>
      </c>
      <c r="C21" s="8" t="s">
        <v>172</v>
      </c>
      <c r="D21" s="9">
        <v>1</v>
      </c>
      <c r="E21" s="13">
        <f>TRUNC(SUMIF(V19:V23, RIGHTB(O21, 1), H19:H23)*U21, 2)</f>
        <v>2479.5</v>
      </c>
      <c r="F21" s="14">
        <f>TRUNC(E21*D21,1)</f>
        <v>2479.5</v>
      </c>
      <c r="G21" s="13">
        <v>0</v>
      </c>
      <c r="H21" s="14">
        <f>TRUNC(G21*D21,1)</f>
        <v>0</v>
      </c>
      <c r="I21" s="13">
        <v>0</v>
      </c>
      <c r="J21" s="14">
        <f>TRUNC(I21*D21,1)</f>
        <v>0</v>
      </c>
      <c r="K21" s="13">
        <f t="shared" si="2"/>
        <v>2479.5</v>
      </c>
      <c r="L21" s="14">
        <f t="shared" si="2"/>
        <v>2479.5</v>
      </c>
      <c r="M21" s="8" t="s">
        <v>52</v>
      </c>
      <c r="N21" s="2" t="s">
        <v>74</v>
      </c>
      <c r="O21" s="2" t="s">
        <v>843</v>
      </c>
      <c r="P21" s="2" t="s">
        <v>64</v>
      </c>
      <c r="Q21" s="2" t="s">
        <v>64</v>
      </c>
      <c r="R21" s="2" t="s">
        <v>64</v>
      </c>
      <c r="S21" s="3">
        <v>1</v>
      </c>
      <c r="T21" s="3">
        <v>0</v>
      </c>
      <c r="U21" s="3">
        <v>0.25</v>
      </c>
      <c r="V21" s="3"/>
      <c r="W21" s="3"/>
      <c r="X21" s="3">
        <v>3</v>
      </c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2" t="s">
        <v>52</v>
      </c>
      <c r="AW21" s="2" t="s">
        <v>868</v>
      </c>
      <c r="AX21" s="2" t="s">
        <v>52</v>
      </c>
      <c r="AY21" s="2" t="s">
        <v>52</v>
      </c>
    </row>
    <row r="22" spans="1:51" ht="30" customHeight="1">
      <c r="A22" s="8" t="s">
        <v>869</v>
      </c>
      <c r="B22" s="8" t="s">
        <v>870</v>
      </c>
      <c r="C22" s="8" t="s">
        <v>172</v>
      </c>
      <c r="D22" s="9">
        <v>1</v>
      </c>
      <c r="E22" s="13">
        <v>0</v>
      </c>
      <c r="F22" s="14">
        <f>TRUNC(E22*D22,1)</f>
        <v>0</v>
      </c>
      <c r="G22" s="13">
        <v>0</v>
      </c>
      <c r="H22" s="14">
        <f>TRUNC(G22*D22,1)</f>
        <v>0</v>
      </c>
      <c r="I22" s="13">
        <f>TRUNC(SUMIF(W19:W23, RIGHTB(O22, 1), H19:H23)*U22, 2)</f>
        <v>297.54000000000002</v>
      </c>
      <c r="J22" s="14">
        <f>TRUNC(I22*D22,1)</f>
        <v>297.5</v>
      </c>
      <c r="K22" s="13">
        <f t="shared" si="2"/>
        <v>297.5</v>
      </c>
      <c r="L22" s="14">
        <f t="shared" si="2"/>
        <v>297.5</v>
      </c>
      <c r="M22" s="8" t="s">
        <v>830</v>
      </c>
      <c r="N22" s="2" t="s">
        <v>52</v>
      </c>
      <c r="O22" s="2" t="s">
        <v>871</v>
      </c>
      <c r="P22" s="2" t="s">
        <v>64</v>
      </c>
      <c r="Q22" s="2" t="s">
        <v>64</v>
      </c>
      <c r="R22" s="2" t="s">
        <v>64</v>
      </c>
      <c r="S22" s="3">
        <v>1</v>
      </c>
      <c r="T22" s="3">
        <v>2</v>
      </c>
      <c r="U22" s="3">
        <v>0.03</v>
      </c>
      <c r="V22" s="3"/>
      <c r="W22" s="3"/>
      <c r="X22" s="3">
        <v>3</v>
      </c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2" t="s">
        <v>52</v>
      </c>
      <c r="AW22" s="2" t="s">
        <v>872</v>
      </c>
      <c r="AX22" s="2" t="s">
        <v>52</v>
      </c>
      <c r="AY22" s="2" t="s">
        <v>833</v>
      </c>
    </row>
    <row r="23" spans="1:51" ht="30" customHeight="1">
      <c r="A23" s="8" t="s">
        <v>841</v>
      </c>
      <c r="B23" s="8" t="s">
        <v>842</v>
      </c>
      <c r="C23" s="8" t="s">
        <v>172</v>
      </c>
      <c r="D23" s="9">
        <v>1</v>
      </c>
      <c r="E23" s="13">
        <v>0</v>
      </c>
      <c r="F23" s="14">
        <f>TRUNC(E23*D23,1)</f>
        <v>0</v>
      </c>
      <c r="G23" s="13">
        <v>0</v>
      </c>
      <c r="H23" s="14">
        <f>TRUNC(G23*D23,1)</f>
        <v>0</v>
      </c>
      <c r="I23" s="13">
        <f>TRUNC(SUMIF(X19:X23, RIGHTB(O23, 1), L19:L23)*U23, 2)</f>
        <v>12695</v>
      </c>
      <c r="J23" s="14">
        <f>TRUNC(I23*D23,1)</f>
        <v>12695</v>
      </c>
      <c r="K23" s="13">
        <f t="shared" si="2"/>
        <v>12695</v>
      </c>
      <c r="L23" s="14">
        <f t="shared" si="2"/>
        <v>12695</v>
      </c>
      <c r="M23" s="8" t="s">
        <v>52</v>
      </c>
      <c r="N23" s="2" t="s">
        <v>74</v>
      </c>
      <c r="O23" s="2" t="s">
        <v>873</v>
      </c>
      <c r="P23" s="2" t="s">
        <v>64</v>
      </c>
      <c r="Q23" s="2" t="s">
        <v>64</v>
      </c>
      <c r="R23" s="2" t="s">
        <v>64</v>
      </c>
      <c r="S23" s="3">
        <v>3</v>
      </c>
      <c r="T23" s="3">
        <v>2</v>
      </c>
      <c r="U23" s="3">
        <v>1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2" t="s">
        <v>52</v>
      </c>
      <c r="AW23" s="2" t="s">
        <v>874</v>
      </c>
      <c r="AX23" s="2" t="s">
        <v>52</v>
      </c>
      <c r="AY23" s="2" t="s">
        <v>52</v>
      </c>
    </row>
    <row r="24" spans="1:51" ht="30" customHeight="1">
      <c r="A24" s="8" t="s">
        <v>845</v>
      </c>
      <c r="B24" s="8" t="s">
        <v>52</v>
      </c>
      <c r="C24" s="8" t="s">
        <v>52</v>
      </c>
      <c r="D24" s="9"/>
      <c r="E24" s="13"/>
      <c r="F24" s="14">
        <f>TRUNC(SUMIF(N19:N23, N18, F19:F23),0)</f>
        <v>2479</v>
      </c>
      <c r="G24" s="13"/>
      <c r="H24" s="14">
        <f>TRUNC(SUMIF(N19:N23, N18, H19:H23),0)</f>
        <v>0</v>
      </c>
      <c r="I24" s="13"/>
      <c r="J24" s="14">
        <f>TRUNC(SUMIF(N19:N23, N18, J19:J23),0)</f>
        <v>12695</v>
      </c>
      <c r="K24" s="13"/>
      <c r="L24" s="14">
        <f>F24+H24+J24</f>
        <v>15174</v>
      </c>
      <c r="M24" s="8" t="s">
        <v>52</v>
      </c>
      <c r="N24" s="2" t="s">
        <v>106</v>
      </c>
      <c r="O24" s="2" t="s">
        <v>106</v>
      </c>
      <c r="P24" s="2" t="s">
        <v>52</v>
      </c>
      <c r="Q24" s="2" t="s">
        <v>52</v>
      </c>
      <c r="R24" s="2" t="s">
        <v>52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2" t="s">
        <v>52</v>
      </c>
      <c r="AW24" s="2" t="s">
        <v>52</v>
      </c>
      <c r="AX24" s="2" t="s">
        <v>52</v>
      </c>
      <c r="AY24" s="2" t="s">
        <v>52</v>
      </c>
    </row>
    <row r="25" spans="1:51" ht="30" customHeight="1">
      <c r="A25" s="9"/>
      <c r="B25" s="9"/>
      <c r="C25" s="9"/>
      <c r="D25" s="9"/>
      <c r="E25" s="13"/>
      <c r="F25" s="14"/>
      <c r="G25" s="13"/>
      <c r="H25" s="14"/>
      <c r="I25" s="13"/>
      <c r="J25" s="14"/>
      <c r="K25" s="13"/>
      <c r="L25" s="14"/>
      <c r="M25" s="9"/>
    </row>
    <row r="26" spans="1:51" ht="30" customHeight="1">
      <c r="A26" s="44" t="s">
        <v>875</v>
      </c>
      <c r="B26" s="44"/>
      <c r="C26" s="44"/>
      <c r="D26" s="44"/>
      <c r="E26" s="45"/>
      <c r="F26" s="46"/>
      <c r="G26" s="45"/>
      <c r="H26" s="46"/>
      <c r="I26" s="45"/>
      <c r="J26" s="46"/>
      <c r="K26" s="45"/>
      <c r="L26" s="46"/>
      <c r="M26" s="44"/>
      <c r="N26" s="1" t="s">
        <v>79</v>
      </c>
    </row>
    <row r="27" spans="1:51" ht="30" customHeight="1">
      <c r="A27" s="8" t="s">
        <v>876</v>
      </c>
      <c r="B27" s="8" t="s">
        <v>877</v>
      </c>
      <c r="C27" s="8" t="s">
        <v>72</v>
      </c>
      <c r="D27" s="9">
        <v>0.16200000000000001</v>
      </c>
      <c r="E27" s="13">
        <f>단가대비표!O94</f>
        <v>986.16</v>
      </c>
      <c r="F27" s="14">
        <f t="shared" ref="F27:F32" si="3">TRUNC(E27*D27,1)</f>
        <v>159.69999999999999</v>
      </c>
      <c r="G27" s="13">
        <f>단가대비표!P94</f>
        <v>0</v>
      </c>
      <c r="H27" s="14">
        <f t="shared" ref="H27:H32" si="4">TRUNC(G27*D27,1)</f>
        <v>0</v>
      </c>
      <c r="I27" s="13">
        <f>단가대비표!V94</f>
        <v>0</v>
      </c>
      <c r="J27" s="14">
        <f t="shared" ref="J27:J32" si="5">TRUNC(I27*D27,1)</f>
        <v>0</v>
      </c>
      <c r="K27" s="13">
        <f t="shared" ref="K27:L32" si="6">TRUNC(E27+G27+I27,1)</f>
        <v>986.1</v>
      </c>
      <c r="L27" s="14">
        <f t="shared" si="6"/>
        <v>159.69999999999999</v>
      </c>
      <c r="M27" s="8" t="s">
        <v>52</v>
      </c>
      <c r="N27" s="2" t="s">
        <v>79</v>
      </c>
      <c r="O27" s="2" t="s">
        <v>878</v>
      </c>
      <c r="P27" s="2" t="s">
        <v>64</v>
      </c>
      <c r="Q27" s="2" t="s">
        <v>64</v>
      </c>
      <c r="R27" s="2" t="s">
        <v>63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2" t="s">
        <v>52</v>
      </c>
      <c r="AW27" s="2" t="s">
        <v>879</v>
      </c>
      <c r="AX27" s="2" t="s">
        <v>52</v>
      </c>
      <c r="AY27" s="2" t="s">
        <v>52</v>
      </c>
    </row>
    <row r="28" spans="1:51" ht="30" customHeight="1">
      <c r="A28" s="8" t="s">
        <v>880</v>
      </c>
      <c r="B28" s="8" t="s">
        <v>881</v>
      </c>
      <c r="C28" s="8" t="s">
        <v>447</v>
      </c>
      <c r="D28" s="9">
        <v>2.3E-2</v>
      </c>
      <c r="E28" s="13">
        <f>단가대비표!O104</f>
        <v>0</v>
      </c>
      <c r="F28" s="14">
        <f t="shared" si="3"/>
        <v>0</v>
      </c>
      <c r="G28" s="13">
        <f>단가대비표!P104</f>
        <v>0</v>
      </c>
      <c r="H28" s="14">
        <f t="shared" si="4"/>
        <v>0</v>
      </c>
      <c r="I28" s="13">
        <f>단가대비표!V104</f>
        <v>0</v>
      </c>
      <c r="J28" s="14">
        <f t="shared" si="5"/>
        <v>0</v>
      </c>
      <c r="K28" s="13">
        <f t="shared" si="6"/>
        <v>0</v>
      </c>
      <c r="L28" s="14">
        <f t="shared" si="6"/>
        <v>0</v>
      </c>
      <c r="M28" s="8" t="s">
        <v>52</v>
      </c>
      <c r="N28" s="2" t="s">
        <v>79</v>
      </c>
      <c r="O28" s="2" t="s">
        <v>882</v>
      </c>
      <c r="P28" s="2" t="s">
        <v>64</v>
      </c>
      <c r="Q28" s="2" t="s">
        <v>64</v>
      </c>
      <c r="R28" s="2" t="s">
        <v>63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2" t="s">
        <v>52</v>
      </c>
      <c r="AW28" s="2" t="s">
        <v>883</v>
      </c>
      <c r="AX28" s="2" t="s">
        <v>52</v>
      </c>
      <c r="AY28" s="2" t="s">
        <v>52</v>
      </c>
    </row>
    <row r="29" spans="1:51" ht="30" customHeight="1">
      <c r="A29" s="8" t="s">
        <v>884</v>
      </c>
      <c r="B29" s="8" t="s">
        <v>885</v>
      </c>
      <c r="C29" s="8" t="s">
        <v>886</v>
      </c>
      <c r="D29" s="9">
        <v>0.25</v>
      </c>
      <c r="E29" s="13">
        <f>단가대비표!O115</f>
        <v>1040</v>
      </c>
      <c r="F29" s="14">
        <f t="shared" si="3"/>
        <v>260</v>
      </c>
      <c r="G29" s="13">
        <f>단가대비표!P115</f>
        <v>0</v>
      </c>
      <c r="H29" s="14">
        <f t="shared" si="4"/>
        <v>0</v>
      </c>
      <c r="I29" s="13">
        <f>단가대비표!V115</f>
        <v>0</v>
      </c>
      <c r="J29" s="14">
        <f t="shared" si="5"/>
        <v>0</v>
      </c>
      <c r="K29" s="13">
        <f t="shared" si="6"/>
        <v>1040</v>
      </c>
      <c r="L29" s="14">
        <f t="shared" si="6"/>
        <v>260</v>
      </c>
      <c r="M29" s="8" t="s">
        <v>52</v>
      </c>
      <c r="N29" s="2" t="s">
        <v>79</v>
      </c>
      <c r="O29" s="2" t="s">
        <v>887</v>
      </c>
      <c r="P29" s="2" t="s">
        <v>64</v>
      </c>
      <c r="Q29" s="2" t="s">
        <v>64</v>
      </c>
      <c r="R29" s="2" t="s">
        <v>63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2" t="s">
        <v>52</v>
      </c>
      <c r="AW29" s="2" t="s">
        <v>888</v>
      </c>
      <c r="AX29" s="2" t="s">
        <v>52</v>
      </c>
      <c r="AY29" s="2" t="s">
        <v>52</v>
      </c>
    </row>
    <row r="30" spans="1:51" ht="30" customHeight="1">
      <c r="A30" s="8" t="s">
        <v>889</v>
      </c>
      <c r="B30" s="8" t="s">
        <v>890</v>
      </c>
      <c r="C30" s="8" t="s">
        <v>447</v>
      </c>
      <c r="D30" s="9">
        <v>3.2000000000000001E-2</v>
      </c>
      <c r="E30" s="13">
        <f>단가대비표!O95</f>
        <v>1200</v>
      </c>
      <c r="F30" s="14">
        <f t="shared" si="3"/>
        <v>38.4</v>
      </c>
      <c r="G30" s="13">
        <f>단가대비표!P95</f>
        <v>0</v>
      </c>
      <c r="H30" s="14">
        <f t="shared" si="4"/>
        <v>0</v>
      </c>
      <c r="I30" s="13">
        <f>단가대비표!V95</f>
        <v>0</v>
      </c>
      <c r="J30" s="14">
        <f t="shared" si="5"/>
        <v>0</v>
      </c>
      <c r="K30" s="13">
        <f t="shared" si="6"/>
        <v>1200</v>
      </c>
      <c r="L30" s="14">
        <f t="shared" si="6"/>
        <v>38.4</v>
      </c>
      <c r="M30" s="8" t="s">
        <v>52</v>
      </c>
      <c r="N30" s="2" t="s">
        <v>79</v>
      </c>
      <c r="O30" s="2" t="s">
        <v>891</v>
      </c>
      <c r="P30" s="2" t="s">
        <v>64</v>
      </c>
      <c r="Q30" s="2" t="s">
        <v>64</v>
      </c>
      <c r="R30" s="2" t="s">
        <v>63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2" t="s">
        <v>52</v>
      </c>
      <c r="AW30" s="2" t="s">
        <v>892</v>
      </c>
      <c r="AX30" s="2" t="s">
        <v>52</v>
      </c>
      <c r="AY30" s="2" t="s">
        <v>52</v>
      </c>
    </row>
    <row r="31" spans="1:51" ht="30" customHeight="1">
      <c r="A31" s="8" t="s">
        <v>893</v>
      </c>
      <c r="B31" s="8" t="s">
        <v>894</v>
      </c>
      <c r="C31" s="8" t="s">
        <v>77</v>
      </c>
      <c r="D31" s="9">
        <v>1.24</v>
      </c>
      <c r="E31" s="13">
        <f>단가대비표!O107</f>
        <v>1270</v>
      </c>
      <c r="F31" s="14">
        <f t="shared" si="3"/>
        <v>1574.8</v>
      </c>
      <c r="G31" s="13">
        <f>단가대비표!P107</f>
        <v>0</v>
      </c>
      <c r="H31" s="14">
        <f t="shared" si="4"/>
        <v>0</v>
      </c>
      <c r="I31" s="13">
        <f>단가대비표!V107</f>
        <v>0</v>
      </c>
      <c r="J31" s="14">
        <f t="shared" si="5"/>
        <v>0</v>
      </c>
      <c r="K31" s="13">
        <f t="shared" si="6"/>
        <v>1270</v>
      </c>
      <c r="L31" s="14">
        <f t="shared" si="6"/>
        <v>1574.8</v>
      </c>
      <c r="M31" s="8" t="s">
        <v>52</v>
      </c>
      <c r="N31" s="2" t="s">
        <v>79</v>
      </c>
      <c r="O31" s="2" t="s">
        <v>895</v>
      </c>
      <c r="P31" s="2" t="s">
        <v>64</v>
      </c>
      <c r="Q31" s="2" t="s">
        <v>64</v>
      </c>
      <c r="R31" s="2" t="s">
        <v>63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2" t="s">
        <v>52</v>
      </c>
      <c r="AW31" s="2" t="s">
        <v>896</v>
      </c>
      <c r="AX31" s="2" t="s">
        <v>52</v>
      </c>
      <c r="AY31" s="2" t="s">
        <v>52</v>
      </c>
    </row>
    <row r="32" spans="1:51" ht="30" customHeight="1">
      <c r="A32" s="8" t="s">
        <v>75</v>
      </c>
      <c r="B32" s="8" t="s">
        <v>897</v>
      </c>
      <c r="C32" s="8" t="s">
        <v>77</v>
      </c>
      <c r="D32" s="9">
        <v>1</v>
      </c>
      <c r="E32" s="13">
        <f>일위대가목록!E168</f>
        <v>0</v>
      </c>
      <c r="F32" s="14">
        <f t="shared" si="3"/>
        <v>0</v>
      </c>
      <c r="G32" s="13">
        <f>일위대가목록!F168</f>
        <v>8156</v>
      </c>
      <c r="H32" s="14">
        <f t="shared" si="4"/>
        <v>8156</v>
      </c>
      <c r="I32" s="13">
        <f>일위대가목록!G168</f>
        <v>163</v>
      </c>
      <c r="J32" s="14">
        <f t="shared" si="5"/>
        <v>163</v>
      </c>
      <c r="K32" s="13">
        <f t="shared" si="6"/>
        <v>8319</v>
      </c>
      <c r="L32" s="14">
        <f t="shared" si="6"/>
        <v>8319</v>
      </c>
      <c r="M32" s="8" t="s">
        <v>898</v>
      </c>
      <c r="N32" s="2" t="s">
        <v>79</v>
      </c>
      <c r="O32" s="2" t="s">
        <v>899</v>
      </c>
      <c r="P32" s="2" t="s">
        <v>63</v>
      </c>
      <c r="Q32" s="2" t="s">
        <v>64</v>
      </c>
      <c r="R32" s="2" t="s">
        <v>64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2" t="s">
        <v>52</v>
      </c>
      <c r="AW32" s="2" t="s">
        <v>900</v>
      </c>
      <c r="AX32" s="2" t="s">
        <v>52</v>
      </c>
      <c r="AY32" s="2" t="s">
        <v>52</v>
      </c>
    </row>
    <row r="33" spans="1:51" ht="30" customHeight="1">
      <c r="A33" s="8" t="s">
        <v>845</v>
      </c>
      <c r="B33" s="8" t="s">
        <v>52</v>
      </c>
      <c r="C33" s="8" t="s">
        <v>52</v>
      </c>
      <c r="D33" s="9"/>
      <c r="E33" s="13"/>
      <c r="F33" s="14">
        <f>TRUNC(SUMIF(N27:N32, N26, F27:F32),0)</f>
        <v>2032</v>
      </c>
      <c r="G33" s="13"/>
      <c r="H33" s="14">
        <f>TRUNC(SUMIF(N27:N32, N26, H27:H32),0)</f>
        <v>8156</v>
      </c>
      <c r="I33" s="13"/>
      <c r="J33" s="14">
        <f>TRUNC(SUMIF(N27:N32, N26, J27:J32),0)</f>
        <v>163</v>
      </c>
      <c r="K33" s="13"/>
      <c r="L33" s="14">
        <f>F33+H33+J33</f>
        <v>10351</v>
      </c>
      <c r="M33" s="8" t="s">
        <v>52</v>
      </c>
      <c r="N33" s="2" t="s">
        <v>106</v>
      </c>
      <c r="O33" s="2" t="s">
        <v>106</v>
      </c>
      <c r="P33" s="2" t="s">
        <v>52</v>
      </c>
      <c r="Q33" s="2" t="s">
        <v>52</v>
      </c>
      <c r="R33" s="2" t="s">
        <v>52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2" t="s">
        <v>52</v>
      </c>
      <c r="AW33" s="2" t="s">
        <v>52</v>
      </c>
      <c r="AX33" s="2" t="s">
        <v>52</v>
      </c>
      <c r="AY33" s="2" t="s">
        <v>52</v>
      </c>
    </row>
    <row r="34" spans="1:51" ht="30" customHeight="1">
      <c r="A34" s="9"/>
      <c r="B34" s="9"/>
      <c r="C34" s="9"/>
      <c r="D34" s="9"/>
      <c r="E34" s="13"/>
      <c r="F34" s="14"/>
      <c r="G34" s="13"/>
      <c r="H34" s="14"/>
      <c r="I34" s="13"/>
      <c r="J34" s="14"/>
      <c r="K34" s="13"/>
      <c r="L34" s="14"/>
      <c r="M34" s="9"/>
    </row>
    <row r="35" spans="1:51" ht="30" customHeight="1">
      <c r="A35" s="44" t="s">
        <v>901</v>
      </c>
      <c r="B35" s="44"/>
      <c r="C35" s="44"/>
      <c r="D35" s="44"/>
      <c r="E35" s="45"/>
      <c r="F35" s="46"/>
      <c r="G35" s="45"/>
      <c r="H35" s="46"/>
      <c r="I35" s="45"/>
      <c r="J35" s="46"/>
      <c r="K35" s="45"/>
      <c r="L35" s="46"/>
      <c r="M35" s="44"/>
      <c r="N35" s="1" t="s">
        <v>83</v>
      </c>
    </row>
    <row r="36" spans="1:51" ht="30" customHeight="1">
      <c r="A36" s="8" t="s">
        <v>893</v>
      </c>
      <c r="B36" s="8" t="s">
        <v>902</v>
      </c>
      <c r="C36" s="8" t="s">
        <v>77</v>
      </c>
      <c r="D36" s="9">
        <v>1.05</v>
      </c>
      <c r="E36" s="13">
        <f>단가대비표!O106</f>
        <v>3230</v>
      </c>
      <c r="F36" s="14">
        <f>TRUNC(E36*D36,1)</f>
        <v>3391.5</v>
      </c>
      <c r="G36" s="13">
        <f>단가대비표!P106</f>
        <v>0</v>
      </c>
      <c r="H36" s="14">
        <f>TRUNC(G36*D36,1)</f>
        <v>0</v>
      </c>
      <c r="I36" s="13">
        <f>단가대비표!V106</f>
        <v>0</v>
      </c>
      <c r="J36" s="14">
        <f>TRUNC(I36*D36,1)</f>
        <v>0</v>
      </c>
      <c r="K36" s="13">
        <f>TRUNC(E36+G36+I36,1)</f>
        <v>3230</v>
      </c>
      <c r="L36" s="14">
        <f>TRUNC(F36+H36+J36,1)</f>
        <v>3391.5</v>
      </c>
      <c r="M36" s="8" t="s">
        <v>52</v>
      </c>
      <c r="N36" s="2" t="s">
        <v>83</v>
      </c>
      <c r="O36" s="2" t="s">
        <v>903</v>
      </c>
      <c r="P36" s="2" t="s">
        <v>64</v>
      </c>
      <c r="Q36" s="2" t="s">
        <v>64</v>
      </c>
      <c r="R36" s="2" t="s">
        <v>63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2" t="s">
        <v>52</v>
      </c>
      <c r="AW36" s="2" t="s">
        <v>904</v>
      </c>
      <c r="AX36" s="2" t="s">
        <v>52</v>
      </c>
      <c r="AY36" s="2" t="s">
        <v>52</v>
      </c>
    </row>
    <row r="37" spans="1:51" ht="30" customHeight="1">
      <c r="A37" s="8" t="s">
        <v>80</v>
      </c>
      <c r="B37" s="8" t="s">
        <v>897</v>
      </c>
      <c r="C37" s="8" t="s">
        <v>77</v>
      </c>
      <c r="D37" s="9">
        <v>1</v>
      </c>
      <c r="E37" s="13">
        <f>일위대가목록!E169</f>
        <v>0</v>
      </c>
      <c r="F37" s="14">
        <f>TRUNC(E37*D37,1)</f>
        <v>0</v>
      </c>
      <c r="G37" s="13">
        <f>일위대가목록!F169</f>
        <v>4569</v>
      </c>
      <c r="H37" s="14">
        <f>TRUNC(G37*D37,1)</f>
        <v>4569</v>
      </c>
      <c r="I37" s="13">
        <f>일위대가목록!G169</f>
        <v>0</v>
      </c>
      <c r="J37" s="14">
        <f>TRUNC(I37*D37,1)</f>
        <v>0</v>
      </c>
      <c r="K37" s="13">
        <f>TRUNC(E37+G37+I37,1)</f>
        <v>4569</v>
      </c>
      <c r="L37" s="14">
        <f>TRUNC(F37+H37+J37,1)</f>
        <v>4569</v>
      </c>
      <c r="M37" s="8" t="s">
        <v>905</v>
      </c>
      <c r="N37" s="2" t="s">
        <v>83</v>
      </c>
      <c r="O37" s="2" t="s">
        <v>906</v>
      </c>
      <c r="P37" s="2" t="s">
        <v>63</v>
      </c>
      <c r="Q37" s="2" t="s">
        <v>64</v>
      </c>
      <c r="R37" s="2" t="s">
        <v>64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2" t="s">
        <v>52</v>
      </c>
      <c r="AW37" s="2" t="s">
        <v>907</v>
      </c>
      <c r="AX37" s="2" t="s">
        <v>52</v>
      </c>
      <c r="AY37" s="2" t="s">
        <v>52</v>
      </c>
    </row>
    <row r="38" spans="1:51" ht="30" customHeight="1">
      <c r="A38" s="8" t="s">
        <v>845</v>
      </c>
      <c r="B38" s="8" t="s">
        <v>52</v>
      </c>
      <c r="C38" s="8" t="s">
        <v>52</v>
      </c>
      <c r="D38" s="9"/>
      <c r="E38" s="13"/>
      <c r="F38" s="14">
        <f>TRUNC(SUMIF(N36:N37, N35, F36:F37),0)</f>
        <v>3391</v>
      </c>
      <c r="G38" s="13"/>
      <c r="H38" s="14">
        <f>TRUNC(SUMIF(N36:N37, N35, H36:H37),0)</f>
        <v>4569</v>
      </c>
      <c r="I38" s="13"/>
      <c r="J38" s="14">
        <f>TRUNC(SUMIF(N36:N37, N35, J36:J37),0)</f>
        <v>0</v>
      </c>
      <c r="K38" s="13"/>
      <c r="L38" s="14">
        <f>F38+H38+J38</f>
        <v>7960</v>
      </c>
      <c r="M38" s="8" t="s">
        <v>52</v>
      </c>
      <c r="N38" s="2" t="s">
        <v>106</v>
      </c>
      <c r="O38" s="2" t="s">
        <v>106</v>
      </c>
      <c r="P38" s="2" t="s">
        <v>52</v>
      </c>
      <c r="Q38" s="2" t="s">
        <v>52</v>
      </c>
      <c r="R38" s="2" t="s">
        <v>52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2" t="s">
        <v>52</v>
      </c>
      <c r="AW38" s="2" t="s">
        <v>52</v>
      </c>
      <c r="AX38" s="2" t="s">
        <v>52</v>
      </c>
      <c r="AY38" s="2" t="s">
        <v>52</v>
      </c>
    </row>
    <row r="39" spans="1:51" ht="30" customHeight="1">
      <c r="A39" s="9"/>
      <c r="B39" s="9"/>
      <c r="C39" s="9"/>
      <c r="D39" s="9"/>
      <c r="E39" s="13"/>
      <c r="F39" s="14"/>
      <c r="G39" s="13"/>
      <c r="H39" s="14"/>
      <c r="I39" s="13"/>
      <c r="J39" s="14"/>
      <c r="K39" s="13"/>
      <c r="L39" s="14"/>
      <c r="M39" s="9"/>
    </row>
    <row r="40" spans="1:51" ht="30" customHeight="1">
      <c r="A40" s="44" t="s">
        <v>908</v>
      </c>
      <c r="B40" s="44"/>
      <c r="C40" s="44"/>
      <c r="D40" s="44"/>
      <c r="E40" s="45"/>
      <c r="F40" s="46"/>
      <c r="G40" s="45"/>
      <c r="H40" s="46"/>
      <c r="I40" s="45"/>
      <c r="J40" s="46"/>
      <c r="K40" s="45"/>
      <c r="L40" s="46"/>
      <c r="M40" s="44"/>
      <c r="N40" s="1" t="s">
        <v>87</v>
      </c>
    </row>
    <row r="41" spans="1:51" ht="30" customHeight="1">
      <c r="A41" s="8" t="s">
        <v>857</v>
      </c>
      <c r="B41" s="8" t="s">
        <v>858</v>
      </c>
      <c r="C41" s="8" t="s">
        <v>859</v>
      </c>
      <c r="D41" s="9">
        <v>0.04</v>
      </c>
      <c r="E41" s="13">
        <f>단가대비표!O162</f>
        <v>0</v>
      </c>
      <c r="F41" s="14">
        <f>TRUNC(E41*D41,1)</f>
        <v>0</v>
      </c>
      <c r="G41" s="13">
        <f>단가대비표!P162</f>
        <v>228462</v>
      </c>
      <c r="H41" s="14">
        <f>TRUNC(G41*D41,1)</f>
        <v>9138.4</v>
      </c>
      <c r="I41" s="13">
        <f>단가대비표!V162</f>
        <v>0</v>
      </c>
      <c r="J41" s="14">
        <f>TRUNC(I41*D41,1)</f>
        <v>0</v>
      </c>
      <c r="K41" s="13">
        <f t="shared" ref="K41:L43" si="7">TRUNC(E41+G41+I41,1)</f>
        <v>228462</v>
      </c>
      <c r="L41" s="14">
        <f t="shared" si="7"/>
        <v>9138.4</v>
      </c>
      <c r="M41" s="8" t="s">
        <v>52</v>
      </c>
      <c r="N41" s="2" t="s">
        <v>87</v>
      </c>
      <c r="O41" s="2" t="s">
        <v>860</v>
      </c>
      <c r="P41" s="2" t="s">
        <v>64</v>
      </c>
      <c r="Q41" s="2" t="s">
        <v>64</v>
      </c>
      <c r="R41" s="2" t="s">
        <v>63</v>
      </c>
      <c r="S41" s="3"/>
      <c r="T41" s="3"/>
      <c r="U41" s="3"/>
      <c r="V41" s="3">
        <v>1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2" t="s">
        <v>52</v>
      </c>
      <c r="AW41" s="2" t="s">
        <v>909</v>
      </c>
      <c r="AX41" s="2" t="s">
        <v>52</v>
      </c>
      <c r="AY41" s="2" t="s">
        <v>52</v>
      </c>
    </row>
    <row r="42" spans="1:51" ht="30" customHeight="1">
      <c r="A42" s="8" t="s">
        <v>862</v>
      </c>
      <c r="B42" s="8" t="s">
        <v>863</v>
      </c>
      <c r="C42" s="8" t="s">
        <v>859</v>
      </c>
      <c r="D42" s="9">
        <v>0.01</v>
      </c>
      <c r="E42" s="13">
        <f>단가대비표!O160</f>
        <v>0</v>
      </c>
      <c r="F42" s="14">
        <f>TRUNC(E42*D42,1)</f>
        <v>0</v>
      </c>
      <c r="G42" s="13">
        <f>단가대비표!P160</f>
        <v>130264</v>
      </c>
      <c r="H42" s="14">
        <f>TRUNC(G42*D42,1)</f>
        <v>1302.5999999999999</v>
      </c>
      <c r="I42" s="13">
        <f>단가대비표!V160</f>
        <v>0</v>
      </c>
      <c r="J42" s="14">
        <f>TRUNC(I42*D42,1)</f>
        <v>0</v>
      </c>
      <c r="K42" s="13">
        <f t="shared" si="7"/>
        <v>130264</v>
      </c>
      <c r="L42" s="14">
        <f t="shared" si="7"/>
        <v>1302.5999999999999</v>
      </c>
      <c r="M42" s="8" t="s">
        <v>52</v>
      </c>
      <c r="N42" s="2" t="s">
        <v>87</v>
      </c>
      <c r="O42" s="2" t="s">
        <v>864</v>
      </c>
      <c r="P42" s="2" t="s">
        <v>64</v>
      </c>
      <c r="Q42" s="2" t="s">
        <v>64</v>
      </c>
      <c r="R42" s="2" t="s">
        <v>63</v>
      </c>
      <c r="S42" s="3"/>
      <c r="T42" s="3"/>
      <c r="U42" s="3"/>
      <c r="V42" s="3">
        <v>1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2" t="s">
        <v>52</v>
      </c>
      <c r="AW42" s="2" t="s">
        <v>910</v>
      </c>
      <c r="AX42" s="2" t="s">
        <v>52</v>
      </c>
      <c r="AY42" s="2" t="s">
        <v>52</v>
      </c>
    </row>
    <row r="43" spans="1:51" ht="30" customHeight="1">
      <c r="A43" s="8" t="s">
        <v>911</v>
      </c>
      <c r="B43" s="8" t="s">
        <v>867</v>
      </c>
      <c r="C43" s="8" t="s">
        <v>172</v>
      </c>
      <c r="D43" s="9">
        <v>1</v>
      </c>
      <c r="E43" s="13">
        <f>TRUNC(SUMIF(V41:V43, RIGHTB(O43, 1), H41:H43)*U43, 2)</f>
        <v>2610.25</v>
      </c>
      <c r="F43" s="14">
        <f>TRUNC(E43*D43,1)</f>
        <v>2610.1999999999998</v>
      </c>
      <c r="G43" s="13">
        <v>0</v>
      </c>
      <c r="H43" s="14">
        <f>TRUNC(G43*D43,1)</f>
        <v>0</v>
      </c>
      <c r="I43" s="13">
        <v>0</v>
      </c>
      <c r="J43" s="14">
        <f>TRUNC(I43*D43,1)</f>
        <v>0</v>
      </c>
      <c r="K43" s="13">
        <f t="shared" si="7"/>
        <v>2610.1999999999998</v>
      </c>
      <c r="L43" s="14">
        <f t="shared" si="7"/>
        <v>2610.1999999999998</v>
      </c>
      <c r="M43" s="8" t="s">
        <v>52</v>
      </c>
      <c r="N43" s="2" t="s">
        <v>87</v>
      </c>
      <c r="O43" s="2" t="s">
        <v>843</v>
      </c>
      <c r="P43" s="2" t="s">
        <v>64</v>
      </c>
      <c r="Q43" s="2" t="s">
        <v>64</v>
      </c>
      <c r="R43" s="2" t="s">
        <v>64</v>
      </c>
      <c r="S43" s="3">
        <v>1</v>
      </c>
      <c r="T43" s="3">
        <v>0</v>
      </c>
      <c r="U43" s="3">
        <v>0.25</v>
      </c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2" t="s">
        <v>52</v>
      </c>
      <c r="AW43" s="2" t="s">
        <v>912</v>
      </c>
      <c r="AX43" s="2" t="s">
        <v>52</v>
      </c>
      <c r="AY43" s="2" t="s">
        <v>52</v>
      </c>
    </row>
    <row r="44" spans="1:51" ht="30" customHeight="1">
      <c r="A44" s="8" t="s">
        <v>845</v>
      </c>
      <c r="B44" s="8" t="s">
        <v>52</v>
      </c>
      <c r="C44" s="8" t="s">
        <v>52</v>
      </c>
      <c r="D44" s="9"/>
      <c r="E44" s="13"/>
      <c r="F44" s="14">
        <f>TRUNC(SUMIF(N41:N43, N40, F41:F43),0)</f>
        <v>2610</v>
      </c>
      <c r="G44" s="13"/>
      <c r="H44" s="14">
        <f>TRUNC(SUMIF(N41:N43, N40, H41:H43),0)</f>
        <v>10441</v>
      </c>
      <c r="I44" s="13"/>
      <c r="J44" s="14">
        <f>TRUNC(SUMIF(N41:N43, N40, J41:J43),0)</f>
        <v>0</v>
      </c>
      <c r="K44" s="13"/>
      <c r="L44" s="14">
        <f>F44+H44+J44</f>
        <v>13051</v>
      </c>
      <c r="M44" s="8" t="s">
        <v>52</v>
      </c>
      <c r="N44" s="2" t="s">
        <v>106</v>
      </c>
      <c r="O44" s="2" t="s">
        <v>106</v>
      </c>
      <c r="P44" s="2" t="s">
        <v>52</v>
      </c>
      <c r="Q44" s="2" t="s">
        <v>52</v>
      </c>
      <c r="R44" s="2" t="s">
        <v>52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2" t="s">
        <v>52</v>
      </c>
      <c r="AW44" s="2" t="s">
        <v>52</v>
      </c>
      <c r="AX44" s="2" t="s">
        <v>52</v>
      </c>
      <c r="AY44" s="2" t="s">
        <v>52</v>
      </c>
    </row>
    <row r="45" spans="1:51" ht="30" customHeight="1">
      <c r="A45" s="9"/>
      <c r="B45" s="9"/>
      <c r="C45" s="9"/>
      <c r="D45" s="9"/>
      <c r="E45" s="13"/>
      <c r="F45" s="14"/>
      <c r="G45" s="13"/>
      <c r="H45" s="14"/>
      <c r="I45" s="13"/>
      <c r="J45" s="14"/>
      <c r="K45" s="13"/>
      <c r="L45" s="14"/>
      <c r="M45" s="9"/>
    </row>
    <row r="46" spans="1:51" ht="30" customHeight="1">
      <c r="A46" s="44" t="s">
        <v>913</v>
      </c>
      <c r="B46" s="44"/>
      <c r="C46" s="44"/>
      <c r="D46" s="44"/>
      <c r="E46" s="45"/>
      <c r="F46" s="46"/>
      <c r="G46" s="45"/>
      <c r="H46" s="46"/>
      <c r="I46" s="45"/>
      <c r="J46" s="46"/>
      <c r="K46" s="45"/>
      <c r="L46" s="46"/>
      <c r="M46" s="44"/>
      <c r="N46" s="1" t="s">
        <v>91</v>
      </c>
    </row>
    <row r="47" spans="1:51" ht="30" customHeight="1">
      <c r="A47" s="8" t="s">
        <v>914</v>
      </c>
      <c r="B47" s="8" t="s">
        <v>863</v>
      </c>
      <c r="C47" s="8" t="s">
        <v>859</v>
      </c>
      <c r="D47" s="9">
        <v>0.05</v>
      </c>
      <c r="E47" s="13">
        <f>단가대비표!O163</f>
        <v>0</v>
      </c>
      <c r="F47" s="14">
        <f>TRUNC(E47*D47,1)</f>
        <v>0</v>
      </c>
      <c r="G47" s="13">
        <f>단가대비표!P163</f>
        <v>207239</v>
      </c>
      <c r="H47" s="14">
        <f>TRUNC(G47*D47,1)</f>
        <v>10361.9</v>
      </c>
      <c r="I47" s="13">
        <f>단가대비표!V163</f>
        <v>0</v>
      </c>
      <c r="J47" s="14">
        <f>TRUNC(I47*D47,1)</f>
        <v>0</v>
      </c>
      <c r="K47" s="13">
        <f t="shared" ref="K47:L49" si="8">TRUNC(E47+G47+I47,1)</f>
        <v>207239</v>
      </c>
      <c r="L47" s="14">
        <f t="shared" si="8"/>
        <v>10361.9</v>
      </c>
      <c r="M47" s="8" t="s">
        <v>52</v>
      </c>
      <c r="N47" s="2" t="s">
        <v>91</v>
      </c>
      <c r="O47" s="2" t="s">
        <v>915</v>
      </c>
      <c r="P47" s="2" t="s">
        <v>64</v>
      </c>
      <c r="Q47" s="2" t="s">
        <v>64</v>
      </c>
      <c r="R47" s="2" t="s">
        <v>63</v>
      </c>
      <c r="S47" s="3"/>
      <c r="T47" s="3"/>
      <c r="U47" s="3"/>
      <c r="V47" s="3">
        <v>1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2" t="s">
        <v>52</v>
      </c>
      <c r="AW47" s="2" t="s">
        <v>916</v>
      </c>
      <c r="AX47" s="2" t="s">
        <v>52</v>
      </c>
      <c r="AY47" s="2" t="s">
        <v>52</v>
      </c>
    </row>
    <row r="48" spans="1:51" ht="30" customHeight="1">
      <c r="A48" s="8" t="s">
        <v>862</v>
      </c>
      <c r="B48" s="8" t="s">
        <v>863</v>
      </c>
      <c r="C48" s="8" t="s">
        <v>859</v>
      </c>
      <c r="D48" s="9">
        <v>0.01</v>
      </c>
      <c r="E48" s="13">
        <f>단가대비표!O160</f>
        <v>0</v>
      </c>
      <c r="F48" s="14">
        <f>TRUNC(E48*D48,1)</f>
        <v>0</v>
      </c>
      <c r="G48" s="13">
        <f>단가대비표!P160</f>
        <v>130264</v>
      </c>
      <c r="H48" s="14">
        <f>TRUNC(G48*D48,1)</f>
        <v>1302.5999999999999</v>
      </c>
      <c r="I48" s="13">
        <f>단가대비표!V160</f>
        <v>0</v>
      </c>
      <c r="J48" s="14">
        <f>TRUNC(I48*D48,1)</f>
        <v>0</v>
      </c>
      <c r="K48" s="13">
        <f t="shared" si="8"/>
        <v>130264</v>
      </c>
      <c r="L48" s="14">
        <f t="shared" si="8"/>
        <v>1302.5999999999999</v>
      </c>
      <c r="M48" s="8" t="s">
        <v>52</v>
      </c>
      <c r="N48" s="2" t="s">
        <v>91</v>
      </c>
      <c r="O48" s="2" t="s">
        <v>864</v>
      </c>
      <c r="P48" s="2" t="s">
        <v>64</v>
      </c>
      <c r="Q48" s="2" t="s">
        <v>64</v>
      </c>
      <c r="R48" s="2" t="s">
        <v>63</v>
      </c>
      <c r="S48" s="3"/>
      <c r="T48" s="3"/>
      <c r="U48" s="3"/>
      <c r="V48" s="3">
        <v>1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2" t="s">
        <v>52</v>
      </c>
      <c r="AW48" s="2" t="s">
        <v>917</v>
      </c>
      <c r="AX48" s="2" t="s">
        <v>52</v>
      </c>
      <c r="AY48" s="2" t="s">
        <v>52</v>
      </c>
    </row>
    <row r="49" spans="1:51" ht="30" customHeight="1">
      <c r="A49" s="8" t="s">
        <v>911</v>
      </c>
      <c r="B49" s="8" t="s">
        <v>918</v>
      </c>
      <c r="C49" s="8" t="s">
        <v>172</v>
      </c>
      <c r="D49" s="9">
        <v>1</v>
      </c>
      <c r="E49" s="13">
        <f>TRUNC(SUMIF(V47:V49, RIGHTB(O49, 1), H47:H49)*U49, 2)</f>
        <v>1516.38</v>
      </c>
      <c r="F49" s="14">
        <f>TRUNC(E49*D49,1)</f>
        <v>1516.3</v>
      </c>
      <c r="G49" s="13">
        <v>0</v>
      </c>
      <c r="H49" s="14">
        <f>TRUNC(G49*D49,1)</f>
        <v>0</v>
      </c>
      <c r="I49" s="13">
        <v>0</v>
      </c>
      <c r="J49" s="14">
        <f>TRUNC(I49*D49,1)</f>
        <v>0</v>
      </c>
      <c r="K49" s="13">
        <f t="shared" si="8"/>
        <v>1516.3</v>
      </c>
      <c r="L49" s="14">
        <f t="shared" si="8"/>
        <v>1516.3</v>
      </c>
      <c r="M49" s="8" t="s">
        <v>52</v>
      </c>
      <c r="N49" s="2" t="s">
        <v>91</v>
      </c>
      <c r="O49" s="2" t="s">
        <v>843</v>
      </c>
      <c r="P49" s="2" t="s">
        <v>64</v>
      </c>
      <c r="Q49" s="2" t="s">
        <v>64</v>
      </c>
      <c r="R49" s="2" t="s">
        <v>64</v>
      </c>
      <c r="S49" s="3">
        <v>1</v>
      </c>
      <c r="T49" s="3">
        <v>0</v>
      </c>
      <c r="U49" s="3">
        <v>0.13</v>
      </c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2" t="s">
        <v>52</v>
      </c>
      <c r="AW49" s="2" t="s">
        <v>919</v>
      </c>
      <c r="AX49" s="2" t="s">
        <v>52</v>
      </c>
      <c r="AY49" s="2" t="s">
        <v>52</v>
      </c>
    </row>
    <row r="50" spans="1:51" ht="30" customHeight="1">
      <c r="A50" s="8" t="s">
        <v>845</v>
      </c>
      <c r="B50" s="8" t="s">
        <v>52</v>
      </c>
      <c r="C50" s="8" t="s">
        <v>52</v>
      </c>
      <c r="D50" s="9"/>
      <c r="E50" s="13"/>
      <c r="F50" s="14">
        <f>TRUNC(SUMIF(N47:N49, N46, F47:F49),0)</f>
        <v>1516</v>
      </c>
      <c r="G50" s="13"/>
      <c r="H50" s="14">
        <f>TRUNC(SUMIF(N47:N49, N46, H47:H49),0)</f>
        <v>11664</v>
      </c>
      <c r="I50" s="13"/>
      <c r="J50" s="14">
        <f>TRUNC(SUMIF(N47:N49, N46, J47:J49),0)</f>
        <v>0</v>
      </c>
      <c r="K50" s="13"/>
      <c r="L50" s="14">
        <f>F50+H50+J50</f>
        <v>13180</v>
      </c>
      <c r="M50" s="8" t="s">
        <v>52</v>
      </c>
      <c r="N50" s="2" t="s">
        <v>106</v>
      </c>
      <c r="O50" s="2" t="s">
        <v>106</v>
      </c>
      <c r="P50" s="2" t="s">
        <v>52</v>
      </c>
      <c r="Q50" s="2" t="s">
        <v>52</v>
      </c>
      <c r="R50" s="2" t="s">
        <v>52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2" t="s">
        <v>52</v>
      </c>
      <c r="AW50" s="2" t="s">
        <v>52</v>
      </c>
      <c r="AX50" s="2" t="s">
        <v>52</v>
      </c>
      <c r="AY50" s="2" t="s">
        <v>52</v>
      </c>
    </row>
    <row r="51" spans="1:51" ht="30" customHeight="1">
      <c r="A51" s="9"/>
      <c r="B51" s="9"/>
      <c r="C51" s="9"/>
      <c r="D51" s="9"/>
      <c r="E51" s="13"/>
      <c r="F51" s="14"/>
      <c r="G51" s="13"/>
      <c r="H51" s="14"/>
      <c r="I51" s="13"/>
      <c r="J51" s="14"/>
      <c r="K51" s="13"/>
      <c r="L51" s="14"/>
      <c r="M51" s="9"/>
    </row>
    <row r="52" spans="1:51" ht="30" customHeight="1">
      <c r="A52" s="44" t="s">
        <v>920</v>
      </c>
      <c r="B52" s="44"/>
      <c r="C52" s="44"/>
      <c r="D52" s="44"/>
      <c r="E52" s="45"/>
      <c r="F52" s="46"/>
      <c r="G52" s="45"/>
      <c r="H52" s="46"/>
      <c r="I52" s="45"/>
      <c r="J52" s="46"/>
      <c r="K52" s="45"/>
      <c r="L52" s="46"/>
      <c r="M52" s="44"/>
      <c r="N52" s="1" t="s">
        <v>96</v>
      </c>
    </row>
    <row r="53" spans="1:51" ht="30" customHeight="1">
      <c r="A53" s="8" t="s">
        <v>880</v>
      </c>
      <c r="B53" s="8" t="s">
        <v>921</v>
      </c>
      <c r="C53" s="8" t="s">
        <v>447</v>
      </c>
      <c r="D53" s="9">
        <v>0.12</v>
      </c>
      <c r="E53" s="13">
        <f>단가대비표!O96</f>
        <v>20400</v>
      </c>
      <c r="F53" s="14">
        <f t="shared" ref="F53:F62" si="9">TRUNC(E53*D53,1)</f>
        <v>2448</v>
      </c>
      <c r="G53" s="13">
        <f>단가대비표!P96</f>
        <v>0</v>
      </c>
      <c r="H53" s="14">
        <f t="shared" ref="H53:H62" si="10">TRUNC(G53*D53,1)</f>
        <v>0</v>
      </c>
      <c r="I53" s="13">
        <f>단가대비표!V96</f>
        <v>0</v>
      </c>
      <c r="J53" s="14">
        <f t="shared" ref="J53:J62" si="11">TRUNC(I53*D53,1)</f>
        <v>0</v>
      </c>
      <c r="K53" s="13">
        <f t="shared" ref="K53:K62" si="12">TRUNC(E53+G53+I53,1)</f>
        <v>20400</v>
      </c>
      <c r="L53" s="14">
        <f t="shared" ref="L53:L62" si="13">TRUNC(F53+H53+J53,1)</f>
        <v>2448</v>
      </c>
      <c r="M53" s="8" t="s">
        <v>52</v>
      </c>
      <c r="N53" s="2" t="s">
        <v>96</v>
      </c>
      <c r="O53" s="2" t="s">
        <v>922</v>
      </c>
      <c r="P53" s="2" t="s">
        <v>64</v>
      </c>
      <c r="Q53" s="2" t="s">
        <v>64</v>
      </c>
      <c r="R53" s="2" t="s">
        <v>63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2" t="s">
        <v>52</v>
      </c>
      <c r="AW53" s="2" t="s">
        <v>923</v>
      </c>
      <c r="AX53" s="2" t="s">
        <v>52</v>
      </c>
      <c r="AY53" s="2" t="s">
        <v>52</v>
      </c>
    </row>
    <row r="54" spans="1:51" ht="30" customHeight="1">
      <c r="A54" s="8" t="s">
        <v>880</v>
      </c>
      <c r="B54" s="8" t="s">
        <v>924</v>
      </c>
      <c r="C54" s="8" t="s">
        <v>447</v>
      </c>
      <c r="D54" s="9">
        <v>0.12</v>
      </c>
      <c r="E54" s="13">
        <f>단가대비표!O97</f>
        <v>6100</v>
      </c>
      <c r="F54" s="14">
        <f t="shared" si="9"/>
        <v>732</v>
      </c>
      <c r="G54" s="13">
        <f>단가대비표!P97</f>
        <v>0</v>
      </c>
      <c r="H54" s="14">
        <f t="shared" si="10"/>
        <v>0</v>
      </c>
      <c r="I54" s="13">
        <f>단가대비표!V97</f>
        <v>0</v>
      </c>
      <c r="J54" s="14">
        <f t="shared" si="11"/>
        <v>0</v>
      </c>
      <c r="K54" s="13">
        <f t="shared" si="12"/>
        <v>6100</v>
      </c>
      <c r="L54" s="14">
        <f t="shared" si="13"/>
        <v>732</v>
      </c>
      <c r="M54" s="8" t="s">
        <v>52</v>
      </c>
      <c r="N54" s="2" t="s">
        <v>96</v>
      </c>
      <c r="O54" s="2" t="s">
        <v>925</v>
      </c>
      <c r="P54" s="2" t="s">
        <v>64</v>
      </c>
      <c r="Q54" s="2" t="s">
        <v>64</v>
      </c>
      <c r="R54" s="2" t="s">
        <v>63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2" t="s">
        <v>52</v>
      </c>
      <c r="AW54" s="2" t="s">
        <v>926</v>
      </c>
      <c r="AX54" s="2" t="s">
        <v>52</v>
      </c>
      <c r="AY54" s="2" t="s">
        <v>52</v>
      </c>
    </row>
    <row r="55" spans="1:51" ht="30" customHeight="1">
      <c r="A55" s="8" t="s">
        <v>880</v>
      </c>
      <c r="B55" s="8" t="s">
        <v>927</v>
      </c>
      <c r="C55" s="8" t="s">
        <v>447</v>
      </c>
      <c r="D55" s="9">
        <v>0.24</v>
      </c>
      <c r="E55" s="13">
        <f>단가대비표!O98</f>
        <v>14900</v>
      </c>
      <c r="F55" s="14">
        <f t="shared" si="9"/>
        <v>3576</v>
      </c>
      <c r="G55" s="13">
        <f>단가대비표!P98</f>
        <v>0</v>
      </c>
      <c r="H55" s="14">
        <f t="shared" si="10"/>
        <v>0</v>
      </c>
      <c r="I55" s="13">
        <f>단가대비표!V98</f>
        <v>0</v>
      </c>
      <c r="J55" s="14">
        <f t="shared" si="11"/>
        <v>0</v>
      </c>
      <c r="K55" s="13">
        <f t="shared" si="12"/>
        <v>14900</v>
      </c>
      <c r="L55" s="14">
        <f t="shared" si="13"/>
        <v>3576</v>
      </c>
      <c r="M55" s="8" t="s">
        <v>52</v>
      </c>
      <c r="N55" s="2" t="s">
        <v>96</v>
      </c>
      <c r="O55" s="2" t="s">
        <v>928</v>
      </c>
      <c r="P55" s="2" t="s">
        <v>64</v>
      </c>
      <c r="Q55" s="2" t="s">
        <v>64</v>
      </c>
      <c r="R55" s="2" t="s">
        <v>63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2" t="s">
        <v>52</v>
      </c>
      <c r="AW55" s="2" t="s">
        <v>929</v>
      </c>
      <c r="AX55" s="2" t="s">
        <v>52</v>
      </c>
      <c r="AY55" s="2" t="s">
        <v>52</v>
      </c>
    </row>
    <row r="56" spans="1:51" ht="30" customHeight="1">
      <c r="A56" s="8" t="s">
        <v>880</v>
      </c>
      <c r="B56" s="8" t="s">
        <v>930</v>
      </c>
      <c r="C56" s="8" t="s">
        <v>447</v>
      </c>
      <c r="D56" s="9">
        <v>0.24</v>
      </c>
      <c r="E56" s="13">
        <f>단가대비표!O101</f>
        <v>0</v>
      </c>
      <c r="F56" s="14">
        <f t="shared" si="9"/>
        <v>0</v>
      </c>
      <c r="G56" s="13">
        <f>단가대비표!P101</f>
        <v>0</v>
      </c>
      <c r="H56" s="14">
        <f t="shared" si="10"/>
        <v>0</v>
      </c>
      <c r="I56" s="13">
        <f>단가대비표!V101</f>
        <v>0</v>
      </c>
      <c r="J56" s="14">
        <f t="shared" si="11"/>
        <v>0</v>
      </c>
      <c r="K56" s="13">
        <f t="shared" si="12"/>
        <v>0</v>
      </c>
      <c r="L56" s="14">
        <f t="shared" si="13"/>
        <v>0</v>
      </c>
      <c r="M56" s="8" t="s">
        <v>52</v>
      </c>
      <c r="N56" s="2" t="s">
        <v>96</v>
      </c>
      <c r="O56" s="2" t="s">
        <v>931</v>
      </c>
      <c r="P56" s="2" t="s">
        <v>64</v>
      </c>
      <c r="Q56" s="2" t="s">
        <v>64</v>
      </c>
      <c r="R56" s="2" t="s">
        <v>63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2" t="s">
        <v>52</v>
      </c>
      <c r="AW56" s="2" t="s">
        <v>932</v>
      </c>
      <c r="AX56" s="2" t="s">
        <v>52</v>
      </c>
      <c r="AY56" s="2" t="s">
        <v>52</v>
      </c>
    </row>
    <row r="57" spans="1:51" ht="30" customHeight="1">
      <c r="A57" s="8" t="s">
        <v>880</v>
      </c>
      <c r="B57" s="8" t="s">
        <v>933</v>
      </c>
      <c r="C57" s="8" t="s">
        <v>447</v>
      </c>
      <c r="D57" s="9">
        <v>0.12</v>
      </c>
      <c r="E57" s="13">
        <f>단가대비표!O99</f>
        <v>0</v>
      </c>
      <c r="F57" s="14">
        <f t="shared" si="9"/>
        <v>0</v>
      </c>
      <c r="G57" s="13">
        <f>단가대비표!P99</f>
        <v>0</v>
      </c>
      <c r="H57" s="14">
        <f t="shared" si="10"/>
        <v>0</v>
      </c>
      <c r="I57" s="13">
        <f>단가대비표!V99</f>
        <v>0</v>
      </c>
      <c r="J57" s="14">
        <f t="shared" si="11"/>
        <v>0</v>
      </c>
      <c r="K57" s="13">
        <f t="shared" si="12"/>
        <v>0</v>
      </c>
      <c r="L57" s="14">
        <f t="shared" si="13"/>
        <v>0</v>
      </c>
      <c r="M57" s="8" t="s">
        <v>52</v>
      </c>
      <c r="N57" s="2" t="s">
        <v>96</v>
      </c>
      <c r="O57" s="2" t="s">
        <v>934</v>
      </c>
      <c r="P57" s="2" t="s">
        <v>64</v>
      </c>
      <c r="Q57" s="2" t="s">
        <v>64</v>
      </c>
      <c r="R57" s="2" t="s">
        <v>63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2" t="s">
        <v>52</v>
      </c>
      <c r="AW57" s="2" t="s">
        <v>935</v>
      </c>
      <c r="AX57" s="2" t="s">
        <v>52</v>
      </c>
      <c r="AY57" s="2" t="s">
        <v>52</v>
      </c>
    </row>
    <row r="58" spans="1:51" ht="30" customHeight="1">
      <c r="A58" s="8" t="s">
        <v>880</v>
      </c>
      <c r="B58" s="8" t="s">
        <v>936</v>
      </c>
      <c r="C58" s="8" t="s">
        <v>447</v>
      </c>
      <c r="D58" s="9">
        <v>0.24</v>
      </c>
      <c r="E58" s="13">
        <f>단가대비표!O100</f>
        <v>0</v>
      </c>
      <c r="F58" s="14">
        <f t="shared" si="9"/>
        <v>0</v>
      </c>
      <c r="G58" s="13">
        <f>단가대비표!P100</f>
        <v>0</v>
      </c>
      <c r="H58" s="14">
        <f t="shared" si="10"/>
        <v>0</v>
      </c>
      <c r="I58" s="13">
        <f>단가대비표!V100</f>
        <v>0</v>
      </c>
      <c r="J58" s="14">
        <f t="shared" si="11"/>
        <v>0</v>
      </c>
      <c r="K58" s="13">
        <f t="shared" si="12"/>
        <v>0</v>
      </c>
      <c r="L58" s="14">
        <f t="shared" si="13"/>
        <v>0</v>
      </c>
      <c r="M58" s="8" t="s">
        <v>52</v>
      </c>
      <c r="N58" s="2" t="s">
        <v>96</v>
      </c>
      <c r="O58" s="2" t="s">
        <v>937</v>
      </c>
      <c r="P58" s="2" t="s">
        <v>64</v>
      </c>
      <c r="Q58" s="2" t="s">
        <v>64</v>
      </c>
      <c r="R58" s="2" t="s">
        <v>63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2" t="s">
        <v>52</v>
      </c>
      <c r="AW58" s="2" t="s">
        <v>938</v>
      </c>
      <c r="AX58" s="2" t="s">
        <v>52</v>
      </c>
      <c r="AY58" s="2" t="s">
        <v>52</v>
      </c>
    </row>
    <row r="59" spans="1:51" ht="30" customHeight="1">
      <c r="A59" s="8" t="s">
        <v>880</v>
      </c>
      <c r="B59" s="8" t="s">
        <v>939</v>
      </c>
      <c r="C59" s="8" t="s">
        <v>447</v>
      </c>
      <c r="D59" s="9">
        <v>0.36</v>
      </c>
      <c r="E59" s="13">
        <f>단가대비표!O102</f>
        <v>9900</v>
      </c>
      <c r="F59" s="14">
        <f t="shared" si="9"/>
        <v>3564</v>
      </c>
      <c r="G59" s="13">
        <f>단가대비표!P102</f>
        <v>0</v>
      </c>
      <c r="H59" s="14">
        <f t="shared" si="10"/>
        <v>0</v>
      </c>
      <c r="I59" s="13">
        <f>단가대비표!V102</f>
        <v>0</v>
      </c>
      <c r="J59" s="14">
        <f t="shared" si="11"/>
        <v>0</v>
      </c>
      <c r="K59" s="13">
        <f t="shared" si="12"/>
        <v>9900</v>
      </c>
      <c r="L59" s="14">
        <f t="shared" si="13"/>
        <v>3564</v>
      </c>
      <c r="M59" s="8" t="s">
        <v>52</v>
      </c>
      <c r="N59" s="2" t="s">
        <v>96</v>
      </c>
      <c r="O59" s="2" t="s">
        <v>940</v>
      </c>
      <c r="P59" s="2" t="s">
        <v>64</v>
      </c>
      <c r="Q59" s="2" t="s">
        <v>64</v>
      </c>
      <c r="R59" s="2" t="s">
        <v>63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2" t="s">
        <v>52</v>
      </c>
      <c r="AW59" s="2" t="s">
        <v>941</v>
      </c>
      <c r="AX59" s="2" t="s">
        <v>52</v>
      </c>
      <c r="AY59" s="2" t="s">
        <v>52</v>
      </c>
    </row>
    <row r="60" spans="1:51" ht="30" customHeight="1">
      <c r="A60" s="8" t="s">
        <v>880</v>
      </c>
      <c r="B60" s="8" t="s">
        <v>942</v>
      </c>
      <c r="C60" s="8" t="s">
        <v>447</v>
      </c>
      <c r="D60" s="9">
        <v>0.36</v>
      </c>
      <c r="E60" s="13">
        <f>단가대비표!O103</f>
        <v>7200</v>
      </c>
      <c r="F60" s="14">
        <f t="shared" si="9"/>
        <v>2592</v>
      </c>
      <c r="G60" s="13">
        <f>단가대비표!P103</f>
        <v>0</v>
      </c>
      <c r="H60" s="14">
        <f t="shared" si="10"/>
        <v>0</v>
      </c>
      <c r="I60" s="13">
        <f>단가대비표!V103</f>
        <v>0</v>
      </c>
      <c r="J60" s="14">
        <f t="shared" si="11"/>
        <v>0</v>
      </c>
      <c r="K60" s="13">
        <f t="shared" si="12"/>
        <v>7200</v>
      </c>
      <c r="L60" s="14">
        <f t="shared" si="13"/>
        <v>2592</v>
      </c>
      <c r="M60" s="8" t="s">
        <v>52</v>
      </c>
      <c r="N60" s="2" t="s">
        <v>96</v>
      </c>
      <c r="O60" s="2" t="s">
        <v>943</v>
      </c>
      <c r="P60" s="2" t="s">
        <v>64</v>
      </c>
      <c r="Q60" s="2" t="s">
        <v>64</v>
      </c>
      <c r="R60" s="2" t="s">
        <v>63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2" t="s">
        <v>52</v>
      </c>
      <c r="AW60" s="2" t="s">
        <v>944</v>
      </c>
      <c r="AX60" s="2" t="s">
        <v>52</v>
      </c>
      <c r="AY60" s="2" t="s">
        <v>52</v>
      </c>
    </row>
    <row r="61" spans="1:51" ht="30" customHeight="1">
      <c r="A61" s="8" t="s">
        <v>880</v>
      </c>
      <c r="B61" s="8" t="s">
        <v>945</v>
      </c>
      <c r="C61" s="8" t="s">
        <v>946</v>
      </c>
      <c r="D61" s="9">
        <v>0.42</v>
      </c>
      <c r="E61" s="13">
        <f>단가대비표!O105</f>
        <v>0</v>
      </c>
      <c r="F61" s="14">
        <f t="shared" si="9"/>
        <v>0</v>
      </c>
      <c r="G61" s="13">
        <f>단가대비표!P105</f>
        <v>0</v>
      </c>
      <c r="H61" s="14">
        <f t="shared" si="10"/>
        <v>0</v>
      </c>
      <c r="I61" s="13">
        <f>단가대비표!V105</f>
        <v>0</v>
      </c>
      <c r="J61" s="14">
        <f t="shared" si="11"/>
        <v>0</v>
      </c>
      <c r="K61" s="13">
        <f t="shared" si="12"/>
        <v>0</v>
      </c>
      <c r="L61" s="14">
        <f t="shared" si="13"/>
        <v>0</v>
      </c>
      <c r="M61" s="8" t="s">
        <v>52</v>
      </c>
      <c r="N61" s="2" t="s">
        <v>96</v>
      </c>
      <c r="O61" s="2" t="s">
        <v>947</v>
      </c>
      <c r="P61" s="2" t="s">
        <v>64</v>
      </c>
      <c r="Q61" s="2" t="s">
        <v>64</v>
      </c>
      <c r="R61" s="2" t="s">
        <v>63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2" t="s">
        <v>52</v>
      </c>
      <c r="AW61" s="2" t="s">
        <v>948</v>
      </c>
      <c r="AX61" s="2" t="s">
        <v>52</v>
      </c>
      <c r="AY61" s="2" t="s">
        <v>52</v>
      </c>
    </row>
    <row r="62" spans="1:51" ht="30" customHeight="1">
      <c r="A62" s="8" t="s">
        <v>92</v>
      </c>
      <c r="B62" s="8" t="s">
        <v>949</v>
      </c>
      <c r="C62" s="8" t="s">
        <v>94</v>
      </c>
      <c r="D62" s="9">
        <v>1</v>
      </c>
      <c r="E62" s="13">
        <f>일위대가목록!E170</f>
        <v>0</v>
      </c>
      <c r="F62" s="14">
        <f t="shared" si="9"/>
        <v>0</v>
      </c>
      <c r="G62" s="13">
        <f>일위대가목록!F170</f>
        <v>75352</v>
      </c>
      <c r="H62" s="14">
        <f t="shared" si="10"/>
        <v>75352</v>
      </c>
      <c r="I62" s="13">
        <f>일위대가목록!G170</f>
        <v>0</v>
      </c>
      <c r="J62" s="14">
        <f t="shared" si="11"/>
        <v>0</v>
      </c>
      <c r="K62" s="13">
        <f t="shared" si="12"/>
        <v>75352</v>
      </c>
      <c r="L62" s="14">
        <f t="shared" si="13"/>
        <v>75352</v>
      </c>
      <c r="M62" s="8" t="s">
        <v>950</v>
      </c>
      <c r="N62" s="2" t="s">
        <v>96</v>
      </c>
      <c r="O62" s="2" t="s">
        <v>951</v>
      </c>
      <c r="P62" s="2" t="s">
        <v>63</v>
      </c>
      <c r="Q62" s="2" t="s">
        <v>64</v>
      </c>
      <c r="R62" s="2" t="s">
        <v>64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2" t="s">
        <v>52</v>
      </c>
      <c r="AW62" s="2" t="s">
        <v>952</v>
      </c>
      <c r="AX62" s="2" t="s">
        <v>52</v>
      </c>
      <c r="AY62" s="2" t="s">
        <v>52</v>
      </c>
    </row>
    <row r="63" spans="1:51" ht="30" customHeight="1">
      <c r="A63" s="8" t="s">
        <v>845</v>
      </c>
      <c r="B63" s="8" t="s">
        <v>52</v>
      </c>
      <c r="C63" s="8" t="s">
        <v>52</v>
      </c>
      <c r="D63" s="9"/>
      <c r="E63" s="13"/>
      <c r="F63" s="14">
        <f>TRUNC(SUMIF(N53:N62, N52, F53:F62),0)</f>
        <v>12912</v>
      </c>
      <c r="G63" s="13"/>
      <c r="H63" s="14">
        <f>TRUNC(SUMIF(N53:N62, N52, H53:H62),0)</f>
        <v>75352</v>
      </c>
      <c r="I63" s="13"/>
      <c r="J63" s="14">
        <f>TRUNC(SUMIF(N53:N62, N52, J53:J62),0)</f>
        <v>0</v>
      </c>
      <c r="K63" s="13"/>
      <c r="L63" s="14">
        <f>F63+H63+J63</f>
        <v>88264</v>
      </c>
      <c r="M63" s="8" t="s">
        <v>52</v>
      </c>
      <c r="N63" s="2" t="s">
        <v>106</v>
      </c>
      <c r="O63" s="2" t="s">
        <v>106</v>
      </c>
      <c r="P63" s="2" t="s">
        <v>52</v>
      </c>
      <c r="Q63" s="2" t="s">
        <v>52</v>
      </c>
      <c r="R63" s="2" t="s">
        <v>52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2" t="s">
        <v>52</v>
      </c>
      <c r="AW63" s="2" t="s">
        <v>52</v>
      </c>
      <c r="AX63" s="2" t="s">
        <v>52</v>
      </c>
      <c r="AY63" s="2" t="s">
        <v>52</v>
      </c>
    </row>
    <row r="64" spans="1:51" ht="30" customHeight="1">
      <c r="A64" s="9"/>
      <c r="B64" s="9"/>
      <c r="C64" s="9"/>
      <c r="D64" s="9"/>
      <c r="E64" s="13"/>
      <c r="F64" s="14"/>
      <c r="G64" s="13"/>
      <c r="H64" s="14"/>
      <c r="I64" s="13"/>
      <c r="J64" s="14"/>
      <c r="K64" s="13"/>
      <c r="L64" s="14"/>
      <c r="M64" s="9"/>
    </row>
    <row r="65" spans="1:51" ht="30" customHeight="1">
      <c r="A65" s="44" t="s">
        <v>953</v>
      </c>
      <c r="B65" s="44"/>
      <c r="C65" s="44"/>
      <c r="D65" s="44"/>
      <c r="E65" s="45"/>
      <c r="F65" s="46"/>
      <c r="G65" s="45"/>
      <c r="H65" s="46"/>
      <c r="I65" s="45"/>
      <c r="J65" s="46"/>
      <c r="K65" s="45"/>
      <c r="L65" s="46"/>
      <c r="M65" s="44"/>
      <c r="N65" s="1" t="s">
        <v>100</v>
      </c>
    </row>
    <row r="66" spans="1:51" ht="30" customHeight="1">
      <c r="A66" s="8" t="s">
        <v>862</v>
      </c>
      <c r="B66" s="8" t="s">
        <v>863</v>
      </c>
      <c r="C66" s="8" t="s">
        <v>859</v>
      </c>
      <c r="D66" s="9">
        <v>0.09</v>
      </c>
      <c r="E66" s="13">
        <f>단가대비표!O160</f>
        <v>0</v>
      </c>
      <c r="F66" s="14">
        <f>TRUNC(E66*D66,1)</f>
        <v>0</v>
      </c>
      <c r="G66" s="13">
        <f>단가대비표!P160</f>
        <v>130264</v>
      </c>
      <c r="H66" s="14">
        <f>TRUNC(G66*D66,1)</f>
        <v>11723.7</v>
      </c>
      <c r="I66" s="13">
        <f>단가대비표!V160</f>
        <v>0</v>
      </c>
      <c r="J66" s="14">
        <f>TRUNC(I66*D66,1)</f>
        <v>0</v>
      </c>
      <c r="K66" s="13">
        <f>TRUNC(E66+G66+I66,1)</f>
        <v>130264</v>
      </c>
      <c r="L66" s="14">
        <f>TRUNC(F66+H66+J66,1)</f>
        <v>11723.7</v>
      </c>
      <c r="M66" s="8" t="s">
        <v>52</v>
      </c>
      <c r="N66" s="2" t="s">
        <v>100</v>
      </c>
      <c r="O66" s="2" t="s">
        <v>864</v>
      </c>
      <c r="P66" s="2" t="s">
        <v>64</v>
      </c>
      <c r="Q66" s="2" t="s">
        <v>64</v>
      </c>
      <c r="R66" s="2" t="s">
        <v>63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2" t="s">
        <v>52</v>
      </c>
      <c r="AW66" s="2" t="s">
        <v>954</v>
      </c>
      <c r="AX66" s="2" t="s">
        <v>52</v>
      </c>
      <c r="AY66" s="2" t="s">
        <v>52</v>
      </c>
    </row>
    <row r="67" spans="1:51" ht="30" customHeight="1">
      <c r="A67" s="8" t="s">
        <v>845</v>
      </c>
      <c r="B67" s="8" t="s">
        <v>52</v>
      </c>
      <c r="C67" s="8" t="s">
        <v>52</v>
      </c>
      <c r="D67" s="9"/>
      <c r="E67" s="13"/>
      <c r="F67" s="14">
        <f>TRUNC(SUMIF(N66:N66, N65, F66:F66),0)</f>
        <v>0</v>
      </c>
      <c r="G67" s="13"/>
      <c r="H67" s="14">
        <f>TRUNC(SUMIF(N66:N66, N65, H66:H66),0)</f>
        <v>11723</v>
      </c>
      <c r="I67" s="13"/>
      <c r="J67" s="14">
        <f>TRUNC(SUMIF(N66:N66, N65, J66:J66),0)</f>
        <v>0</v>
      </c>
      <c r="K67" s="13"/>
      <c r="L67" s="14">
        <f>F67+H67+J67</f>
        <v>11723</v>
      </c>
      <c r="M67" s="8" t="s">
        <v>52</v>
      </c>
      <c r="N67" s="2" t="s">
        <v>106</v>
      </c>
      <c r="O67" s="2" t="s">
        <v>106</v>
      </c>
      <c r="P67" s="2" t="s">
        <v>52</v>
      </c>
      <c r="Q67" s="2" t="s">
        <v>52</v>
      </c>
      <c r="R67" s="2" t="s">
        <v>52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2" t="s">
        <v>52</v>
      </c>
      <c r="AW67" s="2" t="s">
        <v>52</v>
      </c>
      <c r="AX67" s="2" t="s">
        <v>52</v>
      </c>
      <c r="AY67" s="2" t="s">
        <v>52</v>
      </c>
    </row>
    <row r="68" spans="1:51" ht="30" customHeight="1">
      <c r="A68" s="9"/>
      <c r="B68" s="9"/>
      <c r="C68" s="9"/>
      <c r="D68" s="9"/>
      <c r="E68" s="13"/>
      <c r="F68" s="14"/>
      <c r="G68" s="13"/>
      <c r="H68" s="14"/>
      <c r="I68" s="13"/>
      <c r="J68" s="14"/>
      <c r="K68" s="13"/>
      <c r="L68" s="14"/>
      <c r="M68" s="9"/>
    </row>
    <row r="69" spans="1:51" ht="30" customHeight="1">
      <c r="A69" s="44" t="s">
        <v>955</v>
      </c>
      <c r="B69" s="44"/>
      <c r="C69" s="44"/>
      <c r="D69" s="44"/>
      <c r="E69" s="45"/>
      <c r="F69" s="46"/>
      <c r="G69" s="45"/>
      <c r="H69" s="46"/>
      <c r="I69" s="45"/>
      <c r="J69" s="46"/>
      <c r="K69" s="45"/>
      <c r="L69" s="46"/>
      <c r="M69" s="44"/>
      <c r="N69" s="1" t="s">
        <v>104</v>
      </c>
    </row>
    <row r="70" spans="1:51" ht="30" customHeight="1">
      <c r="A70" s="8" t="s">
        <v>956</v>
      </c>
      <c r="B70" s="8" t="s">
        <v>863</v>
      </c>
      <c r="C70" s="8" t="s">
        <v>859</v>
      </c>
      <c r="D70" s="9">
        <v>8.0000000000000002E-3</v>
      </c>
      <c r="E70" s="13">
        <f>단가대비표!O174</f>
        <v>0</v>
      </c>
      <c r="F70" s="14">
        <f>TRUNC(E70*D70,1)</f>
        <v>0</v>
      </c>
      <c r="G70" s="13">
        <f>단가대비표!P174</f>
        <v>203532</v>
      </c>
      <c r="H70" s="14">
        <f>TRUNC(G70*D70,1)</f>
        <v>1628.2</v>
      </c>
      <c r="I70" s="13">
        <f>단가대비표!V174</f>
        <v>0</v>
      </c>
      <c r="J70" s="14">
        <f>TRUNC(I70*D70,1)</f>
        <v>0</v>
      </c>
      <c r="K70" s="13">
        <f>TRUNC(E70+G70+I70,1)</f>
        <v>203532</v>
      </c>
      <c r="L70" s="14">
        <f>TRUNC(F70+H70+J70,1)</f>
        <v>1628.2</v>
      </c>
      <c r="M70" s="8" t="s">
        <v>52</v>
      </c>
      <c r="N70" s="2" t="s">
        <v>104</v>
      </c>
      <c r="O70" s="2" t="s">
        <v>957</v>
      </c>
      <c r="P70" s="2" t="s">
        <v>64</v>
      </c>
      <c r="Q70" s="2" t="s">
        <v>64</v>
      </c>
      <c r="R70" s="2" t="s">
        <v>63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2" t="s">
        <v>52</v>
      </c>
      <c r="AW70" s="2" t="s">
        <v>958</v>
      </c>
      <c r="AX70" s="2" t="s">
        <v>52</v>
      </c>
      <c r="AY70" s="2" t="s">
        <v>52</v>
      </c>
    </row>
    <row r="71" spans="1:51" ht="30" customHeight="1">
      <c r="A71" s="8" t="s">
        <v>845</v>
      </c>
      <c r="B71" s="8" t="s">
        <v>52</v>
      </c>
      <c r="C71" s="8" t="s">
        <v>52</v>
      </c>
      <c r="D71" s="9"/>
      <c r="E71" s="13"/>
      <c r="F71" s="14">
        <f>TRUNC(SUMIF(N70:N70, N69, F70:F70),0)</f>
        <v>0</v>
      </c>
      <c r="G71" s="13"/>
      <c r="H71" s="14">
        <f>TRUNC(SUMIF(N70:N70, N69, H70:H70),0)</f>
        <v>1628</v>
      </c>
      <c r="I71" s="13"/>
      <c r="J71" s="14">
        <f>TRUNC(SUMIF(N70:N70, N69, J70:J70),0)</f>
        <v>0</v>
      </c>
      <c r="K71" s="13"/>
      <c r="L71" s="14">
        <f>F71+H71+J71</f>
        <v>1628</v>
      </c>
      <c r="M71" s="8" t="s">
        <v>52</v>
      </c>
      <c r="N71" s="2" t="s">
        <v>106</v>
      </c>
      <c r="O71" s="2" t="s">
        <v>106</v>
      </c>
      <c r="P71" s="2" t="s">
        <v>52</v>
      </c>
      <c r="Q71" s="2" t="s">
        <v>52</v>
      </c>
      <c r="R71" s="2" t="s">
        <v>52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2" t="s">
        <v>52</v>
      </c>
      <c r="AW71" s="2" t="s">
        <v>52</v>
      </c>
      <c r="AX71" s="2" t="s">
        <v>52</v>
      </c>
      <c r="AY71" s="2" t="s">
        <v>52</v>
      </c>
    </row>
    <row r="72" spans="1:51" ht="30" customHeight="1">
      <c r="A72" s="9"/>
      <c r="B72" s="9"/>
      <c r="C72" s="9"/>
      <c r="D72" s="9"/>
      <c r="E72" s="13"/>
      <c r="F72" s="14"/>
      <c r="G72" s="13"/>
      <c r="H72" s="14"/>
      <c r="I72" s="13"/>
      <c r="J72" s="14"/>
      <c r="K72" s="13"/>
      <c r="L72" s="14"/>
      <c r="M72" s="9"/>
    </row>
    <row r="73" spans="1:51" ht="30" customHeight="1">
      <c r="A73" s="44" t="s">
        <v>959</v>
      </c>
      <c r="B73" s="44"/>
      <c r="C73" s="44"/>
      <c r="D73" s="44"/>
      <c r="E73" s="45"/>
      <c r="F73" s="46"/>
      <c r="G73" s="45"/>
      <c r="H73" s="46"/>
      <c r="I73" s="45"/>
      <c r="J73" s="46"/>
      <c r="K73" s="45"/>
      <c r="L73" s="46"/>
      <c r="M73" s="44"/>
      <c r="N73" s="1" t="s">
        <v>111</v>
      </c>
    </row>
    <row r="74" spans="1:51" ht="30" customHeight="1">
      <c r="A74" s="8" t="s">
        <v>52</v>
      </c>
      <c r="B74" s="8" t="s">
        <v>52</v>
      </c>
      <c r="C74" s="8" t="s">
        <v>52</v>
      </c>
      <c r="D74" s="9">
        <v>1</v>
      </c>
      <c r="E74" s="13">
        <v>312</v>
      </c>
      <c r="F74" s="14">
        <f>TRUNC(E74*D74,1)</f>
        <v>312</v>
      </c>
      <c r="G74" s="13">
        <v>672</v>
      </c>
      <c r="H74" s="14">
        <f>TRUNC(G74*D74,1)</f>
        <v>672</v>
      </c>
      <c r="I74" s="13">
        <v>359</v>
      </c>
      <c r="J74" s="14">
        <f>TRUNC(I74*D74,1)</f>
        <v>359</v>
      </c>
      <c r="K74" s="13">
        <f>TRUNC(E74+G74+I74,1)</f>
        <v>1343</v>
      </c>
      <c r="L74" s="14">
        <f>TRUNC(F74+H74+J74,1)</f>
        <v>1343</v>
      </c>
      <c r="M74" s="8" t="s">
        <v>52</v>
      </c>
      <c r="N74" s="2" t="s">
        <v>111</v>
      </c>
      <c r="O74" s="2" t="s">
        <v>960</v>
      </c>
      <c r="P74" s="2" t="s">
        <v>64</v>
      </c>
      <c r="Q74" s="2" t="s">
        <v>64</v>
      </c>
      <c r="R74" s="2" t="s">
        <v>64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2" t="s">
        <v>52</v>
      </c>
      <c r="AW74" s="2" t="s">
        <v>961</v>
      </c>
      <c r="AX74" s="2" t="s">
        <v>52</v>
      </c>
      <c r="AY74" s="2" t="s">
        <v>52</v>
      </c>
    </row>
    <row r="75" spans="1:51" ht="30" customHeight="1">
      <c r="A75" s="8" t="s">
        <v>845</v>
      </c>
      <c r="B75" s="8" t="s">
        <v>52</v>
      </c>
      <c r="C75" s="8" t="s">
        <v>52</v>
      </c>
      <c r="D75" s="9"/>
      <c r="E75" s="13"/>
      <c r="F75" s="14">
        <f>TRUNC(SUMIF(N74:N74, N73, F74:F74),0)</f>
        <v>312</v>
      </c>
      <c r="G75" s="13"/>
      <c r="H75" s="14">
        <f>TRUNC(SUMIF(N74:N74, N73, H74:H74),0)</f>
        <v>672</v>
      </c>
      <c r="I75" s="13"/>
      <c r="J75" s="14">
        <f>TRUNC(SUMIF(N74:N74, N73, J74:J74),0)</f>
        <v>359</v>
      </c>
      <c r="K75" s="13"/>
      <c r="L75" s="14">
        <f>F75+H75+J75</f>
        <v>1343</v>
      </c>
      <c r="M75" s="8" t="s">
        <v>52</v>
      </c>
      <c r="N75" s="2" t="s">
        <v>106</v>
      </c>
      <c r="O75" s="2" t="s">
        <v>106</v>
      </c>
      <c r="P75" s="2" t="s">
        <v>52</v>
      </c>
      <c r="Q75" s="2" t="s">
        <v>52</v>
      </c>
      <c r="R75" s="2" t="s">
        <v>52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2" t="s">
        <v>52</v>
      </c>
      <c r="AW75" s="2" t="s">
        <v>52</v>
      </c>
      <c r="AX75" s="2" t="s">
        <v>52</v>
      </c>
      <c r="AY75" s="2" t="s">
        <v>52</v>
      </c>
    </row>
    <row r="76" spans="1:51" ht="30" customHeight="1">
      <c r="A76" s="9"/>
      <c r="B76" s="9"/>
      <c r="C76" s="9"/>
      <c r="D76" s="9"/>
      <c r="E76" s="13"/>
      <c r="F76" s="14"/>
      <c r="G76" s="13"/>
      <c r="H76" s="14"/>
      <c r="I76" s="13"/>
      <c r="J76" s="14"/>
      <c r="K76" s="13"/>
      <c r="L76" s="14"/>
      <c r="M76" s="9"/>
    </row>
    <row r="77" spans="1:51" ht="30" customHeight="1">
      <c r="A77" s="44" t="s">
        <v>962</v>
      </c>
      <c r="B77" s="44"/>
      <c r="C77" s="44"/>
      <c r="D77" s="44"/>
      <c r="E77" s="45"/>
      <c r="F77" s="46"/>
      <c r="G77" s="45"/>
      <c r="H77" s="46"/>
      <c r="I77" s="45"/>
      <c r="J77" s="46"/>
      <c r="K77" s="45"/>
      <c r="L77" s="46"/>
      <c r="M77" s="44"/>
      <c r="N77" s="1" t="s">
        <v>115</v>
      </c>
    </row>
    <row r="78" spans="1:51" ht="30" customHeight="1">
      <c r="A78" s="8" t="s">
        <v>963</v>
      </c>
      <c r="B78" s="8" t="s">
        <v>964</v>
      </c>
      <c r="C78" s="8" t="s">
        <v>109</v>
      </c>
      <c r="D78" s="9">
        <v>1</v>
      </c>
      <c r="E78" s="13">
        <f>중기단가목록!E4</f>
        <v>487</v>
      </c>
      <c r="F78" s="14">
        <f>TRUNC(E78*D78,1)</f>
        <v>487</v>
      </c>
      <c r="G78" s="13">
        <f>중기단가목록!F4</f>
        <v>6750</v>
      </c>
      <c r="H78" s="14">
        <f>TRUNC(G78*D78,1)</f>
        <v>6750</v>
      </c>
      <c r="I78" s="13">
        <f>중기단가목록!G4</f>
        <v>362</v>
      </c>
      <c r="J78" s="14">
        <f>TRUNC(I78*D78,1)</f>
        <v>362</v>
      </c>
      <c r="K78" s="13">
        <f>TRUNC(E78+G78+I78,1)</f>
        <v>7599</v>
      </c>
      <c r="L78" s="14">
        <f>TRUNC(F78+H78+J78,1)</f>
        <v>7599</v>
      </c>
      <c r="M78" s="8" t="s">
        <v>965</v>
      </c>
      <c r="N78" s="2" t="s">
        <v>115</v>
      </c>
      <c r="O78" s="2" t="s">
        <v>966</v>
      </c>
      <c r="P78" s="2" t="s">
        <v>64</v>
      </c>
      <c r="Q78" s="2" t="s">
        <v>63</v>
      </c>
      <c r="R78" s="2" t="s">
        <v>64</v>
      </c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2" t="s">
        <v>52</v>
      </c>
      <c r="AW78" s="2" t="s">
        <v>967</v>
      </c>
      <c r="AX78" s="2" t="s">
        <v>52</v>
      </c>
      <c r="AY78" s="2" t="s">
        <v>52</v>
      </c>
    </row>
    <row r="79" spans="1:51" ht="30" customHeight="1">
      <c r="A79" s="8" t="s">
        <v>845</v>
      </c>
      <c r="B79" s="8" t="s">
        <v>52</v>
      </c>
      <c r="C79" s="8" t="s">
        <v>52</v>
      </c>
      <c r="D79" s="9"/>
      <c r="E79" s="13"/>
      <c r="F79" s="14">
        <f>TRUNC(SUMIF(N78:N78, N77, F78:F78),0)</f>
        <v>487</v>
      </c>
      <c r="G79" s="13"/>
      <c r="H79" s="14">
        <f>TRUNC(SUMIF(N78:N78, N77, H78:H78),0)</f>
        <v>6750</v>
      </c>
      <c r="I79" s="13"/>
      <c r="J79" s="14">
        <f>TRUNC(SUMIF(N78:N78, N77, J78:J78),0)</f>
        <v>362</v>
      </c>
      <c r="K79" s="13"/>
      <c r="L79" s="14">
        <f>F79+H79+J79</f>
        <v>7599</v>
      </c>
      <c r="M79" s="8" t="s">
        <v>52</v>
      </c>
      <c r="N79" s="2" t="s">
        <v>106</v>
      </c>
      <c r="O79" s="2" t="s">
        <v>106</v>
      </c>
      <c r="P79" s="2" t="s">
        <v>52</v>
      </c>
      <c r="Q79" s="2" t="s">
        <v>52</v>
      </c>
      <c r="R79" s="2" t="s">
        <v>52</v>
      </c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2" t="s">
        <v>52</v>
      </c>
      <c r="AW79" s="2" t="s">
        <v>52</v>
      </c>
      <c r="AX79" s="2" t="s">
        <v>52</v>
      </c>
      <c r="AY79" s="2" t="s">
        <v>52</v>
      </c>
    </row>
    <row r="80" spans="1:51" ht="30" customHeight="1">
      <c r="A80" s="9"/>
      <c r="B80" s="9"/>
      <c r="C80" s="9"/>
      <c r="D80" s="9"/>
      <c r="E80" s="13"/>
      <c r="F80" s="14"/>
      <c r="G80" s="13"/>
      <c r="H80" s="14"/>
      <c r="I80" s="13"/>
      <c r="J80" s="14"/>
      <c r="K80" s="13"/>
      <c r="L80" s="14"/>
      <c r="M80" s="9"/>
    </row>
    <row r="81" spans="1:51" ht="30" customHeight="1">
      <c r="A81" s="44" t="s">
        <v>968</v>
      </c>
      <c r="B81" s="44"/>
      <c r="C81" s="44"/>
      <c r="D81" s="44"/>
      <c r="E81" s="45"/>
      <c r="F81" s="46"/>
      <c r="G81" s="45"/>
      <c r="H81" s="46"/>
      <c r="I81" s="45"/>
      <c r="J81" s="46"/>
      <c r="K81" s="45"/>
      <c r="L81" s="46"/>
      <c r="M81" s="44"/>
      <c r="N81" s="1" t="s">
        <v>118</v>
      </c>
    </row>
    <row r="82" spans="1:51" ht="30" customHeight="1">
      <c r="A82" s="8" t="s">
        <v>52</v>
      </c>
      <c r="B82" s="8" t="s">
        <v>52</v>
      </c>
      <c r="C82" s="8" t="s">
        <v>52</v>
      </c>
      <c r="D82" s="9">
        <v>1</v>
      </c>
      <c r="E82" s="13">
        <v>2827</v>
      </c>
      <c r="F82" s="14">
        <f>TRUNC(E82*D82,1)</f>
        <v>2827</v>
      </c>
      <c r="G82" s="13">
        <v>4162</v>
      </c>
      <c r="H82" s="14">
        <f>TRUNC(G82*D82,1)</f>
        <v>4162</v>
      </c>
      <c r="I82" s="13">
        <v>1972</v>
      </c>
      <c r="J82" s="14">
        <f>TRUNC(I82*D82,1)</f>
        <v>1972</v>
      </c>
      <c r="K82" s="13">
        <f>TRUNC(E82+G82+I82,1)</f>
        <v>8961</v>
      </c>
      <c r="L82" s="14">
        <f>TRUNC(F82+H82+J82,1)</f>
        <v>8961</v>
      </c>
      <c r="M82" s="8" t="s">
        <v>52</v>
      </c>
      <c r="N82" s="2" t="s">
        <v>118</v>
      </c>
      <c r="O82" s="2" t="s">
        <v>960</v>
      </c>
      <c r="P82" s="2" t="s">
        <v>64</v>
      </c>
      <c r="Q82" s="2" t="s">
        <v>64</v>
      </c>
      <c r="R82" s="2" t="s">
        <v>64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2" t="s">
        <v>52</v>
      </c>
      <c r="AW82" s="2" t="s">
        <v>969</v>
      </c>
      <c r="AX82" s="2" t="s">
        <v>52</v>
      </c>
      <c r="AY82" s="2" t="s">
        <v>52</v>
      </c>
    </row>
    <row r="83" spans="1:51" ht="30" customHeight="1">
      <c r="A83" s="8" t="s">
        <v>845</v>
      </c>
      <c r="B83" s="8" t="s">
        <v>52</v>
      </c>
      <c r="C83" s="8" t="s">
        <v>52</v>
      </c>
      <c r="D83" s="9"/>
      <c r="E83" s="13"/>
      <c r="F83" s="14">
        <f>TRUNC(SUMIF(N82:N82, N81, F82:F82),0)</f>
        <v>2827</v>
      </c>
      <c r="G83" s="13"/>
      <c r="H83" s="14">
        <f>TRUNC(SUMIF(N82:N82, N81, H82:H82),0)</f>
        <v>4162</v>
      </c>
      <c r="I83" s="13"/>
      <c r="J83" s="14">
        <f>TRUNC(SUMIF(N82:N82, N81, J82:J82),0)</f>
        <v>1972</v>
      </c>
      <c r="K83" s="13"/>
      <c r="L83" s="14">
        <f>F83+H83+J83</f>
        <v>8961</v>
      </c>
      <c r="M83" s="8" t="s">
        <v>52</v>
      </c>
      <c r="N83" s="2" t="s">
        <v>106</v>
      </c>
      <c r="O83" s="2" t="s">
        <v>106</v>
      </c>
      <c r="P83" s="2" t="s">
        <v>52</v>
      </c>
      <c r="Q83" s="2" t="s">
        <v>52</v>
      </c>
      <c r="R83" s="2" t="s">
        <v>52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2" t="s">
        <v>52</v>
      </c>
      <c r="AW83" s="2" t="s">
        <v>52</v>
      </c>
      <c r="AX83" s="2" t="s">
        <v>52</v>
      </c>
      <c r="AY83" s="2" t="s">
        <v>52</v>
      </c>
    </row>
    <row r="84" spans="1:51" ht="30" customHeight="1">
      <c r="A84" s="9"/>
      <c r="B84" s="9"/>
      <c r="C84" s="9"/>
      <c r="D84" s="9"/>
      <c r="E84" s="13"/>
      <c r="F84" s="14"/>
      <c r="G84" s="13"/>
      <c r="H84" s="14"/>
      <c r="I84" s="13"/>
      <c r="J84" s="14"/>
      <c r="K84" s="13"/>
      <c r="L84" s="14"/>
      <c r="M84" s="9"/>
    </row>
    <row r="85" spans="1:51" ht="30" customHeight="1">
      <c r="A85" s="44" t="s">
        <v>970</v>
      </c>
      <c r="B85" s="44"/>
      <c r="C85" s="44"/>
      <c r="D85" s="44"/>
      <c r="E85" s="45"/>
      <c r="F85" s="46"/>
      <c r="G85" s="45"/>
      <c r="H85" s="46"/>
      <c r="I85" s="45"/>
      <c r="J85" s="46"/>
      <c r="K85" s="45"/>
      <c r="L85" s="46"/>
      <c r="M85" s="44"/>
      <c r="N85" s="1" t="s">
        <v>126</v>
      </c>
    </row>
    <row r="86" spans="1:51" ht="30" customHeight="1">
      <c r="A86" s="8" t="s">
        <v>123</v>
      </c>
      <c r="B86" s="8" t="s">
        <v>971</v>
      </c>
      <c r="C86" s="8" t="s">
        <v>121</v>
      </c>
      <c r="D86" s="9">
        <v>0.9708</v>
      </c>
      <c r="E86" s="13">
        <f>일위대가목록!E174</f>
        <v>11568</v>
      </c>
      <c r="F86" s="14">
        <f>TRUNC(E86*D86,1)</f>
        <v>11230.2</v>
      </c>
      <c r="G86" s="13">
        <f>일위대가목록!F174</f>
        <v>723174</v>
      </c>
      <c r="H86" s="14">
        <f>TRUNC(G86*D86,1)</f>
        <v>702057.3</v>
      </c>
      <c r="I86" s="13">
        <f>일위대가목록!G174</f>
        <v>0</v>
      </c>
      <c r="J86" s="14">
        <f>TRUNC(I86*D86,1)</f>
        <v>0</v>
      </c>
      <c r="K86" s="13">
        <f>TRUNC(E86+G86+I86,1)</f>
        <v>734742</v>
      </c>
      <c r="L86" s="14">
        <f>TRUNC(F86+H86+J86,1)</f>
        <v>713287.5</v>
      </c>
      <c r="M86" s="8" t="s">
        <v>972</v>
      </c>
      <c r="N86" s="2" t="s">
        <v>126</v>
      </c>
      <c r="O86" s="2" t="s">
        <v>973</v>
      </c>
      <c r="P86" s="2" t="s">
        <v>63</v>
      </c>
      <c r="Q86" s="2" t="s">
        <v>64</v>
      </c>
      <c r="R86" s="2" t="s">
        <v>64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2" t="s">
        <v>52</v>
      </c>
      <c r="AW86" s="2" t="s">
        <v>974</v>
      </c>
      <c r="AX86" s="2" t="s">
        <v>52</v>
      </c>
      <c r="AY86" s="2" t="s">
        <v>52</v>
      </c>
    </row>
    <row r="87" spans="1:51" ht="30" customHeight="1">
      <c r="A87" s="8" t="s">
        <v>845</v>
      </c>
      <c r="B87" s="8" t="s">
        <v>52</v>
      </c>
      <c r="C87" s="8" t="s">
        <v>52</v>
      </c>
      <c r="D87" s="9"/>
      <c r="E87" s="13"/>
      <c r="F87" s="14">
        <f>TRUNC(SUMIF(N86:N86, N85, F86:F86),0)</f>
        <v>11230</v>
      </c>
      <c r="G87" s="13"/>
      <c r="H87" s="14">
        <f>TRUNC(SUMIF(N86:N86, N85, H86:H86),0)</f>
        <v>702057</v>
      </c>
      <c r="I87" s="13"/>
      <c r="J87" s="14">
        <f>TRUNC(SUMIF(N86:N86, N85, J86:J86),0)</f>
        <v>0</v>
      </c>
      <c r="K87" s="13"/>
      <c r="L87" s="14">
        <f>F87+H87+J87</f>
        <v>713287</v>
      </c>
      <c r="M87" s="8" t="s">
        <v>52</v>
      </c>
      <c r="N87" s="2" t="s">
        <v>106</v>
      </c>
      <c r="O87" s="2" t="s">
        <v>106</v>
      </c>
      <c r="P87" s="2" t="s">
        <v>52</v>
      </c>
      <c r="Q87" s="2" t="s">
        <v>52</v>
      </c>
      <c r="R87" s="2" t="s">
        <v>52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2" t="s">
        <v>52</v>
      </c>
      <c r="AW87" s="2" t="s">
        <v>52</v>
      </c>
      <c r="AX87" s="2" t="s">
        <v>52</v>
      </c>
      <c r="AY87" s="2" t="s">
        <v>52</v>
      </c>
    </row>
    <row r="88" spans="1:51" ht="30" customHeight="1">
      <c r="A88" s="9"/>
      <c r="B88" s="9"/>
      <c r="C88" s="9"/>
      <c r="D88" s="9"/>
      <c r="E88" s="13"/>
      <c r="F88" s="14"/>
      <c r="G88" s="13"/>
      <c r="H88" s="14"/>
      <c r="I88" s="13"/>
      <c r="J88" s="14"/>
      <c r="K88" s="13"/>
      <c r="L88" s="14"/>
      <c r="M88" s="9"/>
    </row>
    <row r="89" spans="1:51" ht="30" customHeight="1">
      <c r="A89" s="44" t="s">
        <v>975</v>
      </c>
      <c r="B89" s="44"/>
      <c r="C89" s="44"/>
      <c r="D89" s="44"/>
      <c r="E89" s="45"/>
      <c r="F89" s="46"/>
      <c r="G89" s="45"/>
      <c r="H89" s="46"/>
      <c r="I89" s="45"/>
      <c r="J89" s="46"/>
      <c r="K89" s="45"/>
      <c r="L89" s="46"/>
      <c r="M89" s="44"/>
      <c r="N89" s="1" t="s">
        <v>130</v>
      </c>
    </row>
    <row r="90" spans="1:51" ht="30" customHeight="1">
      <c r="A90" s="8" t="s">
        <v>976</v>
      </c>
      <c r="B90" s="8" t="s">
        <v>52</v>
      </c>
      <c r="C90" s="8" t="s">
        <v>77</v>
      </c>
      <c r="D90" s="9">
        <v>1</v>
      </c>
      <c r="E90" s="13">
        <f>일위대가목록!E177</f>
        <v>2495</v>
      </c>
      <c r="F90" s="14">
        <f>TRUNC(E90*D90,1)</f>
        <v>2495</v>
      </c>
      <c r="G90" s="13">
        <f>일위대가목록!F177</f>
        <v>0</v>
      </c>
      <c r="H90" s="14">
        <f>TRUNC(G90*D90,1)</f>
        <v>0</v>
      </c>
      <c r="I90" s="13">
        <f>일위대가목록!G177</f>
        <v>0</v>
      </c>
      <c r="J90" s="14">
        <f>TRUNC(I90*D90,1)</f>
        <v>0</v>
      </c>
      <c r="K90" s="13">
        <f>TRUNC(E90+G90+I90,1)</f>
        <v>2495</v>
      </c>
      <c r="L90" s="14">
        <f>TRUNC(F90+H90+J90,1)</f>
        <v>2495</v>
      </c>
      <c r="M90" s="8" t="s">
        <v>977</v>
      </c>
      <c r="N90" s="2" t="s">
        <v>130</v>
      </c>
      <c r="O90" s="2" t="s">
        <v>978</v>
      </c>
      <c r="P90" s="2" t="s">
        <v>63</v>
      </c>
      <c r="Q90" s="2" t="s">
        <v>64</v>
      </c>
      <c r="R90" s="2" t="s">
        <v>64</v>
      </c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2" t="s">
        <v>52</v>
      </c>
      <c r="AW90" s="2" t="s">
        <v>979</v>
      </c>
      <c r="AX90" s="2" t="s">
        <v>52</v>
      </c>
      <c r="AY90" s="2" t="s">
        <v>52</v>
      </c>
    </row>
    <row r="91" spans="1:51" ht="30" customHeight="1">
      <c r="A91" s="8" t="s">
        <v>980</v>
      </c>
      <c r="B91" s="8" t="s">
        <v>128</v>
      </c>
      <c r="C91" s="8" t="s">
        <v>77</v>
      </c>
      <c r="D91" s="9">
        <v>1</v>
      </c>
      <c r="E91" s="13">
        <f>일위대가목록!E178</f>
        <v>0</v>
      </c>
      <c r="F91" s="14">
        <f>TRUNC(E91*D91,1)</f>
        <v>0</v>
      </c>
      <c r="G91" s="13">
        <f>일위대가목록!F178</f>
        <v>21256</v>
      </c>
      <c r="H91" s="14">
        <f>TRUNC(G91*D91,1)</f>
        <v>21256</v>
      </c>
      <c r="I91" s="13">
        <f>일위대가목록!G178</f>
        <v>637</v>
      </c>
      <c r="J91" s="14">
        <f>TRUNC(I91*D91,1)</f>
        <v>637</v>
      </c>
      <c r="K91" s="13">
        <f>TRUNC(E91+G91+I91,1)</f>
        <v>21893</v>
      </c>
      <c r="L91" s="14">
        <f>TRUNC(F91+H91+J91,1)</f>
        <v>21893</v>
      </c>
      <c r="M91" s="8" t="s">
        <v>981</v>
      </c>
      <c r="N91" s="2" t="s">
        <v>130</v>
      </c>
      <c r="O91" s="2" t="s">
        <v>982</v>
      </c>
      <c r="P91" s="2" t="s">
        <v>63</v>
      </c>
      <c r="Q91" s="2" t="s">
        <v>64</v>
      </c>
      <c r="R91" s="2" t="s">
        <v>64</v>
      </c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2" t="s">
        <v>52</v>
      </c>
      <c r="AW91" s="2" t="s">
        <v>983</v>
      </c>
      <c r="AX91" s="2" t="s">
        <v>52</v>
      </c>
      <c r="AY91" s="2" t="s">
        <v>52</v>
      </c>
    </row>
    <row r="92" spans="1:51" ht="30" customHeight="1">
      <c r="A92" s="8" t="s">
        <v>845</v>
      </c>
      <c r="B92" s="8" t="s">
        <v>52</v>
      </c>
      <c r="C92" s="8" t="s">
        <v>52</v>
      </c>
      <c r="D92" s="9"/>
      <c r="E92" s="13"/>
      <c r="F92" s="14">
        <f>TRUNC(SUMIF(N90:N91, N89, F90:F91),0)</f>
        <v>2495</v>
      </c>
      <c r="G92" s="13"/>
      <c r="H92" s="14">
        <f>TRUNC(SUMIF(N90:N91, N89, H90:H91),0)</f>
        <v>21256</v>
      </c>
      <c r="I92" s="13"/>
      <c r="J92" s="14">
        <f>TRUNC(SUMIF(N90:N91, N89, J90:J91),0)</f>
        <v>637</v>
      </c>
      <c r="K92" s="13"/>
      <c r="L92" s="14">
        <f>F92+H92+J92</f>
        <v>24388</v>
      </c>
      <c r="M92" s="8" t="s">
        <v>52</v>
      </c>
      <c r="N92" s="2" t="s">
        <v>106</v>
      </c>
      <c r="O92" s="2" t="s">
        <v>106</v>
      </c>
      <c r="P92" s="2" t="s">
        <v>52</v>
      </c>
      <c r="Q92" s="2" t="s">
        <v>52</v>
      </c>
      <c r="R92" s="2" t="s">
        <v>52</v>
      </c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2" t="s">
        <v>52</v>
      </c>
      <c r="AW92" s="2" t="s">
        <v>52</v>
      </c>
      <c r="AX92" s="2" t="s">
        <v>52</v>
      </c>
      <c r="AY92" s="2" t="s">
        <v>52</v>
      </c>
    </row>
    <row r="93" spans="1:51" ht="30" customHeight="1">
      <c r="A93" s="9"/>
      <c r="B93" s="9"/>
      <c r="C93" s="9"/>
      <c r="D93" s="9"/>
      <c r="E93" s="13"/>
      <c r="F93" s="14"/>
      <c r="G93" s="13"/>
      <c r="H93" s="14"/>
      <c r="I93" s="13"/>
      <c r="J93" s="14"/>
      <c r="K93" s="13"/>
      <c r="L93" s="14"/>
      <c r="M93" s="9"/>
    </row>
    <row r="94" spans="1:51" ht="30" customHeight="1">
      <c r="A94" s="44" t="s">
        <v>984</v>
      </c>
      <c r="B94" s="44"/>
      <c r="C94" s="44"/>
      <c r="D94" s="44"/>
      <c r="E94" s="45"/>
      <c r="F94" s="46"/>
      <c r="G94" s="45"/>
      <c r="H94" s="46"/>
      <c r="I94" s="45"/>
      <c r="J94" s="46"/>
      <c r="K94" s="45"/>
      <c r="L94" s="46"/>
      <c r="M94" s="44"/>
      <c r="N94" s="1" t="s">
        <v>134</v>
      </c>
    </row>
    <row r="95" spans="1:51" ht="30" customHeight="1">
      <c r="A95" s="8" t="s">
        <v>985</v>
      </c>
      <c r="B95" s="8" t="s">
        <v>863</v>
      </c>
      <c r="C95" s="8" t="s">
        <v>859</v>
      </c>
      <c r="D95" s="9">
        <v>1.29</v>
      </c>
      <c r="E95" s="13">
        <f>단가대비표!O168</f>
        <v>0</v>
      </c>
      <c r="F95" s="14">
        <f>TRUNC(E95*D95,1)</f>
        <v>0</v>
      </c>
      <c r="G95" s="13">
        <f>단가대비표!P168</f>
        <v>208492</v>
      </c>
      <c r="H95" s="14">
        <f>TRUNC(G95*D95,1)</f>
        <v>268954.59999999998</v>
      </c>
      <c r="I95" s="13">
        <f>단가대비표!V168</f>
        <v>0</v>
      </c>
      <c r="J95" s="14">
        <f>TRUNC(I95*D95,1)</f>
        <v>0</v>
      </c>
      <c r="K95" s="13">
        <f>TRUNC(E95+G95+I95,1)</f>
        <v>208492</v>
      </c>
      <c r="L95" s="14">
        <f>TRUNC(F95+H95+J95,1)</f>
        <v>268954.59999999998</v>
      </c>
      <c r="M95" s="8" t="s">
        <v>52</v>
      </c>
      <c r="N95" s="2" t="s">
        <v>134</v>
      </c>
      <c r="O95" s="2" t="s">
        <v>986</v>
      </c>
      <c r="P95" s="2" t="s">
        <v>64</v>
      </c>
      <c r="Q95" s="2" t="s">
        <v>64</v>
      </c>
      <c r="R95" s="2" t="s">
        <v>63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2" t="s">
        <v>52</v>
      </c>
      <c r="AW95" s="2" t="s">
        <v>987</v>
      </c>
      <c r="AX95" s="2" t="s">
        <v>52</v>
      </c>
      <c r="AY95" s="2" t="s">
        <v>52</v>
      </c>
    </row>
    <row r="96" spans="1:51" ht="30" customHeight="1">
      <c r="A96" s="8" t="s">
        <v>862</v>
      </c>
      <c r="B96" s="8" t="s">
        <v>863</v>
      </c>
      <c r="C96" s="8" t="s">
        <v>859</v>
      </c>
      <c r="D96" s="9">
        <v>1.36</v>
      </c>
      <c r="E96" s="13">
        <f>단가대비표!O160</f>
        <v>0</v>
      </c>
      <c r="F96" s="14">
        <f>TRUNC(E96*D96,1)</f>
        <v>0</v>
      </c>
      <c r="G96" s="13">
        <f>단가대비표!P160</f>
        <v>130264</v>
      </c>
      <c r="H96" s="14">
        <f>TRUNC(G96*D96,1)</f>
        <v>177159</v>
      </c>
      <c r="I96" s="13">
        <f>단가대비표!V160</f>
        <v>0</v>
      </c>
      <c r="J96" s="14">
        <f>TRUNC(I96*D96,1)</f>
        <v>0</v>
      </c>
      <c r="K96" s="13">
        <f>TRUNC(E96+G96+I96,1)</f>
        <v>130264</v>
      </c>
      <c r="L96" s="14">
        <f>TRUNC(F96+H96+J96,1)</f>
        <v>177159</v>
      </c>
      <c r="M96" s="8" t="s">
        <v>52</v>
      </c>
      <c r="N96" s="2" t="s">
        <v>134</v>
      </c>
      <c r="O96" s="2" t="s">
        <v>864</v>
      </c>
      <c r="P96" s="2" t="s">
        <v>64</v>
      </c>
      <c r="Q96" s="2" t="s">
        <v>64</v>
      </c>
      <c r="R96" s="2" t="s">
        <v>63</v>
      </c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2" t="s">
        <v>52</v>
      </c>
      <c r="AW96" s="2" t="s">
        <v>988</v>
      </c>
      <c r="AX96" s="2" t="s">
        <v>52</v>
      </c>
      <c r="AY96" s="2" t="s">
        <v>52</v>
      </c>
    </row>
    <row r="97" spans="1:51" ht="30" customHeight="1">
      <c r="A97" s="8" t="s">
        <v>845</v>
      </c>
      <c r="B97" s="8" t="s">
        <v>52</v>
      </c>
      <c r="C97" s="8" t="s">
        <v>52</v>
      </c>
      <c r="D97" s="9"/>
      <c r="E97" s="13"/>
      <c r="F97" s="14">
        <f>TRUNC(SUMIF(N95:N96, N94, F95:F96),0)</f>
        <v>0</v>
      </c>
      <c r="G97" s="13"/>
      <c r="H97" s="14">
        <f>TRUNC(SUMIF(N95:N96, N94, H95:H96),0)</f>
        <v>446113</v>
      </c>
      <c r="I97" s="13"/>
      <c r="J97" s="14">
        <f>TRUNC(SUMIF(N95:N96, N94, J95:J96),0)</f>
        <v>0</v>
      </c>
      <c r="K97" s="13"/>
      <c r="L97" s="14">
        <f>F97+H97+J97</f>
        <v>446113</v>
      </c>
      <c r="M97" s="8" t="s">
        <v>52</v>
      </c>
      <c r="N97" s="2" t="s">
        <v>106</v>
      </c>
      <c r="O97" s="2" t="s">
        <v>106</v>
      </c>
      <c r="P97" s="2" t="s">
        <v>52</v>
      </c>
      <c r="Q97" s="2" t="s">
        <v>52</v>
      </c>
      <c r="R97" s="2" t="s">
        <v>52</v>
      </c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2" t="s">
        <v>52</v>
      </c>
      <c r="AW97" s="2" t="s">
        <v>52</v>
      </c>
      <c r="AX97" s="2" t="s">
        <v>52</v>
      </c>
      <c r="AY97" s="2" t="s">
        <v>52</v>
      </c>
    </row>
    <row r="98" spans="1:51" ht="30" customHeight="1">
      <c r="A98" s="9"/>
      <c r="B98" s="9"/>
      <c r="C98" s="9"/>
      <c r="D98" s="9"/>
      <c r="E98" s="13"/>
      <c r="F98" s="14"/>
      <c r="G98" s="13"/>
      <c r="H98" s="14"/>
      <c r="I98" s="13"/>
      <c r="J98" s="14"/>
      <c r="K98" s="13"/>
      <c r="L98" s="14"/>
      <c r="M98" s="9"/>
    </row>
    <row r="99" spans="1:51" ht="30" customHeight="1">
      <c r="A99" s="44" t="s">
        <v>989</v>
      </c>
      <c r="B99" s="44"/>
      <c r="C99" s="44"/>
      <c r="D99" s="44"/>
      <c r="E99" s="45"/>
      <c r="F99" s="46"/>
      <c r="G99" s="45"/>
      <c r="H99" s="46"/>
      <c r="I99" s="45"/>
      <c r="J99" s="46"/>
      <c r="K99" s="45"/>
      <c r="L99" s="46"/>
      <c r="M99" s="44"/>
      <c r="N99" s="1" t="s">
        <v>138</v>
      </c>
    </row>
    <row r="100" spans="1:51" ht="30" customHeight="1">
      <c r="A100" s="8" t="s">
        <v>990</v>
      </c>
      <c r="B100" s="8" t="s">
        <v>991</v>
      </c>
      <c r="C100" s="8" t="s">
        <v>109</v>
      </c>
      <c r="D100" s="9">
        <v>1</v>
      </c>
      <c r="E100" s="13">
        <f>단가대비표!O42</f>
        <v>83320</v>
      </c>
      <c r="F100" s="14">
        <f>TRUNC(E100*D100,1)</f>
        <v>83320</v>
      </c>
      <c r="G100" s="13">
        <f>단가대비표!P42</f>
        <v>0</v>
      </c>
      <c r="H100" s="14">
        <f>TRUNC(G100*D100,1)</f>
        <v>0</v>
      </c>
      <c r="I100" s="13">
        <f>단가대비표!V42</f>
        <v>0</v>
      </c>
      <c r="J100" s="14">
        <f>TRUNC(I100*D100,1)</f>
        <v>0</v>
      </c>
      <c r="K100" s="13">
        <f>TRUNC(E100+G100+I100,1)</f>
        <v>83320</v>
      </c>
      <c r="L100" s="14">
        <f>TRUNC(F100+H100+J100,1)</f>
        <v>83320</v>
      </c>
      <c r="M100" s="8" t="s">
        <v>52</v>
      </c>
      <c r="N100" s="2" t="s">
        <v>138</v>
      </c>
      <c r="O100" s="2" t="s">
        <v>992</v>
      </c>
      <c r="P100" s="2" t="s">
        <v>64</v>
      </c>
      <c r="Q100" s="2" t="s">
        <v>64</v>
      </c>
      <c r="R100" s="2" t="s">
        <v>63</v>
      </c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2" t="s">
        <v>52</v>
      </c>
      <c r="AW100" s="2" t="s">
        <v>993</v>
      </c>
      <c r="AX100" s="2" t="s">
        <v>52</v>
      </c>
      <c r="AY100" s="2" t="s">
        <v>52</v>
      </c>
    </row>
    <row r="101" spans="1:51" ht="30" customHeight="1">
      <c r="A101" s="8" t="s">
        <v>845</v>
      </c>
      <c r="B101" s="8" t="s">
        <v>52</v>
      </c>
      <c r="C101" s="8" t="s">
        <v>52</v>
      </c>
      <c r="D101" s="9"/>
      <c r="E101" s="13"/>
      <c r="F101" s="14">
        <f>TRUNC(SUMIF(N100:N100, N99, F100:F100),0)</f>
        <v>83320</v>
      </c>
      <c r="G101" s="13"/>
      <c r="H101" s="14">
        <f>TRUNC(SUMIF(N100:N100, N99, H100:H100),0)</f>
        <v>0</v>
      </c>
      <c r="I101" s="13"/>
      <c r="J101" s="14">
        <f>TRUNC(SUMIF(N100:N100, N99, J100:J100),0)</f>
        <v>0</v>
      </c>
      <c r="K101" s="13"/>
      <c r="L101" s="14">
        <f>F101+H101+J101</f>
        <v>83320</v>
      </c>
      <c r="M101" s="8" t="s">
        <v>52</v>
      </c>
      <c r="N101" s="2" t="s">
        <v>106</v>
      </c>
      <c r="O101" s="2" t="s">
        <v>106</v>
      </c>
      <c r="P101" s="2" t="s">
        <v>52</v>
      </c>
      <c r="Q101" s="2" t="s">
        <v>52</v>
      </c>
      <c r="R101" s="2" t="s">
        <v>52</v>
      </c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2" t="s">
        <v>52</v>
      </c>
      <c r="AW101" s="2" t="s">
        <v>52</v>
      </c>
      <c r="AX101" s="2" t="s">
        <v>52</v>
      </c>
      <c r="AY101" s="2" t="s">
        <v>52</v>
      </c>
    </row>
    <row r="102" spans="1:51" ht="30" customHeight="1">
      <c r="A102" s="9"/>
      <c r="B102" s="9"/>
      <c r="C102" s="9"/>
      <c r="D102" s="9"/>
      <c r="E102" s="13"/>
      <c r="F102" s="14"/>
      <c r="G102" s="13"/>
      <c r="H102" s="14"/>
      <c r="I102" s="13"/>
      <c r="J102" s="14"/>
      <c r="K102" s="13"/>
      <c r="L102" s="14"/>
      <c r="M102" s="9"/>
    </row>
    <row r="103" spans="1:51" ht="30" customHeight="1">
      <c r="A103" s="44" t="s">
        <v>994</v>
      </c>
      <c r="B103" s="44"/>
      <c r="C103" s="44"/>
      <c r="D103" s="44"/>
      <c r="E103" s="45"/>
      <c r="F103" s="46"/>
      <c r="G103" s="45"/>
      <c r="H103" s="46"/>
      <c r="I103" s="45"/>
      <c r="J103" s="46"/>
      <c r="K103" s="45"/>
      <c r="L103" s="46"/>
      <c r="M103" s="44"/>
      <c r="N103" s="1" t="s">
        <v>142</v>
      </c>
    </row>
    <row r="104" spans="1:51" ht="30" customHeight="1">
      <c r="A104" s="8" t="s">
        <v>995</v>
      </c>
      <c r="B104" s="8" t="s">
        <v>858</v>
      </c>
      <c r="C104" s="8" t="s">
        <v>859</v>
      </c>
      <c r="D104" s="9">
        <v>0.11</v>
      </c>
      <c r="E104" s="13">
        <f>단가대비표!O172</f>
        <v>0</v>
      </c>
      <c r="F104" s="14">
        <f>TRUNC(E104*D104,1)</f>
        <v>0</v>
      </c>
      <c r="G104" s="13">
        <f>단가대비표!P172</f>
        <v>192633</v>
      </c>
      <c r="H104" s="14">
        <f>TRUNC(G104*D104,1)</f>
        <v>21189.599999999999</v>
      </c>
      <c r="I104" s="13">
        <f>단가대비표!V172</f>
        <v>0</v>
      </c>
      <c r="J104" s="14">
        <f>TRUNC(I104*D104,1)</f>
        <v>0</v>
      </c>
      <c r="K104" s="13">
        <f t="shared" ref="K104:L108" si="14">TRUNC(E104+G104+I104,1)</f>
        <v>192633</v>
      </c>
      <c r="L104" s="14">
        <f t="shared" si="14"/>
        <v>21189.599999999999</v>
      </c>
      <c r="M104" s="8" t="s">
        <v>52</v>
      </c>
      <c r="N104" s="2" t="s">
        <v>142</v>
      </c>
      <c r="O104" s="2" t="s">
        <v>996</v>
      </c>
      <c r="P104" s="2" t="s">
        <v>64</v>
      </c>
      <c r="Q104" s="2" t="s">
        <v>64</v>
      </c>
      <c r="R104" s="2" t="s">
        <v>63</v>
      </c>
      <c r="S104" s="3"/>
      <c r="T104" s="3"/>
      <c r="U104" s="3"/>
      <c r="V104" s="3">
        <v>1</v>
      </c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2" t="s">
        <v>52</v>
      </c>
      <c r="AW104" s="2" t="s">
        <v>997</v>
      </c>
      <c r="AX104" s="2" t="s">
        <v>52</v>
      </c>
      <c r="AY104" s="2" t="s">
        <v>52</v>
      </c>
    </row>
    <row r="105" spans="1:51" ht="30" customHeight="1">
      <c r="A105" s="8" t="s">
        <v>862</v>
      </c>
      <c r="B105" s="8" t="s">
        <v>863</v>
      </c>
      <c r="C105" s="8" t="s">
        <v>859</v>
      </c>
      <c r="D105" s="9">
        <v>0.03</v>
      </c>
      <c r="E105" s="13">
        <f>단가대비표!O160</f>
        <v>0</v>
      </c>
      <c r="F105" s="14">
        <f>TRUNC(E105*D105,1)</f>
        <v>0</v>
      </c>
      <c r="G105" s="13">
        <f>단가대비표!P160</f>
        <v>130264</v>
      </c>
      <c r="H105" s="14">
        <f>TRUNC(G105*D105,1)</f>
        <v>3907.9</v>
      </c>
      <c r="I105" s="13">
        <f>단가대비표!V160</f>
        <v>0</v>
      </c>
      <c r="J105" s="14">
        <f>TRUNC(I105*D105,1)</f>
        <v>0</v>
      </c>
      <c r="K105" s="13">
        <f t="shared" si="14"/>
        <v>130264</v>
      </c>
      <c r="L105" s="14">
        <f t="shared" si="14"/>
        <v>3907.9</v>
      </c>
      <c r="M105" s="8" t="s">
        <v>52</v>
      </c>
      <c r="N105" s="2" t="s">
        <v>142</v>
      </c>
      <c r="O105" s="2" t="s">
        <v>864</v>
      </c>
      <c r="P105" s="2" t="s">
        <v>64</v>
      </c>
      <c r="Q105" s="2" t="s">
        <v>64</v>
      </c>
      <c r="R105" s="2" t="s">
        <v>63</v>
      </c>
      <c r="S105" s="3"/>
      <c r="T105" s="3"/>
      <c r="U105" s="3"/>
      <c r="V105" s="3">
        <v>1</v>
      </c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2" t="s">
        <v>52</v>
      </c>
      <c r="AW105" s="2" t="s">
        <v>998</v>
      </c>
      <c r="AX105" s="2" t="s">
        <v>52</v>
      </c>
      <c r="AY105" s="2" t="s">
        <v>52</v>
      </c>
    </row>
    <row r="106" spans="1:51" ht="30" customHeight="1">
      <c r="A106" s="8" t="s">
        <v>869</v>
      </c>
      <c r="B106" s="8" t="s">
        <v>999</v>
      </c>
      <c r="C106" s="8" t="s">
        <v>172</v>
      </c>
      <c r="D106" s="9">
        <v>1</v>
      </c>
      <c r="E106" s="13">
        <v>0</v>
      </c>
      <c r="F106" s="14">
        <f>TRUNC(E106*D106,1)</f>
        <v>0</v>
      </c>
      <c r="G106" s="13">
        <v>0</v>
      </c>
      <c r="H106" s="14">
        <f>TRUNC(G106*D106,1)</f>
        <v>0</v>
      </c>
      <c r="I106" s="13">
        <f>TRUNC(SUMIF(V104:V108, RIGHTB(O106, 1), H104:H108)*U106, 2)</f>
        <v>501.95</v>
      </c>
      <c r="J106" s="14">
        <f>TRUNC(I106*D106,1)</f>
        <v>501.9</v>
      </c>
      <c r="K106" s="13">
        <f t="shared" si="14"/>
        <v>501.9</v>
      </c>
      <c r="L106" s="14">
        <f t="shared" si="14"/>
        <v>501.9</v>
      </c>
      <c r="M106" s="8" t="s">
        <v>52</v>
      </c>
      <c r="N106" s="2" t="s">
        <v>142</v>
      </c>
      <c r="O106" s="2" t="s">
        <v>843</v>
      </c>
      <c r="P106" s="2" t="s">
        <v>64</v>
      </c>
      <c r="Q106" s="2" t="s">
        <v>64</v>
      </c>
      <c r="R106" s="2" t="s">
        <v>64</v>
      </c>
      <c r="S106" s="3">
        <v>1</v>
      </c>
      <c r="T106" s="3">
        <v>2</v>
      </c>
      <c r="U106" s="3">
        <v>0.02</v>
      </c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2" t="s">
        <v>52</v>
      </c>
      <c r="AW106" s="2" t="s">
        <v>1000</v>
      </c>
      <c r="AX106" s="2" t="s">
        <v>52</v>
      </c>
      <c r="AY106" s="2" t="s">
        <v>52</v>
      </c>
    </row>
    <row r="107" spans="1:51" ht="30" customHeight="1">
      <c r="A107" s="8" t="s">
        <v>157</v>
      </c>
      <c r="B107" s="8" t="s">
        <v>1001</v>
      </c>
      <c r="C107" s="8" t="s">
        <v>159</v>
      </c>
      <c r="D107" s="9">
        <v>75</v>
      </c>
      <c r="E107" s="13">
        <f>단가대비표!O50</f>
        <v>0</v>
      </c>
      <c r="F107" s="14">
        <f>TRUNC(E107*D107,1)</f>
        <v>0</v>
      </c>
      <c r="G107" s="13">
        <f>단가대비표!P50</f>
        <v>0</v>
      </c>
      <c r="H107" s="14">
        <f>TRUNC(G107*D107,1)</f>
        <v>0</v>
      </c>
      <c r="I107" s="13">
        <f>단가대비표!V50</f>
        <v>0</v>
      </c>
      <c r="J107" s="14">
        <f>TRUNC(I107*D107,1)</f>
        <v>0</v>
      </c>
      <c r="K107" s="13">
        <f t="shared" si="14"/>
        <v>0</v>
      </c>
      <c r="L107" s="14">
        <f t="shared" si="14"/>
        <v>0</v>
      </c>
      <c r="M107" s="8" t="s">
        <v>1002</v>
      </c>
      <c r="N107" s="2" t="s">
        <v>142</v>
      </c>
      <c r="O107" s="2" t="s">
        <v>1003</v>
      </c>
      <c r="P107" s="2" t="s">
        <v>64</v>
      </c>
      <c r="Q107" s="2" t="s">
        <v>64</v>
      </c>
      <c r="R107" s="2" t="s">
        <v>63</v>
      </c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2" t="s">
        <v>52</v>
      </c>
      <c r="AW107" s="2" t="s">
        <v>1004</v>
      </c>
      <c r="AX107" s="2" t="s">
        <v>52</v>
      </c>
      <c r="AY107" s="2" t="s">
        <v>52</v>
      </c>
    </row>
    <row r="108" spans="1:51" ht="30" customHeight="1">
      <c r="A108" s="8" t="s">
        <v>1005</v>
      </c>
      <c r="B108" s="8" t="s">
        <v>1006</v>
      </c>
      <c r="C108" s="8" t="s">
        <v>109</v>
      </c>
      <c r="D108" s="9">
        <v>1.9E-2</v>
      </c>
      <c r="E108" s="13">
        <f>일위대가목록!E179</f>
        <v>0</v>
      </c>
      <c r="F108" s="14">
        <f>TRUNC(E108*D108,1)</f>
        <v>0</v>
      </c>
      <c r="G108" s="13">
        <f>일위대가목록!F179</f>
        <v>85974</v>
      </c>
      <c r="H108" s="14">
        <f>TRUNC(G108*D108,1)</f>
        <v>1633.5</v>
      </c>
      <c r="I108" s="13">
        <f>일위대가목록!G179</f>
        <v>0</v>
      </c>
      <c r="J108" s="14">
        <f>TRUNC(I108*D108,1)</f>
        <v>0</v>
      </c>
      <c r="K108" s="13">
        <f t="shared" si="14"/>
        <v>85974</v>
      </c>
      <c r="L108" s="14">
        <f t="shared" si="14"/>
        <v>1633.5</v>
      </c>
      <c r="M108" s="8" t="s">
        <v>1007</v>
      </c>
      <c r="N108" s="2" t="s">
        <v>142</v>
      </c>
      <c r="O108" s="2" t="s">
        <v>1008</v>
      </c>
      <c r="P108" s="2" t="s">
        <v>63</v>
      </c>
      <c r="Q108" s="2" t="s">
        <v>64</v>
      </c>
      <c r="R108" s="2" t="s">
        <v>64</v>
      </c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2" t="s">
        <v>52</v>
      </c>
      <c r="AW108" s="2" t="s">
        <v>1009</v>
      </c>
      <c r="AX108" s="2" t="s">
        <v>52</v>
      </c>
      <c r="AY108" s="2" t="s">
        <v>52</v>
      </c>
    </row>
    <row r="109" spans="1:51" ht="30" customHeight="1">
      <c r="A109" s="8" t="s">
        <v>845</v>
      </c>
      <c r="B109" s="8" t="s">
        <v>52</v>
      </c>
      <c r="C109" s="8" t="s">
        <v>52</v>
      </c>
      <c r="D109" s="9"/>
      <c r="E109" s="13"/>
      <c r="F109" s="14">
        <f>TRUNC(SUMIF(N104:N108, N103, F104:F108),0)</f>
        <v>0</v>
      </c>
      <c r="G109" s="13"/>
      <c r="H109" s="14">
        <f>TRUNC(SUMIF(N104:N108, N103, H104:H108),0)</f>
        <v>26731</v>
      </c>
      <c r="I109" s="13"/>
      <c r="J109" s="14">
        <f>TRUNC(SUMIF(N104:N108, N103, J104:J108),0)</f>
        <v>501</v>
      </c>
      <c r="K109" s="13"/>
      <c r="L109" s="14">
        <f>F109+H109+J109</f>
        <v>27232</v>
      </c>
      <c r="M109" s="8" t="s">
        <v>52</v>
      </c>
      <c r="N109" s="2" t="s">
        <v>106</v>
      </c>
      <c r="O109" s="2" t="s">
        <v>106</v>
      </c>
      <c r="P109" s="2" t="s">
        <v>52</v>
      </c>
      <c r="Q109" s="2" t="s">
        <v>52</v>
      </c>
      <c r="R109" s="2" t="s">
        <v>52</v>
      </c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2" t="s">
        <v>52</v>
      </c>
      <c r="AW109" s="2" t="s">
        <v>52</v>
      </c>
      <c r="AX109" s="2" t="s">
        <v>52</v>
      </c>
      <c r="AY109" s="2" t="s">
        <v>52</v>
      </c>
    </row>
    <row r="110" spans="1:51" ht="30" customHeight="1">
      <c r="A110" s="9"/>
      <c r="B110" s="9"/>
      <c r="C110" s="9"/>
      <c r="D110" s="9"/>
      <c r="E110" s="13"/>
      <c r="F110" s="14"/>
      <c r="G110" s="13"/>
      <c r="H110" s="14"/>
      <c r="I110" s="13"/>
      <c r="J110" s="14"/>
      <c r="K110" s="13"/>
      <c r="L110" s="14"/>
      <c r="M110" s="9"/>
    </row>
    <row r="111" spans="1:51" ht="30" customHeight="1">
      <c r="A111" s="44" t="s">
        <v>1010</v>
      </c>
      <c r="B111" s="44"/>
      <c r="C111" s="44"/>
      <c r="D111" s="44"/>
      <c r="E111" s="45"/>
      <c r="F111" s="46"/>
      <c r="G111" s="45"/>
      <c r="H111" s="46"/>
      <c r="I111" s="45"/>
      <c r="J111" s="46"/>
      <c r="K111" s="45"/>
      <c r="L111" s="46"/>
      <c r="M111" s="44"/>
      <c r="N111" s="1" t="s">
        <v>145</v>
      </c>
    </row>
    <row r="112" spans="1:51" ht="30" customHeight="1">
      <c r="A112" s="8" t="s">
        <v>995</v>
      </c>
      <c r="B112" s="8" t="s">
        <v>858</v>
      </c>
      <c r="C112" s="8" t="s">
        <v>859</v>
      </c>
      <c r="D112" s="9">
        <v>0.19</v>
      </c>
      <c r="E112" s="13">
        <f>단가대비표!O172</f>
        <v>0</v>
      </c>
      <c r="F112" s="14">
        <f>TRUNC(E112*D112,1)</f>
        <v>0</v>
      </c>
      <c r="G112" s="13">
        <f>단가대비표!P172</f>
        <v>192633</v>
      </c>
      <c r="H112" s="14">
        <f>TRUNC(G112*D112,1)</f>
        <v>36600.199999999997</v>
      </c>
      <c r="I112" s="13">
        <f>단가대비표!V172</f>
        <v>0</v>
      </c>
      <c r="J112" s="14">
        <f>TRUNC(I112*D112,1)</f>
        <v>0</v>
      </c>
      <c r="K112" s="13">
        <f t="shared" ref="K112:L116" si="15">TRUNC(E112+G112+I112,1)</f>
        <v>192633</v>
      </c>
      <c r="L112" s="14">
        <f t="shared" si="15"/>
        <v>36600.199999999997</v>
      </c>
      <c r="M112" s="8" t="s">
        <v>52</v>
      </c>
      <c r="N112" s="2" t="s">
        <v>145</v>
      </c>
      <c r="O112" s="2" t="s">
        <v>996</v>
      </c>
      <c r="P112" s="2" t="s">
        <v>64</v>
      </c>
      <c r="Q112" s="2" t="s">
        <v>64</v>
      </c>
      <c r="R112" s="2" t="s">
        <v>63</v>
      </c>
      <c r="S112" s="3"/>
      <c r="T112" s="3"/>
      <c r="U112" s="3"/>
      <c r="V112" s="3">
        <v>1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2" t="s">
        <v>52</v>
      </c>
      <c r="AW112" s="2" t="s">
        <v>1011</v>
      </c>
      <c r="AX112" s="2" t="s">
        <v>52</v>
      </c>
      <c r="AY112" s="2" t="s">
        <v>52</v>
      </c>
    </row>
    <row r="113" spans="1:51" ht="30" customHeight="1">
      <c r="A113" s="8" t="s">
        <v>862</v>
      </c>
      <c r="B113" s="8" t="s">
        <v>863</v>
      </c>
      <c r="C113" s="8" t="s">
        <v>859</v>
      </c>
      <c r="D113" s="9">
        <v>0.06</v>
      </c>
      <c r="E113" s="13">
        <f>단가대비표!O160</f>
        <v>0</v>
      </c>
      <c r="F113" s="14">
        <f>TRUNC(E113*D113,1)</f>
        <v>0</v>
      </c>
      <c r="G113" s="13">
        <f>단가대비표!P160</f>
        <v>130264</v>
      </c>
      <c r="H113" s="14">
        <f>TRUNC(G113*D113,1)</f>
        <v>7815.8</v>
      </c>
      <c r="I113" s="13">
        <f>단가대비표!V160</f>
        <v>0</v>
      </c>
      <c r="J113" s="14">
        <f>TRUNC(I113*D113,1)</f>
        <v>0</v>
      </c>
      <c r="K113" s="13">
        <f t="shared" si="15"/>
        <v>130264</v>
      </c>
      <c r="L113" s="14">
        <f t="shared" si="15"/>
        <v>7815.8</v>
      </c>
      <c r="M113" s="8" t="s">
        <v>52</v>
      </c>
      <c r="N113" s="2" t="s">
        <v>145</v>
      </c>
      <c r="O113" s="2" t="s">
        <v>864</v>
      </c>
      <c r="P113" s="2" t="s">
        <v>64</v>
      </c>
      <c r="Q113" s="2" t="s">
        <v>64</v>
      </c>
      <c r="R113" s="2" t="s">
        <v>63</v>
      </c>
      <c r="S113" s="3"/>
      <c r="T113" s="3"/>
      <c r="U113" s="3"/>
      <c r="V113" s="3">
        <v>1</v>
      </c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2" t="s">
        <v>52</v>
      </c>
      <c r="AW113" s="2" t="s">
        <v>1012</v>
      </c>
      <c r="AX113" s="2" t="s">
        <v>52</v>
      </c>
      <c r="AY113" s="2" t="s">
        <v>52</v>
      </c>
    </row>
    <row r="114" spans="1:51" ht="30" customHeight="1">
      <c r="A114" s="8" t="s">
        <v>869</v>
      </c>
      <c r="B114" s="8" t="s">
        <v>999</v>
      </c>
      <c r="C114" s="8" t="s">
        <v>172</v>
      </c>
      <c r="D114" s="9">
        <v>1</v>
      </c>
      <c r="E114" s="13">
        <v>0</v>
      </c>
      <c r="F114" s="14">
        <f>TRUNC(E114*D114,1)</f>
        <v>0</v>
      </c>
      <c r="G114" s="13">
        <v>0</v>
      </c>
      <c r="H114" s="14">
        <f>TRUNC(G114*D114,1)</f>
        <v>0</v>
      </c>
      <c r="I114" s="13">
        <f>TRUNC(SUMIF(V112:V116, RIGHTB(O114, 1), H112:H116)*U114, 2)</f>
        <v>888.32</v>
      </c>
      <c r="J114" s="14">
        <f>TRUNC(I114*D114,1)</f>
        <v>888.3</v>
      </c>
      <c r="K114" s="13">
        <f t="shared" si="15"/>
        <v>888.3</v>
      </c>
      <c r="L114" s="14">
        <f t="shared" si="15"/>
        <v>888.3</v>
      </c>
      <c r="M114" s="8" t="s">
        <v>52</v>
      </c>
      <c r="N114" s="2" t="s">
        <v>145</v>
      </c>
      <c r="O114" s="2" t="s">
        <v>843</v>
      </c>
      <c r="P114" s="2" t="s">
        <v>64</v>
      </c>
      <c r="Q114" s="2" t="s">
        <v>64</v>
      </c>
      <c r="R114" s="2" t="s">
        <v>64</v>
      </c>
      <c r="S114" s="3">
        <v>1</v>
      </c>
      <c r="T114" s="3">
        <v>2</v>
      </c>
      <c r="U114" s="3">
        <v>0.02</v>
      </c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2" t="s">
        <v>52</v>
      </c>
      <c r="AW114" s="2" t="s">
        <v>1013</v>
      </c>
      <c r="AX114" s="2" t="s">
        <v>52</v>
      </c>
      <c r="AY114" s="2" t="s">
        <v>52</v>
      </c>
    </row>
    <row r="115" spans="1:51" ht="30" customHeight="1">
      <c r="A115" s="8" t="s">
        <v>157</v>
      </c>
      <c r="B115" s="8" t="s">
        <v>1001</v>
      </c>
      <c r="C115" s="8" t="s">
        <v>159</v>
      </c>
      <c r="D115" s="9">
        <v>149</v>
      </c>
      <c r="E115" s="13">
        <f>단가대비표!O50</f>
        <v>0</v>
      </c>
      <c r="F115" s="14">
        <f>TRUNC(E115*D115,1)</f>
        <v>0</v>
      </c>
      <c r="G115" s="13">
        <f>단가대비표!P50</f>
        <v>0</v>
      </c>
      <c r="H115" s="14">
        <f>TRUNC(G115*D115,1)</f>
        <v>0</v>
      </c>
      <c r="I115" s="13">
        <f>단가대비표!V50</f>
        <v>0</v>
      </c>
      <c r="J115" s="14">
        <f>TRUNC(I115*D115,1)</f>
        <v>0</v>
      </c>
      <c r="K115" s="13">
        <f t="shared" si="15"/>
        <v>0</v>
      </c>
      <c r="L115" s="14">
        <f t="shared" si="15"/>
        <v>0</v>
      </c>
      <c r="M115" s="8" t="s">
        <v>1002</v>
      </c>
      <c r="N115" s="2" t="s">
        <v>145</v>
      </c>
      <c r="O115" s="2" t="s">
        <v>1003</v>
      </c>
      <c r="P115" s="2" t="s">
        <v>64</v>
      </c>
      <c r="Q115" s="2" t="s">
        <v>64</v>
      </c>
      <c r="R115" s="2" t="s">
        <v>63</v>
      </c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2" t="s">
        <v>52</v>
      </c>
      <c r="AW115" s="2" t="s">
        <v>1014</v>
      </c>
      <c r="AX115" s="2" t="s">
        <v>52</v>
      </c>
      <c r="AY115" s="2" t="s">
        <v>52</v>
      </c>
    </row>
    <row r="116" spans="1:51" ht="30" customHeight="1">
      <c r="A116" s="8" t="s">
        <v>1005</v>
      </c>
      <c r="B116" s="8" t="s">
        <v>1006</v>
      </c>
      <c r="C116" s="8" t="s">
        <v>109</v>
      </c>
      <c r="D116" s="9">
        <v>4.9000000000000002E-2</v>
      </c>
      <c r="E116" s="13">
        <f>일위대가목록!E179</f>
        <v>0</v>
      </c>
      <c r="F116" s="14">
        <f>TRUNC(E116*D116,1)</f>
        <v>0</v>
      </c>
      <c r="G116" s="13">
        <f>일위대가목록!F179</f>
        <v>85974</v>
      </c>
      <c r="H116" s="14">
        <f>TRUNC(G116*D116,1)</f>
        <v>4212.7</v>
      </c>
      <c r="I116" s="13">
        <f>일위대가목록!G179</f>
        <v>0</v>
      </c>
      <c r="J116" s="14">
        <f>TRUNC(I116*D116,1)</f>
        <v>0</v>
      </c>
      <c r="K116" s="13">
        <f t="shared" si="15"/>
        <v>85974</v>
      </c>
      <c r="L116" s="14">
        <f t="shared" si="15"/>
        <v>4212.7</v>
      </c>
      <c r="M116" s="8" t="s">
        <v>1007</v>
      </c>
      <c r="N116" s="2" t="s">
        <v>145</v>
      </c>
      <c r="O116" s="2" t="s">
        <v>1008</v>
      </c>
      <c r="P116" s="2" t="s">
        <v>63</v>
      </c>
      <c r="Q116" s="2" t="s">
        <v>64</v>
      </c>
      <c r="R116" s="2" t="s">
        <v>64</v>
      </c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2" t="s">
        <v>52</v>
      </c>
      <c r="AW116" s="2" t="s">
        <v>1015</v>
      </c>
      <c r="AX116" s="2" t="s">
        <v>52</v>
      </c>
      <c r="AY116" s="2" t="s">
        <v>52</v>
      </c>
    </row>
    <row r="117" spans="1:51" ht="30" customHeight="1">
      <c r="A117" s="8" t="s">
        <v>845</v>
      </c>
      <c r="B117" s="8" t="s">
        <v>52</v>
      </c>
      <c r="C117" s="8" t="s">
        <v>52</v>
      </c>
      <c r="D117" s="9"/>
      <c r="E117" s="13"/>
      <c r="F117" s="14">
        <f>TRUNC(SUMIF(N112:N116, N111, F112:F116),0)</f>
        <v>0</v>
      </c>
      <c r="G117" s="13"/>
      <c r="H117" s="14">
        <f>TRUNC(SUMIF(N112:N116, N111, H112:H116),0)</f>
        <v>48628</v>
      </c>
      <c r="I117" s="13"/>
      <c r="J117" s="14">
        <f>TRUNC(SUMIF(N112:N116, N111, J112:J116),0)</f>
        <v>888</v>
      </c>
      <c r="K117" s="13"/>
      <c r="L117" s="14">
        <f>F117+H117+J117</f>
        <v>49516</v>
      </c>
      <c r="M117" s="8" t="s">
        <v>52</v>
      </c>
      <c r="N117" s="2" t="s">
        <v>106</v>
      </c>
      <c r="O117" s="2" t="s">
        <v>106</v>
      </c>
      <c r="P117" s="2" t="s">
        <v>52</v>
      </c>
      <c r="Q117" s="2" t="s">
        <v>52</v>
      </c>
      <c r="R117" s="2" t="s">
        <v>52</v>
      </c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2" t="s">
        <v>52</v>
      </c>
      <c r="AW117" s="2" t="s">
        <v>52</v>
      </c>
      <c r="AX117" s="2" t="s">
        <v>52</v>
      </c>
      <c r="AY117" s="2" t="s">
        <v>52</v>
      </c>
    </row>
    <row r="118" spans="1:51" ht="30" customHeight="1">
      <c r="A118" s="9"/>
      <c r="B118" s="9"/>
      <c r="C118" s="9"/>
      <c r="D118" s="9"/>
      <c r="E118" s="13"/>
      <c r="F118" s="14"/>
      <c r="G118" s="13"/>
      <c r="H118" s="14"/>
      <c r="I118" s="13"/>
      <c r="J118" s="14"/>
      <c r="K118" s="13"/>
      <c r="L118" s="14"/>
      <c r="M118" s="9"/>
    </row>
    <row r="119" spans="1:51" ht="30" customHeight="1">
      <c r="A119" s="44" t="s">
        <v>1016</v>
      </c>
      <c r="B119" s="44"/>
      <c r="C119" s="44"/>
      <c r="D119" s="44"/>
      <c r="E119" s="45"/>
      <c r="F119" s="46"/>
      <c r="G119" s="45"/>
      <c r="H119" s="46"/>
      <c r="I119" s="45"/>
      <c r="J119" s="46"/>
      <c r="K119" s="45"/>
      <c r="L119" s="46"/>
      <c r="M119" s="44"/>
      <c r="N119" s="1" t="s">
        <v>150</v>
      </c>
    </row>
    <row r="120" spans="1:51" ht="30" customHeight="1">
      <c r="A120" s="8" t="s">
        <v>862</v>
      </c>
      <c r="B120" s="8" t="s">
        <v>863</v>
      </c>
      <c r="C120" s="8" t="s">
        <v>859</v>
      </c>
      <c r="D120" s="9">
        <v>0.44</v>
      </c>
      <c r="E120" s="13">
        <f>단가대비표!O160</f>
        <v>0</v>
      </c>
      <c r="F120" s="14">
        <f>TRUNC(E120*D120,1)</f>
        <v>0</v>
      </c>
      <c r="G120" s="13">
        <f>단가대비표!P160</f>
        <v>130264</v>
      </c>
      <c r="H120" s="14">
        <f>TRUNC(G120*D120,1)</f>
        <v>57316.1</v>
      </c>
      <c r="I120" s="13">
        <f>단가대비표!V160</f>
        <v>0</v>
      </c>
      <c r="J120" s="14">
        <f>TRUNC(I120*D120,1)</f>
        <v>0</v>
      </c>
      <c r="K120" s="13">
        <f>TRUNC(E120+G120+I120,1)</f>
        <v>130264</v>
      </c>
      <c r="L120" s="14">
        <f>TRUNC(F120+H120+J120,1)</f>
        <v>57316.1</v>
      </c>
      <c r="M120" s="8" t="s">
        <v>52</v>
      </c>
      <c r="N120" s="2" t="s">
        <v>150</v>
      </c>
      <c r="O120" s="2" t="s">
        <v>864</v>
      </c>
      <c r="P120" s="2" t="s">
        <v>64</v>
      </c>
      <c r="Q120" s="2" t="s">
        <v>64</v>
      </c>
      <c r="R120" s="2" t="s">
        <v>63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2" t="s">
        <v>52</v>
      </c>
      <c r="AW120" s="2" t="s">
        <v>1017</v>
      </c>
      <c r="AX120" s="2" t="s">
        <v>52</v>
      </c>
      <c r="AY120" s="2" t="s">
        <v>52</v>
      </c>
    </row>
    <row r="121" spans="1:51" ht="30" customHeight="1">
      <c r="A121" s="8" t="s">
        <v>845</v>
      </c>
      <c r="B121" s="8" t="s">
        <v>52</v>
      </c>
      <c r="C121" s="8" t="s">
        <v>52</v>
      </c>
      <c r="D121" s="9"/>
      <c r="E121" s="13"/>
      <c r="F121" s="14">
        <f>TRUNC(SUMIF(N120:N120, N119, F120:F120),0)</f>
        <v>0</v>
      </c>
      <c r="G121" s="13"/>
      <c r="H121" s="14">
        <f>TRUNC(SUMIF(N120:N120, N119, H120:H120),0)</f>
        <v>57316</v>
      </c>
      <c r="I121" s="13"/>
      <c r="J121" s="14">
        <f>TRUNC(SUMIF(N120:N120, N119, J120:J120),0)</f>
        <v>0</v>
      </c>
      <c r="K121" s="13"/>
      <c r="L121" s="14">
        <f>F121+H121+J121</f>
        <v>57316</v>
      </c>
      <c r="M121" s="8" t="s">
        <v>52</v>
      </c>
      <c r="N121" s="2" t="s">
        <v>106</v>
      </c>
      <c r="O121" s="2" t="s">
        <v>106</v>
      </c>
      <c r="P121" s="2" t="s">
        <v>52</v>
      </c>
      <c r="Q121" s="2" t="s">
        <v>52</v>
      </c>
      <c r="R121" s="2" t="s">
        <v>52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2" t="s">
        <v>52</v>
      </c>
      <c r="AW121" s="2" t="s">
        <v>52</v>
      </c>
      <c r="AX121" s="2" t="s">
        <v>52</v>
      </c>
      <c r="AY121" s="2" t="s">
        <v>52</v>
      </c>
    </row>
    <row r="122" spans="1:51" ht="30" customHeight="1">
      <c r="A122" s="9"/>
      <c r="B122" s="9"/>
      <c r="C122" s="9"/>
      <c r="D122" s="9"/>
      <c r="E122" s="13"/>
      <c r="F122" s="14"/>
      <c r="G122" s="13"/>
      <c r="H122" s="14"/>
      <c r="I122" s="13"/>
      <c r="J122" s="14"/>
      <c r="K122" s="13"/>
      <c r="L122" s="14"/>
      <c r="M122" s="9"/>
    </row>
    <row r="123" spans="1:51" ht="30" customHeight="1">
      <c r="A123" s="44" t="s">
        <v>1018</v>
      </c>
      <c r="B123" s="44"/>
      <c r="C123" s="44"/>
      <c r="D123" s="44"/>
      <c r="E123" s="45"/>
      <c r="F123" s="46"/>
      <c r="G123" s="45"/>
      <c r="H123" s="46"/>
      <c r="I123" s="45"/>
      <c r="J123" s="46"/>
      <c r="K123" s="45"/>
      <c r="L123" s="46"/>
      <c r="M123" s="44"/>
      <c r="N123" s="1" t="s">
        <v>153</v>
      </c>
    </row>
    <row r="124" spans="1:51" ht="30" customHeight="1">
      <c r="A124" s="8" t="s">
        <v>862</v>
      </c>
      <c r="B124" s="8" t="s">
        <v>863</v>
      </c>
      <c r="C124" s="8" t="s">
        <v>859</v>
      </c>
      <c r="D124" s="9">
        <v>0.56000000000000005</v>
      </c>
      <c r="E124" s="13">
        <f>단가대비표!O160</f>
        <v>0</v>
      </c>
      <c r="F124" s="14">
        <f>TRUNC(E124*D124,1)</f>
        <v>0</v>
      </c>
      <c r="G124" s="13">
        <f>단가대비표!P160</f>
        <v>130264</v>
      </c>
      <c r="H124" s="14">
        <f>TRUNC(G124*D124,1)</f>
        <v>72947.8</v>
      </c>
      <c r="I124" s="13">
        <f>단가대비표!V160</f>
        <v>0</v>
      </c>
      <c r="J124" s="14">
        <f>TRUNC(I124*D124,1)</f>
        <v>0</v>
      </c>
      <c r="K124" s="13">
        <f>TRUNC(E124+G124+I124,1)</f>
        <v>130264</v>
      </c>
      <c r="L124" s="14">
        <f>TRUNC(F124+H124+J124,1)</f>
        <v>72947.8</v>
      </c>
      <c r="M124" s="8" t="s">
        <v>52</v>
      </c>
      <c r="N124" s="2" t="s">
        <v>153</v>
      </c>
      <c r="O124" s="2" t="s">
        <v>864</v>
      </c>
      <c r="P124" s="2" t="s">
        <v>64</v>
      </c>
      <c r="Q124" s="2" t="s">
        <v>64</v>
      </c>
      <c r="R124" s="2" t="s">
        <v>63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2" t="s">
        <v>52</v>
      </c>
      <c r="AW124" s="2" t="s">
        <v>1019</v>
      </c>
      <c r="AX124" s="2" t="s">
        <v>52</v>
      </c>
      <c r="AY124" s="2" t="s">
        <v>52</v>
      </c>
    </row>
    <row r="125" spans="1:51" ht="30" customHeight="1">
      <c r="A125" s="8" t="s">
        <v>845</v>
      </c>
      <c r="B125" s="8" t="s">
        <v>52</v>
      </c>
      <c r="C125" s="8" t="s">
        <v>52</v>
      </c>
      <c r="D125" s="9"/>
      <c r="E125" s="13"/>
      <c r="F125" s="14">
        <f>TRUNC(SUMIF(N124:N124, N123, F124:F124),0)</f>
        <v>0</v>
      </c>
      <c r="G125" s="13"/>
      <c r="H125" s="14">
        <f>TRUNC(SUMIF(N124:N124, N123, H124:H124),0)</f>
        <v>72947</v>
      </c>
      <c r="I125" s="13"/>
      <c r="J125" s="14">
        <f>TRUNC(SUMIF(N124:N124, N123, J124:J124),0)</f>
        <v>0</v>
      </c>
      <c r="K125" s="13"/>
      <c r="L125" s="14">
        <f>F125+H125+J125</f>
        <v>72947</v>
      </c>
      <c r="M125" s="8" t="s">
        <v>52</v>
      </c>
      <c r="N125" s="2" t="s">
        <v>106</v>
      </c>
      <c r="O125" s="2" t="s">
        <v>106</v>
      </c>
      <c r="P125" s="2" t="s">
        <v>52</v>
      </c>
      <c r="Q125" s="2" t="s">
        <v>52</v>
      </c>
      <c r="R125" s="2" t="s">
        <v>52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2" t="s">
        <v>52</v>
      </c>
      <c r="AW125" s="2" t="s">
        <v>52</v>
      </c>
      <c r="AX125" s="2" t="s">
        <v>52</v>
      </c>
      <c r="AY125" s="2" t="s">
        <v>52</v>
      </c>
    </row>
    <row r="126" spans="1:51" ht="30" customHeight="1">
      <c r="A126" s="9"/>
      <c r="B126" s="9"/>
      <c r="C126" s="9"/>
      <c r="D126" s="9"/>
      <c r="E126" s="13"/>
      <c r="F126" s="14"/>
      <c r="G126" s="13"/>
      <c r="H126" s="14"/>
      <c r="I126" s="13"/>
      <c r="J126" s="14"/>
      <c r="K126" s="13"/>
      <c r="L126" s="14"/>
      <c r="M126" s="9"/>
    </row>
    <row r="127" spans="1:51" ht="30" customHeight="1">
      <c r="A127" s="44" t="s">
        <v>1020</v>
      </c>
      <c r="B127" s="44"/>
      <c r="C127" s="44"/>
      <c r="D127" s="44"/>
      <c r="E127" s="45"/>
      <c r="F127" s="46"/>
      <c r="G127" s="45"/>
      <c r="H127" s="46"/>
      <c r="I127" s="45"/>
      <c r="J127" s="46"/>
      <c r="K127" s="45"/>
      <c r="L127" s="46"/>
      <c r="M127" s="44"/>
      <c r="N127" s="1" t="s">
        <v>156</v>
      </c>
    </row>
    <row r="128" spans="1:51" ht="30" customHeight="1">
      <c r="A128" s="8" t="s">
        <v>862</v>
      </c>
      <c r="B128" s="8" t="s">
        <v>863</v>
      </c>
      <c r="C128" s="8" t="s">
        <v>859</v>
      </c>
      <c r="D128" s="9">
        <v>0.74</v>
      </c>
      <c r="E128" s="13">
        <f>단가대비표!O160</f>
        <v>0</v>
      </c>
      <c r="F128" s="14">
        <f>TRUNC(E128*D128,1)</f>
        <v>0</v>
      </c>
      <c r="G128" s="13">
        <f>단가대비표!P160</f>
        <v>130264</v>
      </c>
      <c r="H128" s="14">
        <f>TRUNC(G128*D128,1)</f>
        <v>96395.3</v>
      </c>
      <c r="I128" s="13">
        <f>단가대비표!V160</f>
        <v>0</v>
      </c>
      <c r="J128" s="14">
        <f>TRUNC(I128*D128,1)</f>
        <v>0</v>
      </c>
      <c r="K128" s="13">
        <f>TRUNC(E128+G128+I128,1)</f>
        <v>130264</v>
      </c>
      <c r="L128" s="14">
        <f>TRUNC(F128+H128+J128,1)</f>
        <v>96395.3</v>
      </c>
      <c r="M128" s="8" t="s">
        <v>52</v>
      </c>
      <c r="N128" s="2" t="s">
        <v>156</v>
      </c>
      <c r="O128" s="2" t="s">
        <v>864</v>
      </c>
      <c r="P128" s="2" t="s">
        <v>64</v>
      </c>
      <c r="Q128" s="2" t="s">
        <v>64</v>
      </c>
      <c r="R128" s="2" t="s">
        <v>63</v>
      </c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2" t="s">
        <v>52</v>
      </c>
      <c r="AW128" s="2" t="s">
        <v>1021</v>
      </c>
      <c r="AX128" s="2" t="s">
        <v>52</v>
      </c>
      <c r="AY128" s="2" t="s">
        <v>52</v>
      </c>
    </row>
    <row r="129" spans="1:51" ht="30" customHeight="1">
      <c r="A129" s="8" t="s">
        <v>845</v>
      </c>
      <c r="B129" s="8" t="s">
        <v>52</v>
      </c>
      <c r="C129" s="8" t="s">
        <v>52</v>
      </c>
      <c r="D129" s="9"/>
      <c r="E129" s="13"/>
      <c r="F129" s="14">
        <f>TRUNC(SUMIF(N128:N128, N127, F128:F128),0)</f>
        <v>0</v>
      </c>
      <c r="G129" s="13"/>
      <c r="H129" s="14">
        <f>TRUNC(SUMIF(N128:N128, N127, H128:H128),0)</f>
        <v>96395</v>
      </c>
      <c r="I129" s="13"/>
      <c r="J129" s="14">
        <f>TRUNC(SUMIF(N128:N128, N127, J128:J128),0)</f>
        <v>0</v>
      </c>
      <c r="K129" s="13"/>
      <c r="L129" s="14">
        <f>F129+H129+J129</f>
        <v>96395</v>
      </c>
      <c r="M129" s="8" t="s">
        <v>52</v>
      </c>
      <c r="N129" s="2" t="s">
        <v>106</v>
      </c>
      <c r="O129" s="2" t="s">
        <v>106</v>
      </c>
      <c r="P129" s="2" t="s">
        <v>52</v>
      </c>
      <c r="Q129" s="2" t="s">
        <v>52</v>
      </c>
      <c r="R129" s="2" t="s">
        <v>52</v>
      </c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2" t="s">
        <v>52</v>
      </c>
      <c r="AW129" s="2" t="s">
        <v>52</v>
      </c>
      <c r="AX129" s="2" t="s">
        <v>52</v>
      </c>
      <c r="AY129" s="2" t="s">
        <v>52</v>
      </c>
    </row>
    <row r="130" spans="1:51" ht="30" customHeight="1">
      <c r="A130" s="9"/>
      <c r="B130" s="9"/>
      <c r="C130" s="9"/>
      <c r="D130" s="9"/>
      <c r="E130" s="13"/>
      <c r="F130" s="14"/>
      <c r="G130" s="13"/>
      <c r="H130" s="14"/>
      <c r="I130" s="13"/>
      <c r="J130" s="14"/>
      <c r="K130" s="13"/>
      <c r="L130" s="14"/>
      <c r="M130" s="9"/>
    </row>
    <row r="131" spans="1:51" ht="30" customHeight="1">
      <c r="A131" s="44" t="s">
        <v>1022</v>
      </c>
      <c r="B131" s="44"/>
      <c r="C131" s="44"/>
      <c r="D131" s="44"/>
      <c r="E131" s="45"/>
      <c r="F131" s="46"/>
      <c r="G131" s="45"/>
      <c r="H131" s="46"/>
      <c r="I131" s="45"/>
      <c r="J131" s="46"/>
      <c r="K131" s="45"/>
      <c r="L131" s="46"/>
      <c r="M131" s="44"/>
      <c r="N131" s="1" t="s">
        <v>164</v>
      </c>
    </row>
    <row r="132" spans="1:51" ht="30" customHeight="1">
      <c r="A132" s="8" t="s">
        <v>1023</v>
      </c>
      <c r="B132" s="8" t="s">
        <v>1024</v>
      </c>
      <c r="C132" s="8" t="s">
        <v>77</v>
      </c>
      <c r="D132" s="9">
        <v>0.4</v>
      </c>
      <c r="E132" s="13">
        <f>일위대가목록!E181</f>
        <v>13279</v>
      </c>
      <c r="F132" s="14">
        <f t="shared" ref="F132:F138" si="16">TRUNC(E132*D132,1)</f>
        <v>5311.6</v>
      </c>
      <c r="G132" s="13">
        <f>일위대가목록!F181</f>
        <v>43816</v>
      </c>
      <c r="H132" s="14">
        <f t="shared" ref="H132:H138" si="17">TRUNC(G132*D132,1)</f>
        <v>17526.400000000001</v>
      </c>
      <c r="I132" s="13">
        <f>일위대가목록!G181</f>
        <v>438</v>
      </c>
      <c r="J132" s="14">
        <f t="shared" ref="J132:J138" si="18">TRUNC(I132*D132,1)</f>
        <v>175.2</v>
      </c>
      <c r="K132" s="13">
        <f t="shared" ref="K132:L138" si="19">TRUNC(E132+G132+I132,1)</f>
        <v>57533</v>
      </c>
      <c r="L132" s="14">
        <f t="shared" si="19"/>
        <v>23013.200000000001</v>
      </c>
      <c r="M132" s="8" t="s">
        <v>1025</v>
      </c>
      <c r="N132" s="2" t="s">
        <v>164</v>
      </c>
      <c r="O132" s="2" t="s">
        <v>1026</v>
      </c>
      <c r="P132" s="2" t="s">
        <v>63</v>
      </c>
      <c r="Q132" s="2" t="s">
        <v>64</v>
      </c>
      <c r="R132" s="2" t="s">
        <v>64</v>
      </c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2" t="s">
        <v>52</v>
      </c>
      <c r="AW132" s="2" t="s">
        <v>1027</v>
      </c>
      <c r="AX132" s="2" t="s">
        <v>52</v>
      </c>
      <c r="AY132" s="2" t="s">
        <v>52</v>
      </c>
    </row>
    <row r="133" spans="1:51" ht="30" customHeight="1">
      <c r="A133" s="8" t="s">
        <v>119</v>
      </c>
      <c r="B133" s="8" t="s">
        <v>1028</v>
      </c>
      <c r="C133" s="8" t="s">
        <v>121</v>
      </c>
      <c r="D133" s="9">
        <v>2E-3</v>
      </c>
      <c r="E133" s="13">
        <f>단가대비표!O29</f>
        <v>650000</v>
      </c>
      <c r="F133" s="14">
        <f t="shared" si="16"/>
        <v>1300</v>
      </c>
      <c r="G133" s="13">
        <f>단가대비표!P29</f>
        <v>0</v>
      </c>
      <c r="H133" s="14">
        <f t="shared" si="17"/>
        <v>0</v>
      </c>
      <c r="I133" s="13">
        <f>단가대비표!V29</f>
        <v>0</v>
      </c>
      <c r="J133" s="14">
        <f t="shared" si="18"/>
        <v>0</v>
      </c>
      <c r="K133" s="13">
        <f t="shared" si="19"/>
        <v>650000</v>
      </c>
      <c r="L133" s="14">
        <f t="shared" si="19"/>
        <v>1300</v>
      </c>
      <c r="M133" s="8" t="s">
        <v>52</v>
      </c>
      <c r="N133" s="2" t="s">
        <v>164</v>
      </c>
      <c r="O133" s="2" t="s">
        <v>1029</v>
      </c>
      <c r="P133" s="2" t="s">
        <v>64</v>
      </c>
      <c r="Q133" s="2" t="s">
        <v>64</v>
      </c>
      <c r="R133" s="2" t="s">
        <v>63</v>
      </c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2" t="s">
        <v>52</v>
      </c>
      <c r="AW133" s="2" t="s">
        <v>1030</v>
      </c>
      <c r="AX133" s="2" t="s">
        <v>52</v>
      </c>
      <c r="AY133" s="2" t="s">
        <v>52</v>
      </c>
    </row>
    <row r="134" spans="1:51" ht="30" customHeight="1">
      <c r="A134" s="8" t="s">
        <v>119</v>
      </c>
      <c r="B134" s="8" t="s">
        <v>1031</v>
      </c>
      <c r="C134" s="8" t="s">
        <v>121</v>
      </c>
      <c r="D134" s="9">
        <v>6.4000000000000003E-3</v>
      </c>
      <c r="E134" s="13">
        <f>단가대비표!O31</f>
        <v>635000</v>
      </c>
      <c r="F134" s="14">
        <f t="shared" si="16"/>
        <v>4064</v>
      </c>
      <c r="G134" s="13">
        <f>단가대비표!P31</f>
        <v>0</v>
      </c>
      <c r="H134" s="14">
        <f t="shared" si="17"/>
        <v>0</v>
      </c>
      <c r="I134" s="13">
        <f>단가대비표!V31</f>
        <v>0</v>
      </c>
      <c r="J134" s="14">
        <f t="shared" si="18"/>
        <v>0</v>
      </c>
      <c r="K134" s="13">
        <f t="shared" si="19"/>
        <v>635000</v>
      </c>
      <c r="L134" s="14">
        <f t="shared" si="19"/>
        <v>4064</v>
      </c>
      <c r="M134" s="8" t="s">
        <v>52</v>
      </c>
      <c r="N134" s="2" t="s">
        <v>164</v>
      </c>
      <c r="O134" s="2" t="s">
        <v>1032</v>
      </c>
      <c r="P134" s="2" t="s">
        <v>64</v>
      </c>
      <c r="Q134" s="2" t="s">
        <v>64</v>
      </c>
      <c r="R134" s="2" t="s">
        <v>63</v>
      </c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2" t="s">
        <v>52</v>
      </c>
      <c r="AW134" s="2" t="s">
        <v>1033</v>
      </c>
      <c r="AX134" s="2" t="s">
        <v>52</v>
      </c>
      <c r="AY134" s="2" t="s">
        <v>52</v>
      </c>
    </row>
    <row r="135" spans="1:51" ht="30" customHeight="1">
      <c r="A135" s="8" t="s">
        <v>1034</v>
      </c>
      <c r="B135" s="8" t="s">
        <v>1035</v>
      </c>
      <c r="C135" s="8" t="s">
        <v>886</v>
      </c>
      <c r="D135" s="9">
        <v>-0.18</v>
      </c>
      <c r="E135" s="13">
        <f>단가대비표!O19</f>
        <v>238</v>
      </c>
      <c r="F135" s="14">
        <f t="shared" si="16"/>
        <v>-42.8</v>
      </c>
      <c r="G135" s="13">
        <f>단가대비표!P19</f>
        <v>0</v>
      </c>
      <c r="H135" s="14">
        <f t="shared" si="17"/>
        <v>0</v>
      </c>
      <c r="I135" s="13">
        <f>단가대비표!V19</f>
        <v>0</v>
      </c>
      <c r="J135" s="14">
        <f t="shared" si="18"/>
        <v>0</v>
      </c>
      <c r="K135" s="13">
        <f t="shared" si="19"/>
        <v>238</v>
      </c>
      <c r="L135" s="14">
        <f t="shared" si="19"/>
        <v>-42.8</v>
      </c>
      <c r="M135" s="8" t="s">
        <v>1036</v>
      </c>
      <c r="N135" s="2" t="s">
        <v>164</v>
      </c>
      <c r="O135" s="2" t="s">
        <v>1037</v>
      </c>
      <c r="P135" s="2" t="s">
        <v>64</v>
      </c>
      <c r="Q135" s="2" t="s">
        <v>64</v>
      </c>
      <c r="R135" s="2" t="s">
        <v>63</v>
      </c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2" t="s">
        <v>52</v>
      </c>
      <c r="AW135" s="2" t="s">
        <v>1038</v>
      </c>
      <c r="AX135" s="2" t="s">
        <v>52</v>
      </c>
      <c r="AY135" s="2" t="s">
        <v>52</v>
      </c>
    </row>
    <row r="136" spans="1:51" ht="30" customHeight="1">
      <c r="A136" s="8" t="s">
        <v>1039</v>
      </c>
      <c r="B136" s="8" t="s">
        <v>1040</v>
      </c>
      <c r="C136" s="8" t="s">
        <v>121</v>
      </c>
      <c r="D136" s="9">
        <v>8.2000000000000007E-3</v>
      </c>
      <c r="E136" s="13">
        <f>일위대가목록!E182</f>
        <v>7930</v>
      </c>
      <c r="F136" s="14">
        <f t="shared" si="16"/>
        <v>65</v>
      </c>
      <c r="G136" s="13">
        <f>일위대가목록!F182</f>
        <v>1056905</v>
      </c>
      <c r="H136" s="14">
        <f t="shared" si="17"/>
        <v>8666.6</v>
      </c>
      <c r="I136" s="13">
        <f>일위대가목록!G182</f>
        <v>6453</v>
      </c>
      <c r="J136" s="14">
        <f t="shared" si="18"/>
        <v>52.9</v>
      </c>
      <c r="K136" s="13">
        <f t="shared" si="19"/>
        <v>1071288</v>
      </c>
      <c r="L136" s="14">
        <f t="shared" si="19"/>
        <v>8784.5</v>
      </c>
      <c r="M136" s="8" t="s">
        <v>1041</v>
      </c>
      <c r="N136" s="2" t="s">
        <v>164</v>
      </c>
      <c r="O136" s="2" t="s">
        <v>1042</v>
      </c>
      <c r="P136" s="2" t="s">
        <v>63</v>
      </c>
      <c r="Q136" s="2" t="s">
        <v>64</v>
      </c>
      <c r="R136" s="2" t="s">
        <v>64</v>
      </c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2" t="s">
        <v>52</v>
      </c>
      <c r="AW136" s="2" t="s">
        <v>1043</v>
      </c>
      <c r="AX136" s="2" t="s">
        <v>52</v>
      </c>
      <c r="AY136" s="2" t="s">
        <v>52</v>
      </c>
    </row>
    <row r="137" spans="1:51" ht="30" customHeight="1">
      <c r="A137" s="8" t="s">
        <v>1044</v>
      </c>
      <c r="B137" s="8" t="s">
        <v>1045</v>
      </c>
      <c r="C137" s="8" t="s">
        <v>109</v>
      </c>
      <c r="D137" s="9">
        <v>0.04</v>
      </c>
      <c r="E137" s="13">
        <f>단가대비표!O43</f>
        <v>66930</v>
      </c>
      <c r="F137" s="14">
        <f t="shared" si="16"/>
        <v>2677.2</v>
      </c>
      <c r="G137" s="13">
        <f>단가대비표!P43</f>
        <v>0</v>
      </c>
      <c r="H137" s="14">
        <f t="shared" si="17"/>
        <v>0</v>
      </c>
      <c r="I137" s="13">
        <f>단가대비표!V43</f>
        <v>0</v>
      </c>
      <c r="J137" s="14">
        <f t="shared" si="18"/>
        <v>0</v>
      </c>
      <c r="K137" s="13">
        <f t="shared" si="19"/>
        <v>66930</v>
      </c>
      <c r="L137" s="14">
        <f t="shared" si="19"/>
        <v>2677.2</v>
      </c>
      <c r="M137" s="8" t="s">
        <v>52</v>
      </c>
      <c r="N137" s="2" t="s">
        <v>164</v>
      </c>
      <c r="O137" s="2" t="s">
        <v>1046</v>
      </c>
      <c r="P137" s="2" t="s">
        <v>64</v>
      </c>
      <c r="Q137" s="2" t="s">
        <v>64</v>
      </c>
      <c r="R137" s="2" t="s">
        <v>63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2" t="s">
        <v>52</v>
      </c>
      <c r="AW137" s="2" t="s">
        <v>1047</v>
      </c>
      <c r="AX137" s="2" t="s">
        <v>52</v>
      </c>
      <c r="AY137" s="2" t="s">
        <v>52</v>
      </c>
    </row>
    <row r="138" spans="1:51" ht="30" customHeight="1">
      <c r="A138" s="8" t="s">
        <v>1048</v>
      </c>
      <c r="B138" s="8" t="s">
        <v>132</v>
      </c>
      <c r="C138" s="8" t="s">
        <v>109</v>
      </c>
      <c r="D138" s="9">
        <v>0.03</v>
      </c>
      <c r="E138" s="13">
        <f>일위대가목록!E183</f>
        <v>0</v>
      </c>
      <c r="F138" s="14">
        <f t="shared" si="16"/>
        <v>0</v>
      </c>
      <c r="G138" s="13">
        <f>일위대가목록!F183</f>
        <v>89117</v>
      </c>
      <c r="H138" s="14">
        <f t="shared" si="17"/>
        <v>2673.5</v>
      </c>
      <c r="I138" s="13">
        <f>일위대가목록!G183</f>
        <v>1782</v>
      </c>
      <c r="J138" s="14">
        <f t="shared" si="18"/>
        <v>53.4</v>
      </c>
      <c r="K138" s="13">
        <f t="shared" si="19"/>
        <v>90899</v>
      </c>
      <c r="L138" s="14">
        <f t="shared" si="19"/>
        <v>2726.9</v>
      </c>
      <c r="M138" s="8" t="s">
        <v>1049</v>
      </c>
      <c r="N138" s="2" t="s">
        <v>164</v>
      </c>
      <c r="O138" s="2" t="s">
        <v>1050</v>
      </c>
      <c r="P138" s="2" t="s">
        <v>63</v>
      </c>
      <c r="Q138" s="2" t="s">
        <v>64</v>
      </c>
      <c r="R138" s="2" t="s">
        <v>64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2" t="s">
        <v>52</v>
      </c>
      <c r="AW138" s="2" t="s">
        <v>1051</v>
      </c>
      <c r="AX138" s="2" t="s">
        <v>52</v>
      </c>
      <c r="AY138" s="2" t="s">
        <v>52</v>
      </c>
    </row>
    <row r="139" spans="1:51" ht="30" customHeight="1">
      <c r="A139" s="8" t="s">
        <v>845</v>
      </c>
      <c r="B139" s="8" t="s">
        <v>52</v>
      </c>
      <c r="C139" s="8" t="s">
        <v>52</v>
      </c>
      <c r="D139" s="9"/>
      <c r="E139" s="13"/>
      <c r="F139" s="14">
        <f>TRUNC(SUMIF(N132:N138, N131, F132:F138),0)</f>
        <v>13375</v>
      </c>
      <c r="G139" s="13"/>
      <c r="H139" s="14">
        <f>TRUNC(SUMIF(N132:N138, N131, H132:H138),0)</f>
        <v>28866</v>
      </c>
      <c r="I139" s="13"/>
      <c r="J139" s="14">
        <f>TRUNC(SUMIF(N132:N138, N131, J132:J138),0)</f>
        <v>281</v>
      </c>
      <c r="K139" s="13"/>
      <c r="L139" s="14">
        <f>F139+H139+J139</f>
        <v>42522</v>
      </c>
      <c r="M139" s="8" t="s">
        <v>52</v>
      </c>
      <c r="N139" s="2" t="s">
        <v>106</v>
      </c>
      <c r="O139" s="2" t="s">
        <v>106</v>
      </c>
      <c r="P139" s="2" t="s">
        <v>52</v>
      </c>
      <c r="Q139" s="2" t="s">
        <v>52</v>
      </c>
      <c r="R139" s="2" t="s">
        <v>52</v>
      </c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2" t="s">
        <v>52</v>
      </c>
      <c r="AW139" s="2" t="s">
        <v>52</v>
      </c>
      <c r="AX139" s="2" t="s">
        <v>52</v>
      </c>
      <c r="AY139" s="2" t="s">
        <v>52</v>
      </c>
    </row>
    <row r="140" spans="1:51" ht="30" customHeight="1">
      <c r="A140" s="9"/>
      <c r="B140" s="9"/>
      <c r="C140" s="9"/>
      <c r="D140" s="9"/>
      <c r="E140" s="13"/>
      <c r="F140" s="14"/>
      <c r="G140" s="13"/>
      <c r="H140" s="14"/>
      <c r="I140" s="13"/>
      <c r="J140" s="14"/>
      <c r="K140" s="13"/>
      <c r="L140" s="14"/>
      <c r="M140" s="9"/>
    </row>
    <row r="141" spans="1:51" ht="30" customHeight="1">
      <c r="A141" s="44" t="s">
        <v>1052</v>
      </c>
      <c r="B141" s="44"/>
      <c r="C141" s="44"/>
      <c r="D141" s="44"/>
      <c r="E141" s="45"/>
      <c r="F141" s="46"/>
      <c r="G141" s="45"/>
      <c r="H141" s="46"/>
      <c r="I141" s="45"/>
      <c r="J141" s="46"/>
      <c r="K141" s="45"/>
      <c r="L141" s="46"/>
      <c r="M141" s="44"/>
      <c r="N141" s="1" t="s">
        <v>168</v>
      </c>
    </row>
    <row r="142" spans="1:51" ht="30" customHeight="1">
      <c r="A142" s="8" t="s">
        <v>1023</v>
      </c>
      <c r="B142" s="8" t="s">
        <v>1053</v>
      </c>
      <c r="C142" s="8" t="s">
        <v>77</v>
      </c>
      <c r="D142" s="9">
        <v>0.4</v>
      </c>
      <c r="E142" s="13">
        <f>일위대가목록!E186</f>
        <v>9346</v>
      </c>
      <c r="F142" s="14">
        <f t="shared" ref="F142:F147" si="20">TRUNC(E142*D142,1)</f>
        <v>3738.4</v>
      </c>
      <c r="G142" s="13">
        <f>일위대가목록!F186</f>
        <v>26704</v>
      </c>
      <c r="H142" s="14">
        <f t="shared" ref="H142:H147" si="21">TRUNC(G142*D142,1)</f>
        <v>10681.6</v>
      </c>
      <c r="I142" s="13">
        <f>일위대가목록!G186</f>
        <v>267</v>
      </c>
      <c r="J142" s="14">
        <f t="shared" ref="J142:J147" si="22">TRUNC(I142*D142,1)</f>
        <v>106.8</v>
      </c>
      <c r="K142" s="13">
        <f t="shared" ref="K142:L147" si="23">TRUNC(E142+G142+I142,1)</f>
        <v>36317</v>
      </c>
      <c r="L142" s="14">
        <f t="shared" si="23"/>
        <v>14526.8</v>
      </c>
      <c r="M142" s="8" t="s">
        <v>1054</v>
      </c>
      <c r="N142" s="2" t="s">
        <v>168</v>
      </c>
      <c r="O142" s="2" t="s">
        <v>1055</v>
      </c>
      <c r="P142" s="2" t="s">
        <v>63</v>
      </c>
      <c r="Q142" s="2" t="s">
        <v>64</v>
      </c>
      <c r="R142" s="2" t="s">
        <v>64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2" t="s">
        <v>52</v>
      </c>
      <c r="AW142" s="2" t="s">
        <v>1056</v>
      </c>
      <c r="AX142" s="2" t="s">
        <v>52</v>
      </c>
      <c r="AY142" s="2" t="s">
        <v>52</v>
      </c>
    </row>
    <row r="143" spans="1:51" ht="30" customHeight="1">
      <c r="A143" s="8" t="s">
        <v>119</v>
      </c>
      <c r="B143" s="8" t="s">
        <v>1028</v>
      </c>
      <c r="C143" s="8" t="s">
        <v>121</v>
      </c>
      <c r="D143" s="9">
        <v>2E-3</v>
      </c>
      <c r="E143" s="13">
        <f>단가대비표!O29</f>
        <v>650000</v>
      </c>
      <c r="F143" s="14">
        <f t="shared" si="20"/>
        <v>1300</v>
      </c>
      <c r="G143" s="13">
        <f>단가대비표!P29</f>
        <v>0</v>
      </c>
      <c r="H143" s="14">
        <f t="shared" si="21"/>
        <v>0</v>
      </c>
      <c r="I143" s="13">
        <f>단가대비표!V29</f>
        <v>0</v>
      </c>
      <c r="J143" s="14">
        <f t="shared" si="22"/>
        <v>0</v>
      </c>
      <c r="K143" s="13">
        <f t="shared" si="23"/>
        <v>650000</v>
      </c>
      <c r="L143" s="14">
        <f t="shared" si="23"/>
        <v>1300</v>
      </c>
      <c r="M143" s="8" t="s">
        <v>52</v>
      </c>
      <c r="N143" s="2" t="s">
        <v>168</v>
      </c>
      <c r="O143" s="2" t="s">
        <v>1029</v>
      </c>
      <c r="P143" s="2" t="s">
        <v>64</v>
      </c>
      <c r="Q143" s="2" t="s">
        <v>64</v>
      </c>
      <c r="R143" s="2" t="s">
        <v>63</v>
      </c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2" t="s">
        <v>52</v>
      </c>
      <c r="AW143" s="2" t="s">
        <v>1057</v>
      </c>
      <c r="AX143" s="2" t="s">
        <v>52</v>
      </c>
      <c r="AY143" s="2" t="s">
        <v>52</v>
      </c>
    </row>
    <row r="144" spans="1:51" ht="30" customHeight="1">
      <c r="A144" s="8" t="s">
        <v>1034</v>
      </c>
      <c r="B144" s="8" t="s">
        <v>1035</v>
      </c>
      <c r="C144" s="8" t="s">
        <v>886</v>
      </c>
      <c r="D144" s="9">
        <v>-0.09</v>
      </c>
      <c r="E144" s="13">
        <f>단가대비표!O19</f>
        <v>238</v>
      </c>
      <c r="F144" s="14">
        <f t="shared" si="20"/>
        <v>-21.4</v>
      </c>
      <c r="G144" s="13">
        <f>단가대비표!P19</f>
        <v>0</v>
      </c>
      <c r="H144" s="14">
        <f t="shared" si="21"/>
        <v>0</v>
      </c>
      <c r="I144" s="13">
        <f>단가대비표!V19</f>
        <v>0</v>
      </c>
      <c r="J144" s="14">
        <f t="shared" si="22"/>
        <v>0</v>
      </c>
      <c r="K144" s="13">
        <f t="shared" si="23"/>
        <v>238</v>
      </c>
      <c r="L144" s="14">
        <f t="shared" si="23"/>
        <v>-21.4</v>
      </c>
      <c r="M144" s="8" t="s">
        <v>1036</v>
      </c>
      <c r="N144" s="2" t="s">
        <v>168</v>
      </c>
      <c r="O144" s="2" t="s">
        <v>1037</v>
      </c>
      <c r="P144" s="2" t="s">
        <v>64</v>
      </c>
      <c r="Q144" s="2" t="s">
        <v>64</v>
      </c>
      <c r="R144" s="2" t="s">
        <v>63</v>
      </c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2" t="s">
        <v>52</v>
      </c>
      <c r="AW144" s="2" t="s">
        <v>1058</v>
      </c>
      <c r="AX144" s="2" t="s">
        <v>52</v>
      </c>
      <c r="AY144" s="2" t="s">
        <v>52</v>
      </c>
    </row>
    <row r="145" spans="1:51" ht="30" customHeight="1">
      <c r="A145" s="8" t="s">
        <v>1039</v>
      </c>
      <c r="B145" s="8" t="s">
        <v>1040</v>
      </c>
      <c r="C145" s="8" t="s">
        <v>121</v>
      </c>
      <c r="D145" s="9">
        <v>1.9E-3</v>
      </c>
      <c r="E145" s="13">
        <f>일위대가목록!E182</f>
        <v>7930</v>
      </c>
      <c r="F145" s="14">
        <f t="shared" si="20"/>
        <v>15</v>
      </c>
      <c r="G145" s="13">
        <f>일위대가목록!F182</f>
        <v>1056905</v>
      </c>
      <c r="H145" s="14">
        <f t="shared" si="21"/>
        <v>2008.1</v>
      </c>
      <c r="I145" s="13">
        <f>일위대가목록!G182</f>
        <v>6453</v>
      </c>
      <c r="J145" s="14">
        <f t="shared" si="22"/>
        <v>12.2</v>
      </c>
      <c r="K145" s="13">
        <f t="shared" si="23"/>
        <v>1071288</v>
      </c>
      <c r="L145" s="14">
        <f t="shared" si="23"/>
        <v>2035.3</v>
      </c>
      <c r="M145" s="8" t="s">
        <v>1041</v>
      </c>
      <c r="N145" s="2" t="s">
        <v>168</v>
      </c>
      <c r="O145" s="2" t="s">
        <v>1042</v>
      </c>
      <c r="P145" s="2" t="s">
        <v>63</v>
      </c>
      <c r="Q145" s="2" t="s">
        <v>64</v>
      </c>
      <c r="R145" s="2" t="s">
        <v>64</v>
      </c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2" t="s">
        <v>52</v>
      </c>
      <c r="AW145" s="2" t="s">
        <v>1059</v>
      </c>
      <c r="AX145" s="2" t="s">
        <v>52</v>
      </c>
      <c r="AY145" s="2" t="s">
        <v>52</v>
      </c>
    </row>
    <row r="146" spans="1:51" ht="30" customHeight="1">
      <c r="A146" s="8" t="s">
        <v>1044</v>
      </c>
      <c r="B146" s="8" t="s">
        <v>1045</v>
      </c>
      <c r="C146" s="8" t="s">
        <v>109</v>
      </c>
      <c r="D146" s="9">
        <v>2.0199999999999999E-2</v>
      </c>
      <c r="E146" s="13">
        <f>단가대비표!O43</f>
        <v>66930</v>
      </c>
      <c r="F146" s="14">
        <f t="shared" si="20"/>
        <v>1351.9</v>
      </c>
      <c r="G146" s="13">
        <f>단가대비표!P43</f>
        <v>0</v>
      </c>
      <c r="H146" s="14">
        <f t="shared" si="21"/>
        <v>0</v>
      </c>
      <c r="I146" s="13">
        <f>단가대비표!V43</f>
        <v>0</v>
      </c>
      <c r="J146" s="14">
        <f t="shared" si="22"/>
        <v>0</v>
      </c>
      <c r="K146" s="13">
        <f t="shared" si="23"/>
        <v>66930</v>
      </c>
      <c r="L146" s="14">
        <f t="shared" si="23"/>
        <v>1351.9</v>
      </c>
      <c r="M146" s="8" t="s">
        <v>52</v>
      </c>
      <c r="N146" s="2" t="s">
        <v>168</v>
      </c>
      <c r="O146" s="2" t="s">
        <v>1046</v>
      </c>
      <c r="P146" s="2" t="s">
        <v>64</v>
      </c>
      <c r="Q146" s="2" t="s">
        <v>64</v>
      </c>
      <c r="R146" s="2" t="s">
        <v>63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2" t="s">
        <v>52</v>
      </c>
      <c r="AW146" s="2" t="s">
        <v>1060</v>
      </c>
      <c r="AX146" s="2" t="s">
        <v>52</v>
      </c>
      <c r="AY146" s="2" t="s">
        <v>52</v>
      </c>
    </row>
    <row r="147" spans="1:51" ht="30" customHeight="1">
      <c r="A147" s="8" t="s">
        <v>1048</v>
      </c>
      <c r="B147" s="8" t="s">
        <v>1061</v>
      </c>
      <c r="C147" s="8" t="s">
        <v>109</v>
      </c>
      <c r="D147" s="9">
        <v>0.02</v>
      </c>
      <c r="E147" s="13">
        <f>일위대가목록!E187</f>
        <v>0</v>
      </c>
      <c r="F147" s="14">
        <f t="shared" si="20"/>
        <v>0</v>
      </c>
      <c r="G147" s="13">
        <f>일위대가목록!F187</f>
        <v>50031</v>
      </c>
      <c r="H147" s="14">
        <f t="shared" si="21"/>
        <v>1000.6</v>
      </c>
      <c r="I147" s="13">
        <f>일위대가목록!G187</f>
        <v>1000</v>
      </c>
      <c r="J147" s="14">
        <f t="shared" si="22"/>
        <v>20</v>
      </c>
      <c r="K147" s="13">
        <f t="shared" si="23"/>
        <v>51031</v>
      </c>
      <c r="L147" s="14">
        <f t="shared" si="23"/>
        <v>1020.6</v>
      </c>
      <c r="M147" s="8" t="s">
        <v>1062</v>
      </c>
      <c r="N147" s="2" t="s">
        <v>168</v>
      </c>
      <c r="O147" s="2" t="s">
        <v>1063</v>
      </c>
      <c r="P147" s="2" t="s">
        <v>63</v>
      </c>
      <c r="Q147" s="2" t="s">
        <v>64</v>
      </c>
      <c r="R147" s="2" t="s">
        <v>64</v>
      </c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2" t="s">
        <v>52</v>
      </c>
      <c r="AW147" s="2" t="s">
        <v>1064</v>
      </c>
      <c r="AX147" s="2" t="s">
        <v>52</v>
      </c>
      <c r="AY147" s="2" t="s">
        <v>52</v>
      </c>
    </row>
    <row r="148" spans="1:51" ht="30" customHeight="1">
      <c r="A148" s="8" t="s">
        <v>845</v>
      </c>
      <c r="B148" s="8" t="s">
        <v>52</v>
      </c>
      <c r="C148" s="8" t="s">
        <v>52</v>
      </c>
      <c r="D148" s="9"/>
      <c r="E148" s="13"/>
      <c r="F148" s="14">
        <f>TRUNC(SUMIF(N142:N147, N141, F142:F147),0)</f>
        <v>6383</v>
      </c>
      <c r="G148" s="13"/>
      <c r="H148" s="14">
        <f>TRUNC(SUMIF(N142:N147, N141, H142:H147),0)</f>
        <v>13690</v>
      </c>
      <c r="I148" s="13"/>
      <c r="J148" s="14">
        <f>TRUNC(SUMIF(N142:N147, N141, J142:J147),0)</f>
        <v>139</v>
      </c>
      <c r="K148" s="13"/>
      <c r="L148" s="14">
        <f>F148+H148+J148</f>
        <v>20212</v>
      </c>
      <c r="M148" s="8" t="s">
        <v>52</v>
      </c>
      <c r="N148" s="2" t="s">
        <v>106</v>
      </c>
      <c r="O148" s="2" t="s">
        <v>106</v>
      </c>
      <c r="P148" s="2" t="s">
        <v>52</v>
      </c>
      <c r="Q148" s="2" t="s">
        <v>52</v>
      </c>
      <c r="R148" s="2" t="s">
        <v>52</v>
      </c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2" t="s">
        <v>52</v>
      </c>
      <c r="AW148" s="2" t="s">
        <v>52</v>
      </c>
      <c r="AX148" s="2" t="s">
        <v>52</v>
      </c>
      <c r="AY148" s="2" t="s">
        <v>52</v>
      </c>
    </row>
    <row r="149" spans="1:51" ht="30" customHeight="1">
      <c r="A149" s="9"/>
      <c r="B149" s="9"/>
      <c r="C149" s="9"/>
      <c r="D149" s="9"/>
      <c r="E149" s="13"/>
      <c r="F149" s="14"/>
      <c r="G149" s="13"/>
      <c r="H149" s="14"/>
      <c r="I149" s="13"/>
      <c r="J149" s="14"/>
      <c r="K149" s="13"/>
      <c r="L149" s="14"/>
      <c r="M149" s="9"/>
    </row>
    <row r="150" spans="1:51" ht="30" customHeight="1">
      <c r="A150" s="44" t="s">
        <v>1065</v>
      </c>
      <c r="B150" s="44"/>
      <c r="C150" s="44"/>
      <c r="D150" s="44"/>
      <c r="E150" s="45"/>
      <c r="F150" s="46"/>
      <c r="G150" s="45"/>
      <c r="H150" s="46"/>
      <c r="I150" s="45"/>
      <c r="J150" s="46"/>
      <c r="K150" s="45"/>
      <c r="L150" s="46"/>
      <c r="M150" s="44"/>
      <c r="N150" s="1" t="s">
        <v>170</v>
      </c>
    </row>
    <row r="151" spans="1:51" ht="30" customHeight="1">
      <c r="A151" s="8" t="s">
        <v>1023</v>
      </c>
      <c r="B151" s="8" t="s">
        <v>1053</v>
      </c>
      <c r="C151" s="8" t="s">
        <v>77</v>
      </c>
      <c r="D151" s="9">
        <v>0.4</v>
      </c>
      <c r="E151" s="13">
        <f>일위대가목록!E186</f>
        <v>9346</v>
      </c>
      <c r="F151" s="14">
        <f t="shared" ref="F151:F156" si="24">TRUNC(E151*D151,1)</f>
        <v>3738.4</v>
      </c>
      <c r="G151" s="13">
        <f>일위대가목록!F186</f>
        <v>26704</v>
      </c>
      <c r="H151" s="14">
        <f t="shared" ref="H151:H156" si="25">TRUNC(G151*D151,1)</f>
        <v>10681.6</v>
      </c>
      <c r="I151" s="13">
        <f>일위대가목록!G186</f>
        <v>267</v>
      </c>
      <c r="J151" s="14">
        <f t="shared" ref="J151:J156" si="26">TRUNC(I151*D151,1)</f>
        <v>106.8</v>
      </c>
      <c r="K151" s="13">
        <f t="shared" ref="K151:L156" si="27">TRUNC(E151+G151+I151,1)</f>
        <v>36317</v>
      </c>
      <c r="L151" s="14">
        <f t="shared" si="27"/>
        <v>14526.8</v>
      </c>
      <c r="M151" s="8" t="s">
        <v>1054</v>
      </c>
      <c r="N151" s="2" t="s">
        <v>170</v>
      </c>
      <c r="O151" s="2" t="s">
        <v>1055</v>
      </c>
      <c r="P151" s="2" t="s">
        <v>63</v>
      </c>
      <c r="Q151" s="2" t="s">
        <v>64</v>
      </c>
      <c r="R151" s="2" t="s">
        <v>64</v>
      </c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2" t="s">
        <v>52</v>
      </c>
      <c r="AW151" s="2" t="s">
        <v>1066</v>
      </c>
      <c r="AX151" s="2" t="s">
        <v>52</v>
      </c>
      <c r="AY151" s="2" t="s">
        <v>52</v>
      </c>
    </row>
    <row r="152" spans="1:51" ht="30" customHeight="1">
      <c r="A152" s="8" t="s">
        <v>119</v>
      </c>
      <c r="B152" s="8" t="s">
        <v>1028</v>
      </c>
      <c r="C152" s="8" t="s">
        <v>121</v>
      </c>
      <c r="D152" s="9">
        <v>2E-3</v>
      </c>
      <c r="E152" s="13">
        <f>단가대비표!O29</f>
        <v>650000</v>
      </c>
      <c r="F152" s="14">
        <f t="shared" si="24"/>
        <v>1300</v>
      </c>
      <c r="G152" s="13">
        <f>단가대비표!P29</f>
        <v>0</v>
      </c>
      <c r="H152" s="14">
        <f t="shared" si="25"/>
        <v>0</v>
      </c>
      <c r="I152" s="13">
        <f>단가대비표!V29</f>
        <v>0</v>
      </c>
      <c r="J152" s="14">
        <f t="shared" si="26"/>
        <v>0</v>
      </c>
      <c r="K152" s="13">
        <f t="shared" si="27"/>
        <v>650000</v>
      </c>
      <c r="L152" s="14">
        <f t="shared" si="27"/>
        <v>1300</v>
      </c>
      <c r="M152" s="8" t="s">
        <v>52</v>
      </c>
      <c r="N152" s="2" t="s">
        <v>170</v>
      </c>
      <c r="O152" s="2" t="s">
        <v>1029</v>
      </c>
      <c r="P152" s="2" t="s">
        <v>64</v>
      </c>
      <c r="Q152" s="2" t="s">
        <v>64</v>
      </c>
      <c r="R152" s="2" t="s">
        <v>63</v>
      </c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2" t="s">
        <v>52</v>
      </c>
      <c r="AW152" s="2" t="s">
        <v>1067</v>
      </c>
      <c r="AX152" s="2" t="s">
        <v>52</v>
      </c>
      <c r="AY152" s="2" t="s">
        <v>52</v>
      </c>
    </row>
    <row r="153" spans="1:51" ht="30" customHeight="1">
      <c r="A153" s="8" t="s">
        <v>1034</v>
      </c>
      <c r="B153" s="8" t="s">
        <v>1035</v>
      </c>
      <c r="C153" s="8" t="s">
        <v>886</v>
      </c>
      <c r="D153" s="9">
        <v>-0.09</v>
      </c>
      <c r="E153" s="13">
        <f>단가대비표!O19</f>
        <v>238</v>
      </c>
      <c r="F153" s="14">
        <f t="shared" si="24"/>
        <v>-21.4</v>
      </c>
      <c r="G153" s="13">
        <f>단가대비표!P19</f>
        <v>0</v>
      </c>
      <c r="H153" s="14">
        <f t="shared" si="25"/>
        <v>0</v>
      </c>
      <c r="I153" s="13">
        <f>단가대비표!V19</f>
        <v>0</v>
      </c>
      <c r="J153" s="14">
        <f t="shared" si="26"/>
        <v>0</v>
      </c>
      <c r="K153" s="13">
        <f t="shared" si="27"/>
        <v>238</v>
      </c>
      <c r="L153" s="14">
        <f t="shared" si="27"/>
        <v>-21.4</v>
      </c>
      <c r="M153" s="8" t="s">
        <v>1036</v>
      </c>
      <c r="N153" s="2" t="s">
        <v>170</v>
      </c>
      <c r="O153" s="2" t="s">
        <v>1037</v>
      </c>
      <c r="P153" s="2" t="s">
        <v>64</v>
      </c>
      <c r="Q153" s="2" t="s">
        <v>64</v>
      </c>
      <c r="R153" s="2" t="s">
        <v>63</v>
      </c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2" t="s">
        <v>52</v>
      </c>
      <c r="AW153" s="2" t="s">
        <v>1068</v>
      </c>
      <c r="AX153" s="2" t="s">
        <v>52</v>
      </c>
      <c r="AY153" s="2" t="s">
        <v>52</v>
      </c>
    </row>
    <row r="154" spans="1:51" ht="30" customHeight="1">
      <c r="A154" s="8" t="s">
        <v>1039</v>
      </c>
      <c r="B154" s="8" t="s">
        <v>1040</v>
      </c>
      <c r="C154" s="8" t="s">
        <v>121</v>
      </c>
      <c r="D154" s="9">
        <v>1.9E-3</v>
      </c>
      <c r="E154" s="13">
        <f>일위대가목록!E182</f>
        <v>7930</v>
      </c>
      <c r="F154" s="14">
        <f t="shared" si="24"/>
        <v>15</v>
      </c>
      <c r="G154" s="13">
        <f>일위대가목록!F182</f>
        <v>1056905</v>
      </c>
      <c r="H154" s="14">
        <f t="shared" si="25"/>
        <v>2008.1</v>
      </c>
      <c r="I154" s="13">
        <f>일위대가목록!G182</f>
        <v>6453</v>
      </c>
      <c r="J154" s="14">
        <f t="shared" si="26"/>
        <v>12.2</v>
      </c>
      <c r="K154" s="13">
        <f t="shared" si="27"/>
        <v>1071288</v>
      </c>
      <c r="L154" s="14">
        <f t="shared" si="27"/>
        <v>2035.3</v>
      </c>
      <c r="M154" s="8" t="s">
        <v>1041</v>
      </c>
      <c r="N154" s="2" t="s">
        <v>170</v>
      </c>
      <c r="O154" s="2" t="s">
        <v>1042</v>
      </c>
      <c r="P154" s="2" t="s">
        <v>63</v>
      </c>
      <c r="Q154" s="2" t="s">
        <v>64</v>
      </c>
      <c r="R154" s="2" t="s">
        <v>64</v>
      </c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2" t="s">
        <v>52</v>
      </c>
      <c r="AW154" s="2" t="s">
        <v>1069</v>
      </c>
      <c r="AX154" s="2" t="s">
        <v>52</v>
      </c>
      <c r="AY154" s="2" t="s">
        <v>52</v>
      </c>
    </row>
    <row r="155" spans="1:51" ht="30" customHeight="1">
      <c r="A155" s="8" t="s">
        <v>1044</v>
      </c>
      <c r="B155" s="8" t="s">
        <v>1045</v>
      </c>
      <c r="C155" s="8" t="s">
        <v>109</v>
      </c>
      <c r="D155" s="9">
        <v>4.0399999999999998E-2</v>
      </c>
      <c r="E155" s="13">
        <f>단가대비표!O43</f>
        <v>66930</v>
      </c>
      <c r="F155" s="14">
        <f t="shared" si="24"/>
        <v>2703.9</v>
      </c>
      <c r="G155" s="13">
        <f>단가대비표!P43</f>
        <v>0</v>
      </c>
      <c r="H155" s="14">
        <f t="shared" si="25"/>
        <v>0</v>
      </c>
      <c r="I155" s="13">
        <f>단가대비표!V43</f>
        <v>0</v>
      </c>
      <c r="J155" s="14">
        <f t="shared" si="26"/>
        <v>0</v>
      </c>
      <c r="K155" s="13">
        <f t="shared" si="27"/>
        <v>66930</v>
      </c>
      <c r="L155" s="14">
        <f t="shared" si="27"/>
        <v>2703.9</v>
      </c>
      <c r="M155" s="8" t="s">
        <v>52</v>
      </c>
      <c r="N155" s="2" t="s">
        <v>170</v>
      </c>
      <c r="O155" s="2" t="s">
        <v>1046</v>
      </c>
      <c r="P155" s="2" t="s">
        <v>64</v>
      </c>
      <c r="Q155" s="2" t="s">
        <v>64</v>
      </c>
      <c r="R155" s="2" t="s">
        <v>63</v>
      </c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2" t="s">
        <v>52</v>
      </c>
      <c r="AW155" s="2" t="s">
        <v>1070</v>
      </c>
      <c r="AX155" s="2" t="s">
        <v>52</v>
      </c>
      <c r="AY155" s="2" t="s">
        <v>52</v>
      </c>
    </row>
    <row r="156" spans="1:51" ht="30" customHeight="1">
      <c r="A156" s="8" t="s">
        <v>1048</v>
      </c>
      <c r="B156" s="8" t="s">
        <v>1061</v>
      </c>
      <c r="C156" s="8" t="s">
        <v>109</v>
      </c>
      <c r="D156" s="9">
        <v>0.04</v>
      </c>
      <c r="E156" s="13">
        <f>일위대가목록!E187</f>
        <v>0</v>
      </c>
      <c r="F156" s="14">
        <f t="shared" si="24"/>
        <v>0</v>
      </c>
      <c r="G156" s="13">
        <f>일위대가목록!F187</f>
        <v>50031</v>
      </c>
      <c r="H156" s="14">
        <f t="shared" si="25"/>
        <v>2001.2</v>
      </c>
      <c r="I156" s="13">
        <f>일위대가목록!G187</f>
        <v>1000</v>
      </c>
      <c r="J156" s="14">
        <f t="shared" si="26"/>
        <v>40</v>
      </c>
      <c r="K156" s="13">
        <f t="shared" si="27"/>
        <v>51031</v>
      </c>
      <c r="L156" s="14">
        <f t="shared" si="27"/>
        <v>2041.2</v>
      </c>
      <c r="M156" s="8" t="s">
        <v>1062</v>
      </c>
      <c r="N156" s="2" t="s">
        <v>170</v>
      </c>
      <c r="O156" s="2" t="s">
        <v>1063</v>
      </c>
      <c r="P156" s="2" t="s">
        <v>63</v>
      </c>
      <c r="Q156" s="2" t="s">
        <v>64</v>
      </c>
      <c r="R156" s="2" t="s">
        <v>64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2" t="s">
        <v>52</v>
      </c>
      <c r="AW156" s="2" t="s">
        <v>1071</v>
      </c>
      <c r="AX156" s="2" t="s">
        <v>52</v>
      </c>
      <c r="AY156" s="2" t="s">
        <v>52</v>
      </c>
    </row>
    <row r="157" spans="1:51" ht="30" customHeight="1">
      <c r="A157" s="8" t="s">
        <v>845</v>
      </c>
      <c r="B157" s="8" t="s">
        <v>52</v>
      </c>
      <c r="C157" s="8" t="s">
        <v>52</v>
      </c>
      <c r="D157" s="9"/>
      <c r="E157" s="13"/>
      <c r="F157" s="14">
        <f>TRUNC(SUMIF(N151:N156, N150, F151:F156),0)</f>
        <v>7735</v>
      </c>
      <c r="G157" s="13"/>
      <c r="H157" s="14">
        <f>TRUNC(SUMIF(N151:N156, N150, H151:H156),0)</f>
        <v>14690</v>
      </c>
      <c r="I157" s="13"/>
      <c r="J157" s="14">
        <f>TRUNC(SUMIF(N151:N156, N150, J151:J156),0)</f>
        <v>159</v>
      </c>
      <c r="K157" s="13"/>
      <c r="L157" s="14">
        <f>F157+H157+J157</f>
        <v>22584</v>
      </c>
      <c r="M157" s="8" t="s">
        <v>52</v>
      </c>
      <c r="N157" s="2" t="s">
        <v>106</v>
      </c>
      <c r="O157" s="2" t="s">
        <v>106</v>
      </c>
      <c r="P157" s="2" t="s">
        <v>52</v>
      </c>
      <c r="Q157" s="2" t="s">
        <v>52</v>
      </c>
      <c r="R157" s="2" t="s">
        <v>52</v>
      </c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2" t="s">
        <v>52</v>
      </c>
      <c r="AW157" s="2" t="s">
        <v>52</v>
      </c>
      <c r="AX157" s="2" t="s">
        <v>52</v>
      </c>
      <c r="AY157" s="2" t="s">
        <v>52</v>
      </c>
    </row>
    <row r="158" spans="1:51" ht="30" customHeight="1">
      <c r="A158" s="9"/>
      <c r="B158" s="9"/>
      <c r="C158" s="9"/>
      <c r="D158" s="9"/>
      <c r="E158" s="13"/>
      <c r="F158" s="14"/>
      <c r="G158" s="13"/>
      <c r="H158" s="14"/>
      <c r="I158" s="13"/>
      <c r="J158" s="14"/>
      <c r="K158" s="13"/>
      <c r="L158" s="14"/>
      <c r="M158" s="9"/>
    </row>
    <row r="159" spans="1:51" ht="30" customHeight="1">
      <c r="A159" s="44" t="s">
        <v>1072</v>
      </c>
      <c r="B159" s="44"/>
      <c r="C159" s="44"/>
      <c r="D159" s="44"/>
      <c r="E159" s="45"/>
      <c r="F159" s="46"/>
      <c r="G159" s="45"/>
      <c r="H159" s="46"/>
      <c r="I159" s="45"/>
      <c r="J159" s="46"/>
      <c r="K159" s="45"/>
      <c r="L159" s="46"/>
      <c r="M159" s="44"/>
      <c r="N159" s="1" t="s">
        <v>185</v>
      </c>
    </row>
    <row r="160" spans="1:51" ht="30" customHeight="1">
      <c r="A160" s="8" t="s">
        <v>1073</v>
      </c>
      <c r="B160" s="8" t="s">
        <v>1074</v>
      </c>
      <c r="C160" s="8" t="s">
        <v>77</v>
      </c>
      <c r="D160" s="9">
        <v>0.19800000000000001</v>
      </c>
      <c r="E160" s="13">
        <f>단가대비표!O51</f>
        <v>51810</v>
      </c>
      <c r="F160" s="14">
        <f>TRUNC(E160*D160,1)</f>
        <v>10258.299999999999</v>
      </c>
      <c r="G160" s="13">
        <f>단가대비표!P51</f>
        <v>0</v>
      </c>
      <c r="H160" s="14">
        <f>TRUNC(G160*D160,1)</f>
        <v>0</v>
      </c>
      <c r="I160" s="13">
        <f>단가대비표!V51</f>
        <v>0</v>
      </c>
      <c r="J160" s="14">
        <f>TRUNC(I160*D160,1)</f>
        <v>0</v>
      </c>
      <c r="K160" s="13">
        <f t="shared" ref="K160:L162" si="28">TRUNC(E160+G160+I160,1)</f>
        <v>51810</v>
      </c>
      <c r="L160" s="14">
        <f t="shared" si="28"/>
        <v>10258.299999999999</v>
      </c>
      <c r="M160" s="8" t="s">
        <v>52</v>
      </c>
      <c r="N160" s="2" t="s">
        <v>185</v>
      </c>
      <c r="O160" s="2" t="s">
        <v>1075</v>
      </c>
      <c r="P160" s="2" t="s">
        <v>64</v>
      </c>
      <c r="Q160" s="2" t="s">
        <v>64</v>
      </c>
      <c r="R160" s="2" t="s">
        <v>63</v>
      </c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2" t="s">
        <v>52</v>
      </c>
      <c r="AW160" s="2" t="s">
        <v>1076</v>
      </c>
      <c r="AX160" s="2" t="s">
        <v>52</v>
      </c>
      <c r="AY160" s="2" t="s">
        <v>52</v>
      </c>
    </row>
    <row r="161" spans="1:51" ht="30" customHeight="1">
      <c r="A161" s="8" t="s">
        <v>1077</v>
      </c>
      <c r="B161" s="8" t="s">
        <v>1006</v>
      </c>
      <c r="C161" s="8" t="s">
        <v>109</v>
      </c>
      <c r="D161" s="9">
        <v>4.4999999999999997E-3</v>
      </c>
      <c r="E161" s="13">
        <f>일위대가목록!E190</f>
        <v>0</v>
      </c>
      <c r="F161" s="14">
        <f>TRUNC(E161*D161,1)</f>
        <v>0</v>
      </c>
      <c r="G161" s="13">
        <f>일위대가목록!F190</f>
        <v>85974</v>
      </c>
      <c r="H161" s="14">
        <f>TRUNC(G161*D161,1)</f>
        <v>386.8</v>
      </c>
      <c r="I161" s="13">
        <f>일위대가목록!G190</f>
        <v>0</v>
      </c>
      <c r="J161" s="14">
        <f>TRUNC(I161*D161,1)</f>
        <v>0</v>
      </c>
      <c r="K161" s="13">
        <f t="shared" si="28"/>
        <v>85974</v>
      </c>
      <c r="L161" s="14">
        <f t="shared" si="28"/>
        <v>386.8</v>
      </c>
      <c r="M161" s="8" t="s">
        <v>1078</v>
      </c>
      <c r="N161" s="2" t="s">
        <v>185</v>
      </c>
      <c r="O161" s="2" t="s">
        <v>1079</v>
      </c>
      <c r="P161" s="2" t="s">
        <v>63</v>
      </c>
      <c r="Q161" s="2" t="s">
        <v>64</v>
      </c>
      <c r="R161" s="2" t="s">
        <v>64</v>
      </c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2" t="s">
        <v>52</v>
      </c>
      <c r="AW161" s="2" t="s">
        <v>1080</v>
      </c>
      <c r="AX161" s="2" t="s">
        <v>52</v>
      </c>
      <c r="AY161" s="2" t="s">
        <v>52</v>
      </c>
    </row>
    <row r="162" spans="1:51" ht="30" customHeight="1">
      <c r="A162" s="8" t="s">
        <v>1081</v>
      </c>
      <c r="B162" s="8" t="s">
        <v>1082</v>
      </c>
      <c r="C162" s="8" t="s">
        <v>77</v>
      </c>
      <c r="D162" s="9">
        <v>0.15</v>
      </c>
      <c r="E162" s="13">
        <f>일위대가목록!E191</f>
        <v>0</v>
      </c>
      <c r="F162" s="14">
        <f>TRUNC(E162*D162,1)</f>
        <v>0</v>
      </c>
      <c r="G162" s="13">
        <f>일위대가목록!F191</f>
        <v>81778</v>
      </c>
      <c r="H162" s="14">
        <f>TRUNC(G162*D162,1)</f>
        <v>12266.7</v>
      </c>
      <c r="I162" s="13">
        <f>일위대가목록!G191</f>
        <v>817</v>
      </c>
      <c r="J162" s="14">
        <f>TRUNC(I162*D162,1)</f>
        <v>122.5</v>
      </c>
      <c r="K162" s="13">
        <f t="shared" si="28"/>
        <v>82595</v>
      </c>
      <c r="L162" s="14">
        <f t="shared" si="28"/>
        <v>12389.2</v>
      </c>
      <c r="M162" s="8" t="s">
        <v>1083</v>
      </c>
      <c r="N162" s="2" t="s">
        <v>185</v>
      </c>
      <c r="O162" s="2" t="s">
        <v>1084</v>
      </c>
      <c r="P162" s="2" t="s">
        <v>63</v>
      </c>
      <c r="Q162" s="2" t="s">
        <v>64</v>
      </c>
      <c r="R162" s="2" t="s">
        <v>64</v>
      </c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2" t="s">
        <v>52</v>
      </c>
      <c r="AW162" s="2" t="s">
        <v>1085</v>
      </c>
      <c r="AX162" s="2" t="s">
        <v>52</v>
      </c>
      <c r="AY162" s="2" t="s">
        <v>52</v>
      </c>
    </row>
    <row r="163" spans="1:51" ht="30" customHeight="1">
      <c r="A163" s="8" t="s">
        <v>845</v>
      </c>
      <c r="B163" s="8" t="s">
        <v>52</v>
      </c>
      <c r="C163" s="8" t="s">
        <v>52</v>
      </c>
      <c r="D163" s="9"/>
      <c r="E163" s="13"/>
      <c r="F163" s="14">
        <f>TRUNC(SUMIF(N160:N162, N159, F160:F162),0)</f>
        <v>10258</v>
      </c>
      <c r="G163" s="13"/>
      <c r="H163" s="14">
        <f>TRUNC(SUMIF(N160:N162, N159, H160:H162),0)</f>
        <v>12653</v>
      </c>
      <c r="I163" s="13"/>
      <c r="J163" s="14">
        <f>TRUNC(SUMIF(N160:N162, N159, J160:J162),0)</f>
        <v>122</v>
      </c>
      <c r="K163" s="13"/>
      <c r="L163" s="14">
        <f>F163+H163+J163</f>
        <v>23033</v>
      </c>
      <c r="M163" s="8" t="s">
        <v>52</v>
      </c>
      <c r="N163" s="2" t="s">
        <v>106</v>
      </c>
      <c r="O163" s="2" t="s">
        <v>106</v>
      </c>
      <c r="P163" s="2" t="s">
        <v>52</v>
      </c>
      <c r="Q163" s="2" t="s">
        <v>52</v>
      </c>
      <c r="R163" s="2" t="s">
        <v>52</v>
      </c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2" t="s">
        <v>52</v>
      </c>
      <c r="AW163" s="2" t="s">
        <v>52</v>
      </c>
      <c r="AX163" s="2" t="s">
        <v>52</v>
      </c>
      <c r="AY163" s="2" t="s">
        <v>52</v>
      </c>
    </row>
    <row r="164" spans="1:51" ht="30" customHeight="1">
      <c r="A164" s="9"/>
      <c r="B164" s="9"/>
      <c r="C164" s="9"/>
      <c r="D164" s="9"/>
      <c r="E164" s="13"/>
      <c r="F164" s="14"/>
      <c r="G164" s="13"/>
      <c r="H164" s="14"/>
      <c r="I164" s="13"/>
      <c r="J164" s="14"/>
      <c r="K164" s="13"/>
      <c r="L164" s="14"/>
      <c r="M164" s="9"/>
    </row>
    <row r="165" spans="1:51" ht="30" customHeight="1">
      <c r="A165" s="44" t="s">
        <v>1086</v>
      </c>
      <c r="B165" s="44"/>
      <c r="C165" s="44"/>
      <c r="D165" s="44"/>
      <c r="E165" s="45"/>
      <c r="F165" s="46"/>
      <c r="G165" s="45"/>
      <c r="H165" s="46"/>
      <c r="I165" s="45"/>
      <c r="J165" s="46"/>
      <c r="K165" s="45"/>
      <c r="L165" s="46"/>
      <c r="M165" s="44"/>
      <c r="N165" s="1" t="s">
        <v>189</v>
      </c>
    </row>
    <row r="166" spans="1:51" ht="30" customHeight="1">
      <c r="A166" s="8" t="s">
        <v>1073</v>
      </c>
      <c r="B166" s="8" t="s">
        <v>1087</v>
      </c>
      <c r="C166" s="8" t="s">
        <v>77</v>
      </c>
      <c r="D166" s="9">
        <v>1.1000000000000001</v>
      </c>
      <c r="E166" s="13">
        <f>단가대비표!O52</f>
        <v>54450</v>
      </c>
      <c r="F166" s="14">
        <f>TRUNC(E166*D166,1)</f>
        <v>59895</v>
      </c>
      <c r="G166" s="13">
        <f>단가대비표!P52</f>
        <v>0</v>
      </c>
      <c r="H166" s="14">
        <f>TRUNC(G166*D166,1)</f>
        <v>0</v>
      </c>
      <c r="I166" s="13">
        <f>단가대비표!V52</f>
        <v>0</v>
      </c>
      <c r="J166" s="14">
        <f>TRUNC(I166*D166,1)</f>
        <v>0</v>
      </c>
      <c r="K166" s="13">
        <f t="shared" ref="K166:L168" si="29">TRUNC(E166+G166+I166,1)</f>
        <v>54450</v>
      </c>
      <c r="L166" s="14">
        <f t="shared" si="29"/>
        <v>59895</v>
      </c>
      <c r="M166" s="8" t="s">
        <v>52</v>
      </c>
      <c r="N166" s="2" t="s">
        <v>189</v>
      </c>
      <c r="O166" s="2" t="s">
        <v>1088</v>
      </c>
      <c r="P166" s="2" t="s">
        <v>64</v>
      </c>
      <c r="Q166" s="2" t="s">
        <v>64</v>
      </c>
      <c r="R166" s="2" t="s">
        <v>63</v>
      </c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2" t="s">
        <v>52</v>
      </c>
      <c r="AW166" s="2" t="s">
        <v>1089</v>
      </c>
      <c r="AX166" s="2" t="s">
        <v>52</v>
      </c>
      <c r="AY166" s="2" t="s">
        <v>52</v>
      </c>
    </row>
    <row r="167" spans="1:51" ht="30" customHeight="1">
      <c r="A167" s="8" t="s">
        <v>1077</v>
      </c>
      <c r="B167" s="8" t="s">
        <v>1006</v>
      </c>
      <c r="C167" s="8" t="s">
        <v>109</v>
      </c>
      <c r="D167" s="9">
        <v>0.03</v>
      </c>
      <c r="E167" s="13">
        <f>일위대가목록!E190</f>
        <v>0</v>
      </c>
      <c r="F167" s="14">
        <f>TRUNC(E167*D167,1)</f>
        <v>0</v>
      </c>
      <c r="G167" s="13">
        <f>일위대가목록!F190</f>
        <v>85974</v>
      </c>
      <c r="H167" s="14">
        <f>TRUNC(G167*D167,1)</f>
        <v>2579.1999999999998</v>
      </c>
      <c r="I167" s="13">
        <f>일위대가목록!G190</f>
        <v>0</v>
      </c>
      <c r="J167" s="14">
        <f>TRUNC(I167*D167,1)</f>
        <v>0</v>
      </c>
      <c r="K167" s="13">
        <f t="shared" si="29"/>
        <v>85974</v>
      </c>
      <c r="L167" s="14">
        <f t="shared" si="29"/>
        <v>2579.1999999999998</v>
      </c>
      <c r="M167" s="8" t="s">
        <v>1078</v>
      </c>
      <c r="N167" s="2" t="s">
        <v>189</v>
      </c>
      <c r="O167" s="2" t="s">
        <v>1079</v>
      </c>
      <c r="P167" s="2" t="s">
        <v>63</v>
      </c>
      <c r="Q167" s="2" t="s">
        <v>64</v>
      </c>
      <c r="R167" s="2" t="s">
        <v>64</v>
      </c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2" t="s">
        <v>52</v>
      </c>
      <c r="AW167" s="2" t="s">
        <v>1090</v>
      </c>
      <c r="AX167" s="2" t="s">
        <v>52</v>
      </c>
      <c r="AY167" s="2" t="s">
        <v>52</v>
      </c>
    </row>
    <row r="168" spans="1:51" ht="30" customHeight="1">
      <c r="A168" s="8" t="s">
        <v>1081</v>
      </c>
      <c r="B168" s="8" t="s">
        <v>1082</v>
      </c>
      <c r="C168" s="8" t="s">
        <v>77</v>
      </c>
      <c r="D168" s="9">
        <v>1</v>
      </c>
      <c r="E168" s="13">
        <f>일위대가목록!E191</f>
        <v>0</v>
      </c>
      <c r="F168" s="14">
        <f>TRUNC(E168*D168,1)</f>
        <v>0</v>
      </c>
      <c r="G168" s="13">
        <f>일위대가목록!F191</f>
        <v>81778</v>
      </c>
      <c r="H168" s="14">
        <f>TRUNC(G168*D168,1)</f>
        <v>81778</v>
      </c>
      <c r="I168" s="13">
        <f>일위대가목록!G191</f>
        <v>817</v>
      </c>
      <c r="J168" s="14">
        <f>TRUNC(I168*D168,1)</f>
        <v>817</v>
      </c>
      <c r="K168" s="13">
        <f t="shared" si="29"/>
        <v>82595</v>
      </c>
      <c r="L168" s="14">
        <f t="shared" si="29"/>
        <v>82595</v>
      </c>
      <c r="M168" s="8" t="s">
        <v>1083</v>
      </c>
      <c r="N168" s="2" t="s">
        <v>189</v>
      </c>
      <c r="O168" s="2" t="s">
        <v>1084</v>
      </c>
      <c r="P168" s="2" t="s">
        <v>63</v>
      </c>
      <c r="Q168" s="2" t="s">
        <v>64</v>
      </c>
      <c r="R168" s="2" t="s">
        <v>64</v>
      </c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2" t="s">
        <v>52</v>
      </c>
      <c r="AW168" s="2" t="s">
        <v>1091</v>
      </c>
      <c r="AX168" s="2" t="s">
        <v>52</v>
      </c>
      <c r="AY168" s="2" t="s">
        <v>52</v>
      </c>
    </row>
    <row r="169" spans="1:51" ht="30" customHeight="1">
      <c r="A169" s="8" t="s">
        <v>845</v>
      </c>
      <c r="B169" s="8" t="s">
        <v>52</v>
      </c>
      <c r="C169" s="8" t="s">
        <v>52</v>
      </c>
      <c r="D169" s="9"/>
      <c r="E169" s="13"/>
      <c r="F169" s="14">
        <f>TRUNC(SUMIF(N166:N168, N165, F166:F168),0)</f>
        <v>59895</v>
      </c>
      <c r="G169" s="13"/>
      <c r="H169" s="14">
        <f>TRUNC(SUMIF(N166:N168, N165, H166:H168),0)</f>
        <v>84357</v>
      </c>
      <c r="I169" s="13"/>
      <c r="J169" s="14">
        <f>TRUNC(SUMIF(N166:N168, N165, J166:J168),0)</f>
        <v>817</v>
      </c>
      <c r="K169" s="13"/>
      <c r="L169" s="14">
        <f>F169+H169+J169</f>
        <v>145069</v>
      </c>
      <c r="M169" s="8" t="s">
        <v>52</v>
      </c>
      <c r="N169" s="2" t="s">
        <v>106</v>
      </c>
      <c r="O169" s="2" t="s">
        <v>106</v>
      </c>
      <c r="P169" s="2" t="s">
        <v>52</v>
      </c>
      <c r="Q169" s="2" t="s">
        <v>52</v>
      </c>
      <c r="R169" s="2" t="s">
        <v>52</v>
      </c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2" t="s">
        <v>52</v>
      </c>
      <c r="AW169" s="2" t="s">
        <v>52</v>
      </c>
      <c r="AX169" s="2" t="s">
        <v>52</v>
      </c>
      <c r="AY169" s="2" t="s">
        <v>52</v>
      </c>
    </row>
    <row r="170" spans="1:51" ht="30" customHeight="1">
      <c r="A170" s="9"/>
      <c r="B170" s="9"/>
      <c r="C170" s="9"/>
      <c r="D170" s="9"/>
      <c r="E170" s="13"/>
      <c r="F170" s="14"/>
      <c r="G170" s="13"/>
      <c r="H170" s="14"/>
      <c r="I170" s="13"/>
      <c r="J170" s="14"/>
      <c r="K170" s="13"/>
      <c r="L170" s="14"/>
      <c r="M170" s="9"/>
    </row>
    <row r="171" spans="1:51" ht="30" customHeight="1">
      <c r="A171" s="44" t="s">
        <v>1092</v>
      </c>
      <c r="B171" s="44"/>
      <c r="C171" s="44"/>
      <c r="D171" s="44"/>
      <c r="E171" s="45"/>
      <c r="F171" s="46"/>
      <c r="G171" s="45"/>
      <c r="H171" s="46"/>
      <c r="I171" s="45"/>
      <c r="J171" s="46"/>
      <c r="K171" s="45"/>
      <c r="L171" s="46"/>
      <c r="M171" s="44"/>
      <c r="N171" s="1" t="s">
        <v>193</v>
      </c>
    </row>
    <row r="172" spans="1:51" ht="30" customHeight="1">
      <c r="A172" s="8" t="s">
        <v>1093</v>
      </c>
      <c r="B172" s="8" t="s">
        <v>1094</v>
      </c>
      <c r="C172" s="8" t="s">
        <v>72</v>
      </c>
      <c r="D172" s="9">
        <v>1</v>
      </c>
      <c r="E172" s="13">
        <f>일위대가목록!E192</f>
        <v>5699</v>
      </c>
      <c r="F172" s="14">
        <f>TRUNC(E172*D172,1)</f>
        <v>5699</v>
      </c>
      <c r="G172" s="13">
        <f>일위대가목록!F192</f>
        <v>8435</v>
      </c>
      <c r="H172" s="14">
        <f>TRUNC(G172*D172,1)</f>
        <v>8435</v>
      </c>
      <c r="I172" s="13">
        <f>일위대가목록!G192</f>
        <v>81</v>
      </c>
      <c r="J172" s="14">
        <f>TRUNC(I172*D172,1)</f>
        <v>81</v>
      </c>
      <c r="K172" s="13">
        <f>TRUNC(E172+G172+I172,1)</f>
        <v>14215</v>
      </c>
      <c r="L172" s="14">
        <f>TRUNC(F172+H172+J172,1)</f>
        <v>14215</v>
      </c>
      <c r="M172" s="8" t="s">
        <v>1095</v>
      </c>
      <c r="N172" s="2" t="s">
        <v>193</v>
      </c>
      <c r="O172" s="2" t="s">
        <v>1096</v>
      </c>
      <c r="P172" s="2" t="s">
        <v>63</v>
      </c>
      <c r="Q172" s="2" t="s">
        <v>64</v>
      </c>
      <c r="R172" s="2" t="s">
        <v>64</v>
      </c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2" t="s">
        <v>52</v>
      </c>
      <c r="AW172" s="2" t="s">
        <v>1097</v>
      </c>
      <c r="AX172" s="2" t="s">
        <v>52</v>
      </c>
      <c r="AY172" s="2" t="s">
        <v>52</v>
      </c>
    </row>
    <row r="173" spans="1:51" ht="30" customHeight="1">
      <c r="A173" s="8" t="s">
        <v>845</v>
      </c>
      <c r="B173" s="8" t="s">
        <v>52</v>
      </c>
      <c r="C173" s="8" t="s">
        <v>52</v>
      </c>
      <c r="D173" s="9"/>
      <c r="E173" s="13"/>
      <c r="F173" s="14">
        <f>TRUNC(SUMIF(N172:N172, N171, F172:F172),0)</f>
        <v>5699</v>
      </c>
      <c r="G173" s="13"/>
      <c r="H173" s="14">
        <f>TRUNC(SUMIF(N172:N172, N171, H172:H172),0)</f>
        <v>8435</v>
      </c>
      <c r="I173" s="13"/>
      <c r="J173" s="14">
        <f>TRUNC(SUMIF(N172:N172, N171, J172:J172),0)</f>
        <v>81</v>
      </c>
      <c r="K173" s="13"/>
      <c r="L173" s="14">
        <f>F173+H173+J173</f>
        <v>14215</v>
      </c>
      <c r="M173" s="8" t="s">
        <v>52</v>
      </c>
      <c r="N173" s="2" t="s">
        <v>106</v>
      </c>
      <c r="O173" s="2" t="s">
        <v>106</v>
      </c>
      <c r="P173" s="2" t="s">
        <v>52</v>
      </c>
      <c r="Q173" s="2" t="s">
        <v>52</v>
      </c>
      <c r="R173" s="2" t="s">
        <v>52</v>
      </c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2" t="s">
        <v>52</v>
      </c>
      <c r="AW173" s="2" t="s">
        <v>52</v>
      </c>
      <c r="AX173" s="2" t="s">
        <v>52</v>
      </c>
      <c r="AY173" s="2" t="s">
        <v>52</v>
      </c>
    </row>
    <row r="174" spans="1:51" ht="30" customHeight="1">
      <c r="A174" s="9"/>
      <c r="B174" s="9"/>
      <c r="C174" s="9"/>
      <c r="D174" s="9"/>
      <c r="E174" s="13"/>
      <c r="F174" s="14"/>
      <c r="G174" s="13"/>
      <c r="H174" s="14"/>
      <c r="I174" s="13"/>
      <c r="J174" s="14"/>
      <c r="K174" s="13"/>
      <c r="L174" s="14"/>
      <c r="M174" s="9"/>
    </row>
    <row r="175" spans="1:51" ht="30" customHeight="1">
      <c r="A175" s="44" t="s">
        <v>1098</v>
      </c>
      <c r="B175" s="44"/>
      <c r="C175" s="44"/>
      <c r="D175" s="44"/>
      <c r="E175" s="45"/>
      <c r="F175" s="46"/>
      <c r="G175" s="45"/>
      <c r="H175" s="46"/>
      <c r="I175" s="45"/>
      <c r="J175" s="46"/>
      <c r="K175" s="45"/>
      <c r="L175" s="46"/>
      <c r="M175" s="44"/>
      <c r="N175" s="1" t="s">
        <v>200</v>
      </c>
    </row>
    <row r="176" spans="1:51" ht="30" customHeight="1">
      <c r="A176" s="8" t="s">
        <v>1099</v>
      </c>
      <c r="B176" s="8" t="s">
        <v>1100</v>
      </c>
      <c r="C176" s="8" t="s">
        <v>77</v>
      </c>
      <c r="D176" s="9">
        <v>1</v>
      </c>
      <c r="E176" s="13">
        <f>일위대가목록!E193</f>
        <v>0</v>
      </c>
      <c r="F176" s="14">
        <f>TRUNC(E176*D176,1)</f>
        <v>0</v>
      </c>
      <c r="G176" s="13">
        <f>일위대가목록!F193</f>
        <v>55604</v>
      </c>
      <c r="H176" s="14">
        <f>TRUNC(G176*D176,1)</f>
        <v>55604</v>
      </c>
      <c r="I176" s="13">
        <f>일위대가목록!G193</f>
        <v>1154</v>
      </c>
      <c r="J176" s="14">
        <f>TRUNC(I176*D176,1)</f>
        <v>1154</v>
      </c>
      <c r="K176" s="13">
        <f>TRUNC(E176+G176+I176,1)</f>
        <v>56758</v>
      </c>
      <c r="L176" s="14">
        <f>TRUNC(F176+H176+J176,1)</f>
        <v>56758</v>
      </c>
      <c r="M176" s="8" t="s">
        <v>1101</v>
      </c>
      <c r="N176" s="2" t="s">
        <v>200</v>
      </c>
      <c r="O176" s="2" t="s">
        <v>1102</v>
      </c>
      <c r="P176" s="2" t="s">
        <v>63</v>
      </c>
      <c r="Q176" s="2" t="s">
        <v>64</v>
      </c>
      <c r="R176" s="2" t="s">
        <v>64</v>
      </c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2" t="s">
        <v>52</v>
      </c>
      <c r="AW176" s="2" t="s">
        <v>1103</v>
      </c>
      <c r="AX176" s="2" t="s">
        <v>52</v>
      </c>
      <c r="AY176" s="2" t="s">
        <v>52</v>
      </c>
    </row>
    <row r="177" spans="1:51" ht="30" customHeight="1">
      <c r="A177" s="8" t="s">
        <v>845</v>
      </c>
      <c r="B177" s="8" t="s">
        <v>52</v>
      </c>
      <c r="C177" s="8" t="s">
        <v>52</v>
      </c>
      <c r="D177" s="9"/>
      <c r="E177" s="13"/>
      <c r="F177" s="14">
        <f>TRUNC(SUMIF(N176:N176, N175, F176:F176),0)</f>
        <v>0</v>
      </c>
      <c r="G177" s="13"/>
      <c r="H177" s="14">
        <f>TRUNC(SUMIF(N176:N176, N175, H176:H176),0)</f>
        <v>55604</v>
      </c>
      <c r="I177" s="13"/>
      <c r="J177" s="14">
        <f>TRUNC(SUMIF(N176:N176, N175, J176:J176),0)</f>
        <v>1154</v>
      </c>
      <c r="K177" s="13"/>
      <c r="L177" s="14">
        <f>F177+H177+J177</f>
        <v>56758</v>
      </c>
      <c r="M177" s="8" t="s">
        <v>52</v>
      </c>
      <c r="N177" s="2" t="s">
        <v>106</v>
      </c>
      <c r="O177" s="2" t="s">
        <v>106</v>
      </c>
      <c r="P177" s="2" t="s">
        <v>52</v>
      </c>
      <c r="Q177" s="2" t="s">
        <v>52</v>
      </c>
      <c r="R177" s="2" t="s">
        <v>52</v>
      </c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2" t="s">
        <v>52</v>
      </c>
      <c r="AW177" s="2" t="s">
        <v>52</v>
      </c>
      <c r="AX177" s="2" t="s">
        <v>52</v>
      </c>
      <c r="AY177" s="2" t="s">
        <v>52</v>
      </c>
    </row>
    <row r="178" spans="1:51" ht="30" customHeight="1">
      <c r="A178" s="9"/>
      <c r="B178" s="9"/>
      <c r="C178" s="9"/>
      <c r="D178" s="9"/>
      <c r="E178" s="13"/>
      <c r="F178" s="14"/>
      <c r="G178" s="13"/>
      <c r="H178" s="14"/>
      <c r="I178" s="13"/>
      <c r="J178" s="14"/>
      <c r="K178" s="13"/>
      <c r="L178" s="14"/>
      <c r="M178" s="9"/>
    </row>
    <row r="179" spans="1:51" ht="30" customHeight="1">
      <c r="A179" s="44" t="s">
        <v>1104</v>
      </c>
      <c r="B179" s="44"/>
      <c r="C179" s="44"/>
      <c r="D179" s="44"/>
      <c r="E179" s="45"/>
      <c r="F179" s="46"/>
      <c r="G179" s="45"/>
      <c r="H179" s="46"/>
      <c r="I179" s="45"/>
      <c r="J179" s="46"/>
      <c r="K179" s="45"/>
      <c r="L179" s="46"/>
      <c r="M179" s="44"/>
      <c r="N179" s="1" t="s">
        <v>204</v>
      </c>
    </row>
    <row r="180" spans="1:51" ht="30" customHeight="1">
      <c r="A180" s="8" t="s">
        <v>1105</v>
      </c>
      <c r="B180" s="8" t="s">
        <v>1106</v>
      </c>
      <c r="C180" s="8" t="s">
        <v>77</v>
      </c>
      <c r="D180" s="9">
        <v>1</v>
      </c>
      <c r="E180" s="13">
        <f>일위대가목록!E194</f>
        <v>0</v>
      </c>
      <c r="F180" s="14">
        <f>TRUNC(E180*D180,1)</f>
        <v>0</v>
      </c>
      <c r="G180" s="13">
        <f>일위대가목록!F194</f>
        <v>13077</v>
      </c>
      <c r="H180" s="14">
        <f>TRUNC(G180*D180,1)</f>
        <v>13077</v>
      </c>
      <c r="I180" s="13">
        <f>일위대가목록!G194</f>
        <v>0</v>
      </c>
      <c r="J180" s="14">
        <f>TRUNC(I180*D180,1)</f>
        <v>0</v>
      </c>
      <c r="K180" s="13">
        <f>TRUNC(E180+G180+I180,1)</f>
        <v>13077</v>
      </c>
      <c r="L180" s="14">
        <f>TRUNC(F180+H180+J180,1)</f>
        <v>13077</v>
      </c>
      <c r="M180" s="8" t="s">
        <v>1107</v>
      </c>
      <c r="N180" s="2" t="s">
        <v>204</v>
      </c>
      <c r="O180" s="2" t="s">
        <v>1108</v>
      </c>
      <c r="P180" s="2" t="s">
        <v>63</v>
      </c>
      <c r="Q180" s="2" t="s">
        <v>64</v>
      </c>
      <c r="R180" s="2" t="s">
        <v>64</v>
      </c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2" t="s">
        <v>52</v>
      </c>
      <c r="AW180" s="2" t="s">
        <v>1109</v>
      </c>
      <c r="AX180" s="2" t="s">
        <v>52</v>
      </c>
      <c r="AY180" s="2" t="s">
        <v>52</v>
      </c>
    </row>
    <row r="181" spans="1:51" ht="30" customHeight="1">
      <c r="A181" s="8" t="s">
        <v>845</v>
      </c>
      <c r="B181" s="8" t="s">
        <v>52</v>
      </c>
      <c r="C181" s="8" t="s">
        <v>52</v>
      </c>
      <c r="D181" s="9"/>
      <c r="E181" s="13"/>
      <c r="F181" s="14">
        <f>TRUNC(SUMIF(N180:N180, N179, F180:F180),0)</f>
        <v>0</v>
      </c>
      <c r="G181" s="13"/>
      <c r="H181" s="14">
        <f>TRUNC(SUMIF(N180:N180, N179, H180:H180),0)</f>
        <v>13077</v>
      </c>
      <c r="I181" s="13"/>
      <c r="J181" s="14">
        <f>TRUNC(SUMIF(N180:N180, N179, J180:J180),0)</f>
        <v>0</v>
      </c>
      <c r="K181" s="13"/>
      <c r="L181" s="14">
        <f>F181+H181+J181</f>
        <v>13077</v>
      </c>
      <c r="M181" s="8" t="s">
        <v>52</v>
      </c>
      <c r="N181" s="2" t="s">
        <v>106</v>
      </c>
      <c r="O181" s="2" t="s">
        <v>106</v>
      </c>
      <c r="P181" s="2" t="s">
        <v>52</v>
      </c>
      <c r="Q181" s="2" t="s">
        <v>52</v>
      </c>
      <c r="R181" s="2" t="s">
        <v>52</v>
      </c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2" t="s">
        <v>52</v>
      </c>
      <c r="AW181" s="2" t="s">
        <v>52</v>
      </c>
      <c r="AX181" s="2" t="s">
        <v>52</v>
      </c>
      <c r="AY181" s="2" t="s">
        <v>52</v>
      </c>
    </row>
    <row r="182" spans="1:51" ht="30" customHeight="1">
      <c r="A182" s="9"/>
      <c r="B182" s="9"/>
      <c r="C182" s="9"/>
      <c r="D182" s="9"/>
      <c r="E182" s="13"/>
      <c r="F182" s="14"/>
      <c r="G182" s="13"/>
      <c r="H182" s="14"/>
      <c r="I182" s="13"/>
      <c r="J182" s="14"/>
      <c r="K182" s="13"/>
      <c r="L182" s="14"/>
      <c r="M182" s="9"/>
    </row>
    <row r="183" spans="1:51" ht="30" customHeight="1">
      <c r="A183" s="44" t="s">
        <v>1110</v>
      </c>
      <c r="B183" s="44"/>
      <c r="C183" s="44"/>
      <c r="D183" s="44"/>
      <c r="E183" s="45"/>
      <c r="F183" s="46"/>
      <c r="G183" s="45"/>
      <c r="H183" s="46"/>
      <c r="I183" s="45"/>
      <c r="J183" s="46"/>
      <c r="K183" s="45"/>
      <c r="L183" s="46"/>
      <c r="M183" s="44"/>
      <c r="N183" s="1" t="s">
        <v>211</v>
      </c>
    </row>
    <row r="184" spans="1:51" ht="30" customHeight="1">
      <c r="A184" s="8" t="s">
        <v>1111</v>
      </c>
      <c r="B184" s="8" t="s">
        <v>1112</v>
      </c>
      <c r="C184" s="8" t="s">
        <v>1113</v>
      </c>
      <c r="D184" s="9">
        <v>0.03</v>
      </c>
      <c r="E184" s="13">
        <f>단가대비표!O148</f>
        <v>15694</v>
      </c>
      <c r="F184" s="14">
        <f>TRUNC(E184*D184,1)</f>
        <v>470.8</v>
      </c>
      <c r="G184" s="13">
        <f>단가대비표!P148</f>
        <v>0</v>
      </c>
      <c r="H184" s="14">
        <f>TRUNC(G184*D184,1)</f>
        <v>0</v>
      </c>
      <c r="I184" s="13">
        <f>단가대비표!V148</f>
        <v>0</v>
      </c>
      <c r="J184" s="14">
        <f>TRUNC(I184*D184,1)</f>
        <v>0</v>
      </c>
      <c r="K184" s="13">
        <f>TRUNC(E184+G184+I184,1)</f>
        <v>15694</v>
      </c>
      <c r="L184" s="14">
        <f>TRUNC(F184+H184+J184,1)</f>
        <v>470.8</v>
      </c>
      <c r="M184" s="8" t="s">
        <v>52</v>
      </c>
      <c r="N184" s="2" t="s">
        <v>211</v>
      </c>
      <c r="O184" s="2" t="s">
        <v>1114</v>
      </c>
      <c r="P184" s="2" t="s">
        <v>64</v>
      </c>
      <c r="Q184" s="2" t="s">
        <v>64</v>
      </c>
      <c r="R184" s="2" t="s">
        <v>63</v>
      </c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2" t="s">
        <v>52</v>
      </c>
      <c r="AW184" s="2" t="s">
        <v>1115</v>
      </c>
      <c r="AX184" s="2" t="s">
        <v>52</v>
      </c>
      <c r="AY184" s="2" t="s">
        <v>52</v>
      </c>
    </row>
    <row r="185" spans="1:51" ht="30" customHeight="1">
      <c r="A185" s="8" t="s">
        <v>1116</v>
      </c>
      <c r="B185" s="8" t="s">
        <v>481</v>
      </c>
      <c r="C185" s="8" t="s">
        <v>72</v>
      </c>
      <c r="D185" s="9">
        <v>1</v>
      </c>
      <c r="E185" s="13">
        <f>일위대가목록!E199</f>
        <v>0</v>
      </c>
      <c r="F185" s="14">
        <f>TRUNC(E185*D185,1)</f>
        <v>0</v>
      </c>
      <c r="G185" s="13">
        <f>일위대가목록!F199</f>
        <v>4417</v>
      </c>
      <c r="H185" s="14">
        <f>TRUNC(G185*D185,1)</f>
        <v>4417</v>
      </c>
      <c r="I185" s="13">
        <f>일위대가목록!G199</f>
        <v>0</v>
      </c>
      <c r="J185" s="14">
        <f>TRUNC(I185*D185,1)</f>
        <v>0</v>
      </c>
      <c r="K185" s="13">
        <f>TRUNC(E185+G185+I185,1)</f>
        <v>4417</v>
      </c>
      <c r="L185" s="14">
        <f>TRUNC(F185+H185+J185,1)</f>
        <v>4417</v>
      </c>
      <c r="M185" s="8" t="s">
        <v>1117</v>
      </c>
      <c r="N185" s="2" t="s">
        <v>211</v>
      </c>
      <c r="O185" s="2" t="s">
        <v>1118</v>
      </c>
      <c r="P185" s="2" t="s">
        <v>63</v>
      </c>
      <c r="Q185" s="2" t="s">
        <v>64</v>
      </c>
      <c r="R185" s="2" t="s">
        <v>64</v>
      </c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2" t="s">
        <v>52</v>
      </c>
      <c r="AW185" s="2" t="s">
        <v>1119</v>
      </c>
      <c r="AX185" s="2" t="s">
        <v>52</v>
      </c>
      <c r="AY185" s="2" t="s">
        <v>52</v>
      </c>
    </row>
    <row r="186" spans="1:51" ht="30" customHeight="1">
      <c r="A186" s="8" t="s">
        <v>845</v>
      </c>
      <c r="B186" s="8" t="s">
        <v>52</v>
      </c>
      <c r="C186" s="8" t="s">
        <v>52</v>
      </c>
      <c r="D186" s="9"/>
      <c r="E186" s="13"/>
      <c r="F186" s="14">
        <f>TRUNC(SUMIF(N184:N185, N183, F184:F185),0)</f>
        <v>470</v>
      </c>
      <c r="G186" s="13"/>
      <c r="H186" s="14">
        <f>TRUNC(SUMIF(N184:N185, N183, H184:H185),0)</f>
        <v>4417</v>
      </c>
      <c r="I186" s="13"/>
      <c r="J186" s="14">
        <f>TRUNC(SUMIF(N184:N185, N183, J184:J185),0)</f>
        <v>0</v>
      </c>
      <c r="K186" s="13"/>
      <c r="L186" s="14">
        <f>F186+H186+J186</f>
        <v>4887</v>
      </c>
      <c r="M186" s="8" t="s">
        <v>52</v>
      </c>
      <c r="N186" s="2" t="s">
        <v>106</v>
      </c>
      <c r="O186" s="2" t="s">
        <v>106</v>
      </c>
      <c r="P186" s="2" t="s">
        <v>52</v>
      </c>
      <c r="Q186" s="2" t="s">
        <v>52</v>
      </c>
      <c r="R186" s="2" t="s">
        <v>52</v>
      </c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2" t="s">
        <v>52</v>
      </c>
      <c r="AW186" s="2" t="s">
        <v>52</v>
      </c>
      <c r="AX186" s="2" t="s">
        <v>52</v>
      </c>
      <c r="AY186" s="2" t="s">
        <v>52</v>
      </c>
    </row>
    <row r="187" spans="1:51" ht="30" customHeight="1">
      <c r="A187" s="9"/>
      <c r="B187" s="9"/>
      <c r="C187" s="9"/>
      <c r="D187" s="9"/>
      <c r="E187" s="13"/>
      <c r="F187" s="14"/>
      <c r="G187" s="13"/>
      <c r="H187" s="14"/>
      <c r="I187" s="13"/>
      <c r="J187" s="14"/>
      <c r="K187" s="13"/>
      <c r="L187" s="14"/>
      <c r="M187" s="9"/>
    </row>
    <row r="188" spans="1:51" ht="30" customHeight="1">
      <c r="A188" s="44" t="s">
        <v>1120</v>
      </c>
      <c r="B188" s="44"/>
      <c r="C188" s="44"/>
      <c r="D188" s="44"/>
      <c r="E188" s="45"/>
      <c r="F188" s="46"/>
      <c r="G188" s="45"/>
      <c r="H188" s="46"/>
      <c r="I188" s="45"/>
      <c r="J188" s="46"/>
      <c r="K188" s="45"/>
      <c r="L188" s="46"/>
      <c r="M188" s="44"/>
      <c r="N188" s="1" t="s">
        <v>214</v>
      </c>
    </row>
    <row r="189" spans="1:51" ht="30" customHeight="1">
      <c r="A189" s="8" t="s">
        <v>1111</v>
      </c>
      <c r="B189" s="8" t="s">
        <v>1121</v>
      </c>
      <c r="C189" s="8" t="s">
        <v>1113</v>
      </c>
      <c r="D189" s="9">
        <v>0.06</v>
      </c>
      <c r="E189" s="13">
        <f>단가대비표!O146</f>
        <v>9433</v>
      </c>
      <c r="F189" s="14">
        <f>TRUNC(E189*D189,1)</f>
        <v>565.9</v>
      </c>
      <c r="G189" s="13">
        <f>단가대비표!P146</f>
        <v>0</v>
      </c>
      <c r="H189" s="14">
        <f>TRUNC(G189*D189,1)</f>
        <v>0</v>
      </c>
      <c r="I189" s="13">
        <f>단가대비표!V146</f>
        <v>0</v>
      </c>
      <c r="J189" s="14">
        <f>TRUNC(I189*D189,1)</f>
        <v>0</v>
      </c>
      <c r="K189" s="13">
        <f>TRUNC(E189+G189+I189,1)</f>
        <v>9433</v>
      </c>
      <c r="L189" s="14">
        <f>TRUNC(F189+H189+J189,1)</f>
        <v>565.9</v>
      </c>
      <c r="M189" s="8" t="s">
        <v>52</v>
      </c>
      <c r="N189" s="2" t="s">
        <v>214</v>
      </c>
      <c r="O189" s="2" t="s">
        <v>1122</v>
      </c>
      <c r="P189" s="2" t="s">
        <v>64</v>
      </c>
      <c r="Q189" s="2" t="s">
        <v>64</v>
      </c>
      <c r="R189" s="2" t="s">
        <v>63</v>
      </c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2" t="s">
        <v>52</v>
      </c>
      <c r="AW189" s="2" t="s">
        <v>1123</v>
      </c>
      <c r="AX189" s="2" t="s">
        <v>52</v>
      </c>
      <c r="AY189" s="2" t="s">
        <v>52</v>
      </c>
    </row>
    <row r="190" spans="1:51" ht="30" customHeight="1">
      <c r="A190" s="8" t="s">
        <v>1116</v>
      </c>
      <c r="B190" s="8" t="s">
        <v>481</v>
      </c>
      <c r="C190" s="8" t="s">
        <v>72</v>
      </c>
      <c r="D190" s="9">
        <v>1</v>
      </c>
      <c r="E190" s="13">
        <f>일위대가목록!E199</f>
        <v>0</v>
      </c>
      <c r="F190" s="14">
        <f>TRUNC(E190*D190,1)</f>
        <v>0</v>
      </c>
      <c r="G190" s="13">
        <f>일위대가목록!F199</f>
        <v>4417</v>
      </c>
      <c r="H190" s="14">
        <f>TRUNC(G190*D190,1)</f>
        <v>4417</v>
      </c>
      <c r="I190" s="13">
        <f>일위대가목록!G199</f>
        <v>0</v>
      </c>
      <c r="J190" s="14">
        <f>TRUNC(I190*D190,1)</f>
        <v>0</v>
      </c>
      <c r="K190" s="13">
        <f>TRUNC(E190+G190+I190,1)</f>
        <v>4417</v>
      </c>
      <c r="L190" s="14">
        <f>TRUNC(F190+H190+J190,1)</f>
        <v>4417</v>
      </c>
      <c r="M190" s="8" t="s">
        <v>1117</v>
      </c>
      <c r="N190" s="2" t="s">
        <v>214</v>
      </c>
      <c r="O190" s="2" t="s">
        <v>1118</v>
      </c>
      <c r="P190" s="2" t="s">
        <v>63</v>
      </c>
      <c r="Q190" s="2" t="s">
        <v>64</v>
      </c>
      <c r="R190" s="2" t="s">
        <v>64</v>
      </c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2" t="s">
        <v>52</v>
      </c>
      <c r="AW190" s="2" t="s">
        <v>1124</v>
      </c>
      <c r="AX190" s="2" t="s">
        <v>52</v>
      </c>
      <c r="AY190" s="2" t="s">
        <v>52</v>
      </c>
    </row>
    <row r="191" spans="1:51" ht="30" customHeight="1">
      <c r="A191" s="8" t="s">
        <v>845</v>
      </c>
      <c r="B191" s="8" t="s">
        <v>52</v>
      </c>
      <c r="C191" s="8" t="s">
        <v>52</v>
      </c>
      <c r="D191" s="9"/>
      <c r="E191" s="13"/>
      <c r="F191" s="14">
        <f>TRUNC(SUMIF(N189:N190, N188, F189:F190),0)</f>
        <v>565</v>
      </c>
      <c r="G191" s="13"/>
      <c r="H191" s="14">
        <f>TRUNC(SUMIF(N189:N190, N188, H189:H190),0)</f>
        <v>4417</v>
      </c>
      <c r="I191" s="13"/>
      <c r="J191" s="14">
        <f>TRUNC(SUMIF(N189:N190, N188, J189:J190),0)</f>
        <v>0</v>
      </c>
      <c r="K191" s="13"/>
      <c r="L191" s="14">
        <f>F191+H191+J191</f>
        <v>4982</v>
      </c>
      <c r="M191" s="8" t="s">
        <v>52</v>
      </c>
      <c r="N191" s="2" t="s">
        <v>106</v>
      </c>
      <c r="O191" s="2" t="s">
        <v>106</v>
      </c>
      <c r="P191" s="2" t="s">
        <v>52</v>
      </c>
      <c r="Q191" s="2" t="s">
        <v>52</v>
      </c>
      <c r="R191" s="2" t="s">
        <v>52</v>
      </c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2" t="s">
        <v>52</v>
      </c>
      <c r="AW191" s="2" t="s">
        <v>52</v>
      </c>
      <c r="AX191" s="2" t="s">
        <v>52</v>
      </c>
      <c r="AY191" s="2" t="s">
        <v>52</v>
      </c>
    </row>
    <row r="192" spans="1:51" ht="30" customHeight="1">
      <c r="A192" s="9"/>
      <c r="B192" s="9"/>
      <c r="C192" s="9"/>
      <c r="D192" s="9"/>
      <c r="E192" s="13"/>
      <c r="F192" s="14"/>
      <c r="G192" s="13"/>
      <c r="H192" s="14"/>
      <c r="I192" s="13"/>
      <c r="J192" s="14"/>
      <c r="K192" s="13"/>
      <c r="L192" s="14"/>
      <c r="M192" s="9"/>
    </row>
    <row r="193" spans="1:51" ht="30" customHeight="1">
      <c r="A193" s="44" t="s">
        <v>1125</v>
      </c>
      <c r="B193" s="44"/>
      <c r="C193" s="44"/>
      <c r="D193" s="44"/>
      <c r="E193" s="45"/>
      <c r="F193" s="46"/>
      <c r="G193" s="45"/>
      <c r="H193" s="46"/>
      <c r="I193" s="45"/>
      <c r="J193" s="46"/>
      <c r="K193" s="45"/>
      <c r="L193" s="46"/>
      <c r="M193" s="44"/>
      <c r="N193" s="1" t="s">
        <v>217</v>
      </c>
    </row>
    <row r="194" spans="1:51" ht="30" customHeight="1">
      <c r="A194" s="8" t="s">
        <v>1111</v>
      </c>
      <c r="B194" s="8" t="s">
        <v>1121</v>
      </c>
      <c r="C194" s="8" t="s">
        <v>1113</v>
      </c>
      <c r="D194" s="9">
        <v>0.06</v>
      </c>
      <c r="E194" s="13">
        <f>단가대비표!O146</f>
        <v>9433</v>
      </c>
      <c r="F194" s="14">
        <f>TRUNC(E194*D194,1)</f>
        <v>565.9</v>
      </c>
      <c r="G194" s="13">
        <f>단가대비표!P146</f>
        <v>0</v>
      </c>
      <c r="H194" s="14">
        <f>TRUNC(G194*D194,1)</f>
        <v>0</v>
      </c>
      <c r="I194" s="13">
        <f>단가대비표!V146</f>
        <v>0</v>
      </c>
      <c r="J194" s="14">
        <f>TRUNC(I194*D194,1)</f>
        <v>0</v>
      </c>
      <c r="K194" s="13">
        <f>TRUNC(E194+G194+I194,1)</f>
        <v>9433</v>
      </c>
      <c r="L194" s="14">
        <f>TRUNC(F194+H194+J194,1)</f>
        <v>565.9</v>
      </c>
      <c r="M194" s="8" t="s">
        <v>52</v>
      </c>
      <c r="N194" s="2" t="s">
        <v>217</v>
      </c>
      <c r="O194" s="2" t="s">
        <v>1122</v>
      </c>
      <c r="P194" s="2" t="s">
        <v>64</v>
      </c>
      <c r="Q194" s="2" t="s">
        <v>64</v>
      </c>
      <c r="R194" s="2" t="s">
        <v>63</v>
      </c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2" t="s">
        <v>52</v>
      </c>
      <c r="AW194" s="2" t="s">
        <v>1126</v>
      </c>
      <c r="AX194" s="2" t="s">
        <v>52</v>
      </c>
      <c r="AY194" s="2" t="s">
        <v>52</v>
      </c>
    </row>
    <row r="195" spans="1:51" ht="30" customHeight="1">
      <c r="A195" s="8" t="s">
        <v>1116</v>
      </c>
      <c r="B195" s="8" t="s">
        <v>481</v>
      </c>
      <c r="C195" s="8" t="s">
        <v>72</v>
      </c>
      <c r="D195" s="9">
        <v>1</v>
      </c>
      <c r="E195" s="13">
        <f>일위대가목록!E199</f>
        <v>0</v>
      </c>
      <c r="F195" s="14">
        <f>TRUNC(E195*D195,1)</f>
        <v>0</v>
      </c>
      <c r="G195" s="13">
        <f>일위대가목록!F199</f>
        <v>4417</v>
      </c>
      <c r="H195" s="14">
        <f>TRUNC(G195*D195,1)</f>
        <v>4417</v>
      </c>
      <c r="I195" s="13">
        <f>일위대가목록!G199</f>
        <v>0</v>
      </c>
      <c r="J195" s="14">
        <f>TRUNC(I195*D195,1)</f>
        <v>0</v>
      </c>
      <c r="K195" s="13">
        <f>TRUNC(E195+G195+I195,1)</f>
        <v>4417</v>
      </c>
      <c r="L195" s="14">
        <f>TRUNC(F195+H195+J195,1)</f>
        <v>4417</v>
      </c>
      <c r="M195" s="8" t="s">
        <v>1117</v>
      </c>
      <c r="N195" s="2" t="s">
        <v>217</v>
      </c>
      <c r="O195" s="2" t="s">
        <v>1118</v>
      </c>
      <c r="P195" s="2" t="s">
        <v>63</v>
      </c>
      <c r="Q195" s="2" t="s">
        <v>64</v>
      </c>
      <c r="R195" s="2" t="s">
        <v>64</v>
      </c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2" t="s">
        <v>52</v>
      </c>
      <c r="AW195" s="2" t="s">
        <v>1127</v>
      </c>
      <c r="AX195" s="2" t="s">
        <v>52</v>
      </c>
      <c r="AY195" s="2" t="s">
        <v>52</v>
      </c>
    </row>
    <row r="196" spans="1:51" ht="30" customHeight="1">
      <c r="A196" s="8" t="s">
        <v>845</v>
      </c>
      <c r="B196" s="8" t="s">
        <v>52</v>
      </c>
      <c r="C196" s="8" t="s">
        <v>52</v>
      </c>
      <c r="D196" s="9"/>
      <c r="E196" s="13"/>
      <c r="F196" s="14">
        <f>TRUNC(SUMIF(N194:N195, N193, F194:F195),0)</f>
        <v>565</v>
      </c>
      <c r="G196" s="13"/>
      <c r="H196" s="14">
        <f>TRUNC(SUMIF(N194:N195, N193, H194:H195),0)</f>
        <v>4417</v>
      </c>
      <c r="I196" s="13"/>
      <c r="J196" s="14">
        <f>TRUNC(SUMIF(N194:N195, N193, J194:J195),0)</f>
        <v>0</v>
      </c>
      <c r="K196" s="13"/>
      <c r="L196" s="14">
        <f>F196+H196+J196</f>
        <v>4982</v>
      </c>
      <c r="M196" s="8" t="s">
        <v>52</v>
      </c>
      <c r="N196" s="2" t="s">
        <v>106</v>
      </c>
      <c r="O196" s="2" t="s">
        <v>106</v>
      </c>
      <c r="P196" s="2" t="s">
        <v>52</v>
      </c>
      <c r="Q196" s="2" t="s">
        <v>52</v>
      </c>
      <c r="R196" s="2" t="s">
        <v>52</v>
      </c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2" t="s">
        <v>52</v>
      </c>
      <c r="AW196" s="2" t="s">
        <v>52</v>
      </c>
      <c r="AX196" s="2" t="s">
        <v>52</v>
      </c>
      <c r="AY196" s="2" t="s">
        <v>52</v>
      </c>
    </row>
    <row r="197" spans="1:51" ht="30" customHeight="1">
      <c r="A197" s="9"/>
      <c r="B197" s="9"/>
      <c r="C197" s="9"/>
      <c r="D197" s="9"/>
      <c r="E197" s="13"/>
      <c r="F197" s="14"/>
      <c r="G197" s="13"/>
      <c r="H197" s="14"/>
      <c r="I197" s="13"/>
      <c r="J197" s="14"/>
      <c r="K197" s="13"/>
      <c r="L197" s="14"/>
      <c r="M197" s="9"/>
    </row>
    <row r="198" spans="1:51" ht="30" customHeight="1">
      <c r="A198" s="44" t="s">
        <v>1128</v>
      </c>
      <c r="B198" s="44"/>
      <c r="C198" s="44"/>
      <c r="D198" s="44"/>
      <c r="E198" s="45"/>
      <c r="F198" s="46"/>
      <c r="G198" s="45"/>
      <c r="H198" s="46"/>
      <c r="I198" s="45"/>
      <c r="J198" s="46"/>
      <c r="K198" s="45"/>
      <c r="L198" s="46"/>
      <c r="M198" s="44"/>
      <c r="N198" s="1" t="s">
        <v>221</v>
      </c>
    </row>
    <row r="199" spans="1:51" ht="30" customHeight="1">
      <c r="A199" s="8" t="s">
        <v>1111</v>
      </c>
      <c r="B199" s="8" t="s">
        <v>1129</v>
      </c>
      <c r="C199" s="8" t="s">
        <v>1113</v>
      </c>
      <c r="D199" s="9">
        <v>0.55000000000000004</v>
      </c>
      <c r="E199" s="13">
        <f>단가대비표!O149</f>
        <v>9482</v>
      </c>
      <c r="F199" s="14">
        <f>TRUNC(E199*D199,1)</f>
        <v>5215.1000000000004</v>
      </c>
      <c r="G199" s="13">
        <f>단가대비표!P149</f>
        <v>0</v>
      </c>
      <c r="H199" s="14">
        <f>TRUNC(G199*D199,1)</f>
        <v>0</v>
      </c>
      <c r="I199" s="13">
        <f>단가대비표!V149</f>
        <v>0</v>
      </c>
      <c r="J199" s="14">
        <f>TRUNC(I199*D199,1)</f>
        <v>0</v>
      </c>
      <c r="K199" s="13">
        <f>TRUNC(E199+G199+I199,1)</f>
        <v>9482</v>
      </c>
      <c r="L199" s="14">
        <f>TRUNC(F199+H199+J199,1)</f>
        <v>5215.1000000000004</v>
      </c>
      <c r="M199" s="8" t="s">
        <v>52</v>
      </c>
      <c r="N199" s="2" t="s">
        <v>221</v>
      </c>
      <c r="O199" s="2" t="s">
        <v>1130</v>
      </c>
      <c r="P199" s="2" t="s">
        <v>64</v>
      </c>
      <c r="Q199" s="2" t="s">
        <v>64</v>
      </c>
      <c r="R199" s="2" t="s">
        <v>63</v>
      </c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2" t="s">
        <v>52</v>
      </c>
      <c r="AW199" s="2" t="s">
        <v>1131</v>
      </c>
      <c r="AX199" s="2" t="s">
        <v>52</v>
      </c>
      <c r="AY199" s="2" t="s">
        <v>52</v>
      </c>
    </row>
    <row r="200" spans="1:51" ht="30" customHeight="1">
      <c r="A200" s="8" t="s">
        <v>1116</v>
      </c>
      <c r="B200" s="8" t="s">
        <v>481</v>
      </c>
      <c r="C200" s="8" t="s">
        <v>72</v>
      </c>
      <c r="D200" s="9">
        <v>1</v>
      </c>
      <c r="E200" s="13">
        <f>일위대가목록!E199</f>
        <v>0</v>
      </c>
      <c r="F200" s="14">
        <f>TRUNC(E200*D200,1)</f>
        <v>0</v>
      </c>
      <c r="G200" s="13">
        <f>일위대가목록!F199</f>
        <v>4417</v>
      </c>
      <c r="H200" s="14">
        <f>TRUNC(G200*D200,1)</f>
        <v>4417</v>
      </c>
      <c r="I200" s="13">
        <f>일위대가목록!G199</f>
        <v>0</v>
      </c>
      <c r="J200" s="14">
        <f>TRUNC(I200*D200,1)</f>
        <v>0</v>
      </c>
      <c r="K200" s="13">
        <f>TRUNC(E200+G200+I200,1)</f>
        <v>4417</v>
      </c>
      <c r="L200" s="14">
        <f>TRUNC(F200+H200+J200,1)</f>
        <v>4417</v>
      </c>
      <c r="M200" s="8" t="s">
        <v>1117</v>
      </c>
      <c r="N200" s="2" t="s">
        <v>221</v>
      </c>
      <c r="O200" s="2" t="s">
        <v>1118</v>
      </c>
      <c r="P200" s="2" t="s">
        <v>63</v>
      </c>
      <c r="Q200" s="2" t="s">
        <v>64</v>
      </c>
      <c r="R200" s="2" t="s">
        <v>64</v>
      </c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2" t="s">
        <v>52</v>
      </c>
      <c r="AW200" s="2" t="s">
        <v>1132</v>
      </c>
      <c r="AX200" s="2" t="s">
        <v>52</v>
      </c>
      <c r="AY200" s="2" t="s">
        <v>52</v>
      </c>
    </row>
    <row r="201" spans="1:51" ht="30" customHeight="1">
      <c r="A201" s="8" t="s">
        <v>845</v>
      </c>
      <c r="B201" s="8" t="s">
        <v>52</v>
      </c>
      <c r="C201" s="8" t="s">
        <v>52</v>
      </c>
      <c r="D201" s="9"/>
      <c r="E201" s="13"/>
      <c r="F201" s="14">
        <f>TRUNC(SUMIF(N199:N200, N198, F199:F200),0)</f>
        <v>5215</v>
      </c>
      <c r="G201" s="13"/>
      <c r="H201" s="14">
        <f>TRUNC(SUMIF(N199:N200, N198, H199:H200),0)</f>
        <v>4417</v>
      </c>
      <c r="I201" s="13"/>
      <c r="J201" s="14">
        <f>TRUNC(SUMIF(N199:N200, N198, J199:J200),0)</f>
        <v>0</v>
      </c>
      <c r="K201" s="13"/>
      <c r="L201" s="14">
        <f>F201+H201+J201</f>
        <v>9632</v>
      </c>
      <c r="M201" s="8" t="s">
        <v>52</v>
      </c>
      <c r="N201" s="2" t="s">
        <v>106</v>
      </c>
      <c r="O201" s="2" t="s">
        <v>106</v>
      </c>
      <c r="P201" s="2" t="s">
        <v>52</v>
      </c>
      <c r="Q201" s="2" t="s">
        <v>52</v>
      </c>
      <c r="R201" s="2" t="s">
        <v>52</v>
      </c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2" t="s">
        <v>52</v>
      </c>
      <c r="AW201" s="2" t="s">
        <v>52</v>
      </c>
      <c r="AX201" s="2" t="s">
        <v>52</v>
      </c>
      <c r="AY201" s="2" t="s">
        <v>52</v>
      </c>
    </row>
    <row r="202" spans="1:51" ht="30" customHeight="1">
      <c r="A202" s="9"/>
      <c r="B202" s="9"/>
      <c r="C202" s="9"/>
      <c r="D202" s="9"/>
      <c r="E202" s="13"/>
      <c r="F202" s="14"/>
      <c r="G202" s="13"/>
      <c r="H202" s="14"/>
      <c r="I202" s="13"/>
      <c r="J202" s="14"/>
      <c r="K202" s="13"/>
      <c r="L202" s="14"/>
      <c r="M202" s="9"/>
    </row>
    <row r="203" spans="1:51" ht="30" customHeight="1">
      <c r="A203" s="44" t="s">
        <v>1133</v>
      </c>
      <c r="B203" s="44"/>
      <c r="C203" s="44"/>
      <c r="D203" s="44"/>
      <c r="E203" s="45"/>
      <c r="F203" s="46"/>
      <c r="G203" s="45"/>
      <c r="H203" s="46"/>
      <c r="I203" s="45"/>
      <c r="J203" s="46"/>
      <c r="K203" s="45"/>
      <c r="L203" s="46"/>
      <c r="M203" s="44"/>
      <c r="N203" s="1" t="s">
        <v>225</v>
      </c>
    </row>
    <row r="204" spans="1:51" ht="30" customHeight="1">
      <c r="A204" s="8" t="s">
        <v>1134</v>
      </c>
      <c r="B204" s="8" t="s">
        <v>858</v>
      </c>
      <c r="C204" s="8" t="s">
        <v>859</v>
      </c>
      <c r="D204" s="9">
        <v>0.06</v>
      </c>
      <c r="E204" s="13">
        <f>단가대비표!O177</f>
        <v>0</v>
      </c>
      <c r="F204" s="14">
        <f>TRUNC(E204*D204,1)</f>
        <v>0</v>
      </c>
      <c r="G204" s="13">
        <f>단가대비표!P177</f>
        <v>153086</v>
      </c>
      <c r="H204" s="14">
        <f>TRUNC(G204*D204,1)</f>
        <v>9185.1</v>
      </c>
      <c r="I204" s="13">
        <f>단가대비표!V177</f>
        <v>0</v>
      </c>
      <c r="J204" s="14">
        <f>TRUNC(I204*D204,1)</f>
        <v>0</v>
      </c>
      <c r="K204" s="13">
        <f t="shared" ref="K204:L207" si="30">TRUNC(E204+G204+I204,1)</f>
        <v>153086</v>
      </c>
      <c r="L204" s="14">
        <f t="shared" si="30"/>
        <v>9185.1</v>
      </c>
      <c r="M204" s="8" t="s">
        <v>52</v>
      </c>
      <c r="N204" s="2" t="s">
        <v>225</v>
      </c>
      <c r="O204" s="2" t="s">
        <v>1135</v>
      </c>
      <c r="P204" s="2" t="s">
        <v>64</v>
      </c>
      <c r="Q204" s="2" t="s">
        <v>64</v>
      </c>
      <c r="R204" s="2" t="s">
        <v>63</v>
      </c>
      <c r="S204" s="3"/>
      <c r="T204" s="3"/>
      <c r="U204" s="3"/>
      <c r="V204" s="3">
        <v>1</v>
      </c>
      <c r="W204" s="3">
        <v>2</v>
      </c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2" t="s">
        <v>52</v>
      </c>
      <c r="AW204" s="2" t="s">
        <v>1136</v>
      </c>
      <c r="AX204" s="2" t="s">
        <v>52</v>
      </c>
      <c r="AY204" s="2" t="s">
        <v>52</v>
      </c>
    </row>
    <row r="205" spans="1:51" ht="30" customHeight="1">
      <c r="A205" s="8" t="s">
        <v>862</v>
      </c>
      <c r="B205" s="8" t="s">
        <v>863</v>
      </c>
      <c r="C205" s="8" t="s">
        <v>859</v>
      </c>
      <c r="D205" s="9">
        <v>0.03</v>
      </c>
      <c r="E205" s="13">
        <f>단가대비표!O160</f>
        <v>0</v>
      </c>
      <c r="F205" s="14">
        <f>TRUNC(E205*D205,1)</f>
        <v>0</v>
      </c>
      <c r="G205" s="13">
        <f>단가대비표!P160</f>
        <v>130264</v>
      </c>
      <c r="H205" s="14">
        <f>TRUNC(G205*D205,1)</f>
        <v>3907.9</v>
      </c>
      <c r="I205" s="13">
        <f>단가대비표!V160</f>
        <v>0</v>
      </c>
      <c r="J205" s="14">
        <f>TRUNC(I205*D205,1)</f>
        <v>0</v>
      </c>
      <c r="K205" s="13">
        <f t="shared" si="30"/>
        <v>130264</v>
      </c>
      <c r="L205" s="14">
        <f t="shared" si="30"/>
        <v>3907.9</v>
      </c>
      <c r="M205" s="8" t="s">
        <v>52</v>
      </c>
      <c r="N205" s="2" t="s">
        <v>225</v>
      </c>
      <c r="O205" s="2" t="s">
        <v>864</v>
      </c>
      <c r="P205" s="2" t="s">
        <v>64</v>
      </c>
      <c r="Q205" s="2" t="s">
        <v>64</v>
      </c>
      <c r="R205" s="2" t="s">
        <v>63</v>
      </c>
      <c r="S205" s="3"/>
      <c r="T205" s="3"/>
      <c r="U205" s="3"/>
      <c r="V205" s="3">
        <v>1</v>
      </c>
      <c r="W205" s="3">
        <v>2</v>
      </c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2" t="s">
        <v>52</v>
      </c>
      <c r="AW205" s="2" t="s">
        <v>1137</v>
      </c>
      <c r="AX205" s="2" t="s">
        <v>52</v>
      </c>
      <c r="AY205" s="2" t="s">
        <v>52</v>
      </c>
    </row>
    <row r="206" spans="1:51" ht="30" customHeight="1">
      <c r="A206" s="8" t="s">
        <v>866</v>
      </c>
      <c r="B206" s="8" t="s">
        <v>918</v>
      </c>
      <c r="C206" s="8" t="s">
        <v>172</v>
      </c>
      <c r="D206" s="9">
        <v>1</v>
      </c>
      <c r="E206" s="13">
        <f>TRUNC(SUMIF(V204:V207, RIGHTB(O206, 1), H204:H207)*U206, 2)</f>
        <v>1702.09</v>
      </c>
      <c r="F206" s="14">
        <f>TRUNC(E206*D206,1)</f>
        <v>1702</v>
      </c>
      <c r="G206" s="13">
        <v>0</v>
      </c>
      <c r="H206" s="14">
        <f>TRUNC(G206*D206,1)</f>
        <v>0</v>
      </c>
      <c r="I206" s="13">
        <v>0</v>
      </c>
      <c r="J206" s="14">
        <f>TRUNC(I206*D206,1)</f>
        <v>0</v>
      </c>
      <c r="K206" s="13">
        <f t="shared" si="30"/>
        <v>1702</v>
      </c>
      <c r="L206" s="14">
        <f t="shared" si="30"/>
        <v>1702</v>
      </c>
      <c r="M206" s="8" t="s">
        <v>52</v>
      </c>
      <c r="N206" s="2" t="s">
        <v>225</v>
      </c>
      <c r="O206" s="2" t="s">
        <v>843</v>
      </c>
      <c r="P206" s="2" t="s">
        <v>64</v>
      </c>
      <c r="Q206" s="2" t="s">
        <v>64</v>
      </c>
      <c r="R206" s="2" t="s">
        <v>64</v>
      </c>
      <c r="S206" s="3">
        <v>1</v>
      </c>
      <c r="T206" s="3">
        <v>0</v>
      </c>
      <c r="U206" s="3">
        <v>0.13</v>
      </c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2" t="s">
        <v>52</v>
      </c>
      <c r="AW206" s="2" t="s">
        <v>1138</v>
      </c>
      <c r="AX206" s="2" t="s">
        <v>52</v>
      </c>
      <c r="AY206" s="2" t="s">
        <v>52</v>
      </c>
    </row>
    <row r="207" spans="1:51" ht="30" customHeight="1">
      <c r="A207" s="8" t="s">
        <v>869</v>
      </c>
      <c r="B207" s="8" t="s">
        <v>870</v>
      </c>
      <c r="C207" s="8" t="s">
        <v>172</v>
      </c>
      <c r="D207" s="9">
        <v>1</v>
      </c>
      <c r="E207" s="13">
        <v>0</v>
      </c>
      <c r="F207" s="14">
        <f>TRUNC(E207*D207,1)</f>
        <v>0</v>
      </c>
      <c r="G207" s="13">
        <v>0</v>
      </c>
      <c r="H207" s="14">
        <f>TRUNC(G207*D207,1)</f>
        <v>0</v>
      </c>
      <c r="I207" s="13">
        <f>TRUNC(SUMIF(W204:W207, RIGHTB(O207, 1), H204:H207)*U207, 2)</f>
        <v>392.79</v>
      </c>
      <c r="J207" s="14">
        <f>TRUNC(I207*D207,1)</f>
        <v>392.7</v>
      </c>
      <c r="K207" s="13">
        <f t="shared" si="30"/>
        <v>392.7</v>
      </c>
      <c r="L207" s="14">
        <f t="shared" si="30"/>
        <v>392.7</v>
      </c>
      <c r="M207" s="8" t="s">
        <v>52</v>
      </c>
      <c r="N207" s="2" t="s">
        <v>225</v>
      </c>
      <c r="O207" s="2" t="s">
        <v>871</v>
      </c>
      <c r="P207" s="2" t="s">
        <v>64</v>
      </c>
      <c r="Q207" s="2" t="s">
        <v>64</v>
      </c>
      <c r="R207" s="2" t="s">
        <v>64</v>
      </c>
      <c r="S207" s="3">
        <v>1</v>
      </c>
      <c r="T207" s="3">
        <v>2</v>
      </c>
      <c r="U207" s="3">
        <v>0.03</v>
      </c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2" t="s">
        <v>52</v>
      </c>
      <c r="AW207" s="2" t="s">
        <v>1139</v>
      </c>
      <c r="AX207" s="2" t="s">
        <v>52</v>
      </c>
      <c r="AY207" s="2" t="s">
        <v>52</v>
      </c>
    </row>
    <row r="208" spans="1:51" ht="30" customHeight="1">
      <c r="A208" s="8" t="s">
        <v>845</v>
      </c>
      <c r="B208" s="8" t="s">
        <v>52</v>
      </c>
      <c r="C208" s="8" t="s">
        <v>52</v>
      </c>
      <c r="D208" s="9"/>
      <c r="E208" s="13"/>
      <c r="F208" s="14">
        <f>TRUNC(SUMIF(N204:N207, N203, F204:F207),0)</f>
        <v>1702</v>
      </c>
      <c r="G208" s="13"/>
      <c r="H208" s="14">
        <f>TRUNC(SUMIF(N204:N207, N203, H204:H207),0)</f>
        <v>13093</v>
      </c>
      <c r="I208" s="13"/>
      <c r="J208" s="14">
        <f>TRUNC(SUMIF(N204:N207, N203, J204:J207),0)</f>
        <v>392</v>
      </c>
      <c r="K208" s="13"/>
      <c r="L208" s="14">
        <f>F208+H208+J208</f>
        <v>15187</v>
      </c>
      <c r="M208" s="8" t="s">
        <v>52</v>
      </c>
      <c r="N208" s="2" t="s">
        <v>106</v>
      </c>
      <c r="O208" s="2" t="s">
        <v>106</v>
      </c>
      <c r="P208" s="2" t="s">
        <v>52</v>
      </c>
      <c r="Q208" s="2" t="s">
        <v>52</v>
      </c>
      <c r="R208" s="2" t="s">
        <v>52</v>
      </c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2" t="s">
        <v>52</v>
      </c>
      <c r="AW208" s="2" t="s">
        <v>52</v>
      </c>
      <c r="AX208" s="2" t="s">
        <v>52</v>
      </c>
      <c r="AY208" s="2" t="s">
        <v>52</v>
      </c>
    </row>
    <row r="209" spans="1:51" ht="30" customHeight="1">
      <c r="A209" s="9"/>
      <c r="B209" s="9"/>
      <c r="C209" s="9"/>
      <c r="D209" s="9"/>
      <c r="E209" s="13"/>
      <c r="F209" s="14"/>
      <c r="G209" s="13"/>
      <c r="H209" s="14"/>
      <c r="I209" s="13"/>
      <c r="J209" s="14"/>
      <c r="K209" s="13"/>
      <c r="L209" s="14"/>
      <c r="M209" s="9"/>
    </row>
    <row r="210" spans="1:51" ht="30" customHeight="1">
      <c r="A210" s="44" t="s">
        <v>1140</v>
      </c>
      <c r="B210" s="44"/>
      <c r="C210" s="44"/>
      <c r="D210" s="44"/>
      <c r="E210" s="45"/>
      <c r="F210" s="46"/>
      <c r="G210" s="45"/>
      <c r="H210" s="46"/>
      <c r="I210" s="45"/>
      <c r="J210" s="46"/>
      <c r="K210" s="45"/>
      <c r="L210" s="46"/>
      <c r="M210" s="44"/>
      <c r="N210" s="1" t="s">
        <v>228</v>
      </c>
    </row>
    <row r="211" spans="1:51" ht="30" customHeight="1">
      <c r="A211" s="8" t="s">
        <v>1134</v>
      </c>
      <c r="B211" s="8" t="s">
        <v>858</v>
      </c>
      <c r="C211" s="8" t="s">
        <v>859</v>
      </c>
      <c r="D211" s="9">
        <v>7.4999999999999997E-2</v>
      </c>
      <c r="E211" s="13">
        <f>단가대비표!O177</f>
        <v>0</v>
      </c>
      <c r="F211" s="14">
        <f>TRUNC(E211*D211,1)</f>
        <v>0</v>
      </c>
      <c r="G211" s="13">
        <f>단가대비표!P177</f>
        <v>153086</v>
      </c>
      <c r="H211" s="14">
        <f>TRUNC(G211*D211,1)</f>
        <v>11481.4</v>
      </c>
      <c r="I211" s="13">
        <f>단가대비표!V177</f>
        <v>0</v>
      </c>
      <c r="J211" s="14">
        <f>TRUNC(I211*D211,1)</f>
        <v>0</v>
      </c>
      <c r="K211" s="13">
        <f t="shared" ref="K211:L214" si="31">TRUNC(E211+G211+I211,1)</f>
        <v>153086</v>
      </c>
      <c r="L211" s="14">
        <f t="shared" si="31"/>
        <v>11481.4</v>
      </c>
      <c r="M211" s="8" t="s">
        <v>52</v>
      </c>
      <c r="N211" s="2" t="s">
        <v>228</v>
      </c>
      <c r="O211" s="2" t="s">
        <v>1135</v>
      </c>
      <c r="P211" s="2" t="s">
        <v>64</v>
      </c>
      <c r="Q211" s="2" t="s">
        <v>64</v>
      </c>
      <c r="R211" s="2" t="s">
        <v>63</v>
      </c>
      <c r="S211" s="3"/>
      <c r="T211" s="3"/>
      <c r="U211" s="3"/>
      <c r="V211" s="3">
        <v>1</v>
      </c>
      <c r="W211" s="3">
        <v>2</v>
      </c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2" t="s">
        <v>52</v>
      </c>
      <c r="AW211" s="2" t="s">
        <v>1141</v>
      </c>
      <c r="AX211" s="2" t="s">
        <v>52</v>
      </c>
      <c r="AY211" s="2" t="s">
        <v>52</v>
      </c>
    </row>
    <row r="212" spans="1:51" ht="30" customHeight="1">
      <c r="A212" s="8" t="s">
        <v>862</v>
      </c>
      <c r="B212" s="8" t="s">
        <v>863</v>
      </c>
      <c r="C212" s="8" t="s">
        <v>859</v>
      </c>
      <c r="D212" s="9">
        <v>0.04</v>
      </c>
      <c r="E212" s="13">
        <f>단가대비표!O160</f>
        <v>0</v>
      </c>
      <c r="F212" s="14">
        <f>TRUNC(E212*D212,1)</f>
        <v>0</v>
      </c>
      <c r="G212" s="13">
        <f>단가대비표!P160</f>
        <v>130264</v>
      </c>
      <c r="H212" s="14">
        <f>TRUNC(G212*D212,1)</f>
        <v>5210.5</v>
      </c>
      <c r="I212" s="13">
        <f>단가대비표!V160</f>
        <v>0</v>
      </c>
      <c r="J212" s="14">
        <f>TRUNC(I212*D212,1)</f>
        <v>0</v>
      </c>
      <c r="K212" s="13">
        <f t="shared" si="31"/>
        <v>130264</v>
      </c>
      <c r="L212" s="14">
        <f t="shared" si="31"/>
        <v>5210.5</v>
      </c>
      <c r="M212" s="8" t="s">
        <v>52</v>
      </c>
      <c r="N212" s="2" t="s">
        <v>228</v>
      </c>
      <c r="O212" s="2" t="s">
        <v>864</v>
      </c>
      <c r="P212" s="2" t="s">
        <v>64</v>
      </c>
      <c r="Q212" s="2" t="s">
        <v>64</v>
      </c>
      <c r="R212" s="2" t="s">
        <v>63</v>
      </c>
      <c r="S212" s="3"/>
      <c r="T212" s="3"/>
      <c r="U212" s="3"/>
      <c r="V212" s="3">
        <v>1</v>
      </c>
      <c r="W212" s="3">
        <v>2</v>
      </c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2" t="s">
        <v>52</v>
      </c>
      <c r="AW212" s="2" t="s">
        <v>1142</v>
      </c>
      <c r="AX212" s="2" t="s">
        <v>52</v>
      </c>
      <c r="AY212" s="2" t="s">
        <v>52</v>
      </c>
    </row>
    <row r="213" spans="1:51" ht="30" customHeight="1">
      <c r="A213" s="8" t="s">
        <v>911</v>
      </c>
      <c r="B213" s="8" t="s">
        <v>918</v>
      </c>
      <c r="C213" s="8" t="s">
        <v>172</v>
      </c>
      <c r="D213" s="9">
        <v>1</v>
      </c>
      <c r="E213" s="13">
        <f>TRUNC(SUMIF(V211:V214, RIGHTB(O213, 1), H211:H214)*U213, 2)</f>
        <v>2169.94</v>
      </c>
      <c r="F213" s="14">
        <f>TRUNC(E213*D213,1)</f>
        <v>2169.9</v>
      </c>
      <c r="G213" s="13">
        <v>0</v>
      </c>
      <c r="H213" s="14">
        <f>TRUNC(G213*D213,1)</f>
        <v>0</v>
      </c>
      <c r="I213" s="13">
        <v>0</v>
      </c>
      <c r="J213" s="14">
        <f>TRUNC(I213*D213,1)</f>
        <v>0</v>
      </c>
      <c r="K213" s="13">
        <f t="shared" si="31"/>
        <v>2169.9</v>
      </c>
      <c r="L213" s="14">
        <f t="shared" si="31"/>
        <v>2169.9</v>
      </c>
      <c r="M213" s="8" t="s">
        <v>52</v>
      </c>
      <c r="N213" s="2" t="s">
        <v>228</v>
      </c>
      <c r="O213" s="2" t="s">
        <v>843</v>
      </c>
      <c r="P213" s="2" t="s">
        <v>64</v>
      </c>
      <c r="Q213" s="2" t="s">
        <v>64</v>
      </c>
      <c r="R213" s="2" t="s">
        <v>64</v>
      </c>
      <c r="S213" s="3">
        <v>1</v>
      </c>
      <c r="T213" s="3">
        <v>0</v>
      </c>
      <c r="U213" s="3">
        <v>0.13</v>
      </c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2" t="s">
        <v>52</v>
      </c>
      <c r="AW213" s="2" t="s">
        <v>1143</v>
      </c>
      <c r="AX213" s="2" t="s">
        <v>52</v>
      </c>
      <c r="AY213" s="2" t="s">
        <v>52</v>
      </c>
    </row>
    <row r="214" spans="1:51" ht="30" customHeight="1">
      <c r="A214" s="8" t="s">
        <v>869</v>
      </c>
      <c r="B214" s="8" t="s">
        <v>870</v>
      </c>
      <c r="C214" s="8" t="s">
        <v>172</v>
      </c>
      <c r="D214" s="9">
        <v>1</v>
      </c>
      <c r="E214" s="13">
        <v>0</v>
      </c>
      <c r="F214" s="14">
        <f>TRUNC(E214*D214,1)</f>
        <v>0</v>
      </c>
      <c r="G214" s="13">
        <v>0</v>
      </c>
      <c r="H214" s="14">
        <f>TRUNC(G214*D214,1)</f>
        <v>0</v>
      </c>
      <c r="I214" s="13">
        <f>TRUNC(SUMIF(W211:W214, RIGHTB(O214, 1), H211:H214)*U214, 2)</f>
        <v>500.75</v>
      </c>
      <c r="J214" s="14">
        <f>TRUNC(I214*D214,1)</f>
        <v>500.7</v>
      </c>
      <c r="K214" s="13">
        <f t="shared" si="31"/>
        <v>500.7</v>
      </c>
      <c r="L214" s="14">
        <f t="shared" si="31"/>
        <v>500.7</v>
      </c>
      <c r="M214" s="8" t="s">
        <v>52</v>
      </c>
      <c r="N214" s="2" t="s">
        <v>228</v>
      </c>
      <c r="O214" s="2" t="s">
        <v>871</v>
      </c>
      <c r="P214" s="2" t="s">
        <v>64</v>
      </c>
      <c r="Q214" s="2" t="s">
        <v>64</v>
      </c>
      <c r="R214" s="2" t="s">
        <v>64</v>
      </c>
      <c r="S214" s="3">
        <v>1</v>
      </c>
      <c r="T214" s="3">
        <v>2</v>
      </c>
      <c r="U214" s="3">
        <v>0.03</v>
      </c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2" t="s">
        <v>52</v>
      </c>
      <c r="AW214" s="2" t="s">
        <v>1144</v>
      </c>
      <c r="AX214" s="2" t="s">
        <v>52</v>
      </c>
      <c r="AY214" s="2" t="s">
        <v>52</v>
      </c>
    </row>
    <row r="215" spans="1:51" ht="30" customHeight="1">
      <c r="A215" s="8" t="s">
        <v>845</v>
      </c>
      <c r="B215" s="8" t="s">
        <v>52</v>
      </c>
      <c r="C215" s="8" t="s">
        <v>52</v>
      </c>
      <c r="D215" s="9"/>
      <c r="E215" s="13"/>
      <c r="F215" s="14">
        <f>TRUNC(SUMIF(N211:N214, N210, F211:F214),0)</f>
        <v>2169</v>
      </c>
      <c r="G215" s="13"/>
      <c r="H215" s="14">
        <f>TRUNC(SUMIF(N211:N214, N210, H211:H214),0)</f>
        <v>16691</v>
      </c>
      <c r="I215" s="13"/>
      <c r="J215" s="14">
        <f>TRUNC(SUMIF(N211:N214, N210, J211:J214),0)</f>
        <v>500</v>
      </c>
      <c r="K215" s="13"/>
      <c r="L215" s="14">
        <f>F215+H215+J215</f>
        <v>19360</v>
      </c>
      <c r="M215" s="8" t="s">
        <v>52</v>
      </c>
      <c r="N215" s="2" t="s">
        <v>106</v>
      </c>
      <c r="O215" s="2" t="s">
        <v>106</v>
      </c>
      <c r="P215" s="2" t="s">
        <v>52</v>
      </c>
      <c r="Q215" s="2" t="s">
        <v>52</v>
      </c>
      <c r="R215" s="2" t="s">
        <v>52</v>
      </c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2" t="s">
        <v>52</v>
      </c>
      <c r="AW215" s="2" t="s">
        <v>52</v>
      </c>
      <c r="AX215" s="2" t="s">
        <v>52</v>
      </c>
      <c r="AY215" s="2" t="s">
        <v>52</v>
      </c>
    </row>
    <row r="216" spans="1:51" ht="30" customHeight="1">
      <c r="A216" s="9"/>
      <c r="B216" s="9"/>
      <c r="C216" s="9"/>
      <c r="D216" s="9"/>
      <c r="E216" s="13"/>
      <c r="F216" s="14"/>
      <c r="G216" s="13"/>
      <c r="H216" s="14"/>
      <c r="I216" s="13"/>
      <c r="J216" s="14"/>
      <c r="K216" s="13"/>
      <c r="L216" s="14"/>
      <c r="M216" s="9"/>
    </row>
    <row r="217" spans="1:51" ht="30" customHeight="1">
      <c r="A217" s="44" t="s">
        <v>1145</v>
      </c>
      <c r="B217" s="44"/>
      <c r="C217" s="44"/>
      <c r="D217" s="44"/>
      <c r="E217" s="45"/>
      <c r="F217" s="46"/>
      <c r="G217" s="45"/>
      <c r="H217" s="46"/>
      <c r="I217" s="45"/>
      <c r="J217" s="46"/>
      <c r="K217" s="45"/>
      <c r="L217" s="46"/>
      <c r="M217" s="44"/>
      <c r="N217" s="1" t="s">
        <v>232</v>
      </c>
    </row>
    <row r="218" spans="1:51" ht="30" customHeight="1">
      <c r="A218" s="8" t="s">
        <v>1146</v>
      </c>
      <c r="B218" s="8" t="s">
        <v>1147</v>
      </c>
      <c r="C218" s="8" t="s">
        <v>77</v>
      </c>
      <c r="D218" s="9">
        <v>2.2999999999999998</v>
      </c>
      <c r="E218" s="13">
        <f>단가대비표!O22</f>
        <v>150</v>
      </c>
      <c r="F218" s="14">
        <f>TRUNC(E218*D218,1)</f>
        <v>345</v>
      </c>
      <c r="G218" s="13">
        <f>단가대비표!P22</f>
        <v>0</v>
      </c>
      <c r="H218" s="14">
        <f>TRUNC(G218*D218,1)</f>
        <v>0</v>
      </c>
      <c r="I218" s="13">
        <f>단가대비표!V22</f>
        <v>0</v>
      </c>
      <c r="J218" s="14">
        <f>TRUNC(I218*D218,1)</f>
        <v>0</v>
      </c>
      <c r="K218" s="13">
        <f>TRUNC(E218+G218+I218,1)</f>
        <v>150</v>
      </c>
      <c r="L218" s="14">
        <f>TRUNC(F218+H218+J218,1)</f>
        <v>345</v>
      </c>
      <c r="M218" s="8" t="s">
        <v>52</v>
      </c>
      <c r="N218" s="2" t="s">
        <v>232</v>
      </c>
      <c r="O218" s="2" t="s">
        <v>1148</v>
      </c>
      <c r="P218" s="2" t="s">
        <v>64</v>
      </c>
      <c r="Q218" s="2" t="s">
        <v>64</v>
      </c>
      <c r="R218" s="2" t="s">
        <v>63</v>
      </c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2" t="s">
        <v>52</v>
      </c>
      <c r="AW218" s="2" t="s">
        <v>1149</v>
      </c>
      <c r="AX218" s="2" t="s">
        <v>52</v>
      </c>
      <c r="AY218" s="2" t="s">
        <v>52</v>
      </c>
    </row>
    <row r="219" spans="1:51" ht="30" customHeight="1">
      <c r="A219" s="8" t="s">
        <v>1150</v>
      </c>
      <c r="B219" s="8" t="s">
        <v>1151</v>
      </c>
      <c r="C219" s="8" t="s">
        <v>77</v>
      </c>
      <c r="D219" s="9">
        <v>1</v>
      </c>
      <c r="E219" s="13">
        <f>일위대가목록!E200</f>
        <v>0</v>
      </c>
      <c r="F219" s="14">
        <f>TRUNC(E219*D219,1)</f>
        <v>0</v>
      </c>
      <c r="G219" s="13">
        <f>일위대가목록!F200</f>
        <v>1071</v>
      </c>
      <c r="H219" s="14">
        <f>TRUNC(G219*D219,1)</f>
        <v>1071</v>
      </c>
      <c r="I219" s="13">
        <f>일위대가목록!G200</f>
        <v>0</v>
      </c>
      <c r="J219" s="14">
        <f>TRUNC(I219*D219,1)</f>
        <v>0</v>
      </c>
      <c r="K219" s="13">
        <f>TRUNC(E219+G219+I219,1)</f>
        <v>1071</v>
      </c>
      <c r="L219" s="14">
        <f>TRUNC(F219+H219+J219,1)</f>
        <v>1071</v>
      </c>
      <c r="M219" s="8" t="s">
        <v>1152</v>
      </c>
      <c r="N219" s="2" t="s">
        <v>232</v>
      </c>
      <c r="O219" s="2" t="s">
        <v>1153</v>
      </c>
      <c r="P219" s="2" t="s">
        <v>63</v>
      </c>
      <c r="Q219" s="2" t="s">
        <v>64</v>
      </c>
      <c r="R219" s="2" t="s">
        <v>64</v>
      </c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2" t="s">
        <v>52</v>
      </c>
      <c r="AW219" s="2" t="s">
        <v>1154</v>
      </c>
      <c r="AX219" s="2" t="s">
        <v>52</v>
      </c>
      <c r="AY219" s="2" t="s">
        <v>52</v>
      </c>
    </row>
    <row r="220" spans="1:51" ht="30" customHeight="1">
      <c r="A220" s="8" t="s">
        <v>845</v>
      </c>
      <c r="B220" s="8" t="s">
        <v>52</v>
      </c>
      <c r="C220" s="8" t="s">
        <v>52</v>
      </c>
      <c r="D220" s="9"/>
      <c r="E220" s="13"/>
      <c r="F220" s="14">
        <f>TRUNC(SUMIF(N218:N219, N217, F218:F219),0)</f>
        <v>345</v>
      </c>
      <c r="G220" s="13"/>
      <c r="H220" s="14">
        <f>TRUNC(SUMIF(N218:N219, N217, H218:H219),0)</f>
        <v>1071</v>
      </c>
      <c r="I220" s="13"/>
      <c r="J220" s="14">
        <f>TRUNC(SUMIF(N218:N219, N217, J218:J219),0)</f>
        <v>0</v>
      </c>
      <c r="K220" s="13"/>
      <c r="L220" s="14">
        <f>F220+H220+J220</f>
        <v>1416</v>
      </c>
      <c r="M220" s="8" t="s">
        <v>52</v>
      </c>
      <c r="N220" s="2" t="s">
        <v>106</v>
      </c>
      <c r="O220" s="2" t="s">
        <v>106</v>
      </c>
      <c r="P220" s="2" t="s">
        <v>52</v>
      </c>
      <c r="Q220" s="2" t="s">
        <v>52</v>
      </c>
      <c r="R220" s="2" t="s">
        <v>52</v>
      </c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2" t="s">
        <v>52</v>
      </c>
      <c r="AW220" s="2" t="s">
        <v>52</v>
      </c>
      <c r="AX220" s="2" t="s">
        <v>52</v>
      </c>
      <c r="AY220" s="2" t="s">
        <v>52</v>
      </c>
    </row>
    <row r="221" spans="1:51" ht="30" customHeight="1">
      <c r="A221" s="9"/>
      <c r="B221" s="9"/>
      <c r="C221" s="9"/>
      <c r="D221" s="9"/>
      <c r="E221" s="13"/>
      <c r="F221" s="14"/>
      <c r="G221" s="13"/>
      <c r="H221" s="14"/>
      <c r="I221" s="13"/>
      <c r="J221" s="14"/>
      <c r="K221" s="13"/>
      <c r="L221" s="14"/>
      <c r="M221" s="9"/>
    </row>
    <row r="222" spans="1:51" ht="30" customHeight="1">
      <c r="A222" s="44" t="s">
        <v>1155</v>
      </c>
      <c r="B222" s="44"/>
      <c r="C222" s="44"/>
      <c r="D222" s="44"/>
      <c r="E222" s="45"/>
      <c r="F222" s="46"/>
      <c r="G222" s="45"/>
      <c r="H222" s="46"/>
      <c r="I222" s="45"/>
      <c r="J222" s="46"/>
      <c r="K222" s="45"/>
      <c r="L222" s="46"/>
      <c r="M222" s="44"/>
      <c r="N222" s="1" t="s">
        <v>248</v>
      </c>
    </row>
    <row r="223" spans="1:51" ht="30" customHeight="1">
      <c r="A223" s="8" t="s">
        <v>1156</v>
      </c>
      <c r="B223" s="8" t="s">
        <v>1157</v>
      </c>
      <c r="C223" s="8" t="s">
        <v>72</v>
      </c>
      <c r="D223" s="9">
        <v>1</v>
      </c>
      <c r="E223" s="13">
        <f>일위대가목록!E201</f>
        <v>31887</v>
      </c>
      <c r="F223" s="14">
        <f>TRUNC(E223*D223,1)</f>
        <v>31887</v>
      </c>
      <c r="G223" s="13">
        <f>일위대가목록!F201</f>
        <v>73997</v>
      </c>
      <c r="H223" s="14">
        <f>TRUNC(G223*D223,1)</f>
        <v>73997</v>
      </c>
      <c r="I223" s="13">
        <f>일위대가목록!G201</f>
        <v>1480</v>
      </c>
      <c r="J223" s="14">
        <f>TRUNC(I223*D223,1)</f>
        <v>1480</v>
      </c>
      <c r="K223" s="13">
        <f>TRUNC(E223+G223+I223,1)</f>
        <v>107364</v>
      </c>
      <c r="L223" s="14">
        <f>TRUNC(F223+H223+J223,1)</f>
        <v>107364</v>
      </c>
      <c r="M223" s="8" t="s">
        <v>1158</v>
      </c>
      <c r="N223" s="2" t="s">
        <v>248</v>
      </c>
      <c r="O223" s="2" t="s">
        <v>1159</v>
      </c>
      <c r="P223" s="2" t="s">
        <v>63</v>
      </c>
      <c r="Q223" s="2" t="s">
        <v>64</v>
      </c>
      <c r="R223" s="2" t="s">
        <v>64</v>
      </c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2" t="s">
        <v>52</v>
      </c>
      <c r="AW223" s="2" t="s">
        <v>1160</v>
      </c>
      <c r="AX223" s="2" t="s">
        <v>52</v>
      </c>
      <c r="AY223" s="2" t="s">
        <v>52</v>
      </c>
    </row>
    <row r="224" spans="1:51" ht="30" customHeight="1">
      <c r="A224" s="8" t="s">
        <v>845</v>
      </c>
      <c r="B224" s="8" t="s">
        <v>52</v>
      </c>
      <c r="C224" s="8" t="s">
        <v>52</v>
      </c>
      <c r="D224" s="9"/>
      <c r="E224" s="13"/>
      <c r="F224" s="14">
        <f>TRUNC(SUMIF(N223:N223, N222, F223:F223),0)</f>
        <v>31887</v>
      </c>
      <c r="G224" s="13"/>
      <c r="H224" s="14">
        <f>TRUNC(SUMIF(N223:N223, N222, H223:H223),0)</f>
        <v>73997</v>
      </c>
      <c r="I224" s="13"/>
      <c r="J224" s="14">
        <f>TRUNC(SUMIF(N223:N223, N222, J223:J223),0)</f>
        <v>1480</v>
      </c>
      <c r="K224" s="13"/>
      <c r="L224" s="14">
        <f>F224+H224+J224</f>
        <v>107364</v>
      </c>
      <c r="M224" s="8" t="s">
        <v>52</v>
      </c>
      <c r="N224" s="2" t="s">
        <v>106</v>
      </c>
      <c r="O224" s="2" t="s">
        <v>106</v>
      </c>
      <c r="P224" s="2" t="s">
        <v>52</v>
      </c>
      <c r="Q224" s="2" t="s">
        <v>52</v>
      </c>
      <c r="R224" s="2" t="s">
        <v>52</v>
      </c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2" t="s">
        <v>52</v>
      </c>
      <c r="AW224" s="2" t="s">
        <v>52</v>
      </c>
      <c r="AX224" s="2" t="s">
        <v>52</v>
      </c>
      <c r="AY224" s="2" t="s">
        <v>52</v>
      </c>
    </row>
    <row r="225" spans="1:51" ht="30" customHeight="1">
      <c r="A225" s="9"/>
      <c r="B225" s="9"/>
      <c r="C225" s="9"/>
      <c r="D225" s="9"/>
      <c r="E225" s="13"/>
      <c r="F225" s="14"/>
      <c r="G225" s="13"/>
      <c r="H225" s="14"/>
      <c r="I225" s="13"/>
      <c r="J225" s="14"/>
      <c r="K225" s="13"/>
      <c r="L225" s="14"/>
      <c r="M225" s="9"/>
    </row>
    <row r="226" spans="1:51" ht="30" customHeight="1">
      <c r="A226" s="44" t="s">
        <v>1161</v>
      </c>
      <c r="B226" s="44"/>
      <c r="C226" s="44"/>
      <c r="D226" s="44"/>
      <c r="E226" s="45"/>
      <c r="F226" s="46"/>
      <c r="G226" s="45"/>
      <c r="H226" s="46"/>
      <c r="I226" s="45"/>
      <c r="J226" s="46"/>
      <c r="K226" s="45"/>
      <c r="L226" s="46"/>
      <c r="M226" s="44"/>
      <c r="N226" s="1" t="s">
        <v>252</v>
      </c>
    </row>
    <row r="227" spans="1:51" ht="30" customHeight="1">
      <c r="A227" s="8" t="s">
        <v>1162</v>
      </c>
      <c r="B227" s="8" t="s">
        <v>1163</v>
      </c>
      <c r="C227" s="8" t="s">
        <v>447</v>
      </c>
      <c r="D227" s="9">
        <v>1.3620000000000001</v>
      </c>
      <c r="E227" s="13">
        <f>단가대비표!O129</f>
        <v>180</v>
      </c>
      <c r="F227" s="14">
        <f t="shared" ref="F227:F236" si="32">TRUNC(E227*D227,1)</f>
        <v>245.1</v>
      </c>
      <c r="G227" s="13">
        <f>단가대비표!P129</f>
        <v>0</v>
      </c>
      <c r="H227" s="14">
        <f t="shared" ref="H227:H236" si="33">TRUNC(G227*D227,1)</f>
        <v>0</v>
      </c>
      <c r="I227" s="13">
        <f>단가대비표!V129</f>
        <v>0</v>
      </c>
      <c r="J227" s="14">
        <f t="shared" ref="J227:J236" si="34">TRUNC(I227*D227,1)</f>
        <v>0</v>
      </c>
      <c r="K227" s="13">
        <f t="shared" ref="K227:K236" si="35">TRUNC(E227+G227+I227,1)</f>
        <v>180</v>
      </c>
      <c r="L227" s="14">
        <f t="shared" ref="L227:L236" si="36">TRUNC(F227+H227+J227,1)</f>
        <v>245.1</v>
      </c>
      <c r="M227" s="8" t="s">
        <v>52</v>
      </c>
      <c r="N227" s="2" t="s">
        <v>252</v>
      </c>
      <c r="O227" s="2" t="s">
        <v>1164</v>
      </c>
      <c r="P227" s="2" t="s">
        <v>64</v>
      </c>
      <c r="Q227" s="2" t="s">
        <v>64</v>
      </c>
      <c r="R227" s="2" t="s">
        <v>63</v>
      </c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2" t="s">
        <v>52</v>
      </c>
      <c r="AW227" s="2" t="s">
        <v>1165</v>
      </c>
      <c r="AX227" s="2" t="s">
        <v>52</v>
      </c>
      <c r="AY227" s="2" t="s">
        <v>52</v>
      </c>
    </row>
    <row r="228" spans="1:51" ht="30" customHeight="1">
      <c r="A228" s="8" t="s">
        <v>1166</v>
      </c>
      <c r="B228" s="8" t="s">
        <v>1167</v>
      </c>
      <c r="C228" s="8" t="s">
        <v>235</v>
      </c>
      <c r="D228" s="9">
        <v>0.58399999999999996</v>
      </c>
      <c r="E228" s="13">
        <f>단가대비표!O65</f>
        <v>111</v>
      </c>
      <c r="F228" s="14">
        <f t="shared" si="32"/>
        <v>64.8</v>
      </c>
      <c r="G228" s="13">
        <f>단가대비표!P65</f>
        <v>0</v>
      </c>
      <c r="H228" s="14">
        <f t="shared" si="33"/>
        <v>0</v>
      </c>
      <c r="I228" s="13">
        <f>단가대비표!V65</f>
        <v>0</v>
      </c>
      <c r="J228" s="14">
        <f t="shared" si="34"/>
        <v>0</v>
      </c>
      <c r="K228" s="13">
        <f t="shared" si="35"/>
        <v>111</v>
      </c>
      <c r="L228" s="14">
        <f t="shared" si="36"/>
        <v>64.8</v>
      </c>
      <c r="M228" s="8" t="s">
        <v>52</v>
      </c>
      <c r="N228" s="2" t="s">
        <v>252</v>
      </c>
      <c r="O228" s="2" t="s">
        <v>1168</v>
      </c>
      <c r="P228" s="2" t="s">
        <v>64</v>
      </c>
      <c r="Q228" s="2" t="s">
        <v>64</v>
      </c>
      <c r="R228" s="2" t="s">
        <v>63</v>
      </c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2" t="s">
        <v>52</v>
      </c>
      <c r="AW228" s="2" t="s">
        <v>1169</v>
      </c>
      <c r="AX228" s="2" t="s">
        <v>52</v>
      </c>
      <c r="AY228" s="2" t="s">
        <v>52</v>
      </c>
    </row>
    <row r="229" spans="1:51" ht="30" customHeight="1">
      <c r="A229" s="8" t="s">
        <v>1166</v>
      </c>
      <c r="B229" s="8" t="s">
        <v>1170</v>
      </c>
      <c r="C229" s="8" t="s">
        <v>235</v>
      </c>
      <c r="D229" s="9">
        <v>0.19500000000000001</v>
      </c>
      <c r="E229" s="13">
        <f>단가대비표!O66</f>
        <v>107</v>
      </c>
      <c r="F229" s="14">
        <f t="shared" si="32"/>
        <v>20.8</v>
      </c>
      <c r="G229" s="13">
        <f>단가대비표!P66</f>
        <v>0</v>
      </c>
      <c r="H229" s="14">
        <f t="shared" si="33"/>
        <v>0</v>
      </c>
      <c r="I229" s="13">
        <f>단가대비표!V66</f>
        <v>0</v>
      </c>
      <c r="J229" s="14">
        <f t="shared" si="34"/>
        <v>0</v>
      </c>
      <c r="K229" s="13">
        <f t="shared" si="35"/>
        <v>107</v>
      </c>
      <c r="L229" s="14">
        <f t="shared" si="36"/>
        <v>20.8</v>
      </c>
      <c r="M229" s="8" t="s">
        <v>52</v>
      </c>
      <c r="N229" s="2" t="s">
        <v>252</v>
      </c>
      <c r="O229" s="2" t="s">
        <v>1171</v>
      </c>
      <c r="P229" s="2" t="s">
        <v>64</v>
      </c>
      <c r="Q229" s="2" t="s">
        <v>64</v>
      </c>
      <c r="R229" s="2" t="s">
        <v>63</v>
      </c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2" t="s">
        <v>52</v>
      </c>
      <c r="AW229" s="2" t="s">
        <v>1172</v>
      </c>
      <c r="AX229" s="2" t="s">
        <v>52</v>
      </c>
      <c r="AY229" s="2" t="s">
        <v>52</v>
      </c>
    </row>
    <row r="230" spans="1:51" ht="30" customHeight="1">
      <c r="A230" s="8" t="s">
        <v>1166</v>
      </c>
      <c r="B230" s="8" t="s">
        <v>1173</v>
      </c>
      <c r="C230" s="8" t="s">
        <v>72</v>
      </c>
      <c r="D230" s="9">
        <v>3.36</v>
      </c>
      <c r="E230" s="13">
        <f>단가대비표!O64</f>
        <v>1260</v>
      </c>
      <c r="F230" s="14">
        <f t="shared" si="32"/>
        <v>4233.6000000000004</v>
      </c>
      <c r="G230" s="13">
        <f>단가대비표!P64</f>
        <v>0</v>
      </c>
      <c r="H230" s="14">
        <f t="shared" si="33"/>
        <v>0</v>
      </c>
      <c r="I230" s="13">
        <f>단가대비표!V64</f>
        <v>0</v>
      </c>
      <c r="J230" s="14">
        <f t="shared" si="34"/>
        <v>0</v>
      </c>
      <c r="K230" s="13">
        <f t="shared" si="35"/>
        <v>1260</v>
      </c>
      <c r="L230" s="14">
        <f t="shared" si="36"/>
        <v>4233.6000000000004</v>
      </c>
      <c r="M230" s="8" t="s">
        <v>52</v>
      </c>
      <c r="N230" s="2" t="s">
        <v>252</v>
      </c>
      <c r="O230" s="2" t="s">
        <v>1174</v>
      </c>
      <c r="P230" s="2" t="s">
        <v>64</v>
      </c>
      <c r="Q230" s="2" t="s">
        <v>64</v>
      </c>
      <c r="R230" s="2" t="s">
        <v>63</v>
      </c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2" t="s">
        <v>52</v>
      </c>
      <c r="AW230" s="2" t="s">
        <v>1175</v>
      </c>
      <c r="AX230" s="2" t="s">
        <v>52</v>
      </c>
      <c r="AY230" s="2" t="s">
        <v>52</v>
      </c>
    </row>
    <row r="231" spans="1:51" ht="30" customHeight="1">
      <c r="A231" s="8" t="s">
        <v>1166</v>
      </c>
      <c r="B231" s="8" t="s">
        <v>1176</v>
      </c>
      <c r="C231" s="8" t="s">
        <v>447</v>
      </c>
      <c r="D231" s="9">
        <v>2.04</v>
      </c>
      <c r="E231" s="13">
        <f>단가대비표!O67</f>
        <v>60</v>
      </c>
      <c r="F231" s="14">
        <f t="shared" si="32"/>
        <v>122.4</v>
      </c>
      <c r="G231" s="13">
        <f>단가대비표!P67</f>
        <v>0</v>
      </c>
      <c r="H231" s="14">
        <f t="shared" si="33"/>
        <v>0</v>
      </c>
      <c r="I231" s="13">
        <f>단가대비표!V67</f>
        <v>0</v>
      </c>
      <c r="J231" s="14">
        <f t="shared" si="34"/>
        <v>0</v>
      </c>
      <c r="K231" s="13">
        <f t="shared" si="35"/>
        <v>60</v>
      </c>
      <c r="L231" s="14">
        <f t="shared" si="36"/>
        <v>122.4</v>
      </c>
      <c r="M231" s="8" t="s">
        <v>52</v>
      </c>
      <c r="N231" s="2" t="s">
        <v>252</v>
      </c>
      <c r="O231" s="2" t="s">
        <v>1177</v>
      </c>
      <c r="P231" s="2" t="s">
        <v>64</v>
      </c>
      <c r="Q231" s="2" t="s">
        <v>64</v>
      </c>
      <c r="R231" s="2" t="s">
        <v>63</v>
      </c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2" t="s">
        <v>52</v>
      </c>
      <c r="AW231" s="2" t="s">
        <v>1178</v>
      </c>
      <c r="AX231" s="2" t="s">
        <v>52</v>
      </c>
      <c r="AY231" s="2" t="s">
        <v>52</v>
      </c>
    </row>
    <row r="232" spans="1:51" ht="30" customHeight="1">
      <c r="A232" s="8" t="s">
        <v>1166</v>
      </c>
      <c r="B232" s="8" t="s">
        <v>1179</v>
      </c>
      <c r="C232" s="8" t="s">
        <v>447</v>
      </c>
      <c r="D232" s="9">
        <v>5.86</v>
      </c>
      <c r="E232" s="13">
        <f>단가대비표!O68</f>
        <v>100</v>
      </c>
      <c r="F232" s="14">
        <f t="shared" si="32"/>
        <v>586</v>
      </c>
      <c r="G232" s="13">
        <f>단가대비표!P68</f>
        <v>0</v>
      </c>
      <c r="H232" s="14">
        <f t="shared" si="33"/>
        <v>0</v>
      </c>
      <c r="I232" s="13">
        <f>단가대비표!V68</f>
        <v>0</v>
      </c>
      <c r="J232" s="14">
        <f t="shared" si="34"/>
        <v>0</v>
      </c>
      <c r="K232" s="13">
        <f t="shared" si="35"/>
        <v>100</v>
      </c>
      <c r="L232" s="14">
        <f t="shared" si="36"/>
        <v>586</v>
      </c>
      <c r="M232" s="8" t="s">
        <v>52</v>
      </c>
      <c r="N232" s="2" t="s">
        <v>252</v>
      </c>
      <c r="O232" s="2" t="s">
        <v>1180</v>
      </c>
      <c r="P232" s="2" t="s">
        <v>64</v>
      </c>
      <c r="Q232" s="2" t="s">
        <v>64</v>
      </c>
      <c r="R232" s="2" t="s">
        <v>63</v>
      </c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2" t="s">
        <v>52</v>
      </c>
      <c r="AW232" s="2" t="s">
        <v>1181</v>
      </c>
      <c r="AX232" s="2" t="s">
        <v>52</v>
      </c>
      <c r="AY232" s="2" t="s">
        <v>52</v>
      </c>
    </row>
    <row r="233" spans="1:51" ht="30" customHeight="1">
      <c r="A233" s="8" t="s">
        <v>1166</v>
      </c>
      <c r="B233" s="8" t="s">
        <v>1182</v>
      </c>
      <c r="C233" s="8" t="s">
        <v>447</v>
      </c>
      <c r="D233" s="9">
        <v>5.86</v>
      </c>
      <c r="E233" s="13">
        <f>단가대비표!O69</f>
        <v>650</v>
      </c>
      <c r="F233" s="14">
        <f t="shared" si="32"/>
        <v>3809</v>
      </c>
      <c r="G233" s="13">
        <f>단가대비표!P69</f>
        <v>0</v>
      </c>
      <c r="H233" s="14">
        <f t="shared" si="33"/>
        <v>0</v>
      </c>
      <c r="I233" s="13">
        <f>단가대비표!V69</f>
        <v>0</v>
      </c>
      <c r="J233" s="14">
        <f t="shared" si="34"/>
        <v>0</v>
      </c>
      <c r="K233" s="13">
        <f t="shared" si="35"/>
        <v>650</v>
      </c>
      <c r="L233" s="14">
        <f t="shared" si="36"/>
        <v>3809</v>
      </c>
      <c r="M233" s="8" t="s">
        <v>52</v>
      </c>
      <c r="N233" s="2" t="s">
        <v>252</v>
      </c>
      <c r="O233" s="2" t="s">
        <v>1183</v>
      </c>
      <c r="P233" s="2" t="s">
        <v>64</v>
      </c>
      <c r="Q233" s="2" t="s">
        <v>64</v>
      </c>
      <c r="R233" s="2" t="s">
        <v>63</v>
      </c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2" t="s">
        <v>52</v>
      </c>
      <c r="AW233" s="2" t="s">
        <v>1184</v>
      </c>
      <c r="AX233" s="2" t="s">
        <v>52</v>
      </c>
      <c r="AY233" s="2" t="s">
        <v>52</v>
      </c>
    </row>
    <row r="234" spans="1:51" ht="30" customHeight="1">
      <c r="A234" s="8" t="s">
        <v>1185</v>
      </c>
      <c r="B234" s="8" t="s">
        <v>863</v>
      </c>
      <c r="C234" s="8" t="s">
        <v>859</v>
      </c>
      <c r="D234" s="9">
        <v>0.12</v>
      </c>
      <c r="E234" s="13">
        <f>단가대비표!O161</f>
        <v>0</v>
      </c>
      <c r="F234" s="14">
        <f t="shared" si="32"/>
        <v>0</v>
      </c>
      <c r="G234" s="13">
        <f>단가대비표!P161</f>
        <v>155599</v>
      </c>
      <c r="H234" s="14">
        <f t="shared" si="33"/>
        <v>18671.8</v>
      </c>
      <c r="I234" s="13">
        <f>단가대비표!V161</f>
        <v>0</v>
      </c>
      <c r="J234" s="14">
        <f t="shared" si="34"/>
        <v>0</v>
      </c>
      <c r="K234" s="13">
        <f t="shared" si="35"/>
        <v>155599</v>
      </c>
      <c r="L234" s="14">
        <f t="shared" si="36"/>
        <v>18671.8</v>
      </c>
      <c r="M234" s="8" t="s">
        <v>52</v>
      </c>
      <c r="N234" s="2" t="s">
        <v>252</v>
      </c>
      <c r="O234" s="2" t="s">
        <v>1186</v>
      </c>
      <c r="P234" s="2" t="s">
        <v>64</v>
      </c>
      <c r="Q234" s="2" t="s">
        <v>64</v>
      </c>
      <c r="R234" s="2" t="s">
        <v>63</v>
      </c>
      <c r="S234" s="3"/>
      <c r="T234" s="3"/>
      <c r="U234" s="3"/>
      <c r="V234" s="3">
        <v>1</v>
      </c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2" t="s">
        <v>52</v>
      </c>
      <c r="AW234" s="2" t="s">
        <v>1187</v>
      </c>
      <c r="AX234" s="2" t="s">
        <v>52</v>
      </c>
      <c r="AY234" s="2" t="s">
        <v>52</v>
      </c>
    </row>
    <row r="235" spans="1:51" ht="30" customHeight="1">
      <c r="A235" s="8" t="s">
        <v>862</v>
      </c>
      <c r="B235" s="8" t="s">
        <v>863</v>
      </c>
      <c r="C235" s="8" t="s">
        <v>859</v>
      </c>
      <c r="D235" s="9">
        <v>1.4999999999999999E-2</v>
      </c>
      <c r="E235" s="13">
        <f>단가대비표!O160</f>
        <v>0</v>
      </c>
      <c r="F235" s="14">
        <f t="shared" si="32"/>
        <v>0</v>
      </c>
      <c r="G235" s="13">
        <f>단가대비표!P160</f>
        <v>130264</v>
      </c>
      <c r="H235" s="14">
        <f t="shared" si="33"/>
        <v>1953.9</v>
      </c>
      <c r="I235" s="13">
        <f>단가대비표!V160</f>
        <v>0</v>
      </c>
      <c r="J235" s="14">
        <f t="shared" si="34"/>
        <v>0</v>
      </c>
      <c r="K235" s="13">
        <f t="shared" si="35"/>
        <v>130264</v>
      </c>
      <c r="L235" s="14">
        <f t="shared" si="36"/>
        <v>1953.9</v>
      </c>
      <c r="M235" s="8" t="s">
        <v>52</v>
      </c>
      <c r="N235" s="2" t="s">
        <v>252</v>
      </c>
      <c r="O235" s="2" t="s">
        <v>864</v>
      </c>
      <c r="P235" s="2" t="s">
        <v>64</v>
      </c>
      <c r="Q235" s="2" t="s">
        <v>64</v>
      </c>
      <c r="R235" s="2" t="s">
        <v>63</v>
      </c>
      <c r="S235" s="3"/>
      <c r="T235" s="3"/>
      <c r="U235" s="3"/>
      <c r="V235" s="3">
        <v>1</v>
      </c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2" t="s">
        <v>52</v>
      </c>
      <c r="AW235" s="2" t="s">
        <v>1188</v>
      </c>
      <c r="AX235" s="2" t="s">
        <v>52</v>
      </c>
      <c r="AY235" s="2" t="s">
        <v>52</v>
      </c>
    </row>
    <row r="236" spans="1:51" ht="30" customHeight="1">
      <c r="A236" s="8" t="s">
        <v>869</v>
      </c>
      <c r="B236" s="8" t="s">
        <v>870</v>
      </c>
      <c r="C236" s="8" t="s">
        <v>172</v>
      </c>
      <c r="D236" s="9">
        <v>1</v>
      </c>
      <c r="E236" s="13">
        <f>TRUNC(SUMIF(V227:V236, RIGHTB(O236, 1), H227:H236)*U236, 2)</f>
        <v>618.77</v>
      </c>
      <c r="F236" s="14">
        <f t="shared" si="32"/>
        <v>618.70000000000005</v>
      </c>
      <c r="G236" s="13">
        <v>0</v>
      </c>
      <c r="H236" s="14">
        <f t="shared" si="33"/>
        <v>0</v>
      </c>
      <c r="I236" s="13">
        <v>0</v>
      </c>
      <c r="J236" s="14">
        <f t="shared" si="34"/>
        <v>0</v>
      </c>
      <c r="K236" s="13">
        <f t="shared" si="35"/>
        <v>618.70000000000005</v>
      </c>
      <c r="L236" s="14">
        <f t="shared" si="36"/>
        <v>618.70000000000005</v>
      </c>
      <c r="M236" s="8" t="s">
        <v>52</v>
      </c>
      <c r="N236" s="2" t="s">
        <v>252</v>
      </c>
      <c r="O236" s="2" t="s">
        <v>843</v>
      </c>
      <c r="P236" s="2" t="s">
        <v>64</v>
      </c>
      <c r="Q236" s="2" t="s">
        <v>64</v>
      </c>
      <c r="R236" s="2" t="s">
        <v>64</v>
      </c>
      <c r="S236" s="3">
        <v>1</v>
      </c>
      <c r="T236" s="3">
        <v>0</v>
      </c>
      <c r="U236" s="3">
        <v>0.03</v>
      </c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2" t="s">
        <v>52</v>
      </c>
      <c r="AW236" s="2" t="s">
        <v>1189</v>
      </c>
      <c r="AX236" s="2" t="s">
        <v>52</v>
      </c>
      <c r="AY236" s="2" t="s">
        <v>52</v>
      </c>
    </row>
    <row r="237" spans="1:51" ht="30" customHeight="1">
      <c r="A237" s="8" t="s">
        <v>845</v>
      </c>
      <c r="B237" s="8" t="s">
        <v>52</v>
      </c>
      <c r="C237" s="8" t="s">
        <v>52</v>
      </c>
      <c r="D237" s="9"/>
      <c r="E237" s="13"/>
      <c r="F237" s="14">
        <f>TRUNC(SUMIF(N227:N236, N226, F227:F236),0)</f>
        <v>9700</v>
      </c>
      <c r="G237" s="13"/>
      <c r="H237" s="14">
        <f>TRUNC(SUMIF(N227:N236, N226, H227:H236),0)</f>
        <v>20625</v>
      </c>
      <c r="I237" s="13"/>
      <c r="J237" s="14">
        <f>TRUNC(SUMIF(N227:N236, N226, J227:J236),0)</f>
        <v>0</v>
      </c>
      <c r="K237" s="13"/>
      <c r="L237" s="14">
        <f>F237+H237+J237</f>
        <v>30325</v>
      </c>
      <c r="M237" s="8" t="s">
        <v>52</v>
      </c>
      <c r="N237" s="2" t="s">
        <v>106</v>
      </c>
      <c r="O237" s="2" t="s">
        <v>106</v>
      </c>
      <c r="P237" s="2" t="s">
        <v>52</v>
      </c>
      <c r="Q237" s="2" t="s">
        <v>52</v>
      </c>
      <c r="R237" s="2" t="s">
        <v>52</v>
      </c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2" t="s">
        <v>52</v>
      </c>
      <c r="AW237" s="2" t="s">
        <v>52</v>
      </c>
      <c r="AX237" s="2" t="s">
        <v>52</v>
      </c>
      <c r="AY237" s="2" t="s">
        <v>52</v>
      </c>
    </row>
    <row r="238" spans="1:51" ht="30" customHeight="1">
      <c r="A238" s="9"/>
      <c r="B238" s="9"/>
      <c r="C238" s="9"/>
      <c r="D238" s="9"/>
      <c r="E238" s="13"/>
      <c r="F238" s="14"/>
      <c r="G238" s="13"/>
      <c r="H238" s="14"/>
      <c r="I238" s="13"/>
      <c r="J238" s="14"/>
      <c r="K238" s="13"/>
      <c r="L238" s="14"/>
      <c r="M238" s="9"/>
    </row>
    <row r="239" spans="1:51" ht="30" customHeight="1">
      <c r="A239" s="44" t="s">
        <v>1190</v>
      </c>
      <c r="B239" s="44"/>
      <c r="C239" s="44"/>
      <c r="D239" s="44"/>
      <c r="E239" s="45"/>
      <c r="F239" s="46"/>
      <c r="G239" s="45"/>
      <c r="H239" s="46"/>
      <c r="I239" s="45"/>
      <c r="J239" s="46"/>
      <c r="K239" s="45"/>
      <c r="L239" s="46"/>
      <c r="M239" s="44"/>
      <c r="N239" s="1" t="s">
        <v>256</v>
      </c>
    </row>
    <row r="240" spans="1:51" ht="30" customHeight="1">
      <c r="A240" s="8" t="s">
        <v>1191</v>
      </c>
      <c r="B240" s="8" t="s">
        <v>1192</v>
      </c>
      <c r="C240" s="8" t="s">
        <v>72</v>
      </c>
      <c r="D240" s="9">
        <v>1</v>
      </c>
      <c r="E240" s="13">
        <f>단가대비표!O74</f>
        <v>5280</v>
      </c>
      <c r="F240" s="14">
        <f>TRUNC(E240*D240,1)</f>
        <v>5280</v>
      </c>
      <c r="G240" s="13">
        <f>단가대비표!P74</f>
        <v>0</v>
      </c>
      <c r="H240" s="14">
        <f>TRUNC(G240*D240,1)</f>
        <v>0</v>
      </c>
      <c r="I240" s="13">
        <f>단가대비표!V74</f>
        <v>0</v>
      </c>
      <c r="J240" s="14">
        <f>TRUNC(I240*D240,1)</f>
        <v>0</v>
      </c>
      <c r="K240" s="13">
        <f>TRUNC(E240+G240+I240,1)</f>
        <v>5280</v>
      </c>
      <c r="L240" s="14">
        <f>TRUNC(F240+H240+J240,1)</f>
        <v>5280</v>
      </c>
      <c r="M240" s="8" t="s">
        <v>52</v>
      </c>
      <c r="N240" s="2" t="s">
        <v>256</v>
      </c>
      <c r="O240" s="2" t="s">
        <v>1193</v>
      </c>
      <c r="P240" s="2" t="s">
        <v>64</v>
      </c>
      <c r="Q240" s="2" t="s">
        <v>64</v>
      </c>
      <c r="R240" s="2" t="s">
        <v>63</v>
      </c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2" t="s">
        <v>52</v>
      </c>
      <c r="AW240" s="2" t="s">
        <v>1194</v>
      </c>
      <c r="AX240" s="2" t="s">
        <v>52</v>
      </c>
      <c r="AY240" s="2" t="s">
        <v>52</v>
      </c>
    </row>
    <row r="241" spans="1:51" ht="30" customHeight="1">
      <c r="A241" s="8" t="s">
        <v>1195</v>
      </c>
      <c r="B241" s="8" t="s">
        <v>1196</v>
      </c>
      <c r="C241" s="8" t="s">
        <v>72</v>
      </c>
      <c r="D241" s="9">
        <v>1</v>
      </c>
      <c r="E241" s="13">
        <f>일위대가목록!E207</f>
        <v>0</v>
      </c>
      <c r="F241" s="14">
        <f>TRUNC(E241*D241,1)</f>
        <v>0</v>
      </c>
      <c r="G241" s="13">
        <f>일위대가목록!F207</f>
        <v>4627</v>
      </c>
      <c r="H241" s="14">
        <f>TRUNC(G241*D241,1)</f>
        <v>4627</v>
      </c>
      <c r="I241" s="13">
        <f>일위대가목록!G207</f>
        <v>138</v>
      </c>
      <c r="J241" s="14">
        <f>TRUNC(I241*D241,1)</f>
        <v>138</v>
      </c>
      <c r="K241" s="13">
        <f>TRUNC(E241+G241+I241,1)</f>
        <v>4765</v>
      </c>
      <c r="L241" s="14">
        <f>TRUNC(F241+H241+J241,1)</f>
        <v>4765</v>
      </c>
      <c r="M241" s="8" t="s">
        <v>1197</v>
      </c>
      <c r="N241" s="2" t="s">
        <v>256</v>
      </c>
      <c r="O241" s="2" t="s">
        <v>1198</v>
      </c>
      <c r="P241" s="2" t="s">
        <v>63</v>
      </c>
      <c r="Q241" s="2" t="s">
        <v>64</v>
      </c>
      <c r="R241" s="2" t="s">
        <v>64</v>
      </c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2" t="s">
        <v>52</v>
      </c>
      <c r="AW241" s="2" t="s">
        <v>1199</v>
      </c>
      <c r="AX241" s="2" t="s">
        <v>52</v>
      </c>
      <c r="AY241" s="2" t="s">
        <v>52</v>
      </c>
    </row>
    <row r="242" spans="1:51" ht="30" customHeight="1">
      <c r="A242" s="8" t="s">
        <v>845</v>
      </c>
      <c r="B242" s="8" t="s">
        <v>52</v>
      </c>
      <c r="C242" s="8" t="s">
        <v>52</v>
      </c>
      <c r="D242" s="9"/>
      <c r="E242" s="13"/>
      <c r="F242" s="14">
        <f>TRUNC(SUMIF(N240:N241, N239, F240:F241),0)</f>
        <v>5280</v>
      </c>
      <c r="G242" s="13"/>
      <c r="H242" s="14">
        <f>TRUNC(SUMIF(N240:N241, N239, H240:H241),0)</f>
        <v>4627</v>
      </c>
      <c r="I242" s="13"/>
      <c r="J242" s="14">
        <f>TRUNC(SUMIF(N240:N241, N239, J240:J241),0)</f>
        <v>138</v>
      </c>
      <c r="K242" s="13"/>
      <c r="L242" s="14">
        <f>F242+H242+J242</f>
        <v>10045</v>
      </c>
      <c r="M242" s="8" t="s">
        <v>52</v>
      </c>
      <c r="N242" s="2" t="s">
        <v>106</v>
      </c>
      <c r="O242" s="2" t="s">
        <v>106</v>
      </c>
      <c r="P242" s="2" t="s">
        <v>52</v>
      </c>
      <c r="Q242" s="2" t="s">
        <v>52</v>
      </c>
      <c r="R242" s="2" t="s">
        <v>52</v>
      </c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2" t="s">
        <v>52</v>
      </c>
      <c r="AW242" s="2" t="s">
        <v>52</v>
      </c>
      <c r="AX242" s="2" t="s">
        <v>52</v>
      </c>
      <c r="AY242" s="2" t="s">
        <v>52</v>
      </c>
    </row>
    <row r="243" spans="1:51" ht="30" customHeight="1">
      <c r="A243" s="9"/>
      <c r="B243" s="9"/>
      <c r="C243" s="9"/>
      <c r="D243" s="9"/>
      <c r="E243" s="13"/>
      <c r="F243" s="14"/>
      <c r="G243" s="13"/>
      <c r="H243" s="14"/>
      <c r="I243" s="13"/>
      <c r="J243" s="14"/>
      <c r="K243" s="13"/>
      <c r="L243" s="14"/>
      <c r="M243" s="9"/>
    </row>
    <row r="244" spans="1:51" ht="30" customHeight="1">
      <c r="A244" s="44" t="s">
        <v>1200</v>
      </c>
      <c r="B244" s="44"/>
      <c r="C244" s="44"/>
      <c r="D244" s="44"/>
      <c r="E244" s="45"/>
      <c r="F244" s="46"/>
      <c r="G244" s="45"/>
      <c r="H244" s="46"/>
      <c r="I244" s="45"/>
      <c r="J244" s="46"/>
      <c r="K244" s="45"/>
      <c r="L244" s="46"/>
      <c r="M244" s="44"/>
      <c r="N244" s="1" t="s">
        <v>260</v>
      </c>
    </row>
    <row r="245" spans="1:51" ht="30" customHeight="1">
      <c r="A245" s="8" t="s">
        <v>1201</v>
      </c>
      <c r="B245" s="8" t="s">
        <v>1202</v>
      </c>
      <c r="C245" s="8" t="s">
        <v>886</v>
      </c>
      <c r="D245" s="9">
        <v>6.2</v>
      </c>
      <c r="E245" s="13">
        <f>단가대비표!O32</f>
        <v>730.6</v>
      </c>
      <c r="F245" s="14">
        <f t="shared" ref="F245:F250" si="37">TRUNC(E245*D245,1)</f>
        <v>4529.7</v>
      </c>
      <c r="G245" s="13">
        <f>단가대비표!P32</f>
        <v>0</v>
      </c>
      <c r="H245" s="14">
        <f t="shared" ref="H245:H250" si="38">TRUNC(G245*D245,1)</f>
        <v>0</v>
      </c>
      <c r="I245" s="13">
        <f>단가대비표!V32</f>
        <v>0</v>
      </c>
      <c r="J245" s="14">
        <f t="shared" ref="J245:J250" si="39">TRUNC(I245*D245,1)</f>
        <v>0</v>
      </c>
      <c r="K245" s="13">
        <f t="shared" ref="K245:L250" si="40">TRUNC(E245+G245+I245,1)</f>
        <v>730.6</v>
      </c>
      <c r="L245" s="14">
        <f t="shared" si="40"/>
        <v>4529.7</v>
      </c>
      <c r="M245" s="8" t="s">
        <v>52</v>
      </c>
      <c r="N245" s="2" t="s">
        <v>260</v>
      </c>
      <c r="O245" s="2" t="s">
        <v>1203</v>
      </c>
      <c r="P245" s="2" t="s">
        <v>64</v>
      </c>
      <c r="Q245" s="2" t="s">
        <v>64</v>
      </c>
      <c r="R245" s="2" t="s">
        <v>63</v>
      </c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2" t="s">
        <v>52</v>
      </c>
      <c r="AW245" s="2" t="s">
        <v>1204</v>
      </c>
      <c r="AX245" s="2" t="s">
        <v>52</v>
      </c>
      <c r="AY245" s="2" t="s">
        <v>52</v>
      </c>
    </row>
    <row r="246" spans="1:51" ht="30" customHeight="1">
      <c r="A246" s="8" t="s">
        <v>1205</v>
      </c>
      <c r="B246" s="8" t="s">
        <v>1206</v>
      </c>
      <c r="C246" s="8" t="s">
        <v>886</v>
      </c>
      <c r="D246" s="9">
        <v>2.2000000000000002</v>
      </c>
      <c r="E246" s="13">
        <f>단가대비표!O28</f>
        <v>747</v>
      </c>
      <c r="F246" s="14">
        <f t="shared" si="37"/>
        <v>1643.4</v>
      </c>
      <c r="G246" s="13">
        <f>단가대비표!P28</f>
        <v>0</v>
      </c>
      <c r="H246" s="14">
        <f t="shared" si="38"/>
        <v>0</v>
      </c>
      <c r="I246" s="13">
        <f>단가대비표!V28</f>
        <v>0</v>
      </c>
      <c r="J246" s="14">
        <f t="shared" si="39"/>
        <v>0</v>
      </c>
      <c r="K246" s="13">
        <f t="shared" si="40"/>
        <v>747</v>
      </c>
      <c r="L246" s="14">
        <f t="shared" si="40"/>
        <v>1643.4</v>
      </c>
      <c r="M246" s="8" t="s">
        <v>52</v>
      </c>
      <c r="N246" s="2" t="s">
        <v>260</v>
      </c>
      <c r="O246" s="2" t="s">
        <v>1207</v>
      </c>
      <c r="P246" s="2" t="s">
        <v>64</v>
      </c>
      <c r="Q246" s="2" t="s">
        <v>64</v>
      </c>
      <c r="R246" s="2" t="s">
        <v>63</v>
      </c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2" t="s">
        <v>52</v>
      </c>
      <c r="AW246" s="2" t="s">
        <v>1208</v>
      </c>
      <c r="AX246" s="2" t="s">
        <v>52</v>
      </c>
      <c r="AY246" s="2" t="s">
        <v>52</v>
      </c>
    </row>
    <row r="247" spans="1:51" ht="30" customHeight="1">
      <c r="A247" s="8" t="s">
        <v>1209</v>
      </c>
      <c r="B247" s="8" t="s">
        <v>1210</v>
      </c>
      <c r="C247" s="8" t="s">
        <v>886</v>
      </c>
      <c r="D247" s="9">
        <v>8.4</v>
      </c>
      <c r="E247" s="13">
        <f>일위대가목록!E208</f>
        <v>89</v>
      </c>
      <c r="F247" s="14">
        <f t="shared" si="37"/>
        <v>747.6</v>
      </c>
      <c r="G247" s="13">
        <f>일위대가목록!F208</f>
        <v>5667</v>
      </c>
      <c r="H247" s="14">
        <f t="shared" si="38"/>
        <v>47602.8</v>
      </c>
      <c r="I247" s="13">
        <f>일위대가목록!G208</f>
        <v>183</v>
      </c>
      <c r="J247" s="14">
        <f t="shared" si="39"/>
        <v>1537.2</v>
      </c>
      <c r="K247" s="13">
        <f t="shared" si="40"/>
        <v>5939</v>
      </c>
      <c r="L247" s="14">
        <f t="shared" si="40"/>
        <v>49887.6</v>
      </c>
      <c r="M247" s="8" t="s">
        <v>1211</v>
      </c>
      <c r="N247" s="2" t="s">
        <v>260</v>
      </c>
      <c r="O247" s="2" t="s">
        <v>1212</v>
      </c>
      <c r="P247" s="2" t="s">
        <v>63</v>
      </c>
      <c r="Q247" s="2" t="s">
        <v>64</v>
      </c>
      <c r="R247" s="2" t="s">
        <v>64</v>
      </c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2" t="s">
        <v>52</v>
      </c>
      <c r="AW247" s="2" t="s">
        <v>1213</v>
      </c>
      <c r="AX247" s="2" t="s">
        <v>52</v>
      </c>
      <c r="AY247" s="2" t="s">
        <v>52</v>
      </c>
    </row>
    <row r="248" spans="1:51" ht="30" customHeight="1">
      <c r="A248" s="8" t="s">
        <v>1214</v>
      </c>
      <c r="B248" s="8" t="s">
        <v>1215</v>
      </c>
      <c r="C248" s="8" t="s">
        <v>77</v>
      </c>
      <c r="D248" s="9">
        <v>1.1000000000000001</v>
      </c>
      <c r="E248" s="13">
        <f>일위대가목록!E209</f>
        <v>508</v>
      </c>
      <c r="F248" s="14">
        <f t="shared" si="37"/>
        <v>558.79999999999995</v>
      </c>
      <c r="G248" s="13">
        <f>일위대가목록!F209</f>
        <v>3223</v>
      </c>
      <c r="H248" s="14">
        <f t="shared" si="38"/>
        <v>3545.3</v>
      </c>
      <c r="I248" s="13">
        <f>일위대가목록!G209</f>
        <v>0</v>
      </c>
      <c r="J248" s="14">
        <f t="shared" si="39"/>
        <v>0</v>
      </c>
      <c r="K248" s="13">
        <f t="shared" si="40"/>
        <v>3731</v>
      </c>
      <c r="L248" s="14">
        <f t="shared" si="40"/>
        <v>4104.1000000000004</v>
      </c>
      <c r="M248" s="8" t="s">
        <v>1216</v>
      </c>
      <c r="N248" s="2" t="s">
        <v>260</v>
      </c>
      <c r="O248" s="2" t="s">
        <v>1217</v>
      </c>
      <c r="P248" s="2" t="s">
        <v>63</v>
      </c>
      <c r="Q248" s="2" t="s">
        <v>64</v>
      </c>
      <c r="R248" s="2" t="s">
        <v>64</v>
      </c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2" t="s">
        <v>52</v>
      </c>
      <c r="AW248" s="2" t="s">
        <v>1218</v>
      </c>
      <c r="AX248" s="2" t="s">
        <v>52</v>
      </c>
      <c r="AY248" s="2" t="s">
        <v>52</v>
      </c>
    </row>
    <row r="249" spans="1:51" ht="30" customHeight="1">
      <c r="A249" s="8" t="s">
        <v>1219</v>
      </c>
      <c r="B249" s="8" t="s">
        <v>1220</v>
      </c>
      <c r="C249" s="8" t="s">
        <v>77</v>
      </c>
      <c r="D249" s="9">
        <v>1.1000000000000001</v>
      </c>
      <c r="E249" s="13">
        <f>일위대가목록!E210</f>
        <v>900</v>
      </c>
      <c r="F249" s="14">
        <f t="shared" si="37"/>
        <v>990</v>
      </c>
      <c r="G249" s="13">
        <f>일위대가목록!F210</f>
        <v>8596</v>
      </c>
      <c r="H249" s="14">
        <f t="shared" si="38"/>
        <v>9455.6</v>
      </c>
      <c r="I249" s="13">
        <f>일위대가목록!G210</f>
        <v>0</v>
      </c>
      <c r="J249" s="14">
        <f t="shared" si="39"/>
        <v>0</v>
      </c>
      <c r="K249" s="13">
        <f t="shared" si="40"/>
        <v>9496</v>
      </c>
      <c r="L249" s="14">
        <f t="shared" si="40"/>
        <v>10445.6</v>
      </c>
      <c r="M249" s="8" t="s">
        <v>1221</v>
      </c>
      <c r="N249" s="2" t="s">
        <v>260</v>
      </c>
      <c r="O249" s="2" t="s">
        <v>1222</v>
      </c>
      <c r="P249" s="2" t="s">
        <v>63</v>
      </c>
      <c r="Q249" s="2" t="s">
        <v>64</v>
      </c>
      <c r="R249" s="2" t="s">
        <v>64</v>
      </c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2" t="s">
        <v>52</v>
      </c>
      <c r="AW249" s="2" t="s">
        <v>1223</v>
      </c>
      <c r="AX249" s="2" t="s">
        <v>52</v>
      </c>
      <c r="AY249" s="2" t="s">
        <v>52</v>
      </c>
    </row>
    <row r="250" spans="1:51" ht="30" customHeight="1">
      <c r="A250" s="8" t="s">
        <v>1034</v>
      </c>
      <c r="B250" s="8" t="s">
        <v>1035</v>
      </c>
      <c r="C250" s="8" t="s">
        <v>886</v>
      </c>
      <c r="D250" s="9">
        <v>-0.32140000000000002</v>
      </c>
      <c r="E250" s="13">
        <f>단가대비표!O19</f>
        <v>238</v>
      </c>
      <c r="F250" s="14">
        <f t="shared" si="37"/>
        <v>-76.400000000000006</v>
      </c>
      <c r="G250" s="13">
        <f>단가대비표!P19</f>
        <v>0</v>
      </c>
      <c r="H250" s="14">
        <f t="shared" si="38"/>
        <v>0</v>
      </c>
      <c r="I250" s="13">
        <f>단가대비표!V19</f>
        <v>0</v>
      </c>
      <c r="J250" s="14">
        <f t="shared" si="39"/>
        <v>0</v>
      </c>
      <c r="K250" s="13">
        <f t="shared" si="40"/>
        <v>238</v>
      </c>
      <c r="L250" s="14">
        <f t="shared" si="40"/>
        <v>-76.400000000000006</v>
      </c>
      <c r="M250" s="8" t="s">
        <v>1036</v>
      </c>
      <c r="N250" s="2" t="s">
        <v>260</v>
      </c>
      <c r="O250" s="2" t="s">
        <v>1037</v>
      </c>
      <c r="P250" s="2" t="s">
        <v>64</v>
      </c>
      <c r="Q250" s="2" t="s">
        <v>64</v>
      </c>
      <c r="R250" s="2" t="s">
        <v>63</v>
      </c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2" t="s">
        <v>52</v>
      </c>
      <c r="AW250" s="2" t="s">
        <v>1224</v>
      </c>
      <c r="AX250" s="2" t="s">
        <v>52</v>
      </c>
      <c r="AY250" s="2" t="s">
        <v>52</v>
      </c>
    </row>
    <row r="251" spans="1:51" ht="30" customHeight="1">
      <c r="A251" s="8" t="s">
        <v>845</v>
      </c>
      <c r="B251" s="8" t="s">
        <v>52</v>
      </c>
      <c r="C251" s="8" t="s">
        <v>52</v>
      </c>
      <c r="D251" s="9"/>
      <c r="E251" s="13"/>
      <c r="F251" s="14">
        <f>TRUNC(SUMIF(N245:N250, N244, F245:F250),0)</f>
        <v>8393</v>
      </c>
      <c r="G251" s="13"/>
      <c r="H251" s="14">
        <f>TRUNC(SUMIF(N245:N250, N244, H245:H250),0)</f>
        <v>60603</v>
      </c>
      <c r="I251" s="13"/>
      <c r="J251" s="14">
        <f>TRUNC(SUMIF(N245:N250, N244, J245:J250),0)</f>
        <v>1537</v>
      </c>
      <c r="K251" s="13"/>
      <c r="L251" s="14">
        <f>F251+H251+J251</f>
        <v>70533</v>
      </c>
      <c r="M251" s="8" t="s">
        <v>52</v>
      </c>
      <c r="N251" s="2" t="s">
        <v>106</v>
      </c>
      <c r="O251" s="2" t="s">
        <v>106</v>
      </c>
      <c r="P251" s="2" t="s">
        <v>52</v>
      </c>
      <c r="Q251" s="2" t="s">
        <v>52</v>
      </c>
      <c r="R251" s="2" t="s">
        <v>52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2" t="s">
        <v>52</v>
      </c>
      <c r="AW251" s="2" t="s">
        <v>52</v>
      </c>
      <c r="AX251" s="2" t="s">
        <v>52</v>
      </c>
      <c r="AY251" s="2" t="s">
        <v>52</v>
      </c>
    </row>
    <row r="252" spans="1:51" ht="30" customHeight="1">
      <c r="A252" s="9"/>
      <c r="B252" s="9"/>
      <c r="C252" s="9"/>
      <c r="D252" s="9"/>
      <c r="E252" s="13"/>
      <c r="F252" s="14"/>
      <c r="G252" s="13"/>
      <c r="H252" s="14"/>
      <c r="I252" s="13"/>
      <c r="J252" s="14"/>
      <c r="K252" s="13"/>
      <c r="L252" s="14"/>
      <c r="M252" s="9"/>
    </row>
    <row r="253" spans="1:51" ht="30" customHeight="1">
      <c r="A253" s="44" t="s">
        <v>1225</v>
      </c>
      <c r="B253" s="44"/>
      <c r="C253" s="44"/>
      <c r="D253" s="44"/>
      <c r="E253" s="45"/>
      <c r="F253" s="46"/>
      <c r="G253" s="45"/>
      <c r="H253" s="46"/>
      <c r="I253" s="45"/>
      <c r="J253" s="46"/>
      <c r="K253" s="45"/>
      <c r="L253" s="46"/>
      <c r="M253" s="44"/>
      <c r="N253" s="1" t="s">
        <v>264</v>
      </c>
    </row>
    <row r="254" spans="1:51" ht="30" customHeight="1">
      <c r="A254" s="8" t="s">
        <v>1166</v>
      </c>
      <c r="B254" s="8" t="s">
        <v>1226</v>
      </c>
      <c r="C254" s="8" t="s">
        <v>72</v>
      </c>
      <c r="D254" s="9">
        <v>1.1000000000000001</v>
      </c>
      <c r="E254" s="13">
        <f>단가대비표!O71</f>
        <v>1800</v>
      </c>
      <c r="F254" s="14">
        <f>TRUNC(E254*D254,1)</f>
        <v>1980</v>
      </c>
      <c r="G254" s="13">
        <f>단가대비표!P71</f>
        <v>0</v>
      </c>
      <c r="H254" s="14">
        <f>TRUNC(G254*D254,1)</f>
        <v>0</v>
      </c>
      <c r="I254" s="13">
        <f>단가대비표!V71</f>
        <v>0</v>
      </c>
      <c r="J254" s="14">
        <f>TRUNC(I254*D254,1)</f>
        <v>0</v>
      </c>
      <c r="K254" s="13">
        <f t="shared" ref="K254:L256" si="41">TRUNC(E254+G254+I254,1)</f>
        <v>1800</v>
      </c>
      <c r="L254" s="14">
        <f t="shared" si="41"/>
        <v>1980</v>
      </c>
      <c r="M254" s="8" t="s">
        <v>52</v>
      </c>
      <c r="N254" s="2" t="s">
        <v>264</v>
      </c>
      <c r="O254" s="2" t="s">
        <v>1227</v>
      </c>
      <c r="P254" s="2" t="s">
        <v>64</v>
      </c>
      <c r="Q254" s="2" t="s">
        <v>64</v>
      </c>
      <c r="R254" s="2" t="s">
        <v>63</v>
      </c>
      <c r="S254" s="3"/>
      <c r="T254" s="3"/>
      <c r="U254" s="3"/>
      <c r="V254" s="3">
        <v>1</v>
      </c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2" t="s">
        <v>52</v>
      </c>
      <c r="AW254" s="2" t="s">
        <v>1228</v>
      </c>
      <c r="AX254" s="2" t="s">
        <v>52</v>
      </c>
      <c r="AY254" s="2" t="s">
        <v>52</v>
      </c>
    </row>
    <row r="255" spans="1:51" ht="30" customHeight="1">
      <c r="A255" s="8" t="s">
        <v>911</v>
      </c>
      <c r="B255" s="8" t="s">
        <v>1229</v>
      </c>
      <c r="C255" s="8" t="s">
        <v>172</v>
      </c>
      <c r="D255" s="9">
        <v>1</v>
      </c>
      <c r="E255" s="13">
        <f>TRUNC(SUMIF(V254:V256, RIGHTB(O255, 1), F254:F256)*U255, 2)</f>
        <v>99</v>
      </c>
      <c r="F255" s="14">
        <f>TRUNC(E255*D255,1)</f>
        <v>99</v>
      </c>
      <c r="G255" s="13">
        <v>0</v>
      </c>
      <c r="H255" s="14">
        <f>TRUNC(G255*D255,1)</f>
        <v>0</v>
      </c>
      <c r="I255" s="13">
        <v>0</v>
      </c>
      <c r="J255" s="14">
        <f>TRUNC(I255*D255,1)</f>
        <v>0</v>
      </c>
      <c r="K255" s="13">
        <f t="shared" si="41"/>
        <v>99</v>
      </c>
      <c r="L255" s="14">
        <f t="shared" si="41"/>
        <v>99</v>
      </c>
      <c r="M255" s="8" t="s">
        <v>52</v>
      </c>
      <c r="N255" s="2" t="s">
        <v>264</v>
      </c>
      <c r="O255" s="2" t="s">
        <v>843</v>
      </c>
      <c r="P255" s="2" t="s">
        <v>64</v>
      </c>
      <c r="Q255" s="2" t="s">
        <v>64</v>
      </c>
      <c r="R255" s="2" t="s">
        <v>64</v>
      </c>
      <c r="S255" s="3">
        <v>0</v>
      </c>
      <c r="T255" s="3">
        <v>0</v>
      </c>
      <c r="U255" s="3">
        <v>0.05</v>
      </c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2" t="s">
        <v>52</v>
      </c>
      <c r="AW255" s="2" t="s">
        <v>1230</v>
      </c>
      <c r="AX255" s="2" t="s">
        <v>52</v>
      </c>
      <c r="AY255" s="2" t="s">
        <v>52</v>
      </c>
    </row>
    <row r="256" spans="1:51" ht="30" customHeight="1">
      <c r="A256" s="8" t="s">
        <v>1231</v>
      </c>
      <c r="B256" s="8" t="s">
        <v>52</v>
      </c>
      <c r="C256" s="8" t="s">
        <v>72</v>
      </c>
      <c r="D256" s="9">
        <v>1</v>
      </c>
      <c r="E256" s="13">
        <f>일위대가목록!E217</f>
        <v>0</v>
      </c>
      <c r="F256" s="14">
        <f>TRUNC(E256*D256,1)</f>
        <v>0</v>
      </c>
      <c r="G256" s="13">
        <f>일위대가목록!F217</f>
        <v>6730</v>
      </c>
      <c r="H256" s="14">
        <f>TRUNC(G256*D256,1)</f>
        <v>6730</v>
      </c>
      <c r="I256" s="13">
        <f>일위대가목록!G217</f>
        <v>269</v>
      </c>
      <c r="J256" s="14">
        <f>TRUNC(I256*D256,1)</f>
        <v>269</v>
      </c>
      <c r="K256" s="13">
        <f t="shared" si="41"/>
        <v>6999</v>
      </c>
      <c r="L256" s="14">
        <f t="shared" si="41"/>
        <v>6999</v>
      </c>
      <c r="M256" s="8" t="s">
        <v>1232</v>
      </c>
      <c r="N256" s="2" t="s">
        <v>264</v>
      </c>
      <c r="O256" s="2" t="s">
        <v>1233</v>
      </c>
      <c r="P256" s="2" t="s">
        <v>63</v>
      </c>
      <c r="Q256" s="2" t="s">
        <v>64</v>
      </c>
      <c r="R256" s="2" t="s">
        <v>64</v>
      </c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2" t="s">
        <v>52</v>
      </c>
      <c r="AW256" s="2" t="s">
        <v>1234</v>
      </c>
      <c r="AX256" s="2" t="s">
        <v>52</v>
      </c>
      <c r="AY256" s="2" t="s">
        <v>52</v>
      </c>
    </row>
    <row r="257" spans="1:51" ht="30" customHeight="1">
      <c r="A257" s="8" t="s">
        <v>845</v>
      </c>
      <c r="B257" s="8" t="s">
        <v>52</v>
      </c>
      <c r="C257" s="8" t="s">
        <v>52</v>
      </c>
      <c r="D257" s="9"/>
      <c r="E257" s="13"/>
      <c r="F257" s="14">
        <f>TRUNC(SUMIF(N254:N256, N253, F254:F256),0)</f>
        <v>2079</v>
      </c>
      <c r="G257" s="13"/>
      <c r="H257" s="14">
        <f>TRUNC(SUMIF(N254:N256, N253, H254:H256),0)</f>
        <v>6730</v>
      </c>
      <c r="I257" s="13"/>
      <c r="J257" s="14">
        <f>TRUNC(SUMIF(N254:N256, N253, J254:J256),0)</f>
        <v>269</v>
      </c>
      <c r="K257" s="13"/>
      <c r="L257" s="14">
        <f>F257+H257+J257</f>
        <v>9078</v>
      </c>
      <c r="M257" s="8" t="s">
        <v>52</v>
      </c>
      <c r="N257" s="2" t="s">
        <v>106</v>
      </c>
      <c r="O257" s="2" t="s">
        <v>106</v>
      </c>
      <c r="P257" s="2" t="s">
        <v>52</v>
      </c>
      <c r="Q257" s="2" t="s">
        <v>52</v>
      </c>
      <c r="R257" s="2" t="s">
        <v>52</v>
      </c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2" t="s">
        <v>52</v>
      </c>
      <c r="AW257" s="2" t="s">
        <v>52</v>
      </c>
      <c r="AX257" s="2" t="s">
        <v>52</v>
      </c>
      <c r="AY257" s="2" t="s">
        <v>52</v>
      </c>
    </row>
    <row r="258" spans="1:51" ht="30" customHeight="1">
      <c r="A258" s="9"/>
      <c r="B258" s="9"/>
      <c r="C258" s="9"/>
      <c r="D258" s="9"/>
      <c r="E258" s="13"/>
      <c r="F258" s="14"/>
      <c r="G258" s="13"/>
      <c r="H258" s="14"/>
      <c r="I258" s="13"/>
      <c r="J258" s="14"/>
      <c r="K258" s="13"/>
      <c r="L258" s="14"/>
      <c r="M258" s="9"/>
    </row>
    <row r="259" spans="1:51" ht="30" customHeight="1">
      <c r="A259" s="44" t="s">
        <v>1235</v>
      </c>
      <c r="B259" s="44"/>
      <c r="C259" s="44"/>
      <c r="D259" s="44"/>
      <c r="E259" s="45"/>
      <c r="F259" s="46"/>
      <c r="G259" s="45"/>
      <c r="H259" s="46"/>
      <c r="I259" s="45"/>
      <c r="J259" s="46"/>
      <c r="K259" s="45"/>
      <c r="L259" s="46"/>
      <c r="M259" s="44"/>
      <c r="N259" s="1" t="s">
        <v>268</v>
      </c>
    </row>
    <row r="260" spans="1:51" ht="30" customHeight="1">
      <c r="A260" s="8" t="s">
        <v>1005</v>
      </c>
      <c r="B260" s="8" t="s">
        <v>1006</v>
      </c>
      <c r="C260" s="8" t="s">
        <v>109</v>
      </c>
      <c r="D260" s="9">
        <v>0.02</v>
      </c>
      <c r="E260" s="13">
        <f>일위대가목록!E179</f>
        <v>0</v>
      </c>
      <c r="F260" s="14">
        <f>TRUNC(E260*D260,1)</f>
        <v>0</v>
      </c>
      <c r="G260" s="13">
        <f>일위대가목록!F179</f>
        <v>85974</v>
      </c>
      <c r="H260" s="14">
        <f>TRUNC(G260*D260,1)</f>
        <v>1719.4</v>
      </c>
      <c r="I260" s="13">
        <f>일위대가목록!G179</f>
        <v>0</v>
      </c>
      <c r="J260" s="14">
        <f>TRUNC(I260*D260,1)</f>
        <v>0</v>
      </c>
      <c r="K260" s="13">
        <f>TRUNC(E260+G260+I260,1)</f>
        <v>85974</v>
      </c>
      <c r="L260" s="14">
        <f>TRUNC(F260+H260+J260,1)</f>
        <v>1719.4</v>
      </c>
      <c r="M260" s="8" t="s">
        <v>1007</v>
      </c>
      <c r="N260" s="2" t="s">
        <v>268</v>
      </c>
      <c r="O260" s="2" t="s">
        <v>1008</v>
      </c>
      <c r="P260" s="2" t="s">
        <v>63</v>
      </c>
      <c r="Q260" s="2" t="s">
        <v>64</v>
      </c>
      <c r="R260" s="2" t="s">
        <v>64</v>
      </c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2" t="s">
        <v>52</v>
      </c>
      <c r="AW260" s="2" t="s">
        <v>1236</v>
      </c>
      <c r="AX260" s="2" t="s">
        <v>52</v>
      </c>
      <c r="AY260" s="2" t="s">
        <v>52</v>
      </c>
    </row>
    <row r="261" spans="1:51" ht="30" customHeight="1">
      <c r="A261" s="8" t="s">
        <v>265</v>
      </c>
      <c r="B261" s="8" t="s">
        <v>1237</v>
      </c>
      <c r="C261" s="8" t="s">
        <v>77</v>
      </c>
      <c r="D261" s="9">
        <v>1</v>
      </c>
      <c r="E261" s="13">
        <f>일위대가목록!E218</f>
        <v>0</v>
      </c>
      <c r="F261" s="14">
        <f>TRUNC(E261*D261,1)</f>
        <v>0</v>
      </c>
      <c r="G261" s="13">
        <f>일위대가목록!F218</f>
        <v>27963</v>
      </c>
      <c r="H261" s="14">
        <f>TRUNC(G261*D261,1)</f>
        <v>27963</v>
      </c>
      <c r="I261" s="13">
        <f>일위대가목록!G218</f>
        <v>559</v>
      </c>
      <c r="J261" s="14">
        <f>TRUNC(I261*D261,1)</f>
        <v>559</v>
      </c>
      <c r="K261" s="13">
        <f>TRUNC(E261+G261+I261,1)</f>
        <v>28522</v>
      </c>
      <c r="L261" s="14">
        <f>TRUNC(F261+H261+J261,1)</f>
        <v>28522</v>
      </c>
      <c r="M261" s="8" t="s">
        <v>1238</v>
      </c>
      <c r="N261" s="2" t="s">
        <v>268</v>
      </c>
      <c r="O261" s="2" t="s">
        <v>1239</v>
      </c>
      <c r="P261" s="2" t="s">
        <v>63</v>
      </c>
      <c r="Q261" s="2" t="s">
        <v>64</v>
      </c>
      <c r="R261" s="2" t="s">
        <v>64</v>
      </c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2" t="s">
        <v>52</v>
      </c>
      <c r="AW261" s="2" t="s">
        <v>1240</v>
      </c>
      <c r="AX261" s="2" t="s">
        <v>52</v>
      </c>
      <c r="AY261" s="2" t="s">
        <v>52</v>
      </c>
    </row>
    <row r="262" spans="1:51" ht="30" customHeight="1">
      <c r="A262" s="8" t="s">
        <v>845</v>
      </c>
      <c r="B262" s="8" t="s">
        <v>52</v>
      </c>
      <c r="C262" s="8" t="s">
        <v>52</v>
      </c>
      <c r="D262" s="9"/>
      <c r="E262" s="13"/>
      <c r="F262" s="14">
        <f>TRUNC(SUMIF(N260:N261, N259, F260:F261),0)</f>
        <v>0</v>
      </c>
      <c r="G262" s="13"/>
      <c r="H262" s="14">
        <f>TRUNC(SUMIF(N260:N261, N259, H260:H261),0)</f>
        <v>29682</v>
      </c>
      <c r="I262" s="13"/>
      <c r="J262" s="14">
        <f>TRUNC(SUMIF(N260:N261, N259, J260:J261),0)</f>
        <v>559</v>
      </c>
      <c r="K262" s="13"/>
      <c r="L262" s="14">
        <f>F262+H262+J262</f>
        <v>30241</v>
      </c>
      <c r="M262" s="8" t="s">
        <v>52</v>
      </c>
      <c r="N262" s="2" t="s">
        <v>106</v>
      </c>
      <c r="O262" s="2" t="s">
        <v>106</v>
      </c>
      <c r="P262" s="2" t="s">
        <v>52</v>
      </c>
      <c r="Q262" s="2" t="s">
        <v>52</v>
      </c>
      <c r="R262" s="2" t="s">
        <v>52</v>
      </c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2" t="s">
        <v>52</v>
      </c>
      <c r="AW262" s="2" t="s">
        <v>52</v>
      </c>
      <c r="AX262" s="2" t="s">
        <v>52</v>
      </c>
      <c r="AY262" s="2" t="s">
        <v>52</v>
      </c>
    </row>
    <row r="263" spans="1:51" ht="30" customHeight="1">
      <c r="A263" s="9"/>
      <c r="B263" s="9"/>
      <c r="C263" s="9"/>
      <c r="D263" s="9"/>
      <c r="E263" s="13"/>
      <c r="F263" s="14"/>
      <c r="G263" s="13"/>
      <c r="H263" s="14"/>
      <c r="I263" s="13"/>
      <c r="J263" s="14"/>
      <c r="K263" s="13"/>
      <c r="L263" s="14"/>
      <c r="M263" s="9"/>
    </row>
    <row r="264" spans="1:51" ht="30" customHeight="1">
      <c r="A264" s="44" t="s">
        <v>1241</v>
      </c>
      <c r="B264" s="44"/>
      <c r="C264" s="44"/>
      <c r="D264" s="44"/>
      <c r="E264" s="45"/>
      <c r="F264" s="46"/>
      <c r="G264" s="45"/>
      <c r="H264" s="46"/>
      <c r="I264" s="45"/>
      <c r="J264" s="46"/>
      <c r="K264" s="45"/>
      <c r="L264" s="46"/>
      <c r="M264" s="44"/>
      <c r="N264" s="1" t="s">
        <v>271</v>
      </c>
    </row>
    <row r="265" spans="1:51" ht="30" customHeight="1">
      <c r="A265" s="8" t="s">
        <v>1005</v>
      </c>
      <c r="B265" s="8" t="s">
        <v>1006</v>
      </c>
      <c r="C265" s="8" t="s">
        <v>109</v>
      </c>
      <c r="D265" s="9">
        <v>1.0999999999999999E-2</v>
      </c>
      <c r="E265" s="13">
        <f>일위대가목록!E179</f>
        <v>0</v>
      </c>
      <c r="F265" s="14">
        <f>TRUNC(E265*D265,1)</f>
        <v>0</v>
      </c>
      <c r="G265" s="13">
        <f>일위대가목록!F179</f>
        <v>85974</v>
      </c>
      <c r="H265" s="14">
        <f>TRUNC(G265*D265,1)</f>
        <v>945.7</v>
      </c>
      <c r="I265" s="13">
        <f>일위대가목록!G179</f>
        <v>0</v>
      </c>
      <c r="J265" s="14">
        <f>TRUNC(I265*D265,1)</f>
        <v>0</v>
      </c>
      <c r="K265" s="13">
        <f>TRUNC(E265+G265+I265,1)</f>
        <v>85974</v>
      </c>
      <c r="L265" s="14">
        <f>TRUNC(F265+H265+J265,1)</f>
        <v>945.7</v>
      </c>
      <c r="M265" s="8" t="s">
        <v>1007</v>
      </c>
      <c r="N265" s="2" t="s">
        <v>271</v>
      </c>
      <c r="O265" s="2" t="s">
        <v>1008</v>
      </c>
      <c r="P265" s="2" t="s">
        <v>63</v>
      </c>
      <c r="Q265" s="2" t="s">
        <v>64</v>
      </c>
      <c r="R265" s="2" t="s">
        <v>64</v>
      </c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2" t="s">
        <v>52</v>
      </c>
      <c r="AW265" s="2" t="s">
        <v>1242</v>
      </c>
      <c r="AX265" s="2" t="s">
        <v>52</v>
      </c>
      <c r="AY265" s="2" t="s">
        <v>52</v>
      </c>
    </row>
    <row r="266" spans="1:51" ht="30" customHeight="1">
      <c r="A266" s="8" t="s">
        <v>265</v>
      </c>
      <c r="B266" s="8" t="s">
        <v>1243</v>
      </c>
      <c r="C266" s="8" t="s">
        <v>77</v>
      </c>
      <c r="D266" s="9">
        <v>1</v>
      </c>
      <c r="E266" s="13">
        <f>일위대가목록!E219</f>
        <v>0</v>
      </c>
      <c r="F266" s="14">
        <f>TRUNC(E266*D266,1)</f>
        <v>0</v>
      </c>
      <c r="G266" s="13">
        <f>일위대가목록!F219</f>
        <v>18923</v>
      </c>
      <c r="H266" s="14">
        <f>TRUNC(G266*D266,1)</f>
        <v>18923</v>
      </c>
      <c r="I266" s="13">
        <f>일위대가목록!G219</f>
        <v>378</v>
      </c>
      <c r="J266" s="14">
        <f>TRUNC(I266*D266,1)</f>
        <v>378</v>
      </c>
      <c r="K266" s="13">
        <f>TRUNC(E266+G266+I266,1)</f>
        <v>19301</v>
      </c>
      <c r="L266" s="14">
        <f>TRUNC(F266+H266+J266,1)</f>
        <v>19301</v>
      </c>
      <c r="M266" s="8" t="s">
        <v>1244</v>
      </c>
      <c r="N266" s="2" t="s">
        <v>271</v>
      </c>
      <c r="O266" s="2" t="s">
        <v>1245</v>
      </c>
      <c r="P266" s="2" t="s">
        <v>63</v>
      </c>
      <c r="Q266" s="2" t="s">
        <v>64</v>
      </c>
      <c r="R266" s="2" t="s">
        <v>64</v>
      </c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2" t="s">
        <v>52</v>
      </c>
      <c r="AW266" s="2" t="s">
        <v>1246</v>
      </c>
      <c r="AX266" s="2" t="s">
        <v>52</v>
      </c>
      <c r="AY266" s="2" t="s">
        <v>52</v>
      </c>
    </row>
    <row r="267" spans="1:51" ht="30" customHeight="1">
      <c r="A267" s="8" t="s">
        <v>845</v>
      </c>
      <c r="B267" s="8" t="s">
        <v>52</v>
      </c>
      <c r="C267" s="8" t="s">
        <v>52</v>
      </c>
      <c r="D267" s="9"/>
      <c r="E267" s="13"/>
      <c r="F267" s="14">
        <f>TRUNC(SUMIF(N265:N266, N264, F265:F266),0)</f>
        <v>0</v>
      </c>
      <c r="G267" s="13"/>
      <c r="H267" s="14">
        <f>TRUNC(SUMIF(N265:N266, N264, H265:H266),0)</f>
        <v>19868</v>
      </c>
      <c r="I267" s="13"/>
      <c r="J267" s="14">
        <f>TRUNC(SUMIF(N265:N266, N264, J265:J266),0)</f>
        <v>378</v>
      </c>
      <c r="K267" s="13"/>
      <c r="L267" s="14">
        <f>F267+H267+J267</f>
        <v>20246</v>
      </c>
      <c r="M267" s="8" t="s">
        <v>52</v>
      </c>
      <c r="N267" s="2" t="s">
        <v>106</v>
      </c>
      <c r="O267" s="2" t="s">
        <v>106</v>
      </c>
      <c r="P267" s="2" t="s">
        <v>52</v>
      </c>
      <c r="Q267" s="2" t="s">
        <v>52</v>
      </c>
      <c r="R267" s="2" t="s">
        <v>52</v>
      </c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2" t="s">
        <v>52</v>
      </c>
      <c r="AW267" s="2" t="s">
        <v>52</v>
      </c>
      <c r="AX267" s="2" t="s">
        <v>52</v>
      </c>
      <c r="AY267" s="2" t="s">
        <v>52</v>
      </c>
    </row>
    <row r="268" spans="1:51" ht="30" customHeight="1">
      <c r="A268" s="9"/>
      <c r="B268" s="9"/>
      <c r="C268" s="9"/>
      <c r="D268" s="9"/>
      <c r="E268" s="13"/>
      <c r="F268" s="14"/>
      <c r="G268" s="13"/>
      <c r="H268" s="14"/>
      <c r="I268" s="13"/>
      <c r="J268" s="14"/>
      <c r="K268" s="13"/>
      <c r="L268" s="14"/>
      <c r="M268" s="9"/>
    </row>
    <row r="269" spans="1:51" ht="30" customHeight="1">
      <c r="A269" s="44" t="s">
        <v>1247</v>
      </c>
      <c r="B269" s="44"/>
      <c r="C269" s="44"/>
      <c r="D269" s="44"/>
      <c r="E269" s="45"/>
      <c r="F269" s="46"/>
      <c r="G269" s="45"/>
      <c r="H269" s="46"/>
      <c r="I269" s="45"/>
      <c r="J269" s="46"/>
      <c r="K269" s="45"/>
      <c r="L269" s="46"/>
      <c r="M269" s="44"/>
      <c r="N269" s="1" t="s">
        <v>274</v>
      </c>
    </row>
    <row r="270" spans="1:51" ht="30" customHeight="1">
      <c r="A270" s="8" t="s">
        <v>1005</v>
      </c>
      <c r="B270" s="8" t="s">
        <v>1006</v>
      </c>
      <c r="C270" s="8" t="s">
        <v>109</v>
      </c>
      <c r="D270" s="9">
        <v>0.03</v>
      </c>
      <c r="E270" s="13">
        <f>일위대가목록!E179</f>
        <v>0</v>
      </c>
      <c r="F270" s="14">
        <f>TRUNC(E270*D270,1)</f>
        <v>0</v>
      </c>
      <c r="G270" s="13">
        <f>일위대가목록!F179</f>
        <v>85974</v>
      </c>
      <c r="H270" s="14">
        <f>TRUNC(G270*D270,1)</f>
        <v>2579.1999999999998</v>
      </c>
      <c r="I270" s="13">
        <f>일위대가목록!G179</f>
        <v>0</v>
      </c>
      <c r="J270" s="14">
        <f>TRUNC(I270*D270,1)</f>
        <v>0</v>
      </c>
      <c r="K270" s="13">
        <f>TRUNC(E270+G270+I270,1)</f>
        <v>85974</v>
      </c>
      <c r="L270" s="14">
        <f>TRUNC(F270+H270+J270,1)</f>
        <v>2579.1999999999998</v>
      </c>
      <c r="M270" s="8" t="s">
        <v>1007</v>
      </c>
      <c r="N270" s="2" t="s">
        <v>274</v>
      </c>
      <c r="O270" s="2" t="s">
        <v>1008</v>
      </c>
      <c r="P270" s="2" t="s">
        <v>63</v>
      </c>
      <c r="Q270" s="2" t="s">
        <v>64</v>
      </c>
      <c r="R270" s="2" t="s">
        <v>64</v>
      </c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2" t="s">
        <v>52</v>
      </c>
      <c r="AW270" s="2" t="s">
        <v>1248</v>
      </c>
      <c r="AX270" s="2" t="s">
        <v>52</v>
      </c>
      <c r="AY270" s="2" t="s">
        <v>52</v>
      </c>
    </row>
    <row r="271" spans="1:51" ht="30" customHeight="1">
      <c r="A271" s="8" t="s">
        <v>1105</v>
      </c>
      <c r="B271" s="8" t="s">
        <v>1249</v>
      </c>
      <c r="C271" s="8" t="s">
        <v>77</v>
      </c>
      <c r="D271" s="9">
        <v>1</v>
      </c>
      <c r="E271" s="13">
        <f>일위대가목록!E220</f>
        <v>0</v>
      </c>
      <c r="F271" s="14">
        <f>TRUNC(E271*D271,1)</f>
        <v>0</v>
      </c>
      <c r="G271" s="13">
        <f>일위대가목록!F220</f>
        <v>9852</v>
      </c>
      <c r="H271" s="14">
        <f>TRUNC(G271*D271,1)</f>
        <v>9852</v>
      </c>
      <c r="I271" s="13">
        <f>일위대가목록!G220</f>
        <v>0</v>
      </c>
      <c r="J271" s="14">
        <f>TRUNC(I271*D271,1)</f>
        <v>0</v>
      </c>
      <c r="K271" s="13">
        <f>TRUNC(E271+G271+I271,1)</f>
        <v>9852</v>
      </c>
      <c r="L271" s="14">
        <f>TRUNC(F271+H271+J271,1)</f>
        <v>9852</v>
      </c>
      <c r="M271" s="8" t="s">
        <v>1250</v>
      </c>
      <c r="N271" s="2" t="s">
        <v>274</v>
      </c>
      <c r="O271" s="2" t="s">
        <v>1251</v>
      </c>
      <c r="P271" s="2" t="s">
        <v>63</v>
      </c>
      <c r="Q271" s="2" t="s">
        <v>64</v>
      </c>
      <c r="R271" s="2" t="s">
        <v>64</v>
      </c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2" t="s">
        <v>52</v>
      </c>
      <c r="AW271" s="2" t="s">
        <v>1252</v>
      </c>
      <c r="AX271" s="2" t="s">
        <v>52</v>
      </c>
      <c r="AY271" s="2" t="s">
        <v>52</v>
      </c>
    </row>
    <row r="272" spans="1:51" ht="30" customHeight="1">
      <c r="A272" s="8" t="s">
        <v>845</v>
      </c>
      <c r="B272" s="8" t="s">
        <v>52</v>
      </c>
      <c r="C272" s="8" t="s">
        <v>52</v>
      </c>
      <c r="D272" s="9"/>
      <c r="E272" s="13"/>
      <c r="F272" s="14">
        <f>TRUNC(SUMIF(N270:N271, N269, F270:F271),0)</f>
        <v>0</v>
      </c>
      <c r="G272" s="13"/>
      <c r="H272" s="14">
        <f>TRUNC(SUMIF(N270:N271, N269, H270:H271),0)</f>
        <v>12431</v>
      </c>
      <c r="I272" s="13"/>
      <c r="J272" s="14">
        <f>TRUNC(SUMIF(N270:N271, N269, J270:J271),0)</f>
        <v>0</v>
      </c>
      <c r="K272" s="13"/>
      <c r="L272" s="14">
        <f>F272+H272+J272</f>
        <v>12431</v>
      </c>
      <c r="M272" s="8" t="s">
        <v>52</v>
      </c>
      <c r="N272" s="2" t="s">
        <v>106</v>
      </c>
      <c r="O272" s="2" t="s">
        <v>106</v>
      </c>
      <c r="P272" s="2" t="s">
        <v>52</v>
      </c>
      <c r="Q272" s="2" t="s">
        <v>52</v>
      </c>
      <c r="R272" s="2" t="s">
        <v>52</v>
      </c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2" t="s">
        <v>52</v>
      </c>
      <c r="AW272" s="2" t="s">
        <v>52</v>
      </c>
      <c r="AX272" s="2" t="s">
        <v>52</v>
      </c>
      <c r="AY272" s="2" t="s">
        <v>52</v>
      </c>
    </row>
    <row r="273" spans="1:51" ht="30" customHeight="1">
      <c r="A273" s="9"/>
      <c r="B273" s="9"/>
      <c r="C273" s="9"/>
      <c r="D273" s="9"/>
      <c r="E273" s="13"/>
      <c r="F273" s="14"/>
      <c r="G273" s="13"/>
      <c r="H273" s="14"/>
      <c r="I273" s="13"/>
      <c r="J273" s="14"/>
      <c r="K273" s="13"/>
      <c r="L273" s="14"/>
      <c r="M273" s="9"/>
    </row>
    <row r="274" spans="1:51" ht="30" customHeight="1">
      <c r="A274" s="44" t="s">
        <v>1253</v>
      </c>
      <c r="B274" s="44"/>
      <c r="C274" s="44"/>
      <c r="D274" s="44"/>
      <c r="E274" s="45"/>
      <c r="F274" s="46"/>
      <c r="G274" s="45"/>
      <c r="H274" s="46"/>
      <c r="I274" s="45"/>
      <c r="J274" s="46"/>
      <c r="K274" s="45"/>
      <c r="L274" s="46"/>
      <c r="M274" s="44"/>
      <c r="N274" s="1" t="s">
        <v>277</v>
      </c>
    </row>
    <row r="275" spans="1:51" ht="30" customHeight="1">
      <c r="A275" s="8" t="s">
        <v>1254</v>
      </c>
      <c r="B275" s="8" t="s">
        <v>858</v>
      </c>
      <c r="C275" s="8" t="s">
        <v>859</v>
      </c>
      <c r="D275" s="9">
        <v>0.02</v>
      </c>
      <c r="E275" s="13">
        <f>단가대비표!O173</f>
        <v>0</v>
      </c>
      <c r="F275" s="14">
        <f>TRUNC(E275*D275,1)</f>
        <v>0</v>
      </c>
      <c r="G275" s="13">
        <f>단가대비표!P173</f>
        <v>187174</v>
      </c>
      <c r="H275" s="14">
        <f>TRUNC(G275*D275,1)</f>
        <v>3743.4</v>
      </c>
      <c r="I275" s="13">
        <f>단가대비표!V173</f>
        <v>0</v>
      </c>
      <c r="J275" s="14">
        <f>TRUNC(I275*D275,1)</f>
        <v>0</v>
      </c>
      <c r="K275" s="13">
        <f>TRUNC(E275+G275+I275,1)</f>
        <v>187174</v>
      </c>
      <c r="L275" s="14">
        <f>TRUNC(F275+H275+J275,1)</f>
        <v>3743.4</v>
      </c>
      <c r="M275" s="8" t="s">
        <v>52</v>
      </c>
      <c r="N275" s="2" t="s">
        <v>277</v>
      </c>
      <c r="O275" s="2" t="s">
        <v>1255</v>
      </c>
      <c r="P275" s="2" t="s">
        <v>64</v>
      </c>
      <c r="Q275" s="2" t="s">
        <v>64</v>
      </c>
      <c r="R275" s="2" t="s">
        <v>63</v>
      </c>
      <c r="S275" s="3"/>
      <c r="T275" s="3"/>
      <c r="U275" s="3"/>
      <c r="V275" s="3">
        <v>1</v>
      </c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2" t="s">
        <v>52</v>
      </c>
      <c r="AW275" s="2" t="s">
        <v>1256</v>
      </c>
      <c r="AX275" s="2" t="s">
        <v>52</v>
      </c>
      <c r="AY275" s="2" t="s">
        <v>52</v>
      </c>
    </row>
    <row r="276" spans="1:51" ht="30" customHeight="1">
      <c r="A276" s="8" t="s">
        <v>869</v>
      </c>
      <c r="B276" s="8" t="s">
        <v>1257</v>
      </c>
      <c r="C276" s="8" t="s">
        <v>172</v>
      </c>
      <c r="D276" s="9">
        <v>1</v>
      </c>
      <c r="E276" s="13">
        <v>0</v>
      </c>
      <c r="F276" s="14">
        <f>TRUNC(E276*D276,1)</f>
        <v>0</v>
      </c>
      <c r="G276" s="13">
        <v>0</v>
      </c>
      <c r="H276" s="14">
        <f>TRUNC(G276*D276,1)</f>
        <v>0</v>
      </c>
      <c r="I276" s="13">
        <f>TRUNC(SUMIF(V275:V276, RIGHTB(O276, 1), H275:H276)*U276, 2)</f>
        <v>93.58</v>
      </c>
      <c r="J276" s="14">
        <f>TRUNC(I276*D276,1)</f>
        <v>93.5</v>
      </c>
      <c r="K276" s="13">
        <f>TRUNC(E276+G276+I276,1)</f>
        <v>93.5</v>
      </c>
      <c r="L276" s="14">
        <f>TRUNC(F276+H276+J276,1)</f>
        <v>93.5</v>
      </c>
      <c r="M276" s="8" t="s">
        <v>52</v>
      </c>
      <c r="N276" s="2" t="s">
        <v>277</v>
      </c>
      <c r="O276" s="2" t="s">
        <v>843</v>
      </c>
      <c r="P276" s="2" t="s">
        <v>64</v>
      </c>
      <c r="Q276" s="2" t="s">
        <v>64</v>
      </c>
      <c r="R276" s="2" t="s">
        <v>64</v>
      </c>
      <c r="S276" s="3">
        <v>1</v>
      </c>
      <c r="T276" s="3">
        <v>2</v>
      </c>
      <c r="U276" s="3">
        <v>2.5000000000000001E-2</v>
      </c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2" t="s">
        <v>52</v>
      </c>
      <c r="AW276" s="2" t="s">
        <v>1258</v>
      </c>
      <c r="AX276" s="2" t="s">
        <v>52</v>
      </c>
      <c r="AY276" s="2" t="s">
        <v>52</v>
      </c>
    </row>
    <row r="277" spans="1:51" ht="30" customHeight="1">
      <c r="A277" s="8" t="s">
        <v>845</v>
      </c>
      <c r="B277" s="8" t="s">
        <v>52</v>
      </c>
      <c r="C277" s="8" t="s">
        <v>52</v>
      </c>
      <c r="D277" s="9"/>
      <c r="E277" s="13"/>
      <c r="F277" s="14">
        <f>TRUNC(SUMIF(N275:N276, N274, F275:F276),0)</f>
        <v>0</v>
      </c>
      <c r="G277" s="13"/>
      <c r="H277" s="14">
        <f>TRUNC(SUMIF(N275:N276, N274, H275:H276),0)</f>
        <v>3743</v>
      </c>
      <c r="I277" s="13"/>
      <c r="J277" s="14">
        <f>TRUNC(SUMIF(N275:N276, N274, J275:J276),0)</f>
        <v>93</v>
      </c>
      <c r="K277" s="13"/>
      <c r="L277" s="14">
        <f>F277+H277+J277</f>
        <v>3836</v>
      </c>
      <c r="M277" s="8" t="s">
        <v>52</v>
      </c>
      <c r="N277" s="2" t="s">
        <v>106</v>
      </c>
      <c r="O277" s="2" t="s">
        <v>106</v>
      </c>
      <c r="P277" s="2" t="s">
        <v>52</v>
      </c>
      <c r="Q277" s="2" t="s">
        <v>52</v>
      </c>
      <c r="R277" s="2" t="s">
        <v>52</v>
      </c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2" t="s">
        <v>52</v>
      </c>
      <c r="AW277" s="2" t="s">
        <v>52</v>
      </c>
      <c r="AX277" s="2" t="s">
        <v>52</v>
      </c>
      <c r="AY277" s="2" t="s">
        <v>52</v>
      </c>
    </row>
    <row r="278" spans="1:51" ht="30" customHeight="1">
      <c r="A278" s="9"/>
      <c r="B278" s="9"/>
      <c r="C278" s="9"/>
      <c r="D278" s="9"/>
      <c r="E278" s="13"/>
      <c r="F278" s="14"/>
      <c r="G278" s="13"/>
      <c r="H278" s="14"/>
      <c r="I278" s="13"/>
      <c r="J278" s="14"/>
      <c r="K278" s="13"/>
      <c r="L278" s="14"/>
      <c r="M278" s="9"/>
    </row>
    <row r="279" spans="1:51" ht="30" customHeight="1">
      <c r="A279" s="44" t="s">
        <v>1259</v>
      </c>
      <c r="B279" s="44"/>
      <c r="C279" s="44"/>
      <c r="D279" s="44"/>
      <c r="E279" s="45"/>
      <c r="F279" s="46"/>
      <c r="G279" s="45"/>
      <c r="H279" s="46"/>
      <c r="I279" s="45"/>
      <c r="J279" s="46"/>
      <c r="K279" s="45"/>
      <c r="L279" s="46"/>
      <c r="M279" s="44"/>
      <c r="N279" s="1" t="s">
        <v>281</v>
      </c>
    </row>
    <row r="280" spans="1:51" ht="30" customHeight="1">
      <c r="A280" s="8" t="s">
        <v>1254</v>
      </c>
      <c r="B280" s="8" t="s">
        <v>858</v>
      </c>
      <c r="C280" s="8" t="s">
        <v>859</v>
      </c>
      <c r="D280" s="9">
        <v>2.5000000000000001E-2</v>
      </c>
      <c r="E280" s="13">
        <f>단가대비표!O173</f>
        <v>0</v>
      </c>
      <c r="F280" s="14">
        <f>TRUNC(E280*D280,1)</f>
        <v>0</v>
      </c>
      <c r="G280" s="13">
        <f>단가대비표!P173</f>
        <v>187174</v>
      </c>
      <c r="H280" s="14">
        <f>TRUNC(G280*D280,1)</f>
        <v>4679.3</v>
      </c>
      <c r="I280" s="13">
        <f>단가대비표!V173</f>
        <v>0</v>
      </c>
      <c r="J280" s="14">
        <f>TRUNC(I280*D280,1)</f>
        <v>0</v>
      </c>
      <c r="K280" s="13">
        <f>TRUNC(E280+G280+I280,1)</f>
        <v>187174</v>
      </c>
      <c r="L280" s="14">
        <f>TRUNC(F280+H280+J280,1)</f>
        <v>4679.3</v>
      </c>
      <c r="M280" s="8" t="s">
        <v>52</v>
      </c>
      <c r="N280" s="2" t="s">
        <v>281</v>
      </c>
      <c r="O280" s="2" t="s">
        <v>1255</v>
      </c>
      <c r="P280" s="2" t="s">
        <v>64</v>
      </c>
      <c r="Q280" s="2" t="s">
        <v>64</v>
      </c>
      <c r="R280" s="2" t="s">
        <v>63</v>
      </c>
      <c r="S280" s="3"/>
      <c r="T280" s="3"/>
      <c r="U280" s="3"/>
      <c r="V280" s="3">
        <v>1</v>
      </c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2" t="s">
        <v>52</v>
      </c>
      <c r="AW280" s="2" t="s">
        <v>1260</v>
      </c>
      <c r="AX280" s="2" t="s">
        <v>52</v>
      </c>
      <c r="AY280" s="2" t="s">
        <v>52</v>
      </c>
    </row>
    <row r="281" spans="1:51" ht="30" customHeight="1">
      <c r="A281" s="8" t="s">
        <v>869</v>
      </c>
      <c r="B281" s="8" t="s">
        <v>1257</v>
      </c>
      <c r="C281" s="8" t="s">
        <v>172</v>
      </c>
      <c r="D281" s="9">
        <v>1</v>
      </c>
      <c r="E281" s="13">
        <v>0</v>
      </c>
      <c r="F281" s="14">
        <f>TRUNC(E281*D281,1)</f>
        <v>0</v>
      </c>
      <c r="G281" s="13">
        <v>0</v>
      </c>
      <c r="H281" s="14">
        <f>TRUNC(G281*D281,1)</f>
        <v>0</v>
      </c>
      <c r="I281" s="13">
        <f>TRUNC(SUMIF(V280:V281, RIGHTB(O281, 1), H280:H281)*U281, 2)</f>
        <v>116.98</v>
      </c>
      <c r="J281" s="14">
        <f>TRUNC(I281*D281,1)</f>
        <v>116.9</v>
      </c>
      <c r="K281" s="13">
        <f>TRUNC(E281+G281+I281,1)</f>
        <v>116.9</v>
      </c>
      <c r="L281" s="14">
        <f>TRUNC(F281+H281+J281,1)</f>
        <v>116.9</v>
      </c>
      <c r="M281" s="8" t="s">
        <v>52</v>
      </c>
      <c r="N281" s="2" t="s">
        <v>281</v>
      </c>
      <c r="O281" s="2" t="s">
        <v>843</v>
      </c>
      <c r="P281" s="2" t="s">
        <v>64</v>
      </c>
      <c r="Q281" s="2" t="s">
        <v>64</v>
      </c>
      <c r="R281" s="2" t="s">
        <v>64</v>
      </c>
      <c r="S281" s="3">
        <v>1</v>
      </c>
      <c r="T281" s="3">
        <v>2</v>
      </c>
      <c r="U281" s="3">
        <v>2.5000000000000001E-2</v>
      </c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2" t="s">
        <v>52</v>
      </c>
      <c r="AW281" s="2" t="s">
        <v>1261</v>
      </c>
      <c r="AX281" s="2" t="s">
        <v>52</v>
      </c>
      <c r="AY281" s="2" t="s">
        <v>52</v>
      </c>
    </row>
    <row r="282" spans="1:51" ht="30" customHeight="1">
      <c r="A282" s="8" t="s">
        <v>845</v>
      </c>
      <c r="B282" s="8" t="s">
        <v>52</v>
      </c>
      <c r="C282" s="8" t="s">
        <v>52</v>
      </c>
      <c r="D282" s="9"/>
      <c r="E282" s="13"/>
      <c r="F282" s="14">
        <f>TRUNC(SUMIF(N280:N281, N279, F280:F281),0)</f>
        <v>0</v>
      </c>
      <c r="G282" s="13"/>
      <c r="H282" s="14">
        <f>TRUNC(SUMIF(N280:N281, N279, H280:H281),0)</f>
        <v>4679</v>
      </c>
      <c r="I282" s="13"/>
      <c r="J282" s="14">
        <f>TRUNC(SUMIF(N280:N281, N279, J280:J281),0)</f>
        <v>116</v>
      </c>
      <c r="K282" s="13"/>
      <c r="L282" s="14">
        <f>F282+H282+J282</f>
        <v>4795</v>
      </c>
      <c r="M282" s="8" t="s">
        <v>52</v>
      </c>
      <c r="N282" s="2" t="s">
        <v>106</v>
      </c>
      <c r="O282" s="2" t="s">
        <v>106</v>
      </c>
      <c r="P282" s="2" t="s">
        <v>52</v>
      </c>
      <c r="Q282" s="2" t="s">
        <v>52</v>
      </c>
      <c r="R282" s="2" t="s">
        <v>52</v>
      </c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2" t="s">
        <v>52</v>
      </c>
      <c r="AW282" s="2" t="s">
        <v>52</v>
      </c>
      <c r="AX282" s="2" t="s">
        <v>52</v>
      </c>
      <c r="AY282" s="2" t="s">
        <v>52</v>
      </c>
    </row>
    <row r="283" spans="1:51" ht="30" customHeight="1">
      <c r="A283" s="9"/>
      <c r="B283" s="9"/>
      <c r="C283" s="9"/>
      <c r="D283" s="9"/>
      <c r="E283" s="13"/>
      <c r="F283" s="14"/>
      <c r="G283" s="13"/>
      <c r="H283" s="14"/>
      <c r="I283" s="13"/>
      <c r="J283" s="14"/>
      <c r="K283" s="13"/>
      <c r="L283" s="14"/>
      <c r="M283" s="9"/>
    </row>
    <row r="284" spans="1:51" ht="30" customHeight="1">
      <c r="A284" s="44" t="s">
        <v>1262</v>
      </c>
      <c r="B284" s="44"/>
      <c r="C284" s="44"/>
      <c r="D284" s="44"/>
      <c r="E284" s="45"/>
      <c r="F284" s="46"/>
      <c r="G284" s="45"/>
      <c r="H284" s="46"/>
      <c r="I284" s="45"/>
      <c r="J284" s="46"/>
      <c r="K284" s="45"/>
      <c r="L284" s="46"/>
      <c r="M284" s="44"/>
      <c r="N284" s="1" t="s">
        <v>284</v>
      </c>
    </row>
    <row r="285" spans="1:51" ht="30" customHeight="1">
      <c r="A285" s="8" t="s">
        <v>1254</v>
      </c>
      <c r="B285" s="8" t="s">
        <v>858</v>
      </c>
      <c r="C285" s="8" t="s">
        <v>859</v>
      </c>
      <c r="D285" s="9">
        <v>0.03</v>
      </c>
      <c r="E285" s="13">
        <f>단가대비표!O173</f>
        <v>0</v>
      </c>
      <c r="F285" s="14">
        <f>TRUNC(E285*D285,1)</f>
        <v>0</v>
      </c>
      <c r="G285" s="13">
        <f>단가대비표!P173</f>
        <v>187174</v>
      </c>
      <c r="H285" s="14">
        <f>TRUNC(G285*D285,1)</f>
        <v>5615.2</v>
      </c>
      <c r="I285" s="13">
        <f>단가대비표!V173</f>
        <v>0</v>
      </c>
      <c r="J285" s="14">
        <f>TRUNC(I285*D285,1)</f>
        <v>0</v>
      </c>
      <c r="K285" s="13">
        <f>TRUNC(E285+G285+I285,1)</f>
        <v>187174</v>
      </c>
      <c r="L285" s="14">
        <f>TRUNC(F285+H285+J285,1)</f>
        <v>5615.2</v>
      </c>
      <c r="M285" s="8" t="s">
        <v>52</v>
      </c>
      <c r="N285" s="2" t="s">
        <v>284</v>
      </c>
      <c r="O285" s="2" t="s">
        <v>1255</v>
      </c>
      <c r="P285" s="2" t="s">
        <v>64</v>
      </c>
      <c r="Q285" s="2" t="s">
        <v>64</v>
      </c>
      <c r="R285" s="2" t="s">
        <v>63</v>
      </c>
      <c r="S285" s="3"/>
      <c r="T285" s="3"/>
      <c r="U285" s="3"/>
      <c r="V285" s="3">
        <v>1</v>
      </c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2" t="s">
        <v>52</v>
      </c>
      <c r="AW285" s="2" t="s">
        <v>1263</v>
      </c>
      <c r="AX285" s="2" t="s">
        <v>52</v>
      </c>
      <c r="AY285" s="2" t="s">
        <v>52</v>
      </c>
    </row>
    <row r="286" spans="1:51" ht="30" customHeight="1">
      <c r="A286" s="8" t="s">
        <v>869</v>
      </c>
      <c r="B286" s="8" t="s">
        <v>1257</v>
      </c>
      <c r="C286" s="8" t="s">
        <v>172</v>
      </c>
      <c r="D286" s="9">
        <v>1</v>
      </c>
      <c r="E286" s="13">
        <v>0</v>
      </c>
      <c r="F286" s="14">
        <f>TRUNC(E286*D286,1)</f>
        <v>0</v>
      </c>
      <c r="G286" s="13">
        <v>0</v>
      </c>
      <c r="H286" s="14">
        <f>TRUNC(G286*D286,1)</f>
        <v>0</v>
      </c>
      <c r="I286" s="13">
        <f>TRUNC(SUMIF(V285:V286, RIGHTB(O286, 1), H285:H286)*U286, 2)</f>
        <v>140.38</v>
      </c>
      <c r="J286" s="14">
        <f>TRUNC(I286*D286,1)</f>
        <v>140.30000000000001</v>
      </c>
      <c r="K286" s="13">
        <f>TRUNC(E286+G286+I286,1)</f>
        <v>140.30000000000001</v>
      </c>
      <c r="L286" s="14">
        <f>TRUNC(F286+H286+J286,1)</f>
        <v>140.30000000000001</v>
      </c>
      <c r="M286" s="8" t="s">
        <v>52</v>
      </c>
      <c r="N286" s="2" t="s">
        <v>284</v>
      </c>
      <c r="O286" s="2" t="s">
        <v>843</v>
      </c>
      <c r="P286" s="2" t="s">
        <v>64</v>
      </c>
      <c r="Q286" s="2" t="s">
        <v>64</v>
      </c>
      <c r="R286" s="2" t="s">
        <v>64</v>
      </c>
      <c r="S286" s="3">
        <v>1</v>
      </c>
      <c r="T286" s="3">
        <v>2</v>
      </c>
      <c r="U286" s="3">
        <v>2.5000000000000001E-2</v>
      </c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2" t="s">
        <v>52</v>
      </c>
      <c r="AW286" s="2" t="s">
        <v>1264</v>
      </c>
      <c r="AX286" s="2" t="s">
        <v>52</v>
      </c>
      <c r="AY286" s="2" t="s">
        <v>52</v>
      </c>
    </row>
    <row r="287" spans="1:51" ht="30" customHeight="1">
      <c r="A287" s="8" t="s">
        <v>845</v>
      </c>
      <c r="B287" s="8" t="s">
        <v>52</v>
      </c>
      <c r="C287" s="8" t="s">
        <v>52</v>
      </c>
      <c r="D287" s="9"/>
      <c r="E287" s="13"/>
      <c r="F287" s="14">
        <f>TRUNC(SUMIF(N285:N286, N284, F285:F286),0)</f>
        <v>0</v>
      </c>
      <c r="G287" s="13"/>
      <c r="H287" s="14">
        <f>TRUNC(SUMIF(N285:N286, N284, H285:H286),0)</f>
        <v>5615</v>
      </c>
      <c r="I287" s="13"/>
      <c r="J287" s="14">
        <f>TRUNC(SUMIF(N285:N286, N284, J285:J286),0)</f>
        <v>140</v>
      </c>
      <c r="K287" s="13"/>
      <c r="L287" s="14">
        <f>F287+H287+J287</f>
        <v>5755</v>
      </c>
      <c r="M287" s="8" t="s">
        <v>52</v>
      </c>
      <c r="N287" s="2" t="s">
        <v>106</v>
      </c>
      <c r="O287" s="2" t="s">
        <v>106</v>
      </c>
      <c r="P287" s="2" t="s">
        <v>52</v>
      </c>
      <c r="Q287" s="2" t="s">
        <v>52</v>
      </c>
      <c r="R287" s="2" t="s">
        <v>52</v>
      </c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2" t="s">
        <v>52</v>
      </c>
      <c r="AW287" s="2" t="s">
        <v>52</v>
      </c>
      <c r="AX287" s="2" t="s">
        <v>52</v>
      </c>
      <c r="AY287" s="2" t="s">
        <v>52</v>
      </c>
    </row>
    <row r="288" spans="1:51" ht="30" customHeight="1">
      <c r="A288" s="9"/>
      <c r="B288" s="9"/>
      <c r="C288" s="9"/>
      <c r="D288" s="9"/>
      <c r="E288" s="13"/>
      <c r="F288" s="14"/>
      <c r="G288" s="13"/>
      <c r="H288" s="14"/>
      <c r="I288" s="13"/>
      <c r="J288" s="14"/>
      <c r="K288" s="13"/>
      <c r="L288" s="14"/>
      <c r="M288" s="9"/>
    </row>
    <row r="289" spans="1:51" ht="30" customHeight="1">
      <c r="A289" s="44" t="s">
        <v>1265</v>
      </c>
      <c r="B289" s="44"/>
      <c r="C289" s="44"/>
      <c r="D289" s="44"/>
      <c r="E289" s="45"/>
      <c r="F289" s="46"/>
      <c r="G289" s="45"/>
      <c r="H289" s="46"/>
      <c r="I289" s="45"/>
      <c r="J289" s="46"/>
      <c r="K289" s="45"/>
      <c r="L289" s="46"/>
      <c r="M289" s="44"/>
      <c r="N289" s="1" t="s">
        <v>288</v>
      </c>
    </row>
    <row r="290" spans="1:51" ht="30" customHeight="1">
      <c r="A290" s="8" t="s">
        <v>990</v>
      </c>
      <c r="B290" s="8" t="s">
        <v>1266</v>
      </c>
      <c r="C290" s="8" t="s">
        <v>886</v>
      </c>
      <c r="D290" s="9">
        <v>9.1999999999999993</v>
      </c>
      <c r="E290" s="13">
        <f>단가대비표!O41</f>
        <v>528</v>
      </c>
      <c r="F290" s="14">
        <f>TRUNC(E290*D290,1)</f>
        <v>4857.6000000000004</v>
      </c>
      <c r="G290" s="13">
        <f>단가대비표!P41</f>
        <v>0</v>
      </c>
      <c r="H290" s="14">
        <f>TRUNC(G290*D290,1)</f>
        <v>0</v>
      </c>
      <c r="I290" s="13">
        <f>단가대비표!V41</f>
        <v>0</v>
      </c>
      <c r="J290" s="14">
        <f>TRUNC(I290*D290,1)</f>
        <v>0</v>
      </c>
      <c r="K290" s="13">
        <f t="shared" ref="K290:L292" si="42">TRUNC(E290+G290+I290,1)</f>
        <v>528</v>
      </c>
      <c r="L290" s="14">
        <f t="shared" si="42"/>
        <v>4857.6000000000004</v>
      </c>
      <c r="M290" s="8" t="s">
        <v>52</v>
      </c>
      <c r="N290" s="2" t="s">
        <v>288</v>
      </c>
      <c r="O290" s="2" t="s">
        <v>1267</v>
      </c>
      <c r="P290" s="2" t="s">
        <v>64</v>
      </c>
      <c r="Q290" s="2" t="s">
        <v>64</v>
      </c>
      <c r="R290" s="2" t="s">
        <v>63</v>
      </c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2" t="s">
        <v>52</v>
      </c>
      <c r="AW290" s="2" t="s">
        <v>1268</v>
      </c>
      <c r="AX290" s="2" t="s">
        <v>52</v>
      </c>
      <c r="AY290" s="2" t="s">
        <v>52</v>
      </c>
    </row>
    <row r="291" spans="1:51" ht="30" customHeight="1">
      <c r="A291" s="8" t="s">
        <v>990</v>
      </c>
      <c r="B291" s="8" t="s">
        <v>1269</v>
      </c>
      <c r="C291" s="8" t="s">
        <v>886</v>
      </c>
      <c r="D291" s="9">
        <v>4</v>
      </c>
      <c r="E291" s="13">
        <f>단가대비표!O40</f>
        <v>1070</v>
      </c>
      <c r="F291" s="14">
        <f>TRUNC(E291*D291,1)</f>
        <v>4280</v>
      </c>
      <c r="G291" s="13">
        <f>단가대비표!P40</f>
        <v>0</v>
      </c>
      <c r="H291" s="14">
        <f>TRUNC(G291*D291,1)</f>
        <v>0</v>
      </c>
      <c r="I291" s="13">
        <f>단가대비표!V40</f>
        <v>0</v>
      </c>
      <c r="J291" s="14">
        <f>TRUNC(I291*D291,1)</f>
        <v>0</v>
      </c>
      <c r="K291" s="13">
        <f t="shared" si="42"/>
        <v>1070</v>
      </c>
      <c r="L291" s="14">
        <f t="shared" si="42"/>
        <v>4280</v>
      </c>
      <c r="M291" s="8" t="s">
        <v>52</v>
      </c>
      <c r="N291" s="2" t="s">
        <v>288</v>
      </c>
      <c r="O291" s="2" t="s">
        <v>1270</v>
      </c>
      <c r="P291" s="2" t="s">
        <v>64</v>
      </c>
      <c r="Q291" s="2" t="s">
        <v>64</v>
      </c>
      <c r="R291" s="2" t="s">
        <v>63</v>
      </c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2" t="s">
        <v>52</v>
      </c>
      <c r="AW291" s="2" t="s">
        <v>1271</v>
      </c>
      <c r="AX291" s="2" t="s">
        <v>52</v>
      </c>
      <c r="AY291" s="2" t="s">
        <v>52</v>
      </c>
    </row>
    <row r="292" spans="1:51" ht="30" customHeight="1">
      <c r="A292" s="8" t="s">
        <v>1272</v>
      </c>
      <c r="B292" s="8" t="s">
        <v>858</v>
      </c>
      <c r="C292" s="8" t="s">
        <v>859</v>
      </c>
      <c r="D292" s="9">
        <v>5.0000000000000001E-3</v>
      </c>
      <c r="E292" s="13">
        <f>단가대비표!O178</f>
        <v>0</v>
      </c>
      <c r="F292" s="14">
        <f>TRUNC(E292*D292,1)</f>
        <v>0</v>
      </c>
      <c r="G292" s="13">
        <f>단가대비표!P178</f>
        <v>214502</v>
      </c>
      <c r="H292" s="14">
        <f>TRUNC(G292*D292,1)</f>
        <v>1072.5</v>
      </c>
      <c r="I292" s="13">
        <f>단가대비표!V178</f>
        <v>0</v>
      </c>
      <c r="J292" s="14">
        <f>TRUNC(I292*D292,1)</f>
        <v>0</v>
      </c>
      <c r="K292" s="13">
        <f t="shared" si="42"/>
        <v>214502</v>
      </c>
      <c r="L292" s="14">
        <f t="shared" si="42"/>
        <v>1072.5</v>
      </c>
      <c r="M292" s="8" t="s">
        <v>52</v>
      </c>
      <c r="N292" s="2" t="s">
        <v>288</v>
      </c>
      <c r="O292" s="2" t="s">
        <v>1273</v>
      </c>
      <c r="P292" s="2" t="s">
        <v>64</v>
      </c>
      <c r="Q292" s="2" t="s">
        <v>64</v>
      </c>
      <c r="R292" s="2" t="s">
        <v>63</v>
      </c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2" t="s">
        <v>52</v>
      </c>
      <c r="AW292" s="2" t="s">
        <v>1274</v>
      </c>
      <c r="AX292" s="2" t="s">
        <v>52</v>
      </c>
      <c r="AY292" s="2" t="s">
        <v>52</v>
      </c>
    </row>
    <row r="293" spans="1:51" ht="30" customHeight="1">
      <c r="A293" s="8" t="s">
        <v>845</v>
      </c>
      <c r="B293" s="8" t="s">
        <v>52</v>
      </c>
      <c r="C293" s="8" t="s">
        <v>52</v>
      </c>
      <c r="D293" s="9"/>
      <c r="E293" s="13"/>
      <c r="F293" s="14">
        <f>TRUNC(SUMIF(N290:N292, N289, F290:F292),0)</f>
        <v>9137</v>
      </c>
      <c r="G293" s="13"/>
      <c r="H293" s="14">
        <f>TRUNC(SUMIF(N290:N292, N289, H290:H292),0)</f>
        <v>1072</v>
      </c>
      <c r="I293" s="13"/>
      <c r="J293" s="14">
        <f>TRUNC(SUMIF(N290:N292, N289, J290:J292),0)</f>
        <v>0</v>
      </c>
      <c r="K293" s="13"/>
      <c r="L293" s="14">
        <f>F293+H293+J293</f>
        <v>10209</v>
      </c>
      <c r="M293" s="8" t="s">
        <v>52</v>
      </c>
      <c r="N293" s="2" t="s">
        <v>106</v>
      </c>
      <c r="O293" s="2" t="s">
        <v>106</v>
      </c>
      <c r="P293" s="2" t="s">
        <v>52</v>
      </c>
      <c r="Q293" s="2" t="s">
        <v>52</v>
      </c>
      <c r="R293" s="2" t="s">
        <v>52</v>
      </c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2" t="s">
        <v>52</v>
      </c>
      <c r="AW293" s="2" t="s">
        <v>52</v>
      </c>
      <c r="AX293" s="2" t="s">
        <v>52</v>
      </c>
      <c r="AY293" s="2" t="s">
        <v>52</v>
      </c>
    </row>
    <row r="294" spans="1:51" ht="30" customHeight="1">
      <c r="A294" s="9"/>
      <c r="B294" s="9"/>
      <c r="C294" s="9"/>
      <c r="D294" s="9"/>
      <c r="E294" s="13"/>
      <c r="F294" s="14"/>
      <c r="G294" s="13"/>
      <c r="H294" s="14"/>
      <c r="I294" s="13"/>
      <c r="J294" s="14"/>
      <c r="K294" s="13"/>
      <c r="L294" s="14"/>
      <c r="M294" s="9"/>
    </row>
    <row r="295" spans="1:51" ht="30" customHeight="1">
      <c r="A295" s="44" t="s">
        <v>1275</v>
      </c>
      <c r="B295" s="44"/>
      <c r="C295" s="44"/>
      <c r="D295" s="44"/>
      <c r="E295" s="45"/>
      <c r="F295" s="46"/>
      <c r="G295" s="45"/>
      <c r="H295" s="46"/>
      <c r="I295" s="45"/>
      <c r="J295" s="46"/>
      <c r="K295" s="45"/>
      <c r="L295" s="46"/>
      <c r="M295" s="44"/>
      <c r="N295" s="1" t="s">
        <v>292</v>
      </c>
    </row>
    <row r="296" spans="1:51" ht="30" customHeight="1">
      <c r="A296" s="8" t="s">
        <v>1276</v>
      </c>
      <c r="B296" s="8" t="s">
        <v>1277</v>
      </c>
      <c r="C296" s="8" t="s">
        <v>72</v>
      </c>
      <c r="D296" s="9">
        <v>1</v>
      </c>
      <c r="E296" s="13">
        <f>단가대비표!O58</f>
        <v>2291.66</v>
      </c>
      <c r="F296" s="14">
        <f>TRUNC(E296*D296,1)</f>
        <v>2291.6</v>
      </c>
      <c r="G296" s="13">
        <f>단가대비표!P58</f>
        <v>0</v>
      </c>
      <c r="H296" s="14">
        <f>TRUNC(G296*D296,1)</f>
        <v>0</v>
      </c>
      <c r="I296" s="13">
        <f>단가대비표!V58</f>
        <v>0</v>
      </c>
      <c r="J296" s="14">
        <f>TRUNC(I296*D296,1)</f>
        <v>0</v>
      </c>
      <c r="K296" s="13">
        <f>TRUNC(E296+G296+I296,1)</f>
        <v>2291.6</v>
      </c>
      <c r="L296" s="14">
        <f>TRUNC(F296+H296+J296,1)</f>
        <v>2291.6</v>
      </c>
      <c r="M296" s="8" t="s">
        <v>52</v>
      </c>
      <c r="N296" s="2" t="s">
        <v>292</v>
      </c>
      <c r="O296" s="2" t="s">
        <v>1278</v>
      </c>
      <c r="P296" s="2" t="s">
        <v>64</v>
      </c>
      <c r="Q296" s="2" t="s">
        <v>64</v>
      </c>
      <c r="R296" s="2" t="s">
        <v>63</v>
      </c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2" t="s">
        <v>52</v>
      </c>
      <c r="AW296" s="2" t="s">
        <v>1279</v>
      </c>
      <c r="AX296" s="2" t="s">
        <v>52</v>
      </c>
      <c r="AY296" s="2" t="s">
        <v>52</v>
      </c>
    </row>
    <row r="297" spans="1:51" ht="30" customHeight="1">
      <c r="A297" s="8" t="s">
        <v>1280</v>
      </c>
      <c r="B297" s="8" t="s">
        <v>481</v>
      </c>
      <c r="C297" s="8" t="s">
        <v>72</v>
      </c>
      <c r="D297" s="9">
        <v>1</v>
      </c>
      <c r="E297" s="13">
        <f>일위대가목록!E221</f>
        <v>0</v>
      </c>
      <c r="F297" s="14">
        <f>TRUNC(E297*D297,1)</f>
        <v>0</v>
      </c>
      <c r="G297" s="13">
        <f>일위대가목록!F221</f>
        <v>5148</v>
      </c>
      <c r="H297" s="14">
        <f>TRUNC(G297*D297,1)</f>
        <v>5148</v>
      </c>
      <c r="I297" s="13">
        <f>일위대가목록!G221</f>
        <v>0</v>
      </c>
      <c r="J297" s="14">
        <f>TRUNC(I297*D297,1)</f>
        <v>0</v>
      </c>
      <c r="K297" s="13">
        <f>TRUNC(E297+G297+I297,1)</f>
        <v>5148</v>
      </c>
      <c r="L297" s="14">
        <f>TRUNC(F297+H297+J297,1)</f>
        <v>5148</v>
      </c>
      <c r="M297" s="8" t="s">
        <v>1281</v>
      </c>
      <c r="N297" s="2" t="s">
        <v>292</v>
      </c>
      <c r="O297" s="2" t="s">
        <v>1282</v>
      </c>
      <c r="P297" s="2" t="s">
        <v>63</v>
      </c>
      <c r="Q297" s="2" t="s">
        <v>64</v>
      </c>
      <c r="R297" s="2" t="s">
        <v>64</v>
      </c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2" t="s">
        <v>52</v>
      </c>
      <c r="AW297" s="2" t="s">
        <v>1283</v>
      </c>
      <c r="AX297" s="2" t="s">
        <v>52</v>
      </c>
      <c r="AY297" s="2" t="s">
        <v>52</v>
      </c>
    </row>
    <row r="298" spans="1:51" ht="30" customHeight="1">
      <c r="A298" s="8" t="s">
        <v>845</v>
      </c>
      <c r="B298" s="8" t="s">
        <v>52</v>
      </c>
      <c r="C298" s="8" t="s">
        <v>52</v>
      </c>
      <c r="D298" s="9"/>
      <c r="E298" s="13"/>
      <c r="F298" s="14">
        <f>TRUNC(SUMIF(N296:N297, N295, F296:F297),0)</f>
        <v>2291</v>
      </c>
      <c r="G298" s="13"/>
      <c r="H298" s="14">
        <f>TRUNC(SUMIF(N296:N297, N295, H296:H297),0)</f>
        <v>5148</v>
      </c>
      <c r="I298" s="13"/>
      <c r="J298" s="14">
        <f>TRUNC(SUMIF(N296:N297, N295, J296:J297),0)</f>
        <v>0</v>
      </c>
      <c r="K298" s="13"/>
      <c r="L298" s="14">
        <f>F298+H298+J298</f>
        <v>7439</v>
      </c>
      <c r="M298" s="8" t="s">
        <v>52</v>
      </c>
      <c r="N298" s="2" t="s">
        <v>106</v>
      </c>
      <c r="O298" s="2" t="s">
        <v>106</v>
      </c>
      <c r="P298" s="2" t="s">
        <v>52</v>
      </c>
      <c r="Q298" s="2" t="s">
        <v>52</v>
      </c>
      <c r="R298" s="2" t="s">
        <v>52</v>
      </c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2" t="s">
        <v>52</v>
      </c>
      <c r="AW298" s="2" t="s">
        <v>52</v>
      </c>
      <c r="AX298" s="2" t="s">
        <v>52</v>
      </c>
      <c r="AY298" s="2" t="s">
        <v>52</v>
      </c>
    </row>
    <row r="299" spans="1:51" ht="30" customHeight="1">
      <c r="A299" s="9"/>
      <c r="B299" s="9"/>
      <c r="C299" s="9"/>
      <c r="D299" s="9"/>
      <c r="E299" s="13"/>
      <c r="F299" s="14"/>
      <c r="G299" s="13"/>
      <c r="H299" s="14"/>
      <c r="I299" s="13"/>
      <c r="J299" s="14"/>
      <c r="K299" s="13"/>
      <c r="L299" s="14"/>
      <c r="M299" s="9"/>
    </row>
    <row r="300" spans="1:51" ht="30" customHeight="1">
      <c r="A300" s="44" t="s">
        <v>1284</v>
      </c>
      <c r="B300" s="44"/>
      <c r="C300" s="44"/>
      <c r="D300" s="44"/>
      <c r="E300" s="45"/>
      <c r="F300" s="46"/>
      <c r="G300" s="45"/>
      <c r="H300" s="46"/>
      <c r="I300" s="45"/>
      <c r="J300" s="46"/>
      <c r="K300" s="45"/>
      <c r="L300" s="46"/>
      <c r="M300" s="44"/>
      <c r="N300" s="1" t="s">
        <v>296</v>
      </c>
    </row>
    <row r="301" spans="1:51" ht="30" customHeight="1">
      <c r="A301" s="8" t="s">
        <v>1285</v>
      </c>
      <c r="B301" s="8" t="s">
        <v>1286</v>
      </c>
      <c r="C301" s="8" t="s">
        <v>77</v>
      </c>
      <c r="D301" s="9">
        <v>23.422999999999998</v>
      </c>
      <c r="E301" s="13">
        <f>단가대비표!O78</f>
        <v>272000</v>
      </c>
      <c r="F301" s="14">
        <f>TRUNC(E301*D301,1)</f>
        <v>6371056</v>
      </c>
      <c r="G301" s="13">
        <f>단가대비표!P78</f>
        <v>0</v>
      </c>
      <c r="H301" s="14">
        <f>TRUNC(G301*D301,1)</f>
        <v>0</v>
      </c>
      <c r="I301" s="13">
        <f>단가대비표!V78</f>
        <v>0</v>
      </c>
      <c r="J301" s="14">
        <f>TRUNC(I301*D301,1)</f>
        <v>0</v>
      </c>
      <c r="K301" s="13">
        <f>TRUNC(E301+G301+I301,1)</f>
        <v>272000</v>
      </c>
      <c r="L301" s="14">
        <f>TRUNC(F301+H301+J301,1)</f>
        <v>6371056</v>
      </c>
      <c r="M301" s="8" t="s">
        <v>443</v>
      </c>
      <c r="N301" s="2" t="s">
        <v>296</v>
      </c>
      <c r="O301" s="2" t="s">
        <v>1287</v>
      </c>
      <c r="P301" s="2" t="s">
        <v>64</v>
      </c>
      <c r="Q301" s="2" t="s">
        <v>64</v>
      </c>
      <c r="R301" s="2" t="s">
        <v>63</v>
      </c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2" t="s">
        <v>52</v>
      </c>
      <c r="AW301" s="2" t="s">
        <v>1288</v>
      </c>
      <c r="AX301" s="2" t="s">
        <v>52</v>
      </c>
      <c r="AY301" s="2" t="s">
        <v>52</v>
      </c>
    </row>
    <row r="302" spans="1:51" ht="30" customHeight="1">
      <c r="A302" s="8" t="s">
        <v>845</v>
      </c>
      <c r="B302" s="8" t="s">
        <v>52</v>
      </c>
      <c r="C302" s="8" t="s">
        <v>52</v>
      </c>
      <c r="D302" s="9"/>
      <c r="E302" s="13"/>
      <c r="F302" s="14">
        <f>TRUNC(SUMIF(N301:N301, N300, F301:F301),0)</f>
        <v>6371056</v>
      </c>
      <c r="G302" s="13"/>
      <c r="H302" s="14">
        <f>TRUNC(SUMIF(N301:N301, N300, H301:H301),0)</f>
        <v>0</v>
      </c>
      <c r="I302" s="13"/>
      <c r="J302" s="14">
        <f>TRUNC(SUMIF(N301:N301, N300, J301:J301),0)</f>
        <v>0</v>
      </c>
      <c r="K302" s="13"/>
      <c r="L302" s="14">
        <f>F302+H302+J302</f>
        <v>6371056</v>
      </c>
      <c r="M302" s="8" t="s">
        <v>52</v>
      </c>
      <c r="N302" s="2" t="s">
        <v>106</v>
      </c>
      <c r="O302" s="2" t="s">
        <v>106</v>
      </c>
      <c r="P302" s="2" t="s">
        <v>52</v>
      </c>
      <c r="Q302" s="2" t="s">
        <v>52</v>
      </c>
      <c r="R302" s="2" t="s">
        <v>52</v>
      </c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2" t="s">
        <v>52</v>
      </c>
      <c r="AW302" s="2" t="s">
        <v>52</v>
      </c>
      <c r="AX302" s="2" t="s">
        <v>52</v>
      </c>
      <c r="AY302" s="2" t="s">
        <v>52</v>
      </c>
    </row>
    <row r="303" spans="1:51" ht="30" customHeight="1">
      <c r="A303" s="9"/>
      <c r="B303" s="9"/>
      <c r="C303" s="9"/>
      <c r="D303" s="9"/>
      <c r="E303" s="13"/>
      <c r="F303" s="14"/>
      <c r="G303" s="13"/>
      <c r="H303" s="14"/>
      <c r="I303" s="13"/>
      <c r="J303" s="14"/>
      <c r="K303" s="13"/>
      <c r="L303" s="14"/>
      <c r="M303" s="9"/>
    </row>
    <row r="304" spans="1:51" ht="30" customHeight="1">
      <c r="A304" s="44" t="s">
        <v>1289</v>
      </c>
      <c r="B304" s="44"/>
      <c r="C304" s="44"/>
      <c r="D304" s="44"/>
      <c r="E304" s="45"/>
      <c r="F304" s="46"/>
      <c r="G304" s="45"/>
      <c r="H304" s="46"/>
      <c r="I304" s="45"/>
      <c r="J304" s="46"/>
      <c r="K304" s="45"/>
      <c r="L304" s="46"/>
      <c r="M304" s="44"/>
      <c r="N304" s="1" t="s">
        <v>300</v>
      </c>
    </row>
    <row r="305" spans="1:51" ht="30" customHeight="1">
      <c r="A305" s="8" t="s">
        <v>1285</v>
      </c>
      <c r="B305" s="8" t="s">
        <v>1290</v>
      </c>
      <c r="C305" s="8" t="s">
        <v>77</v>
      </c>
      <c r="D305" s="9">
        <v>16.870999999999999</v>
      </c>
      <c r="E305" s="13">
        <f>단가대비표!O76</f>
        <v>99000</v>
      </c>
      <c r="F305" s="14">
        <f>TRUNC(E305*D305,1)</f>
        <v>1670229</v>
      </c>
      <c r="G305" s="13">
        <f>단가대비표!P76</f>
        <v>0</v>
      </c>
      <c r="H305" s="14">
        <f>TRUNC(G305*D305,1)</f>
        <v>0</v>
      </c>
      <c r="I305" s="13">
        <f>단가대비표!V76</f>
        <v>0</v>
      </c>
      <c r="J305" s="14">
        <f>TRUNC(I305*D305,1)</f>
        <v>0</v>
      </c>
      <c r="K305" s="13">
        <f>TRUNC(E305+G305+I305,1)</f>
        <v>99000</v>
      </c>
      <c r="L305" s="14">
        <f>TRUNC(F305+H305+J305,1)</f>
        <v>1670229</v>
      </c>
      <c r="M305" s="8" t="s">
        <v>443</v>
      </c>
      <c r="N305" s="2" t="s">
        <v>300</v>
      </c>
      <c r="O305" s="2" t="s">
        <v>1291</v>
      </c>
      <c r="P305" s="2" t="s">
        <v>64</v>
      </c>
      <c r="Q305" s="2" t="s">
        <v>64</v>
      </c>
      <c r="R305" s="2" t="s">
        <v>63</v>
      </c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2" t="s">
        <v>52</v>
      </c>
      <c r="AW305" s="2" t="s">
        <v>1292</v>
      </c>
      <c r="AX305" s="2" t="s">
        <v>52</v>
      </c>
      <c r="AY305" s="2" t="s">
        <v>52</v>
      </c>
    </row>
    <row r="306" spans="1:51" ht="30" customHeight="1">
      <c r="A306" s="8" t="s">
        <v>845</v>
      </c>
      <c r="B306" s="8" t="s">
        <v>52</v>
      </c>
      <c r="C306" s="8" t="s">
        <v>52</v>
      </c>
      <c r="D306" s="9"/>
      <c r="E306" s="13"/>
      <c r="F306" s="14">
        <f>TRUNC(SUMIF(N305:N305, N304, F305:F305),0)</f>
        <v>1670229</v>
      </c>
      <c r="G306" s="13"/>
      <c r="H306" s="14">
        <f>TRUNC(SUMIF(N305:N305, N304, H305:H305),0)</f>
        <v>0</v>
      </c>
      <c r="I306" s="13"/>
      <c r="J306" s="14">
        <f>TRUNC(SUMIF(N305:N305, N304, J305:J305),0)</f>
        <v>0</v>
      </c>
      <c r="K306" s="13"/>
      <c r="L306" s="14">
        <f>F306+H306+J306</f>
        <v>1670229</v>
      </c>
      <c r="M306" s="8" t="s">
        <v>52</v>
      </c>
      <c r="N306" s="2" t="s">
        <v>106</v>
      </c>
      <c r="O306" s="2" t="s">
        <v>106</v>
      </c>
      <c r="P306" s="2" t="s">
        <v>52</v>
      </c>
      <c r="Q306" s="2" t="s">
        <v>52</v>
      </c>
      <c r="R306" s="2" t="s">
        <v>52</v>
      </c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2" t="s">
        <v>52</v>
      </c>
      <c r="AW306" s="2" t="s">
        <v>52</v>
      </c>
      <c r="AX306" s="2" t="s">
        <v>52</v>
      </c>
      <c r="AY306" s="2" t="s">
        <v>52</v>
      </c>
    </row>
    <row r="307" spans="1:51" ht="30" customHeight="1">
      <c r="A307" s="9"/>
      <c r="B307" s="9"/>
      <c r="C307" s="9"/>
      <c r="D307" s="9"/>
      <c r="E307" s="13"/>
      <c r="F307" s="14"/>
      <c r="G307" s="13"/>
      <c r="H307" s="14"/>
      <c r="I307" s="13"/>
      <c r="J307" s="14"/>
      <c r="K307" s="13"/>
      <c r="L307" s="14"/>
      <c r="M307" s="9"/>
    </row>
    <row r="308" spans="1:51" ht="30" customHeight="1">
      <c r="A308" s="44" t="s">
        <v>1293</v>
      </c>
      <c r="B308" s="44"/>
      <c r="C308" s="44"/>
      <c r="D308" s="44"/>
      <c r="E308" s="45"/>
      <c r="F308" s="46"/>
      <c r="G308" s="45"/>
      <c r="H308" s="46"/>
      <c r="I308" s="45"/>
      <c r="J308" s="46"/>
      <c r="K308" s="45"/>
      <c r="L308" s="46"/>
      <c r="M308" s="44"/>
      <c r="N308" s="1" t="s">
        <v>303</v>
      </c>
    </row>
    <row r="309" spans="1:51" ht="30" customHeight="1">
      <c r="A309" s="8" t="s">
        <v>1285</v>
      </c>
      <c r="B309" s="8" t="s">
        <v>1286</v>
      </c>
      <c r="C309" s="8" t="s">
        <v>77</v>
      </c>
      <c r="D309" s="9">
        <v>16.870999999999999</v>
      </c>
      <c r="E309" s="13">
        <f>단가대비표!O78</f>
        <v>272000</v>
      </c>
      <c r="F309" s="14">
        <f>TRUNC(E309*D309,1)</f>
        <v>4588912</v>
      </c>
      <c r="G309" s="13">
        <f>단가대비표!P78</f>
        <v>0</v>
      </c>
      <c r="H309" s="14">
        <f>TRUNC(G309*D309,1)</f>
        <v>0</v>
      </c>
      <c r="I309" s="13">
        <f>단가대비표!V78</f>
        <v>0</v>
      </c>
      <c r="J309" s="14">
        <f>TRUNC(I309*D309,1)</f>
        <v>0</v>
      </c>
      <c r="K309" s="13">
        <f>TRUNC(E309+G309+I309,1)</f>
        <v>272000</v>
      </c>
      <c r="L309" s="14">
        <f>TRUNC(F309+H309+J309,1)</f>
        <v>4588912</v>
      </c>
      <c r="M309" s="8" t="s">
        <v>443</v>
      </c>
      <c r="N309" s="2" t="s">
        <v>303</v>
      </c>
      <c r="O309" s="2" t="s">
        <v>1287</v>
      </c>
      <c r="P309" s="2" t="s">
        <v>64</v>
      </c>
      <c r="Q309" s="2" t="s">
        <v>64</v>
      </c>
      <c r="R309" s="2" t="s">
        <v>63</v>
      </c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2" t="s">
        <v>52</v>
      </c>
      <c r="AW309" s="2" t="s">
        <v>1294</v>
      </c>
      <c r="AX309" s="2" t="s">
        <v>52</v>
      </c>
      <c r="AY309" s="2" t="s">
        <v>52</v>
      </c>
    </row>
    <row r="310" spans="1:51" ht="30" customHeight="1">
      <c r="A310" s="8" t="s">
        <v>845</v>
      </c>
      <c r="B310" s="8" t="s">
        <v>52</v>
      </c>
      <c r="C310" s="8" t="s">
        <v>52</v>
      </c>
      <c r="D310" s="9"/>
      <c r="E310" s="13"/>
      <c r="F310" s="14">
        <f>TRUNC(SUMIF(N309:N309, N308, F309:F309),0)</f>
        <v>4588912</v>
      </c>
      <c r="G310" s="13"/>
      <c r="H310" s="14">
        <f>TRUNC(SUMIF(N309:N309, N308, H309:H309),0)</f>
        <v>0</v>
      </c>
      <c r="I310" s="13"/>
      <c r="J310" s="14">
        <f>TRUNC(SUMIF(N309:N309, N308, J309:J309),0)</f>
        <v>0</v>
      </c>
      <c r="K310" s="13"/>
      <c r="L310" s="14">
        <f>F310+H310+J310</f>
        <v>4588912</v>
      </c>
      <c r="M310" s="8" t="s">
        <v>52</v>
      </c>
      <c r="N310" s="2" t="s">
        <v>106</v>
      </c>
      <c r="O310" s="2" t="s">
        <v>106</v>
      </c>
      <c r="P310" s="2" t="s">
        <v>52</v>
      </c>
      <c r="Q310" s="2" t="s">
        <v>52</v>
      </c>
      <c r="R310" s="2" t="s">
        <v>52</v>
      </c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2" t="s">
        <v>52</v>
      </c>
      <c r="AW310" s="2" t="s">
        <v>52</v>
      </c>
      <c r="AX310" s="2" t="s">
        <v>52</v>
      </c>
      <c r="AY310" s="2" t="s">
        <v>52</v>
      </c>
    </row>
    <row r="311" spans="1:51" ht="30" customHeight="1">
      <c r="A311" s="9"/>
      <c r="B311" s="9"/>
      <c r="C311" s="9"/>
      <c r="D311" s="9"/>
      <c r="E311" s="13"/>
      <c r="F311" s="14"/>
      <c r="G311" s="13"/>
      <c r="H311" s="14"/>
      <c r="I311" s="13"/>
      <c r="J311" s="14"/>
      <c r="K311" s="13"/>
      <c r="L311" s="14"/>
      <c r="M311" s="9"/>
    </row>
    <row r="312" spans="1:51" ht="30" customHeight="1">
      <c r="A312" s="44" t="s">
        <v>1295</v>
      </c>
      <c r="B312" s="44"/>
      <c r="C312" s="44"/>
      <c r="D312" s="44"/>
      <c r="E312" s="45"/>
      <c r="F312" s="46"/>
      <c r="G312" s="45"/>
      <c r="H312" s="46"/>
      <c r="I312" s="45"/>
      <c r="J312" s="46"/>
      <c r="K312" s="45"/>
      <c r="L312" s="46"/>
      <c r="M312" s="44"/>
      <c r="N312" s="1" t="s">
        <v>307</v>
      </c>
    </row>
    <row r="313" spans="1:51" ht="30" customHeight="1">
      <c r="A313" s="8" t="s">
        <v>1285</v>
      </c>
      <c r="B313" s="8" t="s">
        <v>1286</v>
      </c>
      <c r="C313" s="8" t="s">
        <v>77</v>
      </c>
      <c r="D313" s="9">
        <v>6.36</v>
      </c>
      <c r="E313" s="13">
        <f>단가대비표!O78</f>
        <v>272000</v>
      </c>
      <c r="F313" s="14">
        <f>TRUNC(E313*D313,1)</f>
        <v>1729920</v>
      </c>
      <c r="G313" s="13">
        <f>단가대비표!P78</f>
        <v>0</v>
      </c>
      <c r="H313" s="14">
        <f>TRUNC(G313*D313,1)</f>
        <v>0</v>
      </c>
      <c r="I313" s="13">
        <f>단가대비표!V78</f>
        <v>0</v>
      </c>
      <c r="J313" s="14">
        <f>TRUNC(I313*D313,1)</f>
        <v>0</v>
      </c>
      <c r="K313" s="13">
        <f>TRUNC(E313+G313+I313,1)</f>
        <v>272000</v>
      </c>
      <c r="L313" s="14">
        <f>TRUNC(F313+H313+J313,1)</f>
        <v>1729920</v>
      </c>
      <c r="M313" s="8" t="s">
        <v>443</v>
      </c>
      <c r="N313" s="2" t="s">
        <v>307</v>
      </c>
      <c r="O313" s="2" t="s">
        <v>1287</v>
      </c>
      <c r="P313" s="2" t="s">
        <v>64</v>
      </c>
      <c r="Q313" s="2" t="s">
        <v>64</v>
      </c>
      <c r="R313" s="2" t="s">
        <v>63</v>
      </c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2" t="s">
        <v>52</v>
      </c>
      <c r="AW313" s="2" t="s">
        <v>1296</v>
      </c>
      <c r="AX313" s="2" t="s">
        <v>52</v>
      </c>
      <c r="AY313" s="2" t="s">
        <v>52</v>
      </c>
    </row>
    <row r="314" spans="1:51" ht="30" customHeight="1">
      <c r="A314" s="8" t="s">
        <v>845</v>
      </c>
      <c r="B314" s="8" t="s">
        <v>52</v>
      </c>
      <c r="C314" s="8" t="s">
        <v>52</v>
      </c>
      <c r="D314" s="9"/>
      <c r="E314" s="13"/>
      <c r="F314" s="14">
        <f>TRUNC(SUMIF(N313:N313, N312, F313:F313),0)</f>
        <v>1729920</v>
      </c>
      <c r="G314" s="13"/>
      <c r="H314" s="14">
        <f>TRUNC(SUMIF(N313:N313, N312, H313:H313),0)</f>
        <v>0</v>
      </c>
      <c r="I314" s="13"/>
      <c r="J314" s="14">
        <f>TRUNC(SUMIF(N313:N313, N312, J313:J313),0)</f>
        <v>0</v>
      </c>
      <c r="K314" s="13"/>
      <c r="L314" s="14">
        <f>F314+H314+J314</f>
        <v>1729920</v>
      </c>
      <c r="M314" s="8" t="s">
        <v>52</v>
      </c>
      <c r="N314" s="2" t="s">
        <v>106</v>
      </c>
      <c r="O314" s="2" t="s">
        <v>106</v>
      </c>
      <c r="P314" s="2" t="s">
        <v>52</v>
      </c>
      <c r="Q314" s="2" t="s">
        <v>52</v>
      </c>
      <c r="R314" s="2" t="s">
        <v>52</v>
      </c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2" t="s">
        <v>52</v>
      </c>
      <c r="AW314" s="2" t="s">
        <v>52</v>
      </c>
      <c r="AX314" s="2" t="s">
        <v>52</v>
      </c>
      <c r="AY314" s="2" t="s">
        <v>52</v>
      </c>
    </row>
    <row r="315" spans="1:51" ht="30" customHeight="1">
      <c r="A315" s="9"/>
      <c r="B315" s="9"/>
      <c r="C315" s="9"/>
      <c r="D315" s="9"/>
      <c r="E315" s="13"/>
      <c r="F315" s="14"/>
      <c r="G315" s="13"/>
      <c r="H315" s="14"/>
      <c r="I315" s="13"/>
      <c r="J315" s="14"/>
      <c r="K315" s="13"/>
      <c r="L315" s="14"/>
      <c r="M315" s="9"/>
    </row>
    <row r="316" spans="1:51" ht="30" customHeight="1">
      <c r="A316" s="44" t="s">
        <v>1297</v>
      </c>
      <c r="B316" s="44"/>
      <c r="C316" s="44"/>
      <c r="D316" s="44"/>
      <c r="E316" s="45"/>
      <c r="F316" s="46"/>
      <c r="G316" s="45"/>
      <c r="H316" s="46"/>
      <c r="I316" s="45"/>
      <c r="J316" s="46"/>
      <c r="K316" s="45"/>
      <c r="L316" s="46"/>
      <c r="M316" s="44"/>
      <c r="N316" s="1" t="s">
        <v>311</v>
      </c>
    </row>
    <row r="317" spans="1:51" ht="30" customHeight="1">
      <c r="A317" s="8" t="s">
        <v>1285</v>
      </c>
      <c r="B317" s="8" t="s">
        <v>1286</v>
      </c>
      <c r="C317" s="8" t="s">
        <v>77</v>
      </c>
      <c r="D317" s="9">
        <v>6.2240000000000002</v>
      </c>
      <c r="E317" s="13">
        <f>단가대비표!O78</f>
        <v>272000</v>
      </c>
      <c r="F317" s="14">
        <f>TRUNC(E317*D317,1)</f>
        <v>1692928</v>
      </c>
      <c r="G317" s="13">
        <f>단가대비표!P78</f>
        <v>0</v>
      </c>
      <c r="H317" s="14">
        <f>TRUNC(G317*D317,1)</f>
        <v>0</v>
      </c>
      <c r="I317" s="13">
        <f>단가대비표!V78</f>
        <v>0</v>
      </c>
      <c r="J317" s="14">
        <f>TRUNC(I317*D317,1)</f>
        <v>0</v>
      </c>
      <c r="K317" s="13">
        <f>TRUNC(E317+G317+I317,1)</f>
        <v>272000</v>
      </c>
      <c r="L317" s="14">
        <f>TRUNC(F317+H317+J317,1)</f>
        <v>1692928</v>
      </c>
      <c r="M317" s="8" t="s">
        <v>443</v>
      </c>
      <c r="N317" s="2" t="s">
        <v>311</v>
      </c>
      <c r="O317" s="2" t="s">
        <v>1287</v>
      </c>
      <c r="P317" s="2" t="s">
        <v>64</v>
      </c>
      <c r="Q317" s="2" t="s">
        <v>64</v>
      </c>
      <c r="R317" s="2" t="s">
        <v>63</v>
      </c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2" t="s">
        <v>52</v>
      </c>
      <c r="AW317" s="2" t="s">
        <v>1298</v>
      </c>
      <c r="AX317" s="2" t="s">
        <v>52</v>
      </c>
      <c r="AY317" s="2" t="s">
        <v>52</v>
      </c>
    </row>
    <row r="318" spans="1:51" ht="30" customHeight="1">
      <c r="A318" s="8" t="s">
        <v>845</v>
      </c>
      <c r="B318" s="8" t="s">
        <v>52</v>
      </c>
      <c r="C318" s="8" t="s">
        <v>52</v>
      </c>
      <c r="D318" s="9"/>
      <c r="E318" s="13"/>
      <c r="F318" s="14">
        <f>TRUNC(SUMIF(N317:N317, N316, F317:F317),0)</f>
        <v>1692928</v>
      </c>
      <c r="G318" s="13"/>
      <c r="H318" s="14">
        <f>TRUNC(SUMIF(N317:N317, N316, H317:H317),0)</f>
        <v>0</v>
      </c>
      <c r="I318" s="13"/>
      <c r="J318" s="14">
        <f>TRUNC(SUMIF(N317:N317, N316, J317:J317),0)</f>
        <v>0</v>
      </c>
      <c r="K318" s="13"/>
      <c r="L318" s="14">
        <f>F318+H318+J318</f>
        <v>1692928</v>
      </c>
      <c r="M318" s="8" t="s">
        <v>52</v>
      </c>
      <c r="N318" s="2" t="s">
        <v>106</v>
      </c>
      <c r="O318" s="2" t="s">
        <v>106</v>
      </c>
      <c r="P318" s="2" t="s">
        <v>52</v>
      </c>
      <c r="Q318" s="2" t="s">
        <v>52</v>
      </c>
      <c r="R318" s="2" t="s">
        <v>52</v>
      </c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2" t="s">
        <v>52</v>
      </c>
      <c r="AW318" s="2" t="s">
        <v>52</v>
      </c>
      <c r="AX318" s="2" t="s">
        <v>52</v>
      </c>
      <c r="AY318" s="2" t="s">
        <v>52</v>
      </c>
    </row>
    <row r="319" spans="1:51" ht="30" customHeight="1">
      <c r="A319" s="9"/>
      <c r="B319" s="9"/>
      <c r="C319" s="9"/>
      <c r="D319" s="9"/>
      <c r="E319" s="13"/>
      <c r="F319" s="14"/>
      <c r="G319" s="13"/>
      <c r="H319" s="14"/>
      <c r="I319" s="13"/>
      <c r="J319" s="14"/>
      <c r="K319" s="13"/>
      <c r="L319" s="14"/>
      <c r="M319" s="9"/>
    </row>
    <row r="320" spans="1:51" ht="30" customHeight="1">
      <c r="A320" s="44" t="s">
        <v>1299</v>
      </c>
      <c r="B320" s="44"/>
      <c r="C320" s="44"/>
      <c r="D320" s="44"/>
      <c r="E320" s="45"/>
      <c r="F320" s="46"/>
      <c r="G320" s="45"/>
      <c r="H320" s="46"/>
      <c r="I320" s="45"/>
      <c r="J320" s="46"/>
      <c r="K320" s="45"/>
      <c r="L320" s="46"/>
      <c r="M320" s="44"/>
      <c r="N320" s="1" t="s">
        <v>314</v>
      </c>
    </row>
    <row r="321" spans="1:51" ht="30" customHeight="1">
      <c r="A321" s="8" t="s">
        <v>1285</v>
      </c>
      <c r="B321" s="8" t="s">
        <v>1286</v>
      </c>
      <c r="C321" s="8" t="s">
        <v>77</v>
      </c>
      <c r="D321" s="9">
        <v>16.870999999999999</v>
      </c>
      <c r="E321" s="13">
        <f>단가대비표!O78</f>
        <v>272000</v>
      </c>
      <c r="F321" s="14">
        <f>TRUNC(E321*D321,1)</f>
        <v>4588912</v>
      </c>
      <c r="G321" s="13">
        <f>단가대비표!P78</f>
        <v>0</v>
      </c>
      <c r="H321" s="14">
        <f>TRUNC(G321*D321,1)</f>
        <v>0</v>
      </c>
      <c r="I321" s="13">
        <f>단가대비표!V78</f>
        <v>0</v>
      </c>
      <c r="J321" s="14">
        <f>TRUNC(I321*D321,1)</f>
        <v>0</v>
      </c>
      <c r="K321" s="13">
        <f>TRUNC(E321+G321+I321,1)</f>
        <v>272000</v>
      </c>
      <c r="L321" s="14">
        <f>TRUNC(F321+H321+J321,1)</f>
        <v>4588912</v>
      </c>
      <c r="M321" s="8" t="s">
        <v>443</v>
      </c>
      <c r="N321" s="2" t="s">
        <v>314</v>
      </c>
      <c r="O321" s="2" t="s">
        <v>1287</v>
      </c>
      <c r="P321" s="2" t="s">
        <v>64</v>
      </c>
      <c r="Q321" s="2" t="s">
        <v>64</v>
      </c>
      <c r="R321" s="2" t="s">
        <v>63</v>
      </c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2" t="s">
        <v>52</v>
      </c>
      <c r="AW321" s="2" t="s">
        <v>1300</v>
      </c>
      <c r="AX321" s="2" t="s">
        <v>52</v>
      </c>
      <c r="AY321" s="2" t="s">
        <v>52</v>
      </c>
    </row>
    <row r="322" spans="1:51" ht="30" customHeight="1">
      <c r="A322" s="8" t="s">
        <v>845</v>
      </c>
      <c r="B322" s="8" t="s">
        <v>52</v>
      </c>
      <c r="C322" s="8" t="s">
        <v>52</v>
      </c>
      <c r="D322" s="9"/>
      <c r="E322" s="13"/>
      <c r="F322" s="14">
        <f>TRUNC(SUMIF(N321:N321, N320, F321:F321),0)</f>
        <v>4588912</v>
      </c>
      <c r="G322" s="13"/>
      <c r="H322" s="14">
        <f>TRUNC(SUMIF(N321:N321, N320, H321:H321),0)</f>
        <v>0</v>
      </c>
      <c r="I322" s="13"/>
      <c r="J322" s="14">
        <f>TRUNC(SUMIF(N321:N321, N320, J321:J321),0)</f>
        <v>0</v>
      </c>
      <c r="K322" s="13"/>
      <c r="L322" s="14">
        <f>F322+H322+J322</f>
        <v>4588912</v>
      </c>
      <c r="M322" s="8" t="s">
        <v>52</v>
      </c>
      <c r="N322" s="2" t="s">
        <v>106</v>
      </c>
      <c r="O322" s="2" t="s">
        <v>106</v>
      </c>
      <c r="P322" s="2" t="s">
        <v>52</v>
      </c>
      <c r="Q322" s="2" t="s">
        <v>52</v>
      </c>
      <c r="R322" s="2" t="s">
        <v>52</v>
      </c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2" t="s">
        <v>52</v>
      </c>
      <c r="AW322" s="2" t="s">
        <v>52</v>
      </c>
      <c r="AX322" s="2" t="s">
        <v>52</v>
      </c>
      <c r="AY322" s="2" t="s">
        <v>52</v>
      </c>
    </row>
    <row r="323" spans="1:51" ht="30" customHeight="1">
      <c r="A323" s="9"/>
      <c r="B323" s="9"/>
      <c r="C323" s="9"/>
      <c r="D323" s="9"/>
      <c r="E323" s="13"/>
      <c r="F323" s="14"/>
      <c r="G323" s="13"/>
      <c r="H323" s="14"/>
      <c r="I323" s="13"/>
      <c r="J323" s="14"/>
      <c r="K323" s="13"/>
      <c r="L323" s="14"/>
      <c r="M323" s="9"/>
    </row>
    <row r="324" spans="1:51" ht="30" customHeight="1">
      <c r="A324" s="44" t="s">
        <v>1301</v>
      </c>
      <c r="B324" s="44"/>
      <c r="C324" s="44"/>
      <c r="D324" s="44"/>
      <c r="E324" s="45"/>
      <c r="F324" s="46"/>
      <c r="G324" s="45"/>
      <c r="H324" s="46"/>
      <c r="I324" s="45"/>
      <c r="J324" s="46"/>
      <c r="K324" s="45"/>
      <c r="L324" s="46"/>
      <c r="M324" s="44"/>
      <c r="N324" s="1" t="s">
        <v>317</v>
      </c>
    </row>
    <row r="325" spans="1:51" ht="30" customHeight="1">
      <c r="A325" s="8" t="s">
        <v>1285</v>
      </c>
      <c r="B325" s="8" t="s">
        <v>1286</v>
      </c>
      <c r="C325" s="8" t="s">
        <v>77</v>
      </c>
      <c r="D325" s="9">
        <v>16.870999999999999</v>
      </c>
      <c r="E325" s="13">
        <f>단가대비표!O78</f>
        <v>272000</v>
      </c>
      <c r="F325" s="14">
        <f>TRUNC(E325*D325,1)</f>
        <v>4588912</v>
      </c>
      <c r="G325" s="13">
        <f>단가대비표!P78</f>
        <v>0</v>
      </c>
      <c r="H325" s="14">
        <f>TRUNC(G325*D325,1)</f>
        <v>0</v>
      </c>
      <c r="I325" s="13">
        <f>단가대비표!V78</f>
        <v>0</v>
      </c>
      <c r="J325" s="14">
        <f>TRUNC(I325*D325,1)</f>
        <v>0</v>
      </c>
      <c r="K325" s="13">
        <f>TRUNC(E325+G325+I325,1)</f>
        <v>272000</v>
      </c>
      <c r="L325" s="14">
        <f>TRUNC(F325+H325+J325,1)</f>
        <v>4588912</v>
      </c>
      <c r="M325" s="8" t="s">
        <v>443</v>
      </c>
      <c r="N325" s="2" t="s">
        <v>317</v>
      </c>
      <c r="O325" s="2" t="s">
        <v>1287</v>
      </c>
      <c r="P325" s="2" t="s">
        <v>64</v>
      </c>
      <c r="Q325" s="2" t="s">
        <v>64</v>
      </c>
      <c r="R325" s="2" t="s">
        <v>63</v>
      </c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2" t="s">
        <v>52</v>
      </c>
      <c r="AW325" s="2" t="s">
        <v>1302</v>
      </c>
      <c r="AX325" s="2" t="s">
        <v>52</v>
      </c>
      <c r="AY325" s="2" t="s">
        <v>52</v>
      </c>
    </row>
    <row r="326" spans="1:51" ht="30" customHeight="1">
      <c r="A326" s="8" t="s">
        <v>845</v>
      </c>
      <c r="B326" s="8" t="s">
        <v>52</v>
      </c>
      <c r="C326" s="8" t="s">
        <v>52</v>
      </c>
      <c r="D326" s="9"/>
      <c r="E326" s="13"/>
      <c r="F326" s="14">
        <f>TRUNC(SUMIF(N325:N325, N324, F325:F325),0)</f>
        <v>4588912</v>
      </c>
      <c r="G326" s="13"/>
      <c r="H326" s="14">
        <f>TRUNC(SUMIF(N325:N325, N324, H325:H325),0)</f>
        <v>0</v>
      </c>
      <c r="I326" s="13"/>
      <c r="J326" s="14">
        <f>TRUNC(SUMIF(N325:N325, N324, J325:J325),0)</f>
        <v>0</v>
      </c>
      <c r="K326" s="13"/>
      <c r="L326" s="14">
        <f>F326+H326+J326</f>
        <v>4588912</v>
      </c>
      <c r="M326" s="8" t="s">
        <v>52</v>
      </c>
      <c r="N326" s="2" t="s">
        <v>106</v>
      </c>
      <c r="O326" s="2" t="s">
        <v>106</v>
      </c>
      <c r="P326" s="2" t="s">
        <v>52</v>
      </c>
      <c r="Q326" s="2" t="s">
        <v>52</v>
      </c>
      <c r="R326" s="2" t="s">
        <v>52</v>
      </c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2" t="s">
        <v>52</v>
      </c>
      <c r="AW326" s="2" t="s">
        <v>52</v>
      </c>
      <c r="AX326" s="2" t="s">
        <v>52</v>
      </c>
      <c r="AY326" s="2" t="s">
        <v>52</v>
      </c>
    </row>
    <row r="327" spans="1:51" ht="30" customHeight="1">
      <c r="A327" s="9"/>
      <c r="B327" s="9"/>
      <c r="C327" s="9"/>
      <c r="D327" s="9"/>
      <c r="E327" s="13"/>
      <c r="F327" s="14"/>
      <c r="G327" s="13"/>
      <c r="H327" s="14"/>
      <c r="I327" s="13"/>
      <c r="J327" s="14"/>
      <c r="K327" s="13"/>
      <c r="L327" s="14"/>
      <c r="M327" s="9"/>
    </row>
    <row r="328" spans="1:51" ht="30" customHeight="1">
      <c r="A328" s="44" t="s">
        <v>1303</v>
      </c>
      <c r="B328" s="44"/>
      <c r="C328" s="44"/>
      <c r="D328" s="44"/>
      <c r="E328" s="45"/>
      <c r="F328" s="46"/>
      <c r="G328" s="45"/>
      <c r="H328" s="46"/>
      <c r="I328" s="45"/>
      <c r="J328" s="46"/>
      <c r="K328" s="45"/>
      <c r="L328" s="46"/>
      <c r="M328" s="44"/>
      <c r="N328" s="1" t="s">
        <v>321</v>
      </c>
    </row>
    <row r="329" spans="1:51" ht="30" customHeight="1">
      <c r="A329" s="8" t="s">
        <v>1285</v>
      </c>
      <c r="B329" s="8" t="s">
        <v>1304</v>
      </c>
      <c r="C329" s="8" t="s">
        <v>77</v>
      </c>
      <c r="D329" s="9">
        <v>5.4050000000000002</v>
      </c>
      <c r="E329" s="13">
        <f>단가대비표!O79</f>
        <v>390400</v>
      </c>
      <c r="F329" s="14">
        <f>TRUNC(E329*D329,1)</f>
        <v>2110112</v>
      </c>
      <c r="G329" s="13">
        <f>단가대비표!P79</f>
        <v>0</v>
      </c>
      <c r="H329" s="14">
        <f>TRUNC(G329*D329,1)</f>
        <v>0</v>
      </c>
      <c r="I329" s="13">
        <f>단가대비표!V79</f>
        <v>0</v>
      </c>
      <c r="J329" s="14">
        <f>TRUNC(I329*D329,1)</f>
        <v>0</v>
      </c>
      <c r="K329" s="13">
        <f>TRUNC(E329+G329+I329,1)</f>
        <v>390400</v>
      </c>
      <c r="L329" s="14">
        <f>TRUNC(F329+H329+J329,1)</f>
        <v>2110112</v>
      </c>
      <c r="M329" s="8" t="s">
        <v>443</v>
      </c>
      <c r="N329" s="2" t="s">
        <v>321</v>
      </c>
      <c r="O329" s="2" t="s">
        <v>1305</v>
      </c>
      <c r="P329" s="2" t="s">
        <v>64</v>
      </c>
      <c r="Q329" s="2" t="s">
        <v>64</v>
      </c>
      <c r="R329" s="2" t="s">
        <v>63</v>
      </c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2" t="s">
        <v>52</v>
      </c>
      <c r="AW329" s="2" t="s">
        <v>1306</v>
      </c>
      <c r="AX329" s="2" t="s">
        <v>52</v>
      </c>
      <c r="AY329" s="2" t="s">
        <v>52</v>
      </c>
    </row>
    <row r="330" spans="1:51" ht="30" customHeight="1">
      <c r="A330" s="8" t="s">
        <v>845</v>
      </c>
      <c r="B330" s="8" t="s">
        <v>52</v>
      </c>
      <c r="C330" s="8" t="s">
        <v>52</v>
      </c>
      <c r="D330" s="9"/>
      <c r="E330" s="13"/>
      <c r="F330" s="14">
        <f>TRUNC(SUMIF(N329:N329, N328, F329:F329),0)</f>
        <v>2110112</v>
      </c>
      <c r="G330" s="13"/>
      <c r="H330" s="14">
        <f>TRUNC(SUMIF(N329:N329, N328, H329:H329),0)</f>
        <v>0</v>
      </c>
      <c r="I330" s="13"/>
      <c r="J330" s="14">
        <f>TRUNC(SUMIF(N329:N329, N328, J329:J329),0)</f>
        <v>0</v>
      </c>
      <c r="K330" s="13"/>
      <c r="L330" s="14">
        <f>F330+H330+J330</f>
        <v>2110112</v>
      </c>
      <c r="M330" s="8" t="s">
        <v>52</v>
      </c>
      <c r="N330" s="2" t="s">
        <v>106</v>
      </c>
      <c r="O330" s="2" t="s">
        <v>106</v>
      </c>
      <c r="P330" s="2" t="s">
        <v>52</v>
      </c>
      <c r="Q330" s="2" t="s">
        <v>52</v>
      </c>
      <c r="R330" s="2" t="s">
        <v>52</v>
      </c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2" t="s">
        <v>52</v>
      </c>
      <c r="AW330" s="2" t="s">
        <v>52</v>
      </c>
      <c r="AX330" s="2" t="s">
        <v>52</v>
      </c>
      <c r="AY330" s="2" t="s">
        <v>52</v>
      </c>
    </row>
    <row r="331" spans="1:51" ht="30" customHeight="1">
      <c r="A331" s="9"/>
      <c r="B331" s="9"/>
      <c r="C331" s="9"/>
      <c r="D331" s="9"/>
      <c r="E331" s="13"/>
      <c r="F331" s="14"/>
      <c r="G331" s="13"/>
      <c r="H331" s="14"/>
      <c r="I331" s="13"/>
      <c r="J331" s="14"/>
      <c r="K331" s="13"/>
      <c r="L331" s="14"/>
      <c r="M331" s="9"/>
    </row>
    <row r="332" spans="1:51" ht="30" customHeight="1">
      <c r="A332" s="44" t="s">
        <v>1307</v>
      </c>
      <c r="B332" s="44"/>
      <c r="C332" s="44"/>
      <c r="D332" s="44"/>
      <c r="E332" s="45"/>
      <c r="F332" s="46"/>
      <c r="G332" s="45"/>
      <c r="H332" s="46"/>
      <c r="I332" s="45"/>
      <c r="J332" s="46"/>
      <c r="K332" s="45"/>
      <c r="L332" s="46"/>
      <c r="M332" s="44"/>
      <c r="N332" s="1" t="s">
        <v>324</v>
      </c>
    </row>
    <row r="333" spans="1:51" ht="30" customHeight="1">
      <c r="A333" s="8" t="s">
        <v>1285</v>
      </c>
      <c r="B333" s="8" t="s">
        <v>1304</v>
      </c>
      <c r="C333" s="8" t="s">
        <v>77</v>
      </c>
      <c r="D333" s="9">
        <v>5.4050000000000002</v>
      </c>
      <c r="E333" s="13">
        <f>단가대비표!O79</f>
        <v>390400</v>
      </c>
      <c r="F333" s="14">
        <f>TRUNC(E333*D333,1)</f>
        <v>2110112</v>
      </c>
      <c r="G333" s="13">
        <f>단가대비표!P79</f>
        <v>0</v>
      </c>
      <c r="H333" s="14">
        <f>TRUNC(G333*D333,1)</f>
        <v>0</v>
      </c>
      <c r="I333" s="13">
        <f>단가대비표!V79</f>
        <v>0</v>
      </c>
      <c r="J333" s="14">
        <f>TRUNC(I333*D333,1)</f>
        <v>0</v>
      </c>
      <c r="K333" s="13">
        <f>TRUNC(E333+G333+I333,1)</f>
        <v>390400</v>
      </c>
      <c r="L333" s="14">
        <f>TRUNC(F333+H333+J333,1)</f>
        <v>2110112</v>
      </c>
      <c r="M333" s="8" t="s">
        <v>443</v>
      </c>
      <c r="N333" s="2" t="s">
        <v>324</v>
      </c>
      <c r="O333" s="2" t="s">
        <v>1305</v>
      </c>
      <c r="P333" s="2" t="s">
        <v>64</v>
      </c>
      <c r="Q333" s="2" t="s">
        <v>64</v>
      </c>
      <c r="R333" s="2" t="s">
        <v>63</v>
      </c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2" t="s">
        <v>52</v>
      </c>
      <c r="AW333" s="2" t="s">
        <v>1308</v>
      </c>
      <c r="AX333" s="2" t="s">
        <v>52</v>
      </c>
      <c r="AY333" s="2" t="s">
        <v>52</v>
      </c>
    </row>
    <row r="334" spans="1:51" ht="30" customHeight="1">
      <c r="A334" s="8" t="s">
        <v>845</v>
      </c>
      <c r="B334" s="8" t="s">
        <v>52</v>
      </c>
      <c r="C334" s="8" t="s">
        <v>52</v>
      </c>
      <c r="D334" s="9"/>
      <c r="E334" s="13"/>
      <c r="F334" s="14">
        <f>TRUNC(SUMIF(N333:N333, N332, F333:F333),0)</f>
        <v>2110112</v>
      </c>
      <c r="G334" s="13"/>
      <c r="H334" s="14">
        <f>TRUNC(SUMIF(N333:N333, N332, H333:H333),0)</f>
        <v>0</v>
      </c>
      <c r="I334" s="13"/>
      <c r="J334" s="14">
        <f>TRUNC(SUMIF(N333:N333, N332, J333:J333),0)</f>
        <v>0</v>
      </c>
      <c r="K334" s="13"/>
      <c r="L334" s="14">
        <f>F334+H334+J334</f>
        <v>2110112</v>
      </c>
      <c r="M334" s="8" t="s">
        <v>52</v>
      </c>
      <c r="N334" s="2" t="s">
        <v>106</v>
      </c>
      <c r="O334" s="2" t="s">
        <v>106</v>
      </c>
      <c r="P334" s="2" t="s">
        <v>52</v>
      </c>
      <c r="Q334" s="2" t="s">
        <v>52</v>
      </c>
      <c r="R334" s="2" t="s">
        <v>52</v>
      </c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2" t="s">
        <v>52</v>
      </c>
      <c r="AW334" s="2" t="s">
        <v>52</v>
      </c>
      <c r="AX334" s="2" t="s">
        <v>52</v>
      </c>
      <c r="AY334" s="2" t="s">
        <v>52</v>
      </c>
    </row>
    <row r="335" spans="1:51" ht="30" customHeight="1">
      <c r="A335" s="9"/>
      <c r="B335" s="9"/>
      <c r="C335" s="9"/>
      <c r="D335" s="9"/>
      <c r="E335" s="13"/>
      <c r="F335" s="14"/>
      <c r="G335" s="13"/>
      <c r="H335" s="14"/>
      <c r="I335" s="13"/>
      <c r="J335" s="14"/>
      <c r="K335" s="13"/>
      <c r="L335" s="14"/>
      <c r="M335" s="9"/>
    </row>
    <row r="336" spans="1:51" ht="30" customHeight="1">
      <c r="A336" s="44" t="s">
        <v>1309</v>
      </c>
      <c r="B336" s="44"/>
      <c r="C336" s="44"/>
      <c r="D336" s="44"/>
      <c r="E336" s="45"/>
      <c r="F336" s="46"/>
      <c r="G336" s="45"/>
      <c r="H336" s="46"/>
      <c r="I336" s="45"/>
      <c r="J336" s="46"/>
      <c r="K336" s="45"/>
      <c r="L336" s="46"/>
      <c r="M336" s="44"/>
      <c r="N336" s="1" t="s">
        <v>328</v>
      </c>
    </row>
    <row r="337" spans="1:51" ht="30" customHeight="1">
      <c r="A337" s="8" t="s">
        <v>1285</v>
      </c>
      <c r="B337" s="8" t="s">
        <v>1304</v>
      </c>
      <c r="C337" s="8" t="s">
        <v>77</v>
      </c>
      <c r="D337" s="9">
        <v>0.91600000000000004</v>
      </c>
      <c r="E337" s="13">
        <f>단가대비표!O79</f>
        <v>390400</v>
      </c>
      <c r="F337" s="14">
        <f>TRUNC(E337*D337,1)</f>
        <v>357606.40000000002</v>
      </c>
      <c r="G337" s="13">
        <f>단가대비표!P79</f>
        <v>0</v>
      </c>
      <c r="H337" s="14">
        <f>TRUNC(G337*D337,1)</f>
        <v>0</v>
      </c>
      <c r="I337" s="13">
        <f>단가대비표!V79</f>
        <v>0</v>
      </c>
      <c r="J337" s="14">
        <f>TRUNC(I337*D337,1)</f>
        <v>0</v>
      </c>
      <c r="K337" s="13">
        <f>TRUNC(E337+G337+I337,1)</f>
        <v>390400</v>
      </c>
      <c r="L337" s="14">
        <f>TRUNC(F337+H337+J337,1)</f>
        <v>357606.40000000002</v>
      </c>
      <c r="M337" s="8" t="s">
        <v>443</v>
      </c>
      <c r="N337" s="2" t="s">
        <v>328</v>
      </c>
      <c r="O337" s="2" t="s">
        <v>1305</v>
      </c>
      <c r="P337" s="2" t="s">
        <v>64</v>
      </c>
      <c r="Q337" s="2" t="s">
        <v>64</v>
      </c>
      <c r="R337" s="2" t="s">
        <v>63</v>
      </c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2" t="s">
        <v>52</v>
      </c>
      <c r="AW337" s="2" t="s">
        <v>1310</v>
      </c>
      <c r="AX337" s="2" t="s">
        <v>52</v>
      </c>
      <c r="AY337" s="2" t="s">
        <v>52</v>
      </c>
    </row>
    <row r="338" spans="1:51" ht="30" customHeight="1">
      <c r="A338" s="8" t="s">
        <v>845</v>
      </c>
      <c r="B338" s="8" t="s">
        <v>52</v>
      </c>
      <c r="C338" s="8" t="s">
        <v>52</v>
      </c>
      <c r="D338" s="9"/>
      <c r="E338" s="13"/>
      <c r="F338" s="14">
        <f>TRUNC(SUMIF(N337:N337, N336, F337:F337),0)</f>
        <v>357606</v>
      </c>
      <c r="G338" s="13"/>
      <c r="H338" s="14">
        <f>TRUNC(SUMIF(N337:N337, N336, H337:H337),0)</f>
        <v>0</v>
      </c>
      <c r="I338" s="13"/>
      <c r="J338" s="14">
        <f>TRUNC(SUMIF(N337:N337, N336, J337:J337),0)</f>
        <v>0</v>
      </c>
      <c r="K338" s="13"/>
      <c r="L338" s="14">
        <f>F338+H338+J338</f>
        <v>357606</v>
      </c>
      <c r="M338" s="8" t="s">
        <v>52</v>
      </c>
      <c r="N338" s="2" t="s">
        <v>106</v>
      </c>
      <c r="O338" s="2" t="s">
        <v>106</v>
      </c>
      <c r="P338" s="2" t="s">
        <v>52</v>
      </c>
      <c r="Q338" s="2" t="s">
        <v>52</v>
      </c>
      <c r="R338" s="2" t="s">
        <v>52</v>
      </c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2" t="s">
        <v>52</v>
      </c>
      <c r="AW338" s="2" t="s">
        <v>52</v>
      </c>
      <c r="AX338" s="2" t="s">
        <v>52</v>
      </c>
      <c r="AY338" s="2" t="s">
        <v>52</v>
      </c>
    </row>
    <row r="339" spans="1:51" ht="30" customHeight="1">
      <c r="A339" s="9"/>
      <c r="B339" s="9"/>
      <c r="C339" s="9"/>
      <c r="D339" s="9"/>
      <c r="E339" s="13"/>
      <c r="F339" s="14"/>
      <c r="G339" s="13"/>
      <c r="H339" s="14"/>
      <c r="I339" s="13"/>
      <c r="J339" s="14"/>
      <c r="K339" s="13"/>
      <c r="L339" s="14"/>
      <c r="M339" s="9"/>
    </row>
    <row r="340" spans="1:51" ht="30" customHeight="1">
      <c r="A340" s="44" t="s">
        <v>1311</v>
      </c>
      <c r="B340" s="44"/>
      <c r="C340" s="44"/>
      <c r="D340" s="44"/>
      <c r="E340" s="45"/>
      <c r="F340" s="46"/>
      <c r="G340" s="45"/>
      <c r="H340" s="46"/>
      <c r="I340" s="45"/>
      <c r="J340" s="46"/>
      <c r="K340" s="45"/>
      <c r="L340" s="46"/>
      <c r="M340" s="44"/>
      <c r="N340" s="1" t="s">
        <v>332</v>
      </c>
    </row>
    <row r="341" spans="1:51" ht="30" customHeight="1">
      <c r="A341" s="8" t="s">
        <v>1285</v>
      </c>
      <c r="B341" s="8" t="s">
        <v>1290</v>
      </c>
      <c r="C341" s="8" t="s">
        <v>77</v>
      </c>
      <c r="D341" s="9">
        <v>15.762</v>
      </c>
      <c r="E341" s="13">
        <f>단가대비표!O76</f>
        <v>99000</v>
      </c>
      <c r="F341" s="14">
        <f>TRUNC(E341*D341,1)</f>
        <v>1560438</v>
      </c>
      <c r="G341" s="13">
        <f>단가대비표!P76</f>
        <v>0</v>
      </c>
      <c r="H341" s="14">
        <f>TRUNC(G341*D341,1)</f>
        <v>0</v>
      </c>
      <c r="I341" s="13">
        <f>단가대비표!V76</f>
        <v>0</v>
      </c>
      <c r="J341" s="14">
        <f>TRUNC(I341*D341,1)</f>
        <v>0</v>
      </c>
      <c r="K341" s="13">
        <f>TRUNC(E341+G341+I341,1)</f>
        <v>99000</v>
      </c>
      <c r="L341" s="14">
        <f>TRUNC(F341+H341+J341,1)</f>
        <v>1560438</v>
      </c>
      <c r="M341" s="8" t="s">
        <v>443</v>
      </c>
      <c r="N341" s="2" t="s">
        <v>332</v>
      </c>
      <c r="O341" s="2" t="s">
        <v>1291</v>
      </c>
      <c r="P341" s="2" t="s">
        <v>64</v>
      </c>
      <c r="Q341" s="2" t="s">
        <v>64</v>
      </c>
      <c r="R341" s="2" t="s">
        <v>63</v>
      </c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2" t="s">
        <v>52</v>
      </c>
      <c r="AW341" s="2" t="s">
        <v>1312</v>
      </c>
      <c r="AX341" s="2" t="s">
        <v>52</v>
      </c>
      <c r="AY341" s="2" t="s">
        <v>52</v>
      </c>
    </row>
    <row r="342" spans="1:51" ht="30" customHeight="1">
      <c r="A342" s="8" t="s">
        <v>845</v>
      </c>
      <c r="B342" s="8" t="s">
        <v>52</v>
      </c>
      <c r="C342" s="8" t="s">
        <v>52</v>
      </c>
      <c r="D342" s="9"/>
      <c r="E342" s="13"/>
      <c r="F342" s="14">
        <f>TRUNC(SUMIF(N341:N341, N340, F341:F341),0)</f>
        <v>1560438</v>
      </c>
      <c r="G342" s="13"/>
      <c r="H342" s="14">
        <f>TRUNC(SUMIF(N341:N341, N340, H341:H341),0)</f>
        <v>0</v>
      </c>
      <c r="I342" s="13"/>
      <c r="J342" s="14">
        <f>TRUNC(SUMIF(N341:N341, N340, J341:J341),0)</f>
        <v>0</v>
      </c>
      <c r="K342" s="13"/>
      <c r="L342" s="14">
        <f>F342+H342+J342</f>
        <v>1560438</v>
      </c>
      <c r="M342" s="8" t="s">
        <v>52</v>
      </c>
      <c r="N342" s="2" t="s">
        <v>106</v>
      </c>
      <c r="O342" s="2" t="s">
        <v>106</v>
      </c>
      <c r="P342" s="2" t="s">
        <v>52</v>
      </c>
      <c r="Q342" s="2" t="s">
        <v>52</v>
      </c>
      <c r="R342" s="2" t="s">
        <v>52</v>
      </c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2" t="s">
        <v>52</v>
      </c>
      <c r="AW342" s="2" t="s">
        <v>52</v>
      </c>
      <c r="AX342" s="2" t="s">
        <v>52</v>
      </c>
      <c r="AY342" s="2" t="s">
        <v>52</v>
      </c>
    </row>
    <row r="343" spans="1:51" ht="30" customHeight="1">
      <c r="A343" s="9"/>
      <c r="B343" s="9"/>
      <c r="C343" s="9"/>
      <c r="D343" s="9"/>
      <c r="E343" s="13"/>
      <c r="F343" s="14"/>
      <c r="G343" s="13"/>
      <c r="H343" s="14"/>
      <c r="I343" s="13"/>
      <c r="J343" s="14"/>
      <c r="K343" s="13"/>
      <c r="L343" s="14"/>
      <c r="M343" s="9"/>
    </row>
    <row r="344" spans="1:51" ht="30" customHeight="1">
      <c r="A344" s="44" t="s">
        <v>1313</v>
      </c>
      <c r="B344" s="44"/>
      <c r="C344" s="44"/>
      <c r="D344" s="44"/>
      <c r="E344" s="45"/>
      <c r="F344" s="46"/>
      <c r="G344" s="45"/>
      <c r="H344" s="46"/>
      <c r="I344" s="45"/>
      <c r="J344" s="46"/>
      <c r="K344" s="45"/>
      <c r="L344" s="46"/>
      <c r="M344" s="44"/>
      <c r="N344" s="1" t="s">
        <v>336</v>
      </c>
    </row>
    <row r="345" spans="1:51" ht="30" customHeight="1">
      <c r="A345" s="8" t="s">
        <v>1285</v>
      </c>
      <c r="B345" s="8" t="s">
        <v>1290</v>
      </c>
      <c r="C345" s="8" t="s">
        <v>77</v>
      </c>
      <c r="D345" s="9">
        <v>14.95</v>
      </c>
      <c r="E345" s="13">
        <f>단가대비표!O76</f>
        <v>99000</v>
      </c>
      <c r="F345" s="14">
        <f>TRUNC(E345*D345,1)</f>
        <v>1480050</v>
      </c>
      <c r="G345" s="13">
        <f>단가대비표!P76</f>
        <v>0</v>
      </c>
      <c r="H345" s="14">
        <f>TRUNC(G345*D345,1)</f>
        <v>0</v>
      </c>
      <c r="I345" s="13">
        <f>단가대비표!V76</f>
        <v>0</v>
      </c>
      <c r="J345" s="14">
        <f>TRUNC(I345*D345,1)</f>
        <v>0</v>
      </c>
      <c r="K345" s="13">
        <f>TRUNC(E345+G345+I345,1)</f>
        <v>99000</v>
      </c>
      <c r="L345" s="14">
        <f>TRUNC(F345+H345+J345,1)</f>
        <v>1480050</v>
      </c>
      <c r="M345" s="8" t="s">
        <v>443</v>
      </c>
      <c r="N345" s="2" t="s">
        <v>336</v>
      </c>
      <c r="O345" s="2" t="s">
        <v>1291</v>
      </c>
      <c r="P345" s="2" t="s">
        <v>64</v>
      </c>
      <c r="Q345" s="2" t="s">
        <v>64</v>
      </c>
      <c r="R345" s="2" t="s">
        <v>63</v>
      </c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2" t="s">
        <v>52</v>
      </c>
      <c r="AW345" s="2" t="s">
        <v>1314</v>
      </c>
      <c r="AX345" s="2" t="s">
        <v>52</v>
      </c>
      <c r="AY345" s="2" t="s">
        <v>52</v>
      </c>
    </row>
    <row r="346" spans="1:51" ht="30" customHeight="1">
      <c r="A346" s="8" t="s">
        <v>845</v>
      </c>
      <c r="B346" s="8" t="s">
        <v>52</v>
      </c>
      <c r="C346" s="8" t="s">
        <v>52</v>
      </c>
      <c r="D346" s="9"/>
      <c r="E346" s="13"/>
      <c r="F346" s="14">
        <f>TRUNC(SUMIF(N345:N345, N344, F345:F345),0)</f>
        <v>1480050</v>
      </c>
      <c r="G346" s="13"/>
      <c r="H346" s="14">
        <f>TRUNC(SUMIF(N345:N345, N344, H345:H345),0)</f>
        <v>0</v>
      </c>
      <c r="I346" s="13"/>
      <c r="J346" s="14">
        <f>TRUNC(SUMIF(N345:N345, N344, J345:J345),0)</f>
        <v>0</v>
      </c>
      <c r="K346" s="13"/>
      <c r="L346" s="14">
        <f>F346+H346+J346</f>
        <v>1480050</v>
      </c>
      <c r="M346" s="8" t="s">
        <v>52</v>
      </c>
      <c r="N346" s="2" t="s">
        <v>106</v>
      </c>
      <c r="O346" s="2" t="s">
        <v>106</v>
      </c>
      <c r="P346" s="2" t="s">
        <v>52</v>
      </c>
      <c r="Q346" s="2" t="s">
        <v>52</v>
      </c>
      <c r="R346" s="2" t="s">
        <v>52</v>
      </c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2" t="s">
        <v>52</v>
      </c>
      <c r="AW346" s="2" t="s">
        <v>52</v>
      </c>
      <c r="AX346" s="2" t="s">
        <v>52</v>
      </c>
      <c r="AY346" s="2" t="s">
        <v>52</v>
      </c>
    </row>
    <row r="347" spans="1:51" ht="30" customHeight="1">
      <c r="A347" s="9"/>
      <c r="B347" s="9"/>
      <c r="C347" s="9"/>
      <c r="D347" s="9"/>
      <c r="E347" s="13"/>
      <c r="F347" s="14"/>
      <c r="G347" s="13"/>
      <c r="H347" s="14"/>
      <c r="I347" s="13"/>
      <c r="J347" s="14"/>
      <c r="K347" s="13"/>
      <c r="L347" s="14"/>
      <c r="M347" s="9"/>
    </row>
    <row r="348" spans="1:51" ht="30" customHeight="1">
      <c r="A348" s="44" t="s">
        <v>1315</v>
      </c>
      <c r="B348" s="44"/>
      <c r="C348" s="44"/>
      <c r="D348" s="44"/>
      <c r="E348" s="45"/>
      <c r="F348" s="46"/>
      <c r="G348" s="45"/>
      <c r="H348" s="46"/>
      <c r="I348" s="45"/>
      <c r="J348" s="46"/>
      <c r="K348" s="45"/>
      <c r="L348" s="46"/>
      <c r="M348" s="44"/>
      <c r="N348" s="1" t="s">
        <v>340</v>
      </c>
    </row>
    <row r="349" spans="1:51" ht="30" customHeight="1">
      <c r="A349" s="8" t="s">
        <v>1285</v>
      </c>
      <c r="B349" s="8" t="s">
        <v>1290</v>
      </c>
      <c r="C349" s="8" t="s">
        <v>77</v>
      </c>
      <c r="D349" s="9">
        <v>10.875</v>
      </c>
      <c r="E349" s="13">
        <f>단가대비표!O76</f>
        <v>99000</v>
      </c>
      <c r="F349" s="14">
        <f>TRUNC(E349*D349,1)</f>
        <v>1076625</v>
      </c>
      <c r="G349" s="13">
        <f>단가대비표!P76</f>
        <v>0</v>
      </c>
      <c r="H349" s="14">
        <f>TRUNC(G349*D349,1)</f>
        <v>0</v>
      </c>
      <c r="I349" s="13">
        <f>단가대비표!V76</f>
        <v>0</v>
      </c>
      <c r="J349" s="14">
        <f>TRUNC(I349*D349,1)</f>
        <v>0</v>
      </c>
      <c r="K349" s="13">
        <f>TRUNC(E349+G349+I349,1)</f>
        <v>99000</v>
      </c>
      <c r="L349" s="14">
        <f>TRUNC(F349+H349+J349,1)</f>
        <v>1076625</v>
      </c>
      <c r="M349" s="8" t="s">
        <v>443</v>
      </c>
      <c r="N349" s="2" t="s">
        <v>340</v>
      </c>
      <c r="O349" s="2" t="s">
        <v>1291</v>
      </c>
      <c r="P349" s="2" t="s">
        <v>64</v>
      </c>
      <c r="Q349" s="2" t="s">
        <v>64</v>
      </c>
      <c r="R349" s="2" t="s">
        <v>63</v>
      </c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2" t="s">
        <v>52</v>
      </c>
      <c r="AW349" s="2" t="s">
        <v>1316</v>
      </c>
      <c r="AX349" s="2" t="s">
        <v>52</v>
      </c>
      <c r="AY349" s="2" t="s">
        <v>52</v>
      </c>
    </row>
    <row r="350" spans="1:51" ht="30" customHeight="1">
      <c r="A350" s="8" t="s">
        <v>845</v>
      </c>
      <c r="B350" s="8" t="s">
        <v>52</v>
      </c>
      <c r="C350" s="8" t="s">
        <v>52</v>
      </c>
      <c r="D350" s="9"/>
      <c r="E350" s="13"/>
      <c r="F350" s="14">
        <f>TRUNC(SUMIF(N349:N349, N348, F349:F349),0)</f>
        <v>1076625</v>
      </c>
      <c r="G350" s="13"/>
      <c r="H350" s="14">
        <f>TRUNC(SUMIF(N349:N349, N348, H349:H349),0)</f>
        <v>0</v>
      </c>
      <c r="I350" s="13"/>
      <c r="J350" s="14">
        <f>TRUNC(SUMIF(N349:N349, N348, J349:J349),0)</f>
        <v>0</v>
      </c>
      <c r="K350" s="13"/>
      <c r="L350" s="14">
        <f>F350+H350+J350</f>
        <v>1076625</v>
      </c>
      <c r="M350" s="8" t="s">
        <v>52</v>
      </c>
      <c r="N350" s="2" t="s">
        <v>106</v>
      </c>
      <c r="O350" s="2" t="s">
        <v>106</v>
      </c>
      <c r="P350" s="2" t="s">
        <v>52</v>
      </c>
      <c r="Q350" s="2" t="s">
        <v>52</v>
      </c>
      <c r="R350" s="2" t="s">
        <v>52</v>
      </c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2" t="s">
        <v>52</v>
      </c>
      <c r="AW350" s="2" t="s">
        <v>52</v>
      </c>
      <c r="AX350" s="2" t="s">
        <v>52</v>
      </c>
      <c r="AY350" s="2" t="s">
        <v>52</v>
      </c>
    </row>
    <row r="351" spans="1:51" ht="30" customHeight="1">
      <c r="A351" s="9"/>
      <c r="B351" s="9"/>
      <c r="C351" s="9"/>
      <c r="D351" s="9"/>
      <c r="E351" s="13"/>
      <c r="F351" s="14"/>
      <c r="G351" s="13"/>
      <c r="H351" s="14"/>
      <c r="I351" s="13"/>
      <c r="J351" s="14"/>
      <c r="K351" s="13"/>
      <c r="L351" s="14"/>
      <c r="M351" s="9"/>
    </row>
    <row r="352" spans="1:51" ht="30" customHeight="1">
      <c r="A352" s="44" t="s">
        <v>1317</v>
      </c>
      <c r="B352" s="44"/>
      <c r="C352" s="44"/>
      <c r="D352" s="44"/>
      <c r="E352" s="45"/>
      <c r="F352" s="46"/>
      <c r="G352" s="45"/>
      <c r="H352" s="46"/>
      <c r="I352" s="45"/>
      <c r="J352" s="46"/>
      <c r="K352" s="45"/>
      <c r="L352" s="46"/>
      <c r="M352" s="44"/>
      <c r="N352" s="1" t="s">
        <v>344</v>
      </c>
    </row>
    <row r="353" spans="1:51" ht="30" customHeight="1">
      <c r="A353" s="8" t="s">
        <v>1285</v>
      </c>
      <c r="B353" s="8" t="s">
        <v>1290</v>
      </c>
      <c r="C353" s="8" t="s">
        <v>77</v>
      </c>
      <c r="D353" s="9">
        <v>16.262</v>
      </c>
      <c r="E353" s="13">
        <f>단가대비표!O76</f>
        <v>99000</v>
      </c>
      <c r="F353" s="14">
        <f>TRUNC(E353*D353,1)</f>
        <v>1609938</v>
      </c>
      <c r="G353" s="13">
        <f>단가대비표!P76</f>
        <v>0</v>
      </c>
      <c r="H353" s="14">
        <f>TRUNC(G353*D353,1)</f>
        <v>0</v>
      </c>
      <c r="I353" s="13">
        <f>단가대비표!V76</f>
        <v>0</v>
      </c>
      <c r="J353" s="14">
        <f>TRUNC(I353*D353,1)</f>
        <v>0</v>
      </c>
      <c r="K353" s="13">
        <f>TRUNC(E353+G353+I353,1)</f>
        <v>99000</v>
      </c>
      <c r="L353" s="14">
        <f>TRUNC(F353+H353+J353,1)</f>
        <v>1609938</v>
      </c>
      <c r="M353" s="8" t="s">
        <v>443</v>
      </c>
      <c r="N353" s="2" t="s">
        <v>344</v>
      </c>
      <c r="O353" s="2" t="s">
        <v>1291</v>
      </c>
      <c r="P353" s="2" t="s">
        <v>64</v>
      </c>
      <c r="Q353" s="2" t="s">
        <v>64</v>
      </c>
      <c r="R353" s="2" t="s">
        <v>63</v>
      </c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2" t="s">
        <v>52</v>
      </c>
      <c r="AW353" s="2" t="s">
        <v>1318</v>
      </c>
      <c r="AX353" s="2" t="s">
        <v>52</v>
      </c>
      <c r="AY353" s="2" t="s">
        <v>52</v>
      </c>
    </row>
    <row r="354" spans="1:51" ht="30" customHeight="1">
      <c r="A354" s="8" t="s">
        <v>845</v>
      </c>
      <c r="B354" s="8" t="s">
        <v>52</v>
      </c>
      <c r="C354" s="8" t="s">
        <v>52</v>
      </c>
      <c r="D354" s="9"/>
      <c r="E354" s="13"/>
      <c r="F354" s="14">
        <f>TRUNC(SUMIF(N353:N353, N352, F353:F353),0)</f>
        <v>1609938</v>
      </c>
      <c r="G354" s="13"/>
      <c r="H354" s="14">
        <f>TRUNC(SUMIF(N353:N353, N352, H353:H353),0)</f>
        <v>0</v>
      </c>
      <c r="I354" s="13"/>
      <c r="J354" s="14">
        <f>TRUNC(SUMIF(N353:N353, N352, J353:J353),0)</f>
        <v>0</v>
      </c>
      <c r="K354" s="13"/>
      <c r="L354" s="14">
        <f>F354+H354+J354</f>
        <v>1609938</v>
      </c>
      <c r="M354" s="8" t="s">
        <v>52</v>
      </c>
      <c r="N354" s="2" t="s">
        <v>106</v>
      </c>
      <c r="O354" s="2" t="s">
        <v>106</v>
      </c>
      <c r="P354" s="2" t="s">
        <v>52</v>
      </c>
      <c r="Q354" s="2" t="s">
        <v>52</v>
      </c>
      <c r="R354" s="2" t="s">
        <v>52</v>
      </c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2" t="s">
        <v>52</v>
      </c>
      <c r="AW354" s="2" t="s">
        <v>52</v>
      </c>
      <c r="AX354" s="2" t="s">
        <v>52</v>
      </c>
      <c r="AY354" s="2" t="s">
        <v>52</v>
      </c>
    </row>
    <row r="355" spans="1:51" ht="30" customHeight="1">
      <c r="A355" s="9"/>
      <c r="B355" s="9"/>
      <c r="C355" s="9"/>
      <c r="D355" s="9"/>
      <c r="E355" s="13"/>
      <c r="F355" s="14"/>
      <c r="G355" s="13"/>
      <c r="H355" s="14"/>
      <c r="I355" s="13"/>
      <c r="J355" s="14"/>
      <c r="K355" s="13"/>
      <c r="L355" s="14"/>
      <c r="M355" s="9"/>
    </row>
    <row r="356" spans="1:51" ht="30" customHeight="1">
      <c r="A356" s="44" t="s">
        <v>1319</v>
      </c>
      <c r="B356" s="44"/>
      <c r="C356" s="44"/>
      <c r="D356" s="44"/>
      <c r="E356" s="45"/>
      <c r="F356" s="46"/>
      <c r="G356" s="45"/>
      <c r="H356" s="46"/>
      <c r="I356" s="45"/>
      <c r="J356" s="46"/>
      <c r="K356" s="45"/>
      <c r="L356" s="46"/>
      <c r="M356" s="44"/>
      <c r="N356" s="1" t="s">
        <v>348</v>
      </c>
    </row>
    <row r="357" spans="1:51" ht="30" customHeight="1">
      <c r="A357" s="8" t="s">
        <v>1285</v>
      </c>
      <c r="B357" s="8" t="s">
        <v>1290</v>
      </c>
      <c r="C357" s="8" t="s">
        <v>77</v>
      </c>
      <c r="D357" s="9">
        <v>2.1</v>
      </c>
      <c r="E357" s="13">
        <f>단가대비표!O76</f>
        <v>99000</v>
      </c>
      <c r="F357" s="14">
        <f>TRUNC(E357*D357,1)</f>
        <v>207900</v>
      </c>
      <c r="G357" s="13">
        <f>단가대비표!P76</f>
        <v>0</v>
      </c>
      <c r="H357" s="14">
        <f>TRUNC(G357*D357,1)</f>
        <v>0</v>
      </c>
      <c r="I357" s="13">
        <f>단가대비표!V76</f>
        <v>0</v>
      </c>
      <c r="J357" s="14">
        <f>TRUNC(I357*D357,1)</f>
        <v>0</v>
      </c>
      <c r="K357" s="13">
        <f>TRUNC(E357+G357+I357,1)</f>
        <v>99000</v>
      </c>
      <c r="L357" s="14">
        <f>TRUNC(F357+H357+J357,1)</f>
        <v>207900</v>
      </c>
      <c r="M357" s="8" t="s">
        <v>443</v>
      </c>
      <c r="N357" s="2" t="s">
        <v>348</v>
      </c>
      <c r="O357" s="2" t="s">
        <v>1291</v>
      </c>
      <c r="P357" s="2" t="s">
        <v>64</v>
      </c>
      <c r="Q357" s="2" t="s">
        <v>64</v>
      </c>
      <c r="R357" s="2" t="s">
        <v>63</v>
      </c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2" t="s">
        <v>52</v>
      </c>
      <c r="AW357" s="2" t="s">
        <v>1320</v>
      </c>
      <c r="AX357" s="2" t="s">
        <v>52</v>
      </c>
      <c r="AY357" s="2" t="s">
        <v>52</v>
      </c>
    </row>
    <row r="358" spans="1:51" ht="30" customHeight="1">
      <c r="A358" s="8" t="s">
        <v>845</v>
      </c>
      <c r="B358" s="8" t="s">
        <v>52</v>
      </c>
      <c r="C358" s="8" t="s">
        <v>52</v>
      </c>
      <c r="D358" s="9"/>
      <c r="E358" s="13"/>
      <c r="F358" s="14">
        <f>TRUNC(SUMIF(N357:N357, N356, F357:F357),0)</f>
        <v>207900</v>
      </c>
      <c r="G358" s="13"/>
      <c r="H358" s="14">
        <f>TRUNC(SUMIF(N357:N357, N356, H357:H357),0)</f>
        <v>0</v>
      </c>
      <c r="I358" s="13"/>
      <c r="J358" s="14">
        <f>TRUNC(SUMIF(N357:N357, N356, J357:J357),0)</f>
        <v>0</v>
      </c>
      <c r="K358" s="13"/>
      <c r="L358" s="14">
        <f>F358+H358+J358</f>
        <v>207900</v>
      </c>
      <c r="M358" s="8" t="s">
        <v>52</v>
      </c>
      <c r="N358" s="2" t="s">
        <v>106</v>
      </c>
      <c r="O358" s="2" t="s">
        <v>106</v>
      </c>
      <c r="P358" s="2" t="s">
        <v>52</v>
      </c>
      <c r="Q358" s="2" t="s">
        <v>52</v>
      </c>
      <c r="R358" s="2" t="s">
        <v>52</v>
      </c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2" t="s">
        <v>52</v>
      </c>
      <c r="AW358" s="2" t="s">
        <v>52</v>
      </c>
      <c r="AX358" s="2" t="s">
        <v>52</v>
      </c>
      <c r="AY358" s="2" t="s">
        <v>52</v>
      </c>
    </row>
    <row r="359" spans="1:51" ht="30" customHeight="1">
      <c r="A359" s="9"/>
      <c r="B359" s="9"/>
      <c r="C359" s="9"/>
      <c r="D359" s="9"/>
      <c r="E359" s="13"/>
      <c r="F359" s="14"/>
      <c r="G359" s="13"/>
      <c r="H359" s="14"/>
      <c r="I359" s="13"/>
      <c r="J359" s="14"/>
      <c r="K359" s="13"/>
      <c r="L359" s="14"/>
      <c r="M359" s="9"/>
    </row>
    <row r="360" spans="1:51" ht="30" customHeight="1">
      <c r="A360" s="44" t="s">
        <v>1321</v>
      </c>
      <c r="B360" s="44"/>
      <c r="C360" s="44"/>
      <c r="D360" s="44"/>
      <c r="E360" s="45"/>
      <c r="F360" s="46"/>
      <c r="G360" s="45"/>
      <c r="H360" s="46"/>
      <c r="I360" s="45"/>
      <c r="J360" s="46"/>
      <c r="K360" s="45"/>
      <c r="L360" s="46"/>
      <c r="M360" s="44"/>
      <c r="N360" s="1" t="s">
        <v>351</v>
      </c>
    </row>
    <row r="361" spans="1:51" ht="30" customHeight="1">
      <c r="A361" s="8" t="s">
        <v>1285</v>
      </c>
      <c r="B361" s="8" t="s">
        <v>1286</v>
      </c>
      <c r="C361" s="8" t="s">
        <v>77</v>
      </c>
      <c r="D361" s="9">
        <v>6.2240000000000002</v>
      </c>
      <c r="E361" s="13">
        <f>단가대비표!O78</f>
        <v>272000</v>
      </c>
      <c r="F361" s="14">
        <f>TRUNC(E361*D361,1)</f>
        <v>1692928</v>
      </c>
      <c r="G361" s="13">
        <f>단가대비표!P78</f>
        <v>0</v>
      </c>
      <c r="H361" s="14">
        <f>TRUNC(G361*D361,1)</f>
        <v>0</v>
      </c>
      <c r="I361" s="13">
        <f>단가대비표!V78</f>
        <v>0</v>
      </c>
      <c r="J361" s="14">
        <f>TRUNC(I361*D361,1)</f>
        <v>0</v>
      </c>
      <c r="K361" s="13">
        <f>TRUNC(E361+G361+I361,1)</f>
        <v>272000</v>
      </c>
      <c r="L361" s="14">
        <f>TRUNC(F361+H361+J361,1)</f>
        <v>1692928</v>
      </c>
      <c r="M361" s="8" t="s">
        <v>443</v>
      </c>
      <c r="N361" s="2" t="s">
        <v>351</v>
      </c>
      <c r="O361" s="2" t="s">
        <v>1287</v>
      </c>
      <c r="P361" s="2" t="s">
        <v>64</v>
      </c>
      <c r="Q361" s="2" t="s">
        <v>64</v>
      </c>
      <c r="R361" s="2" t="s">
        <v>63</v>
      </c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2" t="s">
        <v>52</v>
      </c>
      <c r="AW361" s="2" t="s">
        <v>1322</v>
      </c>
      <c r="AX361" s="2" t="s">
        <v>52</v>
      </c>
      <c r="AY361" s="2" t="s">
        <v>52</v>
      </c>
    </row>
    <row r="362" spans="1:51" ht="30" customHeight="1">
      <c r="A362" s="8" t="s">
        <v>845</v>
      </c>
      <c r="B362" s="8" t="s">
        <v>52</v>
      </c>
      <c r="C362" s="8" t="s">
        <v>52</v>
      </c>
      <c r="D362" s="9"/>
      <c r="E362" s="13"/>
      <c r="F362" s="14">
        <f>TRUNC(SUMIF(N361:N361, N360, F361:F361),0)</f>
        <v>1692928</v>
      </c>
      <c r="G362" s="13"/>
      <c r="H362" s="14">
        <f>TRUNC(SUMIF(N361:N361, N360, H361:H361),0)</f>
        <v>0</v>
      </c>
      <c r="I362" s="13"/>
      <c r="J362" s="14">
        <f>TRUNC(SUMIF(N361:N361, N360, J361:J361),0)</f>
        <v>0</v>
      </c>
      <c r="K362" s="13"/>
      <c r="L362" s="14">
        <f>F362+H362+J362</f>
        <v>1692928</v>
      </c>
      <c r="M362" s="8" t="s">
        <v>52</v>
      </c>
      <c r="N362" s="2" t="s">
        <v>106</v>
      </c>
      <c r="O362" s="2" t="s">
        <v>106</v>
      </c>
      <c r="P362" s="2" t="s">
        <v>52</v>
      </c>
      <c r="Q362" s="2" t="s">
        <v>52</v>
      </c>
      <c r="R362" s="2" t="s">
        <v>52</v>
      </c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2" t="s">
        <v>52</v>
      </c>
      <c r="AW362" s="2" t="s">
        <v>52</v>
      </c>
      <c r="AX362" s="2" t="s">
        <v>52</v>
      </c>
      <c r="AY362" s="2" t="s">
        <v>52</v>
      </c>
    </row>
    <row r="363" spans="1:51" ht="30" customHeight="1">
      <c r="A363" s="9"/>
      <c r="B363" s="9"/>
      <c r="C363" s="9"/>
      <c r="D363" s="9"/>
      <c r="E363" s="13"/>
      <c r="F363" s="14"/>
      <c r="G363" s="13"/>
      <c r="H363" s="14"/>
      <c r="I363" s="13"/>
      <c r="J363" s="14"/>
      <c r="K363" s="13"/>
      <c r="L363" s="14"/>
      <c r="M363" s="9"/>
    </row>
    <row r="364" spans="1:51" ht="30" customHeight="1">
      <c r="A364" s="44" t="s">
        <v>1323</v>
      </c>
      <c r="B364" s="44"/>
      <c r="C364" s="44"/>
      <c r="D364" s="44"/>
      <c r="E364" s="45"/>
      <c r="F364" s="46"/>
      <c r="G364" s="45"/>
      <c r="H364" s="46"/>
      <c r="I364" s="45"/>
      <c r="J364" s="46"/>
      <c r="K364" s="45"/>
      <c r="L364" s="46"/>
      <c r="M364" s="44"/>
      <c r="N364" s="1" t="s">
        <v>355</v>
      </c>
    </row>
    <row r="365" spans="1:51" ht="30" customHeight="1">
      <c r="A365" s="8" t="s">
        <v>1285</v>
      </c>
      <c r="B365" s="8" t="s">
        <v>1290</v>
      </c>
      <c r="C365" s="8" t="s">
        <v>77</v>
      </c>
      <c r="D365" s="9">
        <v>13.637</v>
      </c>
      <c r="E365" s="13">
        <f>단가대비표!O76</f>
        <v>99000</v>
      </c>
      <c r="F365" s="14">
        <f>TRUNC(E365*D365,1)</f>
        <v>1350063</v>
      </c>
      <c r="G365" s="13">
        <f>단가대비표!P76</f>
        <v>0</v>
      </c>
      <c r="H365" s="14">
        <f>TRUNC(G365*D365,1)</f>
        <v>0</v>
      </c>
      <c r="I365" s="13">
        <f>단가대비표!V76</f>
        <v>0</v>
      </c>
      <c r="J365" s="14">
        <f>TRUNC(I365*D365,1)</f>
        <v>0</v>
      </c>
      <c r="K365" s="13">
        <f>TRUNC(E365+G365+I365,1)</f>
        <v>99000</v>
      </c>
      <c r="L365" s="14">
        <f>TRUNC(F365+H365+J365,1)</f>
        <v>1350063</v>
      </c>
      <c r="M365" s="8" t="s">
        <v>443</v>
      </c>
      <c r="N365" s="2" t="s">
        <v>355</v>
      </c>
      <c r="O365" s="2" t="s">
        <v>1291</v>
      </c>
      <c r="P365" s="2" t="s">
        <v>64</v>
      </c>
      <c r="Q365" s="2" t="s">
        <v>64</v>
      </c>
      <c r="R365" s="2" t="s">
        <v>63</v>
      </c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2" t="s">
        <v>52</v>
      </c>
      <c r="AW365" s="2" t="s">
        <v>1324</v>
      </c>
      <c r="AX365" s="2" t="s">
        <v>52</v>
      </c>
      <c r="AY365" s="2" t="s">
        <v>52</v>
      </c>
    </row>
    <row r="366" spans="1:51" ht="30" customHeight="1">
      <c r="A366" s="8" t="s">
        <v>845</v>
      </c>
      <c r="B366" s="8" t="s">
        <v>52</v>
      </c>
      <c r="C366" s="8" t="s">
        <v>52</v>
      </c>
      <c r="D366" s="9"/>
      <c r="E366" s="13"/>
      <c r="F366" s="14">
        <f>TRUNC(SUMIF(N365:N365, N364, F365:F365),0)</f>
        <v>1350063</v>
      </c>
      <c r="G366" s="13"/>
      <c r="H366" s="14">
        <f>TRUNC(SUMIF(N365:N365, N364, H365:H365),0)</f>
        <v>0</v>
      </c>
      <c r="I366" s="13"/>
      <c r="J366" s="14">
        <f>TRUNC(SUMIF(N365:N365, N364, J365:J365),0)</f>
        <v>0</v>
      </c>
      <c r="K366" s="13"/>
      <c r="L366" s="14">
        <f>F366+H366+J366</f>
        <v>1350063</v>
      </c>
      <c r="M366" s="8" t="s">
        <v>52</v>
      </c>
      <c r="N366" s="2" t="s">
        <v>106</v>
      </c>
      <c r="O366" s="2" t="s">
        <v>106</v>
      </c>
      <c r="P366" s="2" t="s">
        <v>52</v>
      </c>
      <c r="Q366" s="2" t="s">
        <v>52</v>
      </c>
      <c r="R366" s="2" t="s">
        <v>52</v>
      </c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2" t="s">
        <v>52</v>
      </c>
      <c r="AW366" s="2" t="s">
        <v>52</v>
      </c>
      <c r="AX366" s="2" t="s">
        <v>52</v>
      </c>
      <c r="AY366" s="2" t="s">
        <v>52</v>
      </c>
    </row>
    <row r="367" spans="1:51" ht="30" customHeight="1">
      <c r="A367" s="9"/>
      <c r="B367" s="9"/>
      <c r="C367" s="9"/>
      <c r="D367" s="9"/>
      <c r="E367" s="13"/>
      <c r="F367" s="14"/>
      <c r="G367" s="13"/>
      <c r="H367" s="14"/>
      <c r="I367" s="13"/>
      <c r="J367" s="14"/>
      <c r="K367" s="13"/>
      <c r="L367" s="14"/>
      <c r="M367" s="9"/>
    </row>
    <row r="368" spans="1:51" ht="30" customHeight="1">
      <c r="A368" s="44" t="s">
        <v>1325</v>
      </c>
      <c r="B368" s="44"/>
      <c r="C368" s="44"/>
      <c r="D368" s="44"/>
      <c r="E368" s="45"/>
      <c r="F368" s="46"/>
      <c r="G368" s="45"/>
      <c r="H368" s="46"/>
      <c r="I368" s="45"/>
      <c r="J368" s="46"/>
      <c r="K368" s="45"/>
      <c r="L368" s="46"/>
      <c r="M368" s="44"/>
      <c r="N368" s="1" t="s">
        <v>359</v>
      </c>
    </row>
    <row r="369" spans="1:51" ht="30" customHeight="1">
      <c r="A369" s="8" t="s">
        <v>1285</v>
      </c>
      <c r="B369" s="8" t="s">
        <v>1290</v>
      </c>
      <c r="C369" s="8" t="s">
        <v>77</v>
      </c>
      <c r="D369" s="9">
        <v>7.8250000000000002</v>
      </c>
      <c r="E369" s="13">
        <f>단가대비표!O76</f>
        <v>99000</v>
      </c>
      <c r="F369" s="14">
        <f>TRUNC(E369*D369,1)</f>
        <v>774675</v>
      </c>
      <c r="G369" s="13">
        <f>단가대비표!P76</f>
        <v>0</v>
      </c>
      <c r="H369" s="14">
        <f>TRUNC(G369*D369,1)</f>
        <v>0</v>
      </c>
      <c r="I369" s="13">
        <f>단가대비표!V76</f>
        <v>0</v>
      </c>
      <c r="J369" s="14">
        <f>TRUNC(I369*D369,1)</f>
        <v>0</v>
      </c>
      <c r="K369" s="13">
        <f>TRUNC(E369+G369+I369,1)</f>
        <v>99000</v>
      </c>
      <c r="L369" s="14">
        <f>TRUNC(F369+H369+J369,1)</f>
        <v>774675</v>
      </c>
      <c r="M369" s="8" t="s">
        <v>443</v>
      </c>
      <c r="N369" s="2" t="s">
        <v>359</v>
      </c>
      <c r="O369" s="2" t="s">
        <v>1291</v>
      </c>
      <c r="P369" s="2" t="s">
        <v>64</v>
      </c>
      <c r="Q369" s="2" t="s">
        <v>64</v>
      </c>
      <c r="R369" s="2" t="s">
        <v>63</v>
      </c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2" t="s">
        <v>52</v>
      </c>
      <c r="AW369" s="2" t="s">
        <v>1326</v>
      </c>
      <c r="AX369" s="2" t="s">
        <v>52</v>
      </c>
      <c r="AY369" s="2" t="s">
        <v>52</v>
      </c>
    </row>
    <row r="370" spans="1:51" ht="30" customHeight="1">
      <c r="A370" s="8" t="s">
        <v>845</v>
      </c>
      <c r="B370" s="8" t="s">
        <v>52</v>
      </c>
      <c r="C370" s="8" t="s">
        <v>52</v>
      </c>
      <c r="D370" s="9"/>
      <c r="E370" s="13"/>
      <c r="F370" s="14">
        <f>TRUNC(SUMIF(N369:N369, N368, F369:F369),0)</f>
        <v>774675</v>
      </c>
      <c r="G370" s="13"/>
      <c r="H370" s="14">
        <f>TRUNC(SUMIF(N369:N369, N368, H369:H369),0)</f>
        <v>0</v>
      </c>
      <c r="I370" s="13"/>
      <c r="J370" s="14">
        <f>TRUNC(SUMIF(N369:N369, N368, J369:J369),0)</f>
        <v>0</v>
      </c>
      <c r="K370" s="13"/>
      <c r="L370" s="14">
        <f>F370+H370+J370</f>
        <v>774675</v>
      </c>
      <c r="M370" s="8" t="s">
        <v>52</v>
      </c>
      <c r="N370" s="2" t="s">
        <v>106</v>
      </c>
      <c r="O370" s="2" t="s">
        <v>106</v>
      </c>
      <c r="P370" s="2" t="s">
        <v>52</v>
      </c>
      <c r="Q370" s="2" t="s">
        <v>52</v>
      </c>
      <c r="R370" s="2" t="s">
        <v>52</v>
      </c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2" t="s">
        <v>52</v>
      </c>
      <c r="AW370" s="2" t="s">
        <v>52</v>
      </c>
      <c r="AX370" s="2" t="s">
        <v>52</v>
      </c>
      <c r="AY370" s="2" t="s">
        <v>52</v>
      </c>
    </row>
    <row r="371" spans="1:51" ht="30" customHeight="1">
      <c r="A371" s="9"/>
      <c r="B371" s="9"/>
      <c r="C371" s="9"/>
      <c r="D371" s="9"/>
      <c r="E371" s="13"/>
      <c r="F371" s="14"/>
      <c r="G371" s="13"/>
      <c r="H371" s="14"/>
      <c r="I371" s="13"/>
      <c r="J371" s="14"/>
      <c r="K371" s="13"/>
      <c r="L371" s="14"/>
      <c r="M371" s="9"/>
    </row>
    <row r="372" spans="1:51" ht="30" customHeight="1">
      <c r="A372" s="44" t="s">
        <v>1327</v>
      </c>
      <c r="B372" s="44"/>
      <c r="C372" s="44"/>
      <c r="D372" s="44"/>
      <c r="E372" s="45"/>
      <c r="F372" s="46"/>
      <c r="G372" s="45"/>
      <c r="H372" s="46"/>
      <c r="I372" s="45"/>
      <c r="J372" s="46"/>
      <c r="K372" s="45"/>
      <c r="L372" s="46"/>
      <c r="M372" s="44"/>
      <c r="N372" s="1" t="s">
        <v>363</v>
      </c>
    </row>
    <row r="373" spans="1:51" ht="30" customHeight="1">
      <c r="A373" s="8" t="s">
        <v>1285</v>
      </c>
      <c r="B373" s="8" t="s">
        <v>1290</v>
      </c>
      <c r="C373" s="8" t="s">
        <v>77</v>
      </c>
      <c r="D373" s="9">
        <v>16.074999999999999</v>
      </c>
      <c r="E373" s="13">
        <f>단가대비표!O76</f>
        <v>99000</v>
      </c>
      <c r="F373" s="14">
        <f>TRUNC(E373*D373,1)</f>
        <v>1591425</v>
      </c>
      <c r="G373" s="13">
        <f>단가대비표!P76</f>
        <v>0</v>
      </c>
      <c r="H373" s="14">
        <f>TRUNC(G373*D373,1)</f>
        <v>0</v>
      </c>
      <c r="I373" s="13">
        <f>단가대비표!V76</f>
        <v>0</v>
      </c>
      <c r="J373" s="14">
        <f>TRUNC(I373*D373,1)</f>
        <v>0</v>
      </c>
      <c r="K373" s="13">
        <f>TRUNC(E373+G373+I373,1)</f>
        <v>99000</v>
      </c>
      <c r="L373" s="14">
        <f>TRUNC(F373+H373+J373,1)</f>
        <v>1591425</v>
      </c>
      <c r="M373" s="8" t="s">
        <v>443</v>
      </c>
      <c r="N373" s="2" t="s">
        <v>363</v>
      </c>
      <c r="O373" s="2" t="s">
        <v>1291</v>
      </c>
      <c r="P373" s="2" t="s">
        <v>64</v>
      </c>
      <c r="Q373" s="2" t="s">
        <v>64</v>
      </c>
      <c r="R373" s="2" t="s">
        <v>63</v>
      </c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2" t="s">
        <v>52</v>
      </c>
      <c r="AW373" s="2" t="s">
        <v>1328</v>
      </c>
      <c r="AX373" s="2" t="s">
        <v>52</v>
      </c>
      <c r="AY373" s="2" t="s">
        <v>52</v>
      </c>
    </row>
    <row r="374" spans="1:51" ht="30" customHeight="1">
      <c r="A374" s="8" t="s">
        <v>845</v>
      </c>
      <c r="B374" s="8" t="s">
        <v>52</v>
      </c>
      <c r="C374" s="8" t="s">
        <v>52</v>
      </c>
      <c r="D374" s="9"/>
      <c r="E374" s="13"/>
      <c r="F374" s="14">
        <f>TRUNC(SUMIF(N373:N373, N372, F373:F373),0)</f>
        <v>1591425</v>
      </c>
      <c r="G374" s="13"/>
      <c r="H374" s="14">
        <f>TRUNC(SUMIF(N373:N373, N372, H373:H373),0)</f>
        <v>0</v>
      </c>
      <c r="I374" s="13"/>
      <c r="J374" s="14">
        <f>TRUNC(SUMIF(N373:N373, N372, J373:J373),0)</f>
        <v>0</v>
      </c>
      <c r="K374" s="13"/>
      <c r="L374" s="14">
        <f>F374+H374+J374</f>
        <v>1591425</v>
      </c>
      <c r="M374" s="8" t="s">
        <v>52</v>
      </c>
      <c r="N374" s="2" t="s">
        <v>106</v>
      </c>
      <c r="O374" s="2" t="s">
        <v>106</v>
      </c>
      <c r="P374" s="2" t="s">
        <v>52</v>
      </c>
      <c r="Q374" s="2" t="s">
        <v>52</v>
      </c>
      <c r="R374" s="2" t="s">
        <v>52</v>
      </c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2" t="s">
        <v>52</v>
      </c>
      <c r="AW374" s="2" t="s">
        <v>52</v>
      </c>
      <c r="AX374" s="2" t="s">
        <v>52</v>
      </c>
      <c r="AY374" s="2" t="s">
        <v>52</v>
      </c>
    </row>
    <row r="375" spans="1:51" ht="30" customHeight="1">
      <c r="A375" s="9"/>
      <c r="B375" s="9"/>
      <c r="C375" s="9"/>
      <c r="D375" s="9"/>
      <c r="E375" s="13"/>
      <c r="F375" s="14"/>
      <c r="G375" s="13"/>
      <c r="H375" s="14"/>
      <c r="I375" s="13"/>
      <c r="J375" s="14"/>
      <c r="K375" s="13"/>
      <c r="L375" s="14"/>
      <c r="M375" s="9"/>
    </row>
    <row r="376" spans="1:51" ht="30" customHeight="1">
      <c r="A376" s="44" t="s">
        <v>1329</v>
      </c>
      <c r="B376" s="44"/>
      <c r="C376" s="44"/>
      <c r="D376" s="44"/>
      <c r="E376" s="45"/>
      <c r="F376" s="46"/>
      <c r="G376" s="45"/>
      <c r="H376" s="46"/>
      <c r="I376" s="45"/>
      <c r="J376" s="46"/>
      <c r="K376" s="45"/>
      <c r="L376" s="46"/>
      <c r="M376" s="44"/>
      <c r="N376" s="1" t="s">
        <v>367</v>
      </c>
    </row>
    <row r="377" spans="1:51" ht="30" customHeight="1">
      <c r="A377" s="8" t="s">
        <v>1285</v>
      </c>
      <c r="B377" s="8" t="s">
        <v>1290</v>
      </c>
      <c r="C377" s="8" t="s">
        <v>77</v>
      </c>
      <c r="D377" s="9">
        <v>16.012</v>
      </c>
      <c r="E377" s="13">
        <f>단가대비표!O76</f>
        <v>99000</v>
      </c>
      <c r="F377" s="14">
        <f>TRUNC(E377*D377,1)</f>
        <v>1585188</v>
      </c>
      <c r="G377" s="13">
        <f>단가대비표!P76</f>
        <v>0</v>
      </c>
      <c r="H377" s="14">
        <f>TRUNC(G377*D377,1)</f>
        <v>0</v>
      </c>
      <c r="I377" s="13">
        <f>단가대비표!V76</f>
        <v>0</v>
      </c>
      <c r="J377" s="14">
        <f>TRUNC(I377*D377,1)</f>
        <v>0</v>
      </c>
      <c r="K377" s="13">
        <f>TRUNC(E377+G377+I377,1)</f>
        <v>99000</v>
      </c>
      <c r="L377" s="14">
        <f>TRUNC(F377+H377+J377,1)</f>
        <v>1585188</v>
      </c>
      <c r="M377" s="8" t="s">
        <v>443</v>
      </c>
      <c r="N377" s="2" t="s">
        <v>367</v>
      </c>
      <c r="O377" s="2" t="s">
        <v>1291</v>
      </c>
      <c r="P377" s="2" t="s">
        <v>64</v>
      </c>
      <c r="Q377" s="2" t="s">
        <v>64</v>
      </c>
      <c r="R377" s="2" t="s">
        <v>63</v>
      </c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2" t="s">
        <v>52</v>
      </c>
      <c r="AW377" s="2" t="s">
        <v>1330</v>
      </c>
      <c r="AX377" s="2" t="s">
        <v>52</v>
      </c>
      <c r="AY377" s="2" t="s">
        <v>52</v>
      </c>
    </row>
    <row r="378" spans="1:51" ht="30" customHeight="1">
      <c r="A378" s="8" t="s">
        <v>845</v>
      </c>
      <c r="B378" s="8" t="s">
        <v>52</v>
      </c>
      <c r="C378" s="8" t="s">
        <v>52</v>
      </c>
      <c r="D378" s="9"/>
      <c r="E378" s="13"/>
      <c r="F378" s="14">
        <f>TRUNC(SUMIF(N377:N377, N376, F377:F377),0)</f>
        <v>1585188</v>
      </c>
      <c r="G378" s="13"/>
      <c r="H378" s="14">
        <f>TRUNC(SUMIF(N377:N377, N376, H377:H377),0)</f>
        <v>0</v>
      </c>
      <c r="I378" s="13"/>
      <c r="J378" s="14">
        <f>TRUNC(SUMIF(N377:N377, N376, J377:J377),0)</f>
        <v>0</v>
      </c>
      <c r="K378" s="13"/>
      <c r="L378" s="14">
        <f>F378+H378+J378</f>
        <v>1585188</v>
      </c>
      <c r="M378" s="8" t="s">
        <v>52</v>
      </c>
      <c r="N378" s="2" t="s">
        <v>106</v>
      </c>
      <c r="O378" s="2" t="s">
        <v>106</v>
      </c>
      <c r="P378" s="2" t="s">
        <v>52</v>
      </c>
      <c r="Q378" s="2" t="s">
        <v>52</v>
      </c>
      <c r="R378" s="2" t="s">
        <v>52</v>
      </c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2" t="s">
        <v>52</v>
      </c>
      <c r="AW378" s="2" t="s">
        <v>52</v>
      </c>
      <c r="AX378" s="2" t="s">
        <v>52</v>
      </c>
      <c r="AY378" s="2" t="s">
        <v>52</v>
      </c>
    </row>
    <row r="379" spans="1:51" ht="30" customHeight="1">
      <c r="A379" s="9"/>
      <c r="B379" s="9"/>
      <c r="C379" s="9"/>
      <c r="D379" s="9"/>
      <c r="E379" s="13"/>
      <c r="F379" s="14"/>
      <c r="G379" s="13"/>
      <c r="H379" s="14"/>
      <c r="I379" s="13"/>
      <c r="J379" s="14"/>
      <c r="K379" s="13"/>
      <c r="L379" s="14"/>
      <c r="M379" s="9"/>
    </row>
    <row r="380" spans="1:51" ht="30" customHeight="1">
      <c r="A380" s="44" t="s">
        <v>1331</v>
      </c>
      <c r="B380" s="44"/>
      <c r="C380" s="44"/>
      <c r="D380" s="44"/>
      <c r="E380" s="45"/>
      <c r="F380" s="46"/>
      <c r="G380" s="45"/>
      <c r="H380" s="46"/>
      <c r="I380" s="45"/>
      <c r="J380" s="46"/>
      <c r="K380" s="45"/>
      <c r="L380" s="46"/>
      <c r="M380" s="44"/>
      <c r="N380" s="1" t="s">
        <v>370</v>
      </c>
    </row>
    <row r="381" spans="1:51" ht="30" customHeight="1">
      <c r="A381" s="8" t="s">
        <v>1285</v>
      </c>
      <c r="B381" s="8" t="s">
        <v>1290</v>
      </c>
      <c r="C381" s="8" t="s">
        <v>77</v>
      </c>
      <c r="D381" s="9">
        <v>14.95</v>
      </c>
      <c r="E381" s="13">
        <f>단가대비표!O76</f>
        <v>99000</v>
      </c>
      <c r="F381" s="14">
        <f>TRUNC(E381*D381,1)</f>
        <v>1480050</v>
      </c>
      <c r="G381" s="13">
        <f>단가대비표!P76</f>
        <v>0</v>
      </c>
      <c r="H381" s="14">
        <f>TRUNC(G381*D381,1)</f>
        <v>0</v>
      </c>
      <c r="I381" s="13">
        <f>단가대비표!V76</f>
        <v>0</v>
      </c>
      <c r="J381" s="14">
        <f>TRUNC(I381*D381,1)</f>
        <v>0</v>
      </c>
      <c r="K381" s="13">
        <f>TRUNC(E381+G381+I381,1)</f>
        <v>99000</v>
      </c>
      <c r="L381" s="14">
        <f>TRUNC(F381+H381+J381,1)</f>
        <v>1480050</v>
      </c>
      <c r="M381" s="8" t="s">
        <v>443</v>
      </c>
      <c r="N381" s="2" t="s">
        <v>370</v>
      </c>
      <c r="O381" s="2" t="s">
        <v>1291</v>
      </c>
      <c r="P381" s="2" t="s">
        <v>64</v>
      </c>
      <c r="Q381" s="2" t="s">
        <v>64</v>
      </c>
      <c r="R381" s="2" t="s">
        <v>63</v>
      </c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2" t="s">
        <v>52</v>
      </c>
      <c r="AW381" s="2" t="s">
        <v>1332</v>
      </c>
      <c r="AX381" s="2" t="s">
        <v>52</v>
      </c>
      <c r="AY381" s="2" t="s">
        <v>52</v>
      </c>
    </row>
    <row r="382" spans="1:51" ht="30" customHeight="1">
      <c r="A382" s="8" t="s">
        <v>845</v>
      </c>
      <c r="B382" s="8" t="s">
        <v>52</v>
      </c>
      <c r="C382" s="8" t="s">
        <v>52</v>
      </c>
      <c r="D382" s="9"/>
      <c r="E382" s="13"/>
      <c r="F382" s="14">
        <f>TRUNC(SUMIF(N381:N381, N380, F381:F381),0)</f>
        <v>1480050</v>
      </c>
      <c r="G382" s="13"/>
      <c r="H382" s="14">
        <f>TRUNC(SUMIF(N381:N381, N380, H381:H381),0)</f>
        <v>0</v>
      </c>
      <c r="I382" s="13"/>
      <c r="J382" s="14">
        <f>TRUNC(SUMIF(N381:N381, N380, J381:J381),0)</f>
        <v>0</v>
      </c>
      <c r="K382" s="13"/>
      <c r="L382" s="14">
        <f>F382+H382+J382</f>
        <v>1480050</v>
      </c>
      <c r="M382" s="8" t="s">
        <v>52</v>
      </c>
      <c r="N382" s="2" t="s">
        <v>106</v>
      </c>
      <c r="O382" s="2" t="s">
        <v>106</v>
      </c>
      <c r="P382" s="2" t="s">
        <v>52</v>
      </c>
      <c r="Q382" s="2" t="s">
        <v>52</v>
      </c>
      <c r="R382" s="2" t="s">
        <v>52</v>
      </c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2" t="s">
        <v>52</v>
      </c>
      <c r="AW382" s="2" t="s">
        <v>52</v>
      </c>
      <c r="AX382" s="2" t="s">
        <v>52</v>
      </c>
      <c r="AY382" s="2" t="s">
        <v>52</v>
      </c>
    </row>
    <row r="383" spans="1:51" ht="30" customHeight="1">
      <c r="A383" s="9"/>
      <c r="B383" s="9"/>
      <c r="C383" s="9"/>
      <c r="D383" s="9"/>
      <c r="E383" s="13"/>
      <c r="F383" s="14"/>
      <c r="G383" s="13"/>
      <c r="H383" s="14"/>
      <c r="I383" s="13"/>
      <c r="J383" s="14"/>
      <c r="K383" s="13"/>
      <c r="L383" s="14"/>
      <c r="M383" s="9"/>
    </row>
    <row r="384" spans="1:51" ht="30" customHeight="1">
      <c r="A384" s="44" t="s">
        <v>1333</v>
      </c>
      <c r="B384" s="44"/>
      <c r="C384" s="44"/>
      <c r="D384" s="44"/>
      <c r="E384" s="45"/>
      <c r="F384" s="46"/>
      <c r="G384" s="45"/>
      <c r="H384" s="46"/>
      <c r="I384" s="45"/>
      <c r="J384" s="46"/>
      <c r="K384" s="45"/>
      <c r="L384" s="46"/>
      <c r="M384" s="44"/>
      <c r="N384" s="1" t="s">
        <v>374</v>
      </c>
    </row>
    <row r="385" spans="1:51" ht="30" customHeight="1">
      <c r="A385" s="8" t="s">
        <v>1285</v>
      </c>
      <c r="B385" s="8" t="s">
        <v>1304</v>
      </c>
      <c r="C385" s="8" t="s">
        <v>77</v>
      </c>
      <c r="D385" s="9">
        <v>4.9000000000000004</v>
      </c>
      <c r="E385" s="13">
        <f>단가대비표!O79</f>
        <v>390400</v>
      </c>
      <c r="F385" s="14">
        <f>TRUNC(E385*D385,1)</f>
        <v>1912960</v>
      </c>
      <c r="G385" s="13">
        <f>단가대비표!P79</f>
        <v>0</v>
      </c>
      <c r="H385" s="14">
        <f>TRUNC(G385*D385,1)</f>
        <v>0</v>
      </c>
      <c r="I385" s="13">
        <f>단가대비표!V79</f>
        <v>0</v>
      </c>
      <c r="J385" s="14">
        <f>TRUNC(I385*D385,1)</f>
        <v>0</v>
      </c>
      <c r="K385" s="13">
        <f>TRUNC(E385+G385+I385,1)</f>
        <v>390400</v>
      </c>
      <c r="L385" s="14">
        <f>TRUNC(F385+H385+J385,1)</f>
        <v>1912960</v>
      </c>
      <c r="M385" s="8" t="s">
        <v>443</v>
      </c>
      <c r="N385" s="2" t="s">
        <v>374</v>
      </c>
      <c r="O385" s="2" t="s">
        <v>1305</v>
      </c>
      <c r="P385" s="2" t="s">
        <v>64</v>
      </c>
      <c r="Q385" s="2" t="s">
        <v>64</v>
      </c>
      <c r="R385" s="2" t="s">
        <v>63</v>
      </c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2" t="s">
        <v>52</v>
      </c>
      <c r="AW385" s="2" t="s">
        <v>1334</v>
      </c>
      <c r="AX385" s="2" t="s">
        <v>52</v>
      </c>
      <c r="AY385" s="2" t="s">
        <v>52</v>
      </c>
    </row>
    <row r="386" spans="1:51" ht="30" customHeight="1">
      <c r="A386" s="8" t="s">
        <v>845</v>
      </c>
      <c r="B386" s="8" t="s">
        <v>52</v>
      </c>
      <c r="C386" s="8" t="s">
        <v>52</v>
      </c>
      <c r="D386" s="9"/>
      <c r="E386" s="13"/>
      <c r="F386" s="14">
        <f>TRUNC(SUMIF(N385:N385, N384, F385:F385),0)</f>
        <v>1912960</v>
      </c>
      <c r="G386" s="13"/>
      <c r="H386" s="14">
        <f>TRUNC(SUMIF(N385:N385, N384, H385:H385),0)</f>
        <v>0</v>
      </c>
      <c r="I386" s="13"/>
      <c r="J386" s="14">
        <f>TRUNC(SUMIF(N385:N385, N384, J385:J385),0)</f>
        <v>0</v>
      </c>
      <c r="K386" s="13"/>
      <c r="L386" s="14">
        <f>F386+H386+J386</f>
        <v>1912960</v>
      </c>
      <c r="M386" s="8" t="s">
        <v>52</v>
      </c>
      <c r="N386" s="2" t="s">
        <v>106</v>
      </c>
      <c r="O386" s="2" t="s">
        <v>106</v>
      </c>
      <c r="P386" s="2" t="s">
        <v>52</v>
      </c>
      <c r="Q386" s="2" t="s">
        <v>52</v>
      </c>
      <c r="R386" s="2" t="s">
        <v>52</v>
      </c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2" t="s">
        <v>52</v>
      </c>
      <c r="AW386" s="2" t="s">
        <v>52</v>
      </c>
      <c r="AX386" s="2" t="s">
        <v>52</v>
      </c>
      <c r="AY386" s="2" t="s">
        <v>52</v>
      </c>
    </row>
    <row r="387" spans="1:51" ht="30" customHeight="1">
      <c r="A387" s="9"/>
      <c r="B387" s="9"/>
      <c r="C387" s="9"/>
      <c r="D387" s="9"/>
      <c r="E387" s="13"/>
      <c r="F387" s="14"/>
      <c r="G387" s="13"/>
      <c r="H387" s="14"/>
      <c r="I387" s="13"/>
      <c r="J387" s="14"/>
      <c r="K387" s="13"/>
      <c r="L387" s="14"/>
      <c r="M387" s="9"/>
    </row>
    <row r="388" spans="1:51" ht="30" customHeight="1">
      <c r="A388" s="44" t="s">
        <v>1335</v>
      </c>
      <c r="B388" s="44"/>
      <c r="C388" s="44"/>
      <c r="D388" s="44"/>
      <c r="E388" s="45"/>
      <c r="F388" s="46"/>
      <c r="G388" s="45"/>
      <c r="H388" s="46"/>
      <c r="I388" s="45"/>
      <c r="J388" s="46"/>
      <c r="K388" s="45"/>
      <c r="L388" s="46"/>
      <c r="M388" s="44"/>
      <c r="N388" s="1" t="s">
        <v>377</v>
      </c>
    </row>
    <row r="389" spans="1:51" ht="30" customHeight="1">
      <c r="A389" s="8" t="s">
        <v>1285</v>
      </c>
      <c r="B389" s="8" t="s">
        <v>1304</v>
      </c>
      <c r="C389" s="8" t="s">
        <v>77</v>
      </c>
      <c r="D389" s="9">
        <v>4.9000000000000004</v>
      </c>
      <c r="E389" s="13">
        <f>단가대비표!O79</f>
        <v>390400</v>
      </c>
      <c r="F389" s="14">
        <f>TRUNC(E389*D389,1)</f>
        <v>1912960</v>
      </c>
      <c r="G389" s="13">
        <f>단가대비표!P79</f>
        <v>0</v>
      </c>
      <c r="H389" s="14">
        <f>TRUNC(G389*D389,1)</f>
        <v>0</v>
      </c>
      <c r="I389" s="13">
        <f>단가대비표!V79</f>
        <v>0</v>
      </c>
      <c r="J389" s="14">
        <f>TRUNC(I389*D389,1)</f>
        <v>0</v>
      </c>
      <c r="K389" s="13">
        <f>TRUNC(E389+G389+I389,1)</f>
        <v>390400</v>
      </c>
      <c r="L389" s="14">
        <f>TRUNC(F389+H389+J389,1)</f>
        <v>1912960</v>
      </c>
      <c r="M389" s="8" t="s">
        <v>443</v>
      </c>
      <c r="N389" s="2" t="s">
        <v>377</v>
      </c>
      <c r="O389" s="2" t="s">
        <v>1305</v>
      </c>
      <c r="P389" s="2" t="s">
        <v>64</v>
      </c>
      <c r="Q389" s="2" t="s">
        <v>64</v>
      </c>
      <c r="R389" s="2" t="s">
        <v>63</v>
      </c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2" t="s">
        <v>52</v>
      </c>
      <c r="AW389" s="2" t="s">
        <v>1336</v>
      </c>
      <c r="AX389" s="2" t="s">
        <v>52</v>
      </c>
      <c r="AY389" s="2" t="s">
        <v>52</v>
      </c>
    </row>
    <row r="390" spans="1:51" ht="30" customHeight="1">
      <c r="A390" s="8" t="s">
        <v>845</v>
      </c>
      <c r="B390" s="8" t="s">
        <v>52</v>
      </c>
      <c r="C390" s="8" t="s">
        <v>52</v>
      </c>
      <c r="D390" s="9"/>
      <c r="E390" s="13"/>
      <c r="F390" s="14">
        <f>TRUNC(SUMIF(N389:N389, N388, F389:F389),0)</f>
        <v>1912960</v>
      </c>
      <c r="G390" s="13"/>
      <c r="H390" s="14">
        <f>TRUNC(SUMIF(N389:N389, N388, H389:H389),0)</f>
        <v>0</v>
      </c>
      <c r="I390" s="13"/>
      <c r="J390" s="14">
        <f>TRUNC(SUMIF(N389:N389, N388, J389:J389),0)</f>
        <v>0</v>
      </c>
      <c r="K390" s="13"/>
      <c r="L390" s="14">
        <f>F390+H390+J390</f>
        <v>1912960</v>
      </c>
      <c r="M390" s="8" t="s">
        <v>52</v>
      </c>
      <c r="N390" s="2" t="s">
        <v>106</v>
      </c>
      <c r="O390" s="2" t="s">
        <v>106</v>
      </c>
      <c r="P390" s="2" t="s">
        <v>52</v>
      </c>
      <c r="Q390" s="2" t="s">
        <v>52</v>
      </c>
      <c r="R390" s="2" t="s">
        <v>52</v>
      </c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2" t="s">
        <v>52</v>
      </c>
      <c r="AW390" s="2" t="s">
        <v>52</v>
      </c>
      <c r="AX390" s="2" t="s">
        <v>52</v>
      </c>
      <c r="AY390" s="2" t="s">
        <v>52</v>
      </c>
    </row>
    <row r="391" spans="1:51" ht="30" customHeight="1">
      <c r="A391" s="9"/>
      <c r="B391" s="9"/>
      <c r="C391" s="9"/>
      <c r="D391" s="9"/>
      <c r="E391" s="13"/>
      <c r="F391" s="14"/>
      <c r="G391" s="13"/>
      <c r="H391" s="14"/>
      <c r="I391" s="13"/>
      <c r="J391" s="14"/>
      <c r="K391" s="13"/>
      <c r="L391" s="14"/>
      <c r="M391" s="9"/>
    </row>
    <row r="392" spans="1:51" ht="30" customHeight="1">
      <c r="A392" s="44" t="s">
        <v>1337</v>
      </c>
      <c r="B392" s="44"/>
      <c r="C392" s="44"/>
      <c r="D392" s="44"/>
      <c r="E392" s="45"/>
      <c r="F392" s="46"/>
      <c r="G392" s="45"/>
      <c r="H392" s="46"/>
      <c r="I392" s="45"/>
      <c r="J392" s="46"/>
      <c r="K392" s="45"/>
      <c r="L392" s="46"/>
      <c r="M392" s="44"/>
      <c r="N392" s="1" t="s">
        <v>380</v>
      </c>
    </row>
    <row r="393" spans="1:51" ht="30" customHeight="1">
      <c r="A393" s="8" t="s">
        <v>1285</v>
      </c>
      <c r="B393" s="8" t="s">
        <v>1290</v>
      </c>
      <c r="C393" s="8" t="s">
        <v>77</v>
      </c>
      <c r="D393" s="9">
        <v>16.074999999999999</v>
      </c>
      <c r="E393" s="13">
        <f>단가대비표!O76</f>
        <v>99000</v>
      </c>
      <c r="F393" s="14">
        <f>TRUNC(E393*D393,1)</f>
        <v>1591425</v>
      </c>
      <c r="G393" s="13">
        <f>단가대비표!P76</f>
        <v>0</v>
      </c>
      <c r="H393" s="14">
        <f>TRUNC(G393*D393,1)</f>
        <v>0</v>
      </c>
      <c r="I393" s="13">
        <f>단가대비표!V76</f>
        <v>0</v>
      </c>
      <c r="J393" s="14">
        <f>TRUNC(I393*D393,1)</f>
        <v>0</v>
      </c>
      <c r="K393" s="13">
        <f>TRUNC(E393+G393+I393,1)</f>
        <v>99000</v>
      </c>
      <c r="L393" s="14">
        <f>TRUNC(F393+H393+J393,1)</f>
        <v>1591425</v>
      </c>
      <c r="M393" s="8" t="s">
        <v>443</v>
      </c>
      <c r="N393" s="2" t="s">
        <v>380</v>
      </c>
      <c r="O393" s="2" t="s">
        <v>1291</v>
      </c>
      <c r="P393" s="2" t="s">
        <v>64</v>
      </c>
      <c r="Q393" s="2" t="s">
        <v>64</v>
      </c>
      <c r="R393" s="2" t="s">
        <v>63</v>
      </c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2" t="s">
        <v>52</v>
      </c>
      <c r="AW393" s="2" t="s">
        <v>1338</v>
      </c>
      <c r="AX393" s="2" t="s">
        <v>52</v>
      </c>
      <c r="AY393" s="2" t="s">
        <v>52</v>
      </c>
    </row>
    <row r="394" spans="1:51" ht="30" customHeight="1">
      <c r="A394" s="8" t="s">
        <v>845</v>
      </c>
      <c r="B394" s="8" t="s">
        <v>52</v>
      </c>
      <c r="C394" s="8" t="s">
        <v>52</v>
      </c>
      <c r="D394" s="9"/>
      <c r="E394" s="13"/>
      <c r="F394" s="14">
        <f>TRUNC(SUMIF(N393:N393, N392, F393:F393),0)</f>
        <v>1591425</v>
      </c>
      <c r="G394" s="13"/>
      <c r="H394" s="14">
        <f>TRUNC(SUMIF(N393:N393, N392, H393:H393),0)</f>
        <v>0</v>
      </c>
      <c r="I394" s="13"/>
      <c r="J394" s="14">
        <f>TRUNC(SUMIF(N393:N393, N392, J393:J393),0)</f>
        <v>0</v>
      </c>
      <c r="K394" s="13"/>
      <c r="L394" s="14">
        <f>F394+H394+J394</f>
        <v>1591425</v>
      </c>
      <c r="M394" s="8" t="s">
        <v>52</v>
      </c>
      <c r="N394" s="2" t="s">
        <v>106</v>
      </c>
      <c r="O394" s="2" t="s">
        <v>106</v>
      </c>
      <c r="P394" s="2" t="s">
        <v>52</v>
      </c>
      <c r="Q394" s="2" t="s">
        <v>52</v>
      </c>
      <c r="R394" s="2" t="s">
        <v>52</v>
      </c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2" t="s">
        <v>52</v>
      </c>
      <c r="AW394" s="2" t="s">
        <v>52</v>
      </c>
      <c r="AX394" s="2" t="s">
        <v>52</v>
      </c>
      <c r="AY394" s="2" t="s">
        <v>52</v>
      </c>
    </row>
    <row r="395" spans="1:51" ht="30" customHeight="1">
      <c r="A395" s="9"/>
      <c r="B395" s="9"/>
      <c r="C395" s="9"/>
      <c r="D395" s="9"/>
      <c r="E395" s="13"/>
      <c r="F395" s="14"/>
      <c r="G395" s="13"/>
      <c r="H395" s="14"/>
      <c r="I395" s="13"/>
      <c r="J395" s="14"/>
      <c r="K395" s="13"/>
      <c r="L395" s="14"/>
      <c r="M395" s="9"/>
    </row>
    <row r="396" spans="1:51" ht="30" customHeight="1">
      <c r="A396" s="44" t="s">
        <v>1339</v>
      </c>
      <c r="B396" s="44"/>
      <c r="C396" s="44"/>
      <c r="D396" s="44"/>
      <c r="E396" s="45"/>
      <c r="F396" s="46"/>
      <c r="G396" s="45"/>
      <c r="H396" s="46"/>
      <c r="I396" s="45"/>
      <c r="J396" s="46"/>
      <c r="K396" s="45"/>
      <c r="L396" s="46"/>
      <c r="M396" s="44"/>
      <c r="N396" s="1" t="s">
        <v>384</v>
      </c>
    </row>
    <row r="397" spans="1:51" ht="30" customHeight="1">
      <c r="A397" s="8" t="s">
        <v>1285</v>
      </c>
      <c r="B397" s="8" t="s">
        <v>1304</v>
      </c>
      <c r="C397" s="8" t="s">
        <v>77</v>
      </c>
      <c r="D397" s="9">
        <v>3.2210000000000001</v>
      </c>
      <c r="E397" s="13">
        <f>단가대비표!O79</f>
        <v>390400</v>
      </c>
      <c r="F397" s="14">
        <f>TRUNC(E397*D397,1)</f>
        <v>1257478.3999999999</v>
      </c>
      <c r="G397" s="13">
        <f>단가대비표!P79</f>
        <v>0</v>
      </c>
      <c r="H397" s="14">
        <f>TRUNC(G397*D397,1)</f>
        <v>0</v>
      </c>
      <c r="I397" s="13">
        <f>단가대비표!V79</f>
        <v>0</v>
      </c>
      <c r="J397" s="14">
        <f>TRUNC(I397*D397,1)</f>
        <v>0</v>
      </c>
      <c r="K397" s="13">
        <f>TRUNC(E397+G397+I397,1)</f>
        <v>390400</v>
      </c>
      <c r="L397" s="14">
        <f>TRUNC(F397+H397+J397,1)</f>
        <v>1257478.3999999999</v>
      </c>
      <c r="M397" s="8" t="s">
        <v>443</v>
      </c>
      <c r="N397" s="2" t="s">
        <v>384</v>
      </c>
      <c r="O397" s="2" t="s">
        <v>1305</v>
      </c>
      <c r="P397" s="2" t="s">
        <v>64</v>
      </c>
      <c r="Q397" s="2" t="s">
        <v>64</v>
      </c>
      <c r="R397" s="2" t="s">
        <v>63</v>
      </c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2" t="s">
        <v>52</v>
      </c>
      <c r="AW397" s="2" t="s">
        <v>1340</v>
      </c>
      <c r="AX397" s="2" t="s">
        <v>52</v>
      </c>
      <c r="AY397" s="2" t="s">
        <v>52</v>
      </c>
    </row>
    <row r="398" spans="1:51" ht="30" customHeight="1">
      <c r="A398" s="8" t="s">
        <v>845</v>
      </c>
      <c r="B398" s="8" t="s">
        <v>52</v>
      </c>
      <c r="C398" s="8" t="s">
        <v>52</v>
      </c>
      <c r="D398" s="9"/>
      <c r="E398" s="13"/>
      <c r="F398" s="14">
        <f>TRUNC(SUMIF(N397:N397, N396, F397:F397),0)</f>
        <v>1257478</v>
      </c>
      <c r="G398" s="13"/>
      <c r="H398" s="14">
        <f>TRUNC(SUMIF(N397:N397, N396, H397:H397),0)</f>
        <v>0</v>
      </c>
      <c r="I398" s="13"/>
      <c r="J398" s="14">
        <f>TRUNC(SUMIF(N397:N397, N396, J397:J397),0)</f>
        <v>0</v>
      </c>
      <c r="K398" s="13"/>
      <c r="L398" s="14">
        <f>F398+H398+J398</f>
        <v>1257478</v>
      </c>
      <c r="M398" s="8" t="s">
        <v>52</v>
      </c>
      <c r="N398" s="2" t="s">
        <v>106</v>
      </c>
      <c r="O398" s="2" t="s">
        <v>106</v>
      </c>
      <c r="P398" s="2" t="s">
        <v>52</v>
      </c>
      <c r="Q398" s="2" t="s">
        <v>52</v>
      </c>
      <c r="R398" s="2" t="s">
        <v>52</v>
      </c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2" t="s">
        <v>52</v>
      </c>
      <c r="AW398" s="2" t="s">
        <v>52</v>
      </c>
      <c r="AX398" s="2" t="s">
        <v>52</v>
      </c>
      <c r="AY398" s="2" t="s">
        <v>52</v>
      </c>
    </row>
    <row r="399" spans="1:51" ht="30" customHeight="1">
      <c r="A399" s="9"/>
      <c r="B399" s="9"/>
      <c r="C399" s="9"/>
      <c r="D399" s="9"/>
      <c r="E399" s="13"/>
      <c r="F399" s="14"/>
      <c r="G399" s="13"/>
      <c r="H399" s="14"/>
      <c r="I399" s="13"/>
      <c r="J399" s="14"/>
      <c r="K399" s="13"/>
      <c r="L399" s="14"/>
      <c r="M399" s="9"/>
    </row>
    <row r="400" spans="1:51" ht="30" customHeight="1">
      <c r="A400" s="44" t="s">
        <v>1341</v>
      </c>
      <c r="B400" s="44"/>
      <c r="C400" s="44"/>
      <c r="D400" s="44"/>
      <c r="E400" s="45"/>
      <c r="F400" s="46"/>
      <c r="G400" s="45"/>
      <c r="H400" s="46"/>
      <c r="I400" s="45"/>
      <c r="J400" s="46"/>
      <c r="K400" s="45"/>
      <c r="L400" s="46"/>
      <c r="M400" s="44"/>
      <c r="N400" s="1" t="s">
        <v>387</v>
      </c>
    </row>
    <row r="401" spans="1:51" ht="30" customHeight="1">
      <c r="A401" s="8" t="s">
        <v>1285</v>
      </c>
      <c r="B401" s="8" t="s">
        <v>1304</v>
      </c>
      <c r="C401" s="8" t="s">
        <v>77</v>
      </c>
      <c r="D401" s="9">
        <v>3.2210000000000001</v>
      </c>
      <c r="E401" s="13">
        <f>단가대비표!O79</f>
        <v>390400</v>
      </c>
      <c r="F401" s="14">
        <f>TRUNC(E401*D401,1)</f>
        <v>1257478.3999999999</v>
      </c>
      <c r="G401" s="13">
        <f>단가대비표!P79</f>
        <v>0</v>
      </c>
      <c r="H401" s="14">
        <f>TRUNC(G401*D401,1)</f>
        <v>0</v>
      </c>
      <c r="I401" s="13">
        <f>단가대비표!V79</f>
        <v>0</v>
      </c>
      <c r="J401" s="14">
        <f>TRUNC(I401*D401,1)</f>
        <v>0</v>
      </c>
      <c r="K401" s="13">
        <f>TRUNC(E401+G401+I401,1)</f>
        <v>390400</v>
      </c>
      <c r="L401" s="14">
        <f>TRUNC(F401+H401+J401,1)</f>
        <v>1257478.3999999999</v>
      </c>
      <c r="M401" s="8" t="s">
        <v>443</v>
      </c>
      <c r="N401" s="2" t="s">
        <v>387</v>
      </c>
      <c r="O401" s="2" t="s">
        <v>1305</v>
      </c>
      <c r="P401" s="2" t="s">
        <v>64</v>
      </c>
      <c r="Q401" s="2" t="s">
        <v>64</v>
      </c>
      <c r="R401" s="2" t="s">
        <v>63</v>
      </c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2" t="s">
        <v>52</v>
      </c>
      <c r="AW401" s="2" t="s">
        <v>1342</v>
      </c>
      <c r="AX401" s="2" t="s">
        <v>52</v>
      </c>
      <c r="AY401" s="2" t="s">
        <v>52</v>
      </c>
    </row>
    <row r="402" spans="1:51" ht="30" customHeight="1">
      <c r="A402" s="8" t="s">
        <v>845</v>
      </c>
      <c r="B402" s="8" t="s">
        <v>52</v>
      </c>
      <c r="C402" s="8" t="s">
        <v>52</v>
      </c>
      <c r="D402" s="9"/>
      <c r="E402" s="13"/>
      <c r="F402" s="14">
        <f>TRUNC(SUMIF(N401:N401, N400, F401:F401),0)</f>
        <v>1257478</v>
      </c>
      <c r="G402" s="13"/>
      <c r="H402" s="14">
        <f>TRUNC(SUMIF(N401:N401, N400, H401:H401),0)</f>
        <v>0</v>
      </c>
      <c r="I402" s="13"/>
      <c r="J402" s="14">
        <f>TRUNC(SUMIF(N401:N401, N400, J401:J401),0)</f>
        <v>0</v>
      </c>
      <c r="K402" s="13"/>
      <c r="L402" s="14">
        <f>F402+H402+J402</f>
        <v>1257478</v>
      </c>
      <c r="M402" s="8" t="s">
        <v>52</v>
      </c>
      <c r="N402" s="2" t="s">
        <v>106</v>
      </c>
      <c r="O402" s="2" t="s">
        <v>106</v>
      </c>
      <c r="P402" s="2" t="s">
        <v>52</v>
      </c>
      <c r="Q402" s="2" t="s">
        <v>52</v>
      </c>
      <c r="R402" s="2" t="s">
        <v>52</v>
      </c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2" t="s">
        <v>52</v>
      </c>
      <c r="AW402" s="2" t="s">
        <v>52</v>
      </c>
      <c r="AX402" s="2" t="s">
        <v>52</v>
      </c>
      <c r="AY402" s="2" t="s">
        <v>52</v>
      </c>
    </row>
    <row r="403" spans="1:51" ht="30" customHeight="1">
      <c r="A403" s="9"/>
      <c r="B403" s="9"/>
      <c r="C403" s="9"/>
      <c r="D403" s="9"/>
      <c r="E403" s="13"/>
      <c r="F403" s="14"/>
      <c r="G403" s="13"/>
      <c r="H403" s="14"/>
      <c r="I403" s="13"/>
      <c r="J403" s="14"/>
      <c r="K403" s="13"/>
      <c r="L403" s="14"/>
      <c r="M403" s="9"/>
    </row>
    <row r="404" spans="1:51" ht="30" customHeight="1">
      <c r="A404" s="44" t="s">
        <v>1343</v>
      </c>
      <c r="B404" s="44"/>
      <c r="C404" s="44"/>
      <c r="D404" s="44"/>
      <c r="E404" s="45"/>
      <c r="F404" s="46"/>
      <c r="G404" s="45"/>
      <c r="H404" s="46"/>
      <c r="I404" s="45"/>
      <c r="J404" s="46"/>
      <c r="K404" s="45"/>
      <c r="L404" s="46"/>
      <c r="M404" s="44"/>
      <c r="N404" s="1" t="s">
        <v>390</v>
      </c>
    </row>
    <row r="405" spans="1:51" ht="30" customHeight="1">
      <c r="A405" s="8" t="s">
        <v>1285</v>
      </c>
      <c r="B405" s="8" t="s">
        <v>1304</v>
      </c>
      <c r="C405" s="8" t="s">
        <v>77</v>
      </c>
      <c r="D405" s="9">
        <v>3.2210000000000001</v>
      </c>
      <c r="E405" s="13">
        <f>단가대비표!O79</f>
        <v>390400</v>
      </c>
      <c r="F405" s="14">
        <f>TRUNC(E405*D405,1)</f>
        <v>1257478.3999999999</v>
      </c>
      <c r="G405" s="13">
        <f>단가대비표!P79</f>
        <v>0</v>
      </c>
      <c r="H405" s="14">
        <f>TRUNC(G405*D405,1)</f>
        <v>0</v>
      </c>
      <c r="I405" s="13">
        <f>단가대비표!V79</f>
        <v>0</v>
      </c>
      <c r="J405" s="14">
        <f>TRUNC(I405*D405,1)</f>
        <v>0</v>
      </c>
      <c r="K405" s="13">
        <f>TRUNC(E405+G405+I405,1)</f>
        <v>390400</v>
      </c>
      <c r="L405" s="14">
        <f>TRUNC(F405+H405+J405,1)</f>
        <v>1257478.3999999999</v>
      </c>
      <c r="M405" s="8" t="s">
        <v>443</v>
      </c>
      <c r="N405" s="2" t="s">
        <v>390</v>
      </c>
      <c r="O405" s="2" t="s">
        <v>1305</v>
      </c>
      <c r="P405" s="2" t="s">
        <v>64</v>
      </c>
      <c r="Q405" s="2" t="s">
        <v>64</v>
      </c>
      <c r="R405" s="2" t="s">
        <v>63</v>
      </c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2" t="s">
        <v>52</v>
      </c>
      <c r="AW405" s="2" t="s">
        <v>1344</v>
      </c>
      <c r="AX405" s="2" t="s">
        <v>52</v>
      </c>
      <c r="AY405" s="2" t="s">
        <v>52</v>
      </c>
    </row>
    <row r="406" spans="1:51" ht="30" customHeight="1">
      <c r="A406" s="8" t="s">
        <v>845</v>
      </c>
      <c r="B406" s="8" t="s">
        <v>52</v>
      </c>
      <c r="C406" s="8" t="s">
        <v>52</v>
      </c>
      <c r="D406" s="9"/>
      <c r="E406" s="13"/>
      <c r="F406" s="14">
        <f>TRUNC(SUMIF(N405:N405, N404, F405:F405),0)</f>
        <v>1257478</v>
      </c>
      <c r="G406" s="13"/>
      <c r="H406" s="14">
        <f>TRUNC(SUMIF(N405:N405, N404, H405:H405),0)</f>
        <v>0</v>
      </c>
      <c r="I406" s="13"/>
      <c r="J406" s="14">
        <f>TRUNC(SUMIF(N405:N405, N404, J405:J405),0)</f>
        <v>0</v>
      </c>
      <c r="K406" s="13"/>
      <c r="L406" s="14">
        <f>F406+H406+J406</f>
        <v>1257478</v>
      </c>
      <c r="M406" s="8" t="s">
        <v>52</v>
      </c>
      <c r="N406" s="2" t="s">
        <v>106</v>
      </c>
      <c r="O406" s="2" t="s">
        <v>106</v>
      </c>
      <c r="P406" s="2" t="s">
        <v>52</v>
      </c>
      <c r="Q406" s="2" t="s">
        <v>52</v>
      </c>
      <c r="R406" s="2" t="s">
        <v>52</v>
      </c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2" t="s">
        <v>52</v>
      </c>
      <c r="AW406" s="2" t="s">
        <v>52</v>
      </c>
      <c r="AX406" s="2" t="s">
        <v>52</v>
      </c>
      <c r="AY406" s="2" t="s">
        <v>52</v>
      </c>
    </row>
    <row r="407" spans="1:51" ht="30" customHeight="1">
      <c r="A407" s="9"/>
      <c r="B407" s="9"/>
      <c r="C407" s="9"/>
      <c r="D407" s="9"/>
      <c r="E407" s="13"/>
      <c r="F407" s="14"/>
      <c r="G407" s="13"/>
      <c r="H407" s="14"/>
      <c r="I407" s="13"/>
      <c r="J407" s="14"/>
      <c r="K407" s="13"/>
      <c r="L407" s="14"/>
      <c r="M407" s="9"/>
    </row>
    <row r="408" spans="1:51" ht="30" customHeight="1">
      <c r="A408" s="44" t="s">
        <v>1345</v>
      </c>
      <c r="B408" s="44"/>
      <c r="C408" s="44"/>
      <c r="D408" s="44"/>
      <c r="E408" s="45"/>
      <c r="F408" s="46"/>
      <c r="G408" s="45"/>
      <c r="H408" s="46"/>
      <c r="I408" s="45"/>
      <c r="J408" s="46"/>
      <c r="K408" s="45"/>
      <c r="L408" s="46"/>
      <c r="M408" s="44"/>
      <c r="N408" s="1" t="s">
        <v>394</v>
      </c>
    </row>
    <row r="409" spans="1:51" ht="30" customHeight="1">
      <c r="A409" s="8" t="s">
        <v>1285</v>
      </c>
      <c r="B409" s="8" t="s">
        <v>1304</v>
      </c>
      <c r="C409" s="8" t="s">
        <v>77</v>
      </c>
      <c r="D409" s="9">
        <v>2.92</v>
      </c>
      <c r="E409" s="13">
        <f>단가대비표!O79</f>
        <v>390400</v>
      </c>
      <c r="F409" s="14">
        <f>TRUNC(E409*D409,1)</f>
        <v>1139968</v>
      </c>
      <c r="G409" s="13">
        <f>단가대비표!P79</f>
        <v>0</v>
      </c>
      <c r="H409" s="14">
        <f>TRUNC(G409*D409,1)</f>
        <v>0</v>
      </c>
      <c r="I409" s="13">
        <f>단가대비표!V79</f>
        <v>0</v>
      </c>
      <c r="J409" s="14">
        <f>TRUNC(I409*D409,1)</f>
        <v>0</v>
      </c>
      <c r="K409" s="13">
        <f>TRUNC(E409+G409+I409,1)</f>
        <v>390400</v>
      </c>
      <c r="L409" s="14">
        <f>TRUNC(F409+H409+J409,1)</f>
        <v>1139968</v>
      </c>
      <c r="M409" s="8" t="s">
        <v>443</v>
      </c>
      <c r="N409" s="2" t="s">
        <v>394</v>
      </c>
      <c r="O409" s="2" t="s">
        <v>1305</v>
      </c>
      <c r="P409" s="2" t="s">
        <v>64</v>
      </c>
      <c r="Q409" s="2" t="s">
        <v>64</v>
      </c>
      <c r="R409" s="2" t="s">
        <v>63</v>
      </c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2" t="s">
        <v>52</v>
      </c>
      <c r="AW409" s="2" t="s">
        <v>1346</v>
      </c>
      <c r="AX409" s="2" t="s">
        <v>52</v>
      </c>
      <c r="AY409" s="2" t="s">
        <v>52</v>
      </c>
    </row>
    <row r="410" spans="1:51" ht="30" customHeight="1">
      <c r="A410" s="8" t="s">
        <v>845</v>
      </c>
      <c r="B410" s="8" t="s">
        <v>52</v>
      </c>
      <c r="C410" s="8" t="s">
        <v>52</v>
      </c>
      <c r="D410" s="9"/>
      <c r="E410" s="13"/>
      <c r="F410" s="14">
        <f>TRUNC(SUMIF(N409:N409, N408, F409:F409),0)</f>
        <v>1139968</v>
      </c>
      <c r="G410" s="13"/>
      <c r="H410" s="14">
        <f>TRUNC(SUMIF(N409:N409, N408, H409:H409),0)</f>
        <v>0</v>
      </c>
      <c r="I410" s="13"/>
      <c r="J410" s="14">
        <f>TRUNC(SUMIF(N409:N409, N408, J409:J409),0)</f>
        <v>0</v>
      </c>
      <c r="K410" s="13"/>
      <c r="L410" s="14">
        <f>F410+H410+J410</f>
        <v>1139968</v>
      </c>
      <c r="M410" s="8" t="s">
        <v>52</v>
      </c>
      <c r="N410" s="2" t="s">
        <v>106</v>
      </c>
      <c r="O410" s="2" t="s">
        <v>106</v>
      </c>
      <c r="P410" s="2" t="s">
        <v>52</v>
      </c>
      <c r="Q410" s="2" t="s">
        <v>52</v>
      </c>
      <c r="R410" s="2" t="s">
        <v>52</v>
      </c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2" t="s">
        <v>52</v>
      </c>
      <c r="AW410" s="2" t="s">
        <v>52</v>
      </c>
      <c r="AX410" s="2" t="s">
        <v>52</v>
      </c>
      <c r="AY410" s="2" t="s">
        <v>52</v>
      </c>
    </row>
    <row r="411" spans="1:51" ht="30" customHeight="1">
      <c r="A411" s="9"/>
      <c r="B411" s="9"/>
      <c r="C411" s="9"/>
      <c r="D411" s="9"/>
      <c r="E411" s="13"/>
      <c r="F411" s="14"/>
      <c r="G411" s="13"/>
      <c r="H411" s="14"/>
      <c r="I411" s="13"/>
      <c r="J411" s="14"/>
      <c r="K411" s="13"/>
      <c r="L411" s="14"/>
      <c r="M411" s="9"/>
    </row>
    <row r="412" spans="1:51" ht="30" customHeight="1">
      <c r="A412" s="44" t="s">
        <v>1347</v>
      </c>
      <c r="B412" s="44"/>
      <c r="C412" s="44"/>
      <c r="D412" s="44"/>
      <c r="E412" s="45"/>
      <c r="F412" s="46"/>
      <c r="G412" s="45"/>
      <c r="H412" s="46"/>
      <c r="I412" s="45"/>
      <c r="J412" s="46"/>
      <c r="K412" s="45"/>
      <c r="L412" s="46"/>
      <c r="M412" s="44"/>
      <c r="N412" s="1" t="s">
        <v>398</v>
      </c>
    </row>
    <row r="413" spans="1:51" ht="30" customHeight="1">
      <c r="A413" s="8" t="s">
        <v>1285</v>
      </c>
      <c r="B413" s="8" t="s">
        <v>1304</v>
      </c>
      <c r="C413" s="8" t="s">
        <v>77</v>
      </c>
      <c r="D413" s="9">
        <v>10.196999999999999</v>
      </c>
      <c r="E413" s="13">
        <f>단가대비표!O79</f>
        <v>390400</v>
      </c>
      <c r="F413" s="14">
        <f>TRUNC(E413*D413,1)</f>
        <v>3980908.8</v>
      </c>
      <c r="G413" s="13">
        <f>단가대비표!P79</f>
        <v>0</v>
      </c>
      <c r="H413" s="14">
        <f>TRUNC(G413*D413,1)</f>
        <v>0</v>
      </c>
      <c r="I413" s="13">
        <f>단가대비표!V79</f>
        <v>0</v>
      </c>
      <c r="J413" s="14">
        <f>TRUNC(I413*D413,1)</f>
        <v>0</v>
      </c>
      <c r="K413" s="13">
        <f>TRUNC(E413+G413+I413,1)</f>
        <v>390400</v>
      </c>
      <c r="L413" s="14">
        <f>TRUNC(F413+H413+J413,1)</f>
        <v>3980908.8</v>
      </c>
      <c r="M413" s="8" t="s">
        <v>443</v>
      </c>
      <c r="N413" s="2" t="s">
        <v>398</v>
      </c>
      <c r="O413" s="2" t="s">
        <v>1305</v>
      </c>
      <c r="P413" s="2" t="s">
        <v>64</v>
      </c>
      <c r="Q413" s="2" t="s">
        <v>64</v>
      </c>
      <c r="R413" s="2" t="s">
        <v>63</v>
      </c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2" t="s">
        <v>52</v>
      </c>
      <c r="AW413" s="2" t="s">
        <v>1348</v>
      </c>
      <c r="AX413" s="2" t="s">
        <v>52</v>
      </c>
      <c r="AY413" s="2" t="s">
        <v>52</v>
      </c>
    </row>
    <row r="414" spans="1:51" ht="30" customHeight="1">
      <c r="A414" s="8" t="s">
        <v>845</v>
      </c>
      <c r="B414" s="8" t="s">
        <v>52</v>
      </c>
      <c r="C414" s="8" t="s">
        <v>52</v>
      </c>
      <c r="D414" s="9"/>
      <c r="E414" s="13"/>
      <c r="F414" s="14">
        <f>TRUNC(SUMIF(N413:N413, N412, F413:F413),0)</f>
        <v>3980908</v>
      </c>
      <c r="G414" s="13"/>
      <c r="H414" s="14">
        <f>TRUNC(SUMIF(N413:N413, N412, H413:H413),0)</f>
        <v>0</v>
      </c>
      <c r="I414" s="13"/>
      <c r="J414" s="14">
        <f>TRUNC(SUMIF(N413:N413, N412, J413:J413),0)</f>
        <v>0</v>
      </c>
      <c r="K414" s="13"/>
      <c r="L414" s="14">
        <f>F414+H414+J414</f>
        <v>3980908</v>
      </c>
      <c r="M414" s="8" t="s">
        <v>52</v>
      </c>
      <c r="N414" s="2" t="s">
        <v>106</v>
      </c>
      <c r="O414" s="2" t="s">
        <v>106</v>
      </c>
      <c r="P414" s="2" t="s">
        <v>52</v>
      </c>
      <c r="Q414" s="2" t="s">
        <v>52</v>
      </c>
      <c r="R414" s="2" t="s">
        <v>52</v>
      </c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2" t="s">
        <v>52</v>
      </c>
      <c r="AW414" s="2" t="s">
        <v>52</v>
      </c>
      <c r="AX414" s="2" t="s">
        <v>52</v>
      </c>
      <c r="AY414" s="2" t="s">
        <v>52</v>
      </c>
    </row>
    <row r="415" spans="1:51" ht="30" customHeight="1">
      <c r="A415" s="9"/>
      <c r="B415" s="9"/>
      <c r="C415" s="9"/>
      <c r="D415" s="9"/>
      <c r="E415" s="13"/>
      <c r="F415" s="14"/>
      <c r="G415" s="13"/>
      <c r="H415" s="14"/>
      <c r="I415" s="13"/>
      <c r="J415" s="14"/>
      <c r="K415" s="13"/>
      <c r="L415" s="14"/>
      <c r="M415" s="9"/>
    </row>
    <row r="416" spans="1:51" ht="30" customHeight="1">
      <c r="A416" s="44" t="s">
        <v>1349</v>
      </c>
      <c r="B416" s="44"/>
      <c r="C416" s="44"/>
      <c r="D416" s="44"/>
      <c r="E416" s="45"/>
      <c r="F416" s="46"/>
      <c r="G416" s="45"/>
      <c r="H416" s="46"/>
      <c r="I416" s="45"/>
      <c r="J416" s="46"/>
      <c r="K416" s="45"/>
      <c r="L416" s="46"/>
      <c r="M416" s="44"/>
      <c r="N416" s="1" t="s">
        <v>402</v>
      </c>
    </row>
    <row r="417" spans="1:51" ht="30" customHeight="1">
      <c r="A417" s="8" t="s">
        <v>1285</v>
      </c>
      <c r="B417" s="8" t="s">
        <v>1304</v>
      </c>
      <c r="C417" s="8" t="s">
        <v>77</v>
      </c>
      <c r="D417" s="9">
        <v>3.5840000000000001</v>
      </c>
      <c r="E417" s="13">
        <f>단가대비표!O79</f>
        <v>390400</v>
      </c>
      <c r="F417" s="14">
        <f>TRUNC(E417*D417,1)</f>
        <v>1399193.6000000001</v>
      </c>
      <c r="G417" s="13">
        <f>단가대비표!P79</f>
        <v>0</v>
      </c>
      <c r="H417" s="14">
        <f>TRUNC(G417*D417,1)</f>
        <v>0</v>
      </c>
      <c r="I417" s="13">
        <f>단가대비표!V79</f>
        <v>0</v>
      </c>
      <c r="J417" s="14">
        <f>TRUNC(I417*D417,1)</f>
        <v>0</v>
      </c>
      <c r="K417" s="13">
        <f>TRUNC(E417+G417+I417,1)</f>
        <v>390400</v>
      </c>
      <c r="L417" s="14">
        <f>TRUNC(F417+H417+J417,1)</f>
        <v>1399193.6000000001</v>
      </c>
      <c r="M417" s="8" t="s">
        <v>443</v>
      </c>
      <c r="N417" s="2" t="s">
        <v>402</v>
      </c>
      <c r="O417" s="2" t="s">
        <v>1305</v>
      </c>
      <c r="P417" s="2" t="s">
        <v>64</v>
      </c>
      <c r="Q417" s="2" t="s">
        <v>64</v>
      </c>
      <c r="R417" s="2" t="s">
        <v>63</v>
      </c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2" t="s">
        <v>52</v>
      </c>
      <c r="AW417" s="2" t="s">
        <v>1350</v>
      </c>
      <c r="AX417" s="2" t="s">
        <v>52</v>
      </c>
      <c r="AY417" s="2" t="s">
        <v>52</v>
      </c>
    </row>
    <row r="418" spans="1:51" ht="30" customHeight="1">
      <c r="A418" s="8" t="s">
        <v>845</v>
      </c>
      <c r="B418" s="8" t="s">
        <v>52</v>
      </c>
      <c r="C418" s="8" t="s">
        <v>52</v>
      </c>
      <c r="D418" s="9"/>
      <c r="E418" s="13"/>
      <c r="F418" s="14">
        <f>TRUNC(SUMIF(N417:N417, N416, F417:F417),0)</f>
        <v>1399193</v>
      </c>
      <c r="G418" s="13"/>
      <c r="H418" s="14">
        <f>TRUNC(SUMIF(N417:N417, N416, H417:H417),0)</f>
        <v>0</v>
      </c>
      <c r="I418" s="13"/>
      <c r="J418" s="14">
        <f>TRUNC(SUMIF(N417:N417, N416, J417:J417),0)</f>
        <v>0</v>
      </c>
      <c r="K418" s="13"/>
      <c r="L418" s="14">
        <f>F418+H418+J418</f>
        <v>1399193</v>
      </c>
      <c r="M418" s="8" t="s">
        <v>52</v>
      </c>
      <c r="N418" s="2" t="s">
        <v>106</v>
      </c>
      <c r="O418" s="2" t="s">
        <v>106</v>
      </c>
      <c r="P418" s="2" t="s">
        <v>52</v>
      </c>
      <c r="Q418" s="2" t="s">
        <v>52</v>
      </c>
      <c r="R418" s="2" t="s">
        <v>52</v>
      </c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2" t="s">
        <v>52</v>
      </c>
      <c r="AW418" s="2" t="s">
        <v>52</v>
      </c>
      <c r="AX418" s="2" t="s">
        <v>52</v>
      </c>
      <c r="AY418" s="2" t="s">
        <v>52</v>
      </c>
    </row>
    <row r="419" spans="1:51" ht="30" customHeight="1">
      <c r="A419" s="9"/>
      <c r="B419" s="9"/>
      <c r="C419" s="9"/>
      <c r="D419" s="9"/>
      <c r="E419" s="13"/>
      <c r="F419" s="14"/>
      <c r="G419" s="13"/>
      <c r="H419" s="14"/>
      <c r="I419" s="13"/>
      <c r="J419" s="14"/>
      <c r="K419" s="13"/>
      <c r="L419" s="14"/>
      <c r="M419" s="9"/>
    </row>
    <row r="420" spans="1:51" ht="30" customHeight="1">
      <c r="A420" s="44" t="s">
        <v>1351</v>
      </c>
      <c r="B420" s="44"/>
      <c r="C420" s="44"/>
      <c r="D420" s="44"/>
      <c r="E420" s="45"/>
      <c r="F420" s="46"/>
      <c r="G420" s="45"/>
      <c r="H420" s="46"/>
      <c r="I420" s="45"/>
      <c r="J420" s="46"/>
      <c r="K420" s="45"/>
      <c r="L420" s="46"/>
      <c r="M420" s="44"/>
      <c r="N420" s="1" t="s">
        <v>406</v>
      </c>
    </row>
    <row r="421" spans="1:51" ht="30" customHeight="1">
      <c r="A421" s="8" t="s">
        <v>1285</v>
      </c>
      <c r="B421" s="8" t="s">
        <v>1286</v>
      </c>
      <c r="C421" s="8" t="s">
        <v>77</v>
      </c>
      <c r="D421" s="9">
        <v>72.563000000000002</v>
      </c>
      <c r="E421" s="13">
        <f>단가대비표!O78</f>
        <v>272000</v>
      </c>
      <c r="F421" s="14">
        <f>TRUNC(E421*D421,1)</f>
        <v>19737136</v>
      </c>
      <c r="G421" s="13">
        <f>단가대비표!P78</f>
        <v>0</v>
      </c>
      <c r="H421" s="14">
        <f>TRUNC(G421*D421,1)</f>
        <v>0</v>
      </c>
      <c r="I421" s="13">
        <f>단가대비표!V78</f>
        <v>0</v>
      </c>
      <c r="J421" s="14">
        <f>TRUNC(I421*D421,1)</f>
        <v>0</v>
      </c>
      <c r="K421" s="13">
        <f>TRUNC(E421+G421+I421,1)</f>
        <v>272000</v>
      </c>
      <c r="L421" s="14">
        <f>TRUNC(F421+H421+J421,1)</f>
        <v>19737136</v>
      </c>
      <c r="M421" s="8" t="s">
        <v>443</v>
      </c>
      <c r="N421" s="2" t="s">
        <v>406</v>
      </c>
      <c r="O421" s="2" t="s">
        <v>1287</v>
      </c>
      <c r="P421" s="2" t="s">
        <v>64</v>
      </c>
      <c r="Q421" s="2" t="s">
        <v>64</v>
      </c>
      <c r="R421" s="2" t="s">
        <v>63</v>
      </c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2" t="s">
        <v>52</v>
      </c>
      <c r="AW421" s="2" t="s">
        <v>1352</v>
      </c>
      <c r="AX421" s="2" t="s">
        <v>52</v>
      </c>
      <c r="AY421" s="2" t="s">
        <v>52</v>
      </c>
    </row>
    <row r="422" spans="1:51" ht="30" customHeight="1">
      <c r="A422" s="8" t="s">
        <v>845</v>
      </c>
      <c r="B422" s="8" t="s">
        <v>52</v>
      </c>
      <c r="C422" s="8" t="s">
        <v>52</v>
      </c>
      <c r="D422" s="9"/>
      <c r="E422" s="13"/>
      <c r="F422" s="14">
        <f>TRUNC(SUMIF(N421:N421, N420, F421:F421),0)</f>
        <v>19737136</v>
      </c>
      <c r="G422" s="13"/>
      <c r="H422" s="14">
        <f>TRUNC(SUMIF(N421:N421, N420, H421:H421),0)</f>
        <v>0</v>
      </c>
      <c r="I422" s="13"/>
      <c r="J422" s="14">
        <f>TRUNC(SUMIF(N421:N421, N420, J421:J421),0)</f>
        <v>0</v>
      </c>
      <c r="K422" s="13"/>
      <c r="L422" s="14">
        <f>F422+H422+J422</f>
        <v>19737136</v>
      </c>
      <c r="M422" s="8" t="s">
        <v>52</v>
      </c>
      <c r="N422" s="2" t="s">
        <v>106</v>
      </c>
      <c r="O422" s="2" t="s">
        <v>106</v>
      </c>
      <c r="P422" s="2" t="s">
        <v>52</v>
      </c>
      <c r="Q422" s="2" t="s">
        <v>52</v>
      </c>
      <c r="R422" s="2" t="s">
        <v>52</v>
      </c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2" t="s">
        <v>52</v>
      </c>
      <c r="AW422" s="2" t="s">
        <v>52</v>
      </c>
      <c r="AX422" s="2" t="s">
        <v>52</v>
      </c>
      <c r="AY422" s="2" t="s">
        <v>52</v>
      </c>
    </row>
    <row r="423" spans="1:51" ht="30" customHeight="1">
      <c r="A423" s="9"/>
      <c r="B423" s="9"/>
      <c r="C423" s="9"/>
      <c r="D423" s="9"/>
      <c r="E423" s="13"/>
      <c r="F423" s="14"/>
      <c r="G423" s="13"/>
      <c r="H423" s="14"/>
      <c r="I423" s="13"/>
      <c r="J423" s="14"/>
      <c r="K423" s="13"/>
      <c r="L423" s="14"/>
      <c r="M423" s="9"/>
    </row>
    <row r="424" spans="1:51" ht="30" customHeight="1">
      <c r="A424" s="44" t="s">
        <v>1353</v>
      </c>
      <c r="B424" s="44"/>
      <c r="C424" s="44"/>
      <c r="D424" s="44"/>
      <c r="E424" s="45"/>
      <c r="F424" s="46"/>
      <c r="G424" s="45"/>
      <c r="H424" s="46"/>
      <c r="I424" s="45"/>
      <c r="J424" s="46"/>
      <c r="K424" s="45"/>
      <c r="L424" s="46"/>
      <c r="M424" s="44"/>
      <c r="N424" s="1" t="s">
        <v>410</v>
      </c>
    </row>
    <row r="425" spans="1:51" ht="30" customHeight="1">
      <c r="A425" s="8" t="s">
        <v>1285</v>
      </c>
      <c r="B425" s="8" t="s">
        <v>1286</v>
      </c>
      <c r="C425" s="8" t="s">
        <v>77</v>
      </c>
      <c r="D425" s="9">
        <v>18.236000000000001</v>
      </c>
      <c r="E425" s="13">
        <f>단가대비표!O78</f>
        <v>272000</v>
      </c>
      <c r="F425" s="14">
        <f>TRUNC(E425*D425,1)</f>
        <v>4960192</v>
      </c>
      <c r="G425" s="13">
        <f>단가대비표!P78</f>
        <v>0</v>
      </c>
      <c r="H425" s="14">
        <f>TRUNC(G425*D425,1)</f>
        <v>0</v>
      </c>
      <c r="I425" s="13">
        <f>단가대비표!V78</f>
        <v>0</v>
      </c>
      <c r="J425" s="14">
        <f>TRUNC(I425*D425,1)</f>
        <v>0</v>
      </c>
      <c r="K425" s="13">
        <f>TRUNC(E425+G425+I425,1)</f>
        <v>272000</v>
      </c>
      <c r="L425" s="14">
        <f>TRUNC(F425+H425+J425,1)</f>
        <v>4960192</v>
      </c>
      <c r="M425" s="8" t="s">
        <v>443</v>
      </c>
      <c r="N425" s="2" t="s">
        <v>410</v>
      </c>
      <c r="O425" s="2" t="s">
        <v>1287</v>
      </c>
      <c r="P425" s="2" t="s">
        <v>64</v>
      </c>
      <c r="Q425" s="2" t="s">
        <v>64</v>
      </c>
      <c r="R425" s="2" t="s">
        <v>63</v>
      </c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2" t="s">
        <v>52</v>
      </c>
      <c r="AW425" s="2" t="s">
        <v>1354</v>
      </c>
      <c r="AX425" s="2" t="s">
        <v>52</v>
      </c>
      <c r="AY425" s="2" t="s">
        <v>52</v>
      </c>
    </row>
    <row r="426" spans="1:51" ht="30" customHeight="1">
      <c r="A426" s="8" t="s">
        <v>845</v>
      </c>
      <c r="B426" s="8" t="s">
        <v>52</v>
      </c>
      <c r="C426" s="8" t="s">
        <v>52</v>
      </c>
      <c r="D426" s="9"/>
      <c r="E426" s="13"/>
      <c r="F426" s="14">
        <f>TRUNC(SUMIF(N425:N425, N424, F425:F425),0)</f>
        <v>4960192</v>
      </c>
      <c r="G426" s="13"/>
      <c r="H426" s="14">
        <f>TRUNC(SUMIF(N425:N425, N424, H425:H425),0)</f>
        <v>0</v>
      </c>
      <c r="I426" s="13"/>
      <c r="J426" s="14">
        <f>TRUNC(SUMIF(N425:N425, N424, J425:J425),0)</f>
        <v>0</v>
      </c>
      <c r="K426" s="13"/>
      <c r="L426" s="14">
        <f>F426+H426+J426</f>
        <v>4960192</v>
      </c>
      <c r="M426" s="8" t="s">
        <v>52</v>
      </c>
      <c r="N426" s="2" t="s">
        <v>106</v>
      </c>
      <c r="O426" s="2" t="s">
        <v>106</v>
      </c>
      <c r="P426" s="2" t="s">
        <v>52</v>
      </c>
      <c r="Q426" s="2" t="s">
        <v>52</v>
      </c>
      <c r="R426" s="2" t="s">
        <v>52</v>
      </c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2" t="s">
        <v>52</v>
      </c>
      <c r="AW426" s="2" t="s">
        <v>52</v>
      </c>
      <c r="AX426" s="2" t="s">
        <v>52</v>
      </c>
      <c r="AY426" s="2" t="s">
        <v>52</v>
      </c>
    </row>
    <row r="427" spans="1:51" ht="30" customHeight="1">
      <c r="A427" s="9"/>
      <c r="B427" s="9"/>
      <c r="C427" s="9"/>
      <c r="D427" s="9"/>
      <c r="E427" s="13"/>
      <c r="F427" s="14"/>
      <c r="G427" s="13"/>
      <c r="H427" s="14"/>
      <c r="I427" s="13"/>
      <c r="J427" s="14"/>
      <c r="K427" s="13"/>
      <c r="L427" s="14"/>
      <c r="M427" s="9"/>
    </row>
    <row r="428" spans="1:51" ht="30" customHeight="1">
      <c r="A428" s="44" t="s">
        <v>1355</v>
      </c>
      <c r="B428" s="44"/>
      <c r="C428" s="44"/>
      <c r="D428" s="44"/>
      <c r="E428" s="45"/>
      <c r="F428" s="46"/>
      <c r="G428" s="45"/>
      <c r="H428" s="46"/>
      <c r="I428" s="45"/>
      <c r="J428" s="46"/>
      <c r="K428" s="45"/>
      <c r="L428" s="46"/>
      <c r="M428" s="44"/>
      <c r="N428" s="1" t="s">
        <v>414</v>
      </c>
    </row>
    <row r="429" spans="1:51" ht="30" customHeight="1">
      <c r="A429" s="8" t="s">
        <v>1285</v>
      </c>
      <c r="B429" s="8" t="s">
        <v>1290</v>
      </c>
      <c r="C429" s="8" t="s">
        <v>77</v>
      </c>
      <c r="D429" s="9">
        <v>0.45200000000000001</v>
      </c>
      <c r="E429" s="13">
        <f>단가대비표!O76</f>
        <v>99000</v>
      </c>
      <c r="F429" s="14">
        <f>TRUNC(E429*D429,1)</f>
        <v>44748</v>
      </c>
      <c r="G429" s="13">
        <f>단가대비표!P76</f>
        <v>0</v>
      </c>
      <c r="H429" s="14">
        <f>TRUNC(G429*D429,1)</f>
        <v>0</v>
      </c>
      <c r="I429" s="13">
        <f>단가대비표!V76</f>
        <v>0</v>
      </c>
      <c r="J429" s="14">
        <f>TRUNC(I429*D429,1)</f>
        <v>0</v>
      </c>
      <c r="K429" s="13">
        <f>TRUNC(E429+G429+I429,1)</f>
        <v>99000</v>
      </c>
      <c r="L429" s="14">
        <f>TRUNC(F429+H429+J429,1)</f>
        <v>44748</v>
      </c>
      <c r="M429" s="8" t="s">
        <v>443</v>
      </c>
      <c r="N429" s="2" t="s">
        <v>414</v>
      </c>
      <c r="O429" s="2" t="s">
        <v>1291</v>
      </c>
      <c r="P429" s="2" t="s">
        <v>64</v>
      </c>
      <c r="Q429" s="2" t="s">
        <v>64</v>
      </c>
      <c r="R429" s="2" t="s">
        <v>63</v>
      </c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2" t="s">
        <v>52</v>
      </c>
      <c r="AW429" s="2" t="s">
        <v>1356</v>
      </c>
      <c r="AX429" s="2" t="s">
        <v>52</v>
      </c>
      <c r="AY429" s="2" t="s">
        <v>52</v>
      </c>
    </row>
    <row r="430" spans="1:51" ht="30" customHeight="1">
      <c r="A430" s="8" t="s">
        <v>845</v>
      </c>
      <c r="B430" s="8" t="s">
        <v>52</v>
      </c>
      <c r="C430" s="8" t="s">
        <v>52</v>
      </c>
      <c r="D430" s="9"/>
      <c r="E430" s="13"/>
      <c r="F430" s="14">
        <f>TRUNC(SUMIF(N429:N429, N428, F429:F429),0)</f>
        <v>44748</v>
      </c>
      <c r="G430" s="13"/>
      <c r="H430" s="14">
        <f>TRUNC(SUMIF(N429:N429, N428, H429:H429),0)</f>
        <v>0</v>
      </c>
      <c r="I430" s="13"/>
      <c r="J430" s="14">
        <f>TRUNC(SUMIF(N429:N429, N428, J429:J429),0)</f>
        <v>0</v>
      </c>
      <c r="K430" s="13"/>
      <c r="L430" s="14">
        <f>F430+H430+J430</f>
        <v>44748</v>
      </c>
      <c r="M430" s="8" t="s">
        <v>52</v>
      </c>
      <c r="N430" s="2" t="s">
        <v>106</v>
      </c>
      <c r="O430" s="2" t="s">
        <v>106</v>
      </c>
      <c r="P430" s="2" t="s">
        <v>52</v>
      </c>
      <c r="Q430" s="2" t="s">
        <v>52</v>
      </c>
      <c r="R430" s="2" t="s">
        <v>52</v>
      </c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2" t="s">
        <v>52</v>
      </c>
      <c r="AW430" s="2" t="s">
        <v>52</v>
      </c>
      <c r="AX430" s="2" t="s">
        <v>52</v>
      </c>
      <c r="AY430" s="2" t="s">
        <v>52</v>
      </c>
    </row>
    <row r="431" spans="1:51" ht="30" customHeight="1">
      <c r="A431" s="9"/>
      <c r="B431" s="9"/>
      <c r="C431" s="9"/>
      <c r="D431" s="9"/>
      <c r="E431" s="13"/>
      <c r="F431" s="14"/>
      <c r="G431" s="13"/>
      <c r="H431" s="14"/>
      <c r="I431" s="13"/>
      <c r="J431" s="14"/>
      <c r="K431" s="13"/>
      <c r="L431" s="14"/>
      <c r="M431" s="9"/>
    </row>
    <row r="432" spans="1:51" ht="30" customHeight="1">
      <c r="A432" s="44" t="s">
        <v>1357</v>
      </c>
      <c r="B432" s="44"/>
      <c r="C432" s="44"/>
      <c r="D432" s="44"/>
      <c r="E432" s="45"/>
      <c r="F432" s="46"/>
      <c r="G432" s="45"/>
      <c r="H432" s="46"/>
      <c r="I432" s="45"/>
      <c r="J432" s="46"/>
      <c r="K432" s="45"/>
      <c r="L432" s="46"/>
      <c r="M432" s="44"/>
      <c r="N432" s="1" t="s">
        <v>417</v>
      </c>
    </row>
    <row r="433" spans="1:51" ht="30" customHeight="1">
      <c r="A433" s="8" t="s">
        <v>1358</v>
      </c>
      <c r="B433" s="8" t="s">
        <v>1359</v>
      </c>
      <c r="C433" s="8" t="s">
        <v>77</v>
      </c>
      <c r="D433" s="9">
        <v>2.1</v>
      </c>
      <c r="E433" s="13">
        <f>단가대비표!O85</f>
        <v>121694</v>
      </c>
      <c r="F433" s="14">
        <f>TRUNC(E433*D433,1)</f>
        <v>255557.4</v>
      </c>
      <c r="G433" s="13">
        <f>단가대비표!P85</f>
        <v>0</v>
      </c>
      <c r="H433" s="14">
        <f>TRUNC(G433*D433,1)</f>
        <v>0</v>
      </c>
      <c r="I433" s="13">
        <f>단가대비표!V85</f>
        <v>0</v>
      </c>
      <c r="J433" s="14">
        <f>TRUNC(I433*D433,1)</f>
        <v>0</v>
      </c>
      <c r="K433" s="13">
        <f>TRUNC(E433+G433+I433,1)</f>
        <v>121694</v>
      </c>
      <c r="L433" s="14">
        <f>TRUNC(F433+H433+J433,1)</f>
        <v>255557.4</v>
      </c>
      <c r="M433" s="8" t="s">
        <v>52</v>
      </c>
      <c r="N433" s="2" t="s">
        <v>417</v>
      </c>
      <c r="O433" s="2" t="s">
        <v>1360</v>
      </c>
      <c r="P433" s="2" t="s">
        <v>64</v>
      </c>
      <c r="Q433" s="2" t="s">
        <v>64</v>
      </c>
      <c r="R433" s="2" t="s">
        <v>63</v>
      </c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2" t="s">
        <v>52</v>
      </c>
      <c r="AW433" s="2" t="s">
        <v>1361</v>
      </c>
      <c r="AX433" s="2" t="s">
        <v>52</v>
      </c>
      <c r="AY433" s="2" t="s">
        <v>52</v>
      </c>
    </row>
    <row r="434" spans="1:51" ht="30" customHeight="1">
      <c r="A434" s="8" t="s">
        <v>1362</v>
      </c>
      <c r="B434" s="8" t="s">
        <v>1363</v>
      </c>
      <c r="C434" s="8" t="s">
        <v>60</v>
      </c>
      <c r="D434" s="9">
        <v>1</v>
      </c>
      <c r="E434" s="13">
        <f>일위대가목록!E222</f>
        <v>0</v>
      </c>
      <c r="F434" s="14">
        <f>TRUNC(E434*D434,1)</f>
        <v>0</v>
      </c>
      <c r="G434" s="13">
        <f>일위대가목록!F222</f>
        <v>107011</v>
      </c>
      <c r="H434" s="14">
        <f>TRUNC(G434*D434,1)</f>
        <v>107011</v>
      </c>
      <c r="I434" s="13">
        <f>일위대가목록!G222</f>
        <v>2140</v>
      </c>
      <c r="J434" s="14">
        <f>TRUNC(I434*D434,1)</f>
        <v>2140</v>
      </c>
      <c r="K434" s="13">
        <f>TRUNC(E434+G434+I434,1)</f>
        <v>109151</v>
      </c>
      <c r="L434" s="14">
        <f>TRUNC(F434+H434+J434,1)</f>
        <v>109151</v>
      </c>
      <c r="M434" s="8" t="s">
        <v>1364</v>
      </c>
      <c r="N434" s="2" t="s">
        <v>417</v>
      </c>
      <c r="O434" s="2" t="s">
        <v>1365</v>
      </c>
      <c r="P434" s="2" t="s">
        <v>63</v>
      </c>
      <c r="Q434" s="2" t="s">
        <v>64</v>
      </c>
      <c r="R434" s="2" t="s">
        <v>64</v>
      </c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2" t="s">
        <v>52</v>
      </c>
      <c r="AW434" s="2" t="s">
        <v>1366</v>
      </c>
      <c r="AX434" s="2" t="s">
        <v>52</v>
      </c>
      <c r="AY434" s="2" t="s">
        <v>52</v>
      </c>
    </row>
    <row r="435" spans="1:51" ht="30" customHeight="1">
      <c r="A435" s="8" t="s">
        <v>845</v>
      </c>
      <c r="B435" s="8" t="s">
        <v>52</v>
      </c>
      <c r="C435" s="8" t="s">
        <v>52</v>
      </c>
      <c r="D435" s="9"/>
      <c r="E435" s="13"/>
      <c r="F435" s="14">
        <f>TRUNC(SUMIF(N433:N434, N432, F433:F434),0)</f>
        <v>255557</v>
      </c>
      <c r="G435" s="13"/>
      <c r="H435" s="14">
        <f>TRUNC(SUMIF(N433:N434, N432, H433:H434),0)</f>
        <v>107011</v>
      </c>
      <c r="I435" s="13"/>
      <c r="J435" s="14">
        <f>TRUNC(SUMIF(N433:N434, N432, J433:J434),0)</f>
        <v>2140</v>
      </c>
      <c r="K435" s="13"/>
      <c r="L435" s="14">
        <f>F435+H435+J435</f>
        <v>364708</v>
      </c>
      <c r="M435" s="8" t="s">
        <v>52</v>
      </c>
      <c r="N435" s="2" t="s">
        <v>106</v>
      </c>
      <c r="O435" s="2" t="s">
        <v>106</v>
      </c>
      <c r="P435" s="2" t="s">
        <v>52</v>
      </c>
      <c r="Q435" s="2" t="s">
        <v>52</v>
      </c>
      <c r="R435" s="2" t="s">
        <v>52</v>
      </c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2" t="s">
        <v>52</v>
      </c>
      <c r="AW435" s="2" t="s">
        <v>52</v>
      </c>
      <c r="AX435" s="2" t="s">
        <v>52</v>
      </c>
      <c r="AY435" s="2" t="s">
        <v>52</v>
      </c>
    </row>
    <row r="436" spans="1:51" ht="30" customHeight="1">
      <c r="A436" s="9"/>
      <c r="B436" s="9"/>
      <c r="C436" s="9"/>
      <c r="D436" s="9"/>
      <c r="E436" s="13"/>
      <c r="F436" s="14"/>
      <c r="G436" s="13"/>
      <c r="H436" s="14"/>
      <c r="I436" s="13"/>
      <c r="J436" s="14"/>
      <c r="K436" s="13"/>
      <c r="L436" s="14"/>
      <c r="M436" s="9"/>
    </row>
    <row r="437" spans="1:51" ht="30" customHeight="1">
      <c r="A437" s="44" t="s">
        <v>1367</v>
      </c>
      <c r="B437" s="44"/>
      <c r="C437" s="44"/>
      <c r="D437" s="44"/>
      <c r="E437" s="45"/>
      <c r="F437" s="46"/>
      <c r="G437" s="45"/>
      <c r="H437" s="46"/>
      <c r="I437" s="45"/>
      <c r="J437" s="46"/>
      <c r="K437" s="45"/>
      <c r="L437" s="46"/>
      <c r="M437" s="44"/>
      <c r="N437" s="1" t="s">
        <v>421</v>
      </c>
    </row>
    <row r="438" spans="1:51" ht="30" customHeight="1">
      <c r="A438" s="8" t="s">
        <v>1358</v>
      </c>
      <c r="B438" s="8" t="s">
        <v>1359</v>
      </c>
      <c r="C438" s="8" t="s">
        <v>77</v>
      </c>
      <c r="D438" s="9">
        <v>0.96</v>
      </c>
      <c r="E438" s="13">
        <f>단가대비표!O85</f>
        <v>121694</v>
      </c>
      <c r="F438" s="14">
        <f>TRUNC(E438*D438,1)</f>
        <v>116826.2</v>
      </c>
      <c r="G438" s="13">
        <f>단가대비표!P85</f>
        <v>0</v>
      </c>
      <c r="H438" s="14">
        <f>TRUNC(G438*D438,1)</f>
        <v>0</v>
      </c>
      <c r="I438" s="13">
        <f>단가대비표!V85</f>
        <v>0</v>
      </c>
      <c r="J438" s="14">
        <f>TRUNC(I438*D438,1)</f>
        <v>0</v>
      </c>
      <c r="K438" s="13">
        <f>TRUNC(E438+G438+I438,1)</f>
        <v>121694</v>
      </c>
      <c r="L438" s="14">
        <f>TRUNC(F438+H438+J438,1)</f>
        <v>116826.2</v>
      </c>
      <c r="M438" s="8" t="s">
        <v>52</v>
      </c>
      <c r="N438" s="2" t="s">
        <v>421</v>
      </c>
      <c r="O438" s="2" t="s">
        <v>1360</v>
      </c>
      <c r="P438" s="2" t="s">
        <v>64</v>
      </c>
      <c r="Q438" s="2" t="s">
        <v>64</v>
      </c>
      <c r="R438" s="2" t="s">
        <v>63</v>
      </c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2" t="s">
        <v>52</v>
      </c>
      <c r="AW438" s="2" t="s">
        <v>1368</v>
      </c>
      <c r="AX438" s="2" t="s">
        <v>52</v>
      </c>
      <c r="AY438" s="2" t="s">
        <v>52</v>
      </c>
    </row>
    <row r="439" spans="1:51" ht="30" customHeight="1">
      <c r="A439" s="8" t="s">
        <v>1362</v>
      </c>
      <c r="B439" s="8" t="s">
        <v>1369</v>
      </c>
      <c r="C439" s="8" t="s">
        <v>60</v>
      </c>
      <c r="D439" s="9">
        <v>1</v>
      </c>
      <c r="E439" s="13">
        <f>일위대가목록!E223</f>
        <v>0</v>
      </c>
      <c r="F439" s="14">
        <f>TRUNC(E439*D439,1)</f>
        <v>0</v>
      </c>
      <c r="G439" s="13">
        <f>일위대가목록!F223</f>
        <v>98523</v>
      </c>
      <c r="H439" s="14">
        <f>TRUNC(G439*D439,1)</f>
        <v>98523</v>
      </c>
      <c r="I439" s="13">
        <f>일위대가목록!G223</f>
        <v>1970</v>
      </c>
      <c r="J439" s="14">
        <f>TRUNC(I439*D439,1)</f>
        <v>1970</v>
      </c>
      <c r="K439" s="13">
        <f>TRUNC(E439+G439+I439,1)</f>
        <v>100493</v>
      </c>
      <c r="L439" s="14">
        <f>TRUNC(F439+H439+J439,1)</f>
        <v>100493</v>
      </c>
      <c r="M439" s="8" t="s">
        <v>1370</v>
      </c>
      <c r="N439" s="2" t="s">
        <v>421</v>
      </c>
      <c r="O439" s="2" t="s">
        <v>1371</v>
      </c>
      <c r="P439" s="2" t="s">
        <v>63</v>
      </c>
      <c r="Q439" s="2" t="s">
        <v>64</v>
      </c>
      <c r="R439" s="2" t="s">
        <v>64</v>
      </c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2" t="s">
        <v>52</v>
      </c>
      <c r="AW439" s="2" t="s">
        <v>1372</v>
      </c>
      <c r="AX439" s="2" t="s">
        <v>52</v>
      </c>
      <c r="AY439" s="2" t="s">
        <v>52</v>
      </c>
    </row>
    <row r="440" spans="1:51" ht="30" customHeight="1">
      <c r="A440" s="8" t="s">
        <v>845</v>
      </c>
      <c r="B440" s="8" t="s">
        <v>52</v>
      </c>
      <c r="C440" s="8" t="s">
        <v>52</v>
      </c>
      <c r="D440" s="9"/>
      <c r="E440" s="13"/>
      <c r="F440" s="14">
        <f>TRUNC(SUMIF(N438:N439, N437, F438:F439),0)</f>
        <v>116826</v>
      </c>
      <c r="G440" s="13"/>
      <c r="H440" s="14">
        <f>TRUNC(SUMIF(N438:N439, N437, H438:H439),0)</f>
        <v>98523</v>
      </c>
      <c r="I440" s="13"/>
      <c r="J440" s="14">
        <f>TRUNC(SUMIF(N438:N439, N437, J438:J439),0)</f>
        <v>1970</v>
      </c>
      <c r="K440" s="13"/>
      <c r="L440" s="14">
        <f>F440+H440+J440</f>
        <v>217319</v>
      </c>
      <c r="M440" s="8" t="s">
        <v>52</v>
      </c>
      <c r="N440" s="2" t="s">
        <v>106</v>
      </c>
      <c r="O440" s="2" t="s">
        <v>106</v>
      </c>
      <c r="P440" s="2" t="s">
        <v>52</v>
      </c>
      <c r="Q440" s="2" t="s">
        <v>52</v>
      </c>
      <c r="R440" s="2" t="s">
        <v>52</v>
      </c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2" t="s">
        <v>52</v>
      </c>
      <c r="AW440" s="2" t="s">
        <v>52</v>
      </c>
      <c r="AX440" s="2" t="s">
        <v>52</v>
      </c>
      <c r="AY440" s="2" t="s">
        <v>52</v>
      </c>
    </row>
    <row r="441" spans="1:51" ht="30" customHeight="1">
      <c r="A441" s="9"/>
      <c r="B441" s="9"/>
      <c r="C441" s="9"/>
      <c r="D441" s="9"/>
      <c r="E441" s="13"/>
      <c r="F441" s="14"/>
      <c r="G441" s="13"/>
      <c r="H441" s="14"/>
      <c r="I441" s="13"/>
      <c r="J441" s="14"/>
      <c r="K441" s="13"/>
      <c r="L441" s="14"/>
      <c r="M441" s="9"/>
    </row>
    <row r="442" spans="1:51" ht="30" customHeight="1">
      <c r="A442" s="44" t="s">
        <v>1373</v>
      </c>
      <c r="B442" s="44"/>
      <c r="C442" s="44"/>
      <c r="D442" s="44"/>
      <c r="E442" s="45"/>
      <c r="F442" s="46"/>
      <c r="G442" s="45"/>
      <c r="H442" s="46"/>
      <c r="I442" s="45"/>
      <c r="J442" s="46"/>
      <c r="K442" s="45"/>
      <c r="L442" s="46"/>
      <c r="M442" s="44"/>
      <c r="N442" s="1" t="s">
        <v>425</v>
      </c>
    </row>
    <row r="443" spans="1:51" ht="30" customHeight="1">
      <c r="A443" s="8" t="s">
        <v>1358</v>
      </c>
      <c r="B443" s="8" t="s">
        <v>1359</v>
      </c>
      <c r="C443" s="8" t="s">
        <v>77</v>
      </c>
      <c r="D443" s="9">
        <v>1.78</v>
      </c>
      <c r="E443" s="13">
        <f>단가대비표!O85</f>
        <v>121694</v>
      </c>
      <c r="F443" s="14">
        <f>TRUNC(E443*D443,1)</f>
        <v>216615.3</v>
      </c>
      <c r="G443" s="13">
        <f>단가대비표!P85</f>
        <v>0</v>
      </c>
      <c r="H443" s="14">
        <f>TRUNC(G443*D443,1)</f>
        <v>0</v>
      </c>
      <c r="I443" s="13">
        <f>단가대비표!V85</f>
        <v>0</v>
      </c>
      <c r="J443" s="14">
        <f>TRUNC(I443*D443,1)</f>
        <v>0</v>
      </c>
      <c r="K443" s="13">
        <f>TRUNC(E443+G443+I443,1)</f>
        <v>121694</v>
      </c>
      <c r="L443" s="14">
        <f>TRUNC(F443+H443+J443,1)</f>
        <v>216615.3</v>
      </c>
      <c r="M443" s="8" t="s">
        <v>52</v>
      </c>
      <c r="N443" s="2" t="s">
        <v>425</v>
      </c>
      <c r="O443" s="2" t="s">
        <v>1360</v>
      </c>
      <c r="P443" s="2" t="s">
        <v>64</v>
      </c>
      <c r="Q443" s="2" t="s">
        <v>64</v>
      </c>
      <c r="R443" s="2" t="s">
        <v>63</v>
      </c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2" t="s">
        <v>52</v>
      </c>
      <c r="AW443" s="2" t="s">
        <v>1374</v>
      </c>
      <c r="AX443" s="2" t="s">
        <v>52</v>
      </c>
      <c r="AY443" s="2" t="s">
        <v>52</v>
      </c>
    </row>
    <row r="444" spans="1:51" ht="30" customHeight="1">
      <c r="A444" s="8" t="s">
        <v>1362</v>
      </c>
      <c r="B444" s="8" t="s">
        <v>1363</v>
      </c>
      <c r="C444" s="8" t="s">
        <v>60</v>
      </c>
      <c r="D444" s="9">
        <v>1</v>
      </c>
      <c r="E444" s="13">
        <f>일위대가목록!E222</f>
        <v>0</v>
      </c>
      <c r="F444" s="14">
        <f>TRUNC(E444*D444,1)</f>
        <v>0</v>
      </c>
      <c r="G444" s="13">
        <f>일위대가목록!F222</f>
        <v>107011</v>
      </c>
      <c r="H444" s="14">
        <f>TRUNC(G444*D444,1)</f>
        <v>107011</v>
      </c>
      <c r="I444" s="13">
        <f>일위대가목록!G222</f>
        <v>2140</v>
      </c>
      <c r="J444" s="14">
        <f>TRUNC(I444*D444,1)</f>
        <v>2140</v>
      </c>
      <c r="K444" s="13">
        <f>TRUNC(E444+G444+I444,1)</f>
        <v>109151</v>
      </c>
      <c r="L444" s="14">
        <f>TRUNC(F444+H444+J444,1)</f>
        <v>109151</v>
      </c>
      <c r="M444" s="8" t="s">
        <v>1364</v>
      </c>
      <c r="N444" s="2" t="s">
        <v>425</v>
      </c>
      <c r="O444" s="2" t="s">
        <v>1365</v>
      </c>
      <c r="P444" s="2" t="s">
        <v>63</v>
      </c>
      <c r="Q444" s="2" t="s">
        <v>64</v>
      </c>
      <c r="R444" s="2" t="s">
        <v>64</v>
      </c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2" t="s">
        <v>52</v>
      </c>
      <c r="AW444" s="2" t="s">
        <v>1375</v>
      </c>
      <c r="AX444" s="2" t="s">
        <v>52</v>
      </c>
      <c r="AY444" s="2" t="s">
        <v>52</v>
      </c>
    </row>
    <row r="445" spans="1:51" ht="30" customHeight="1">
      <c r="A445" s="8" t="s">
        <v>845</v>
      </c>
      <c r="B445" s="8" t="s">
        <v>52</v>
      </c>
      <c r="C445" s="8" t="s">
        <v>52</v>
      </c>
      <c r="D445" s="9"/>
      <c r="E445" s="13"/>
      <c r="F445" s="14">
        <f>TRUNC(SUMIF(N443:N444, N442, F443:F444),0)</f>
        <v>216615</v>
      </c>
      <c r="G445" s="13"/>
      <c r="H445" s="14">
        <f>TRUNC(SUMIF(N443:N444, N442, H443:H444),0)</f>
        <v>107011</v>
      </c>
      <c r="I445" s="13"/>
      <c r="J445" s="14">
        <f>TRUNC(SUMIF(N443:N444, N442, J443:J444),0)</f>
        <v>2140</v>
      </c>
      <c r="K445" s="13"/>
      <c r="L445" s="14">
        <f>F445+H445+J445</f>
        <v>325766</v>
      </c>
      <c r="M445" s="8" t="s">
        <v>52</v>
      </c>
      <c r="N445" s="2" t="s">
        <v>106</v>
      </c>
      <c r="O445" s="2" t="s">
        <v>106</v>
      </c>
      <c r="P445" s="2" t="s">
        <v>52</v>
      </c>
      <c r="Q445" s="2" t="s">
        <v>52</v>
      </c>
      <c r="R445" s="2" t="s">
        <v>52</v>
      </c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2" t="s">
        <v>52</v>
      </c>
      <c r="AW445" s="2" t="s">
        <v>52</v>
      </c>
      <c r="AX445" s="2" t="s">
        <v>52</v>
      </c>
      <c r="AY445" s="2" t="s">
        <v>52</v>
      </c>
    </row>
    <row r="446" spans="1:51" ht="30" customHeight="1">
      <c r="A446" s="9"/>
      <c r="B446" s="9"/>
      <c r="C446" s="9"/>
      <c r="D446" s="9"/>
      <c r="E446" s="13"/>
      <c r="F446" s="14"/>
      <c r="G446" s="13"/>
      <c r="H446" s="14"/>
      <c r="I446" s="13"/>
      <c r="J446" s="14"/>
      <c r="K446" s="13"/>
      <c r="L446" s="14"/>
      <c r="M446" s="9"/>
    </row>
    <row r="447" spans="1:51" ht="30" customHeight="1">
      <c r="A447" s="44" t="s">
        <v>1376</v>
      </c>
      <c r="B447" s="44"/>
      <c r="C447" s="44"/>
      <c r="D447" s="44"/>
      <c r="E447" s="45"/>
      <c r="F447" s="46"/>
      <c r="G447" s="45"/>
      <c r="H447" s="46"/>
      <c r="I447" s="45"/>
      <c r="J447" s="46"/>
      <c r="K447" s="45"/>
      <c r="L447" s="46"/>
      <c r="M447" s="44"/>
      <c r="N447" s="1" t="s">
        <v>429</v>
      </c>
    </row>
    <row r="448" spans="1:51" ht="30" customHeight="1">
      <c r="A448" s="8" t="s">
        <v>1377</v>
      </c>
      <c r="B448" s="8" t="s">
        <v>1378</v>
      </c>
      <c r="C448" s="8" t="s">
        <v>77</v>
      </c>
      <c r="D448" s="9">
        <v>17.05</v>
      </c>
      <c r="E448" s="13">
        <f>단가대비표!O57</f>
        <v>300000</v>
      </c>
      <c r="F448" s="14">
        <f>TRUNC(E448*D448,1)</f>
        <v>5115000</v>
      </c>
      <c r="G448" s="13">
        <f>단가대비표!P57</f>
        <v>0</v>
      </c>
      <c r="H448" s="14">
        <f>TRUNC(G448*D448,1)</f>
        <v>0</v>
      </c>
      <c r="I448" s="13">
        <f>단가대비표!V57</f>
        <v>0</v>
      </c>
      <c r="J448" s="14">
        <f>TRUNC(I448*D448,1)</f>
        <v>0</v>
      </c>
      <c r="K448" s="13">
        <f>TRUNC(E448+G448+I448,1)</f>
        <v>300000</v>
      </c>
      <c r="L448" s="14">
        <f>TRUNC(F448+H448+J448,1)</f>
        <v>5115000</v>
      </c>
      <c r="M448" s="8" t="s">
        <v>443</v>
      </c>
      <c r="N448" s="2" t="s">
        <v>429</v>
      </c>
      <c r="O448" s="2" t="s">
        <v>1379</v>
      </c>
      <c r="P448" s="2" t="s">
        <v>64</v>
      </c>
      <c r="Q448" s="2" t="s">
        <v>64</v>
      </c>
      <c r="R448" s="2" t="s">
        <v>63</v>
      </c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2" t="s">
        <v>52</v>
      </c>
      <c r="AW448" s="2" t="s">
        <v>1380</v>
      </c>
      <c r="AX448" s="2" t="s">
        <v>52</v>
      </c>
      <c r="AY448" s="2" t="s">
        <v>52</v>
      </c>
    </row>
    <row r="449" spans="1:51" ht="30" customHeight="1">
      <c r="A449" s="8" t="s">
        <v>845</v>
      </c>
      <c r="B449" s="8" t="s">
        <v>52</v>
      </c>
      <c r="C449" s="8" t="s">
        <v>52</v>
      </c>
      <c r="D449" s="9"/>
      <c r="E449" s="13"/>
      <c r="F449" s="14">
        <f>TRUNC(SUMIF(N448:N448, N447, F448:F448),0)</f>
        <v>5115000</v>
      </c>
      <c r="G449" s="13"/>
      <c r="H449" s="14">
        <f>TRUNC(SUMIF(N448:N448, N447, H448:H448),0)</f>
        <v>0</v>
      </c>
      <c r="I449" s="13"/>
      <c r="J449" s="14">
        <f>TRUNC(SUMIF(N448:N448, N447, J448:J448),0)</f>
        <v>0</v>
      </c>
      <c r="K449" s="13"/>
      <c r="L449" s="14">
        <f>F449+H449+J449</f>
        <v>5115000</v>
      </c>
      <c r="M449" s="8" t="s">
        <v>52</v>
      </c>
      <c r="N449" s="2" t="s">
        <v>106</v>
      </c>
      <c r="O449" s="2" t="s">
        <v>106</v>
      </c>
      <c r="P449" s="2" t="s">
        <v>52</v>
      </c>
      <c r="Q449" s="2" t="s">
        <v>52</v>
      </c>
      <c r="R449" s="2" t="s">
        <v>52</v>
      </c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2" t="s">
        <v>52</v>
      </c>
      <c r="AW449" s="2" t="s">
        <v>52</v>
      </c>
      <c r="AX449" s="2" t="s">
        <v>52</v>
      </c>
      <c r="AY449" s="2" t="s">
        <v>52</v>
      </c>
    </row>
    <row r="450" spans="1:51" ht="30" customHeight="1">
      <c r="A450" s="9"/>
      <c r="B450" s="9"/>
      <c r="C450" s="9"/>
      <c r="D450" s="9"/>
      <c r="E450" s="13"/>
      <c r="F450" s="14"/>
      <c r="G450" s="13"/>
      <c r="H450" s="14"/>
      <c r="I450" s="13"/>
      <c r="J450" s="14"/>
      <c r="K450" s="13"/>
      <c r="L450" s="14"/>
      <c r="M450" s="9"/>
    </row>
    <row r="451" spans="1:51" ht="30" customHeight="1">
      <c r="A451" s="44" t="s">
        <v>1381</v>
      </c>
      <c r="B451" s="44"/>
      <c r="C451" s="44"/>
      <c r="D451" s="44"/>
      <c r="E451" s="45"/>
      <c r="F451" s="46"/>
      <c r="G451" s="45"/>
      <c r="H451" s="46"/>
      <c r="I451" s="45"/>
      <c r="J451" s="46"/>
      <c r="K451" s="45"/>
      <c r="L451" s="46"/>
      <c r="M451" s="44"/>
      <c r="N451" s="1" t="s">
        <v>433</v>
      </c>
    </row>
    <row r="452" spans="1:51" ht="30" customHeight="1">
      <c r="A452" s="8" t="s">
        <v>1358</v>
      </c>
      <c r="B452" s="8" t="s">
        <v>1359</v>
      </c>
      <c r="C452" s="8" t="s">
        <v>77</v>
      </c>
      <c r="D452" s="9">
        <v>4.2</v>
      </c>
      <c r="E452" s="13">
        <f>단가대비표!O85</f>
        <v>121694</v>
      </c>
      <c r="F452" s="14">
        <f>TRUNC(E452*D452,1)</f>
        <v>511114.8</v>
      </c>
      <c r="G452" s="13">
        <f>단가대비표!P85</f>
        <v>0</v>
      </c>
      <c r="H452" s="14">
        <f>TRUNC(G452*D452,1)</f>
        <v>0</v>
      </c>
      <c r="I452" s="13">
        <f>단가대비표!V85</f>
        <v>0</v>
      </c>
      <c r="J452" s="14">
        <f>TRUNC(I452*D452,1)</f>
        <v>0</v>
      </c>
      <c r="K452" s="13">
        <f>TRUNC(E452+G452+I452,1)</f>
        <v>121694</v>
      </c>
      <c r="L452" s="14">
        <f>TRUNC(F452+H452+J452,1)</f>
        <v>511114.8</v>
      </c>
      <c r="M452" s="8" t="s">
        <v>52</v>
      </c>
      <c r="N452" s="2" t="s">
        <v>433</v>
      </c>
      <c r="O452" s="2" t="s">
        <v>1360</v>
      </c>
      <c r="P452" s="2" t="s">
        <v>64</v>
      </c>
      <c r="Q452" s="2" t="s">
        <v>64</v>
      </c>
      <c r="R452" s="2" t="s">
        <v>63</v>
      </c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2" t="s">
        <v>52</v>
      </c>
      <c r="AW452" s="2" t="s">
        <v>1382</v>
      </c>
      <c r="AX452" s="2" t="s">
        <v>52</v>
      </c>
      <c r="AY452" s="2" t="s">
        <v>52</v>
      </c>
    </row>
    <row r="453" spans="1:51" ht="30" customHeight="1">
      <c r="A453" s="8" t="s">
        <v>1362</v>
      </c>
      <c r="B453" s="8" t="s">
        <v>1383</v>
      </c>
      <c r="C453" s="8" t="s">
        <v>60</v>
      </c>
      <c r="D453" s="9">
        <v>1</v>
      </c>
      <c r="E453" s="13">
        <f>일위대가목록!E224</f>
        <v>0</v>
      </c>
      <c r="F453" s="14">
        <f>TRUNC(E453*D453,1)</f>
        <v>0</v>
      </c>
      <c r="G453" s="13">
        <f>일위대가목록!F224</f>
        <v>129340</v>
      </c>
      <c r="H453" s="14">
        <f>TRUNC(G453*D453,1)</f>
        <v>129340</v>
      </c>
      <c r="I453" s="13">
        <f>일위대가목록!G224</f>
        <v>2586</v>
      </c>
      <c r="J453" s="14">
        <f>TRUNC(I453*D453,1)</f>
        <v>2586</v>
      </c>
      <c r="K453" s="13">
        <f>TRUNC(E453+G453+I453,1)</f>
        <v>131926</v>
      </c>
      <c r="L453" s="14">
        <f>TRUNC(F453+H453+J453,1)</f>
        <v>131926</v>
      </c>
      <c r="M453" s="8" t="s">
        <v>1384</v>
      </c>
      <c r="N453" s="2" t="s">
        <v>433</v>
      </c>
      <c r="O453" s="2" t="s">
        <v>1385</v>
      </c>
      <c r="P453" s="2" t="s">
        <v>63</v>
      </c>
      <c r="Q453" s="2" t="s">
        <v>64</v>
      </c>
      <c r="R453" s="2" t="s">
        <v>64</v>
      </c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2" t="s">
        <v>52</v>
      </c>
      <c r="AW453" s="2" t="s">
        <v>1386</v>
      </c>
      <c r="AX453" s="2" t="s">
        <v>52</v>
      </c>
      <c r="AY453" s="2" t="s">
        <v>52</v>
      </c>
    </row>
    <row r="454" spans="1:51" ht="30" customHeight="1">
      <c r="A454" s="8" t="s">
        <v>845</v>
      </c>
      <c r="B454" s="8" t="s">
        <v>52</v>
      </c>
      <c r="C454" s="8" t="s">
        <v>52</v>
      </c>
      <c r="D454" s="9"/>
      <c r="E454" s="13"/>
      <c r="F454" s="14">
        <f>TRUNC(SUMIF(N452:N453, N451, F452:F453),0)</f>
        <v>511114</v>
      </c>
      <c r="G454" s="13"/>
      <c r="H454" s="14">
        <f>TRUNC(SUMIF(N452:N453, N451, H452:H453),0)</f>
        <v>129340</v>
      </c>
      <c r="I454" s="13"/>
      <c r="J454" s="14">
        <f>TRUNC(SUMIF(N452:N453, N451, J452:J453),0)</f>
        <v>2586</v>
      </c>
      <c r="K454" s="13"/>
      <c r="L454" s="14">
        <f>F454+H454+J454</f>
        <v>643040</v>
      </c>
      <c r="M454" s="8" t="s">
        <v>52</v>
      </c>
      <c r="N454" s="2" t="s">
        <v>106</v>
      </c>
      <c r="O454" s="2" t="s">
        <v>106</v>
      </c>
      <c r="P454" s="2" t="s">
        <v>52</v>
      </c>
      <c r="Q454" s="2" t="s">
        <v>52</v>
      </c>
      <c r="R454" s="2" t="s">
        <v>52</v>
      </c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2" t="s">
        <v>52</v>
      </c>
      <c r="AW454" s="2" t="s">
        <v>52</v>
      </c>
      <c r="AX454" s="2" t="s">
        <v>52</v>
      </c>
      <c r="AY454" s="2" t="s">
        <v>52</v>
      </c>
    </row>
    <row r="455" spans="1:51" ht="30" customHeight="1">
      <c r="A455" s="9"/>
      <c r="B455" s="9"/>
      <c r="C455" s="9"/>
      <c r="D455" s="9"/>
      <c r="E455" s="13"/>
      <c r="F455" s="14"/>
      <c r="G455" s="13"/>
      <c r="H455" s="14"/>
      <c r="I455" s="13"/>
      <c r="J455" s="14"/>
      <c r="K455" s="13"/>
      <c r="L455" s="14"/>
      <c r="M455" s="9"/>
    </row>
    <row r="456" spans="1:51" ht="30" customHeight="1">
      <c r="A456" s="44" t="s">
        <v>1387</v>
      </c>
      <c r="B456" s="44"/>
      <c r="C456" s="44"/>
      <c r="D456" s="44"/>
      <c r="E456" s="45"/>
      <c r="F456" s="46"/>
      <c r="G456" s="45"/>
      <c r="H456" s="46"/>
      <c r="I456" s="45"/>
      <c r="J456" s="46"/>
      <c r="K456" s="45"/>
      <c r="L456" s="46"/>
      <c r="M456" s="44"/>
      <c r="N456" s="1" t="s">
        <v>436</v>
      </c>
    </row>
    <row r="457" spans="1:51" ht="30" customHeight="1">
      <c r="A457" s="8" t="s">
        <v>1358</v>
      </c>
      <c r="B457" s="8" t="s">
        <v>1359</v>
      </c>
      <c r="C457" s="8" t="s">
        <v>77</v>
      </c>
      <c r="D457" s="9">
        <v>2.1</v>
      </c>
      <c r="E457" s="13">
        <f>단가대비표!O85</f>
        <v>121694</v>
      </c>
      <c r="F457" s="14">
        <f>TRUNC(E457*D457,1)</f>
        <v>255557.4</v>
      </c>
      <c r="G457" s="13">
        <f>단가대비표!P85</f>
        <v>0</v>
      </c>
      <c r="H457" s="14">
        <f>TRUNC(G457*D457,1)</f>
        <v>0</v>
      </c>
      <c r="I457" s="13">
        <f>단가대비표!V85</f>
        <v>0</v>
      </c>
      <c r="J457" s="14">
        <f>TRUNC(I457*D457,1)</f>
        <v>0</v>
      </c>
      <c r="K457" s="13">
        <f>TRUNC(E457+G457+I457,1)</f>
        <v>121694</v>
      </c>
      <c r="L457" s="14">
        <f>TRUNC(F457+H457+J457,1)</f>
        <v>255557.4</v>
      </c>
      <c r="M457" s="8" t="s">
        <v>52</v>
      </c>
      <c r="N457" s="2" t="s">
        <v>436</v>
      </c>
      <c r="O457" s="2" t="s">
        <v>1360</v>
      </c>
      <c r="P457" s="2" t="s">
        <v>64</v>
      </c>
      <c r="Q457" s="2" t="s">
        <v>64</v>
      </c>
      <c r="R457" s="2" t="s">
        <v>63</v>
      </c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2" t="s">
        <v>52</v>
      </c>
      <c r="AW457" s="2" t="s">
        <v>1388</v>
      </c>
      <c r="AX457" s="2" t="s">
        <v>52</v>
      </c>
      <c r="AY457" s="2" t="s">
        <v>52</v>
      </c>
    </row>
    <row r="458" spans="1:51" ht="30" customHeight="1">
      <c r="A458" s="8" t="s">
        <v>1362</v>
      </c>
      <c r="B458" s="8" t="s">
        <v>1363</v>
      </c>
      <c r="C458" s="8" t="s">
        <v>60</v>
      </c>
      <c r="D458" s="9">
        <v>1</v>
      </c>
      <c r="E458" s="13">
        <f>일위대가목록!E222</f>
        <v>0</v>
      </c>
      <c r="F458" s="14">
        <f>TRUNC(E458*D458,1)</f>
        <v>0</v>
      </c>
      <c r="G458" s="13">
        <f>일위대가목록!F222</f>
        <v>107011</v>
      </c>
      <c r="H458" s="14">
        <f>TRUNC(G458*D458,1)</f>
        <v>107011</v>
      </c>
      <c r="I458" s="13">
        <f>일위대가목록!G222</f>
        <v>2140</v>
      </c>
      <c r="J458" s="14">
        <f>TRUNC(I458*D458,1)</f>
        <v>2140</v>
      </c>
      <c r="K458" s="13">
        <f>TRUNC(E458+G458+I458,1)</f>
        <v>109151</v>
      </c>
      <c r="L458" s="14">
        <f>TRUNC(F458+H458+J458,1)</f>
        <v>109151</v>
      </c>
      <c r="M458" s="8" t="s">
        <v>1364</v>
      </c>
      <c r="N458" s="2" t="s">
        <v>436</v>
      </c>
      <c r="O458" s="2" t="s">
        <v>1365</v>
      </c>
      <c r="P458" s="2" t="s">
        <v>63</v>
      </c>
      <c r="Q458" s="2" t="s">
        <v>64</v>
      </c>
      <c r="R458" s="2" t="s">
        <v>64</v>
      </c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2" t="s">
        <v>52</v>
      </c>
      <c r="AW458" s="2" t="s">
        <v>1389</v>
      </c>
      <c r="AX458" s="2" t="s">
        <v>52</v>
      </c>
      <c r="AY458" s="2" t="s">
        <v>52</v>
      </c>
    </row>
    <row r="459" spans="1:51" ht="30" customHeight="1">
      <c r="A459" s="8" t="s">
        <v>845</v>
      </c>
      <c r="B459" s="8" t="s">
        <v>52</v>
      </c>
      <c r="C459" s="8" t="s">
        <v>52</v>
      </c>
      <c r="D459" s="9"/>
      <c r="E459" s="13"/>
      <c r="F459" s="14">
        <f>TRUNC(SUMIF(N457:N458, N456, F457:F458),0)</f>
        <v>255557</v>
      </c>
      <c r="G459" s="13"/>
      <c r="H459" s="14">
        <f>TRUNC(SUMIF(N457:N458, N456, H457:H458),0)</f>
        <v>107011</v>
      </c>
      <c r="I459" s="13"/>
      <c r="J459" s="14">
        <f>TRUNC(SUMIF(N457:N458, N456, J457:J458),0)</f>
        <v>2140</v>
      </c>
      <c r="K459" s="13"/>
      <c r="L459" s="14">
        <f>F459+H459+J459</f>
        <v>364708</v>
      </c>
      <c r="M459" s="8" t="s">
        <v>52</v>
      </c>
      <c r="N459" s="2" t="s">
        <v>106</v>
      </c>
      <c r="O459" s="2" t="s">
        <v>106</v>
      </c>
      <c r="P459" s="2" t="s">
        <v>52</v>
      </c>
      <c r="Q459" s="2" t="s">
        <v>52</v>
      </c>
      <c r="R459" s="2" t="s">
        <v>52</v>
      </c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2" t="s">
        <v>52</v>
      </c>
      <c r="AW459" s="2" t="s">
        <v>52</v>
      </c>
      <c r="AX459" s="2" t="s">
        <v>52</v>
      </c>
      <c r="AY459" s="2" t="s">
        <v>52</v>
      </c>
    </row>
    <row r="460" spans="1:51" ht="30" customHeight="1">
      <c r="A460" s="9"/>
      <c r="B460" s="9"/>
      <c r="C460" s="9"/>
      <c r="D460" s="9"/>
      <c r="E460" s="13"/>
      <c r="F460" s="14"/>
      <c r="G460" s="13"/>
      <c r="H460" s="14"/>
      <c r="I460" s="13"/>
      <c r="J460" s="14"/>
      <c r="K460" s="13"/>
      <c r="L460" s="14"/>
      <c r="M460" s="9"/>
    </row>
    <row r="461" spans="1:51" ht="30" customHeight="1">
      <c r="A461" s="44" t="s">
        <v>1390</v>
      </c>
      <c r="B461" s="44"/>
      <c r="C461" s="44"/>
      <c r="D461" s="44"/>
      <c r="E461" s="45"/>
      <c r="F461" s="46"/>
      <c r="G461" s="45"/>
      <c r="H461" s="46"/>
      <c r="I461" s="45"/>
      <c r="J461" s="46"/>
      <c r="K461" s="45"/>
      <c r="L461" s="46"/>
      <c r="M461" s="44"/>
      <c r="N461" s="1" t="s">
        <v>440</v>
      </c>
    </row>
    <row r="462" spans="1:51" ht="30" customHeight="1">
      <c r="A462" s="8" t="s">
        <v>1358</v>
      </c>
      <c r="B462" s="8" t="s">
        <v>1359</v>
      </c>
      <c r="C462" s="8" t="s">
        <v>77</v>
      </c>
      <c r="D462" s="9">
        <v>1.4239999999999999</v>
      </c>
      <c r="E462" s="13">
        <f>단가대비표!O85</f>
        <v>121694</v>
      </c>
      <c r="F462" s="14">
        <f>TRUNC(E462*D462,1)</f>
        <v>173292.2</v>
      </c>
      <c r="G462" s="13">
        <f>단가대비표!P85</f>
        <v>0</v>
      </c>
      <c r="H462" s="14">
        <f>TRUNC(G462*D462,1)</f>
        <v>0</v>
      </c>
      <c r="I462" s="13">
        <f>단가대비표!V85</f>
        <v>0</v>
      </c>
      <c r="J462" s="14">
        <f>TRUNC(I462*D462,1)</f>
        <v>0</v>
      </c>
      <c r="K462" s="13">
        <f>TRUNC(E462+G462+I462,1)</f>
        <v>121694</v>
      </c>
      <c r="L462" s="14">
        <f>TRUNC(F462+H462+J462,1)</f>
        <v>173292.2</v>
      </c>
      <c r="M462" s="8" t="s">
        <v>52</v>
      </c>
      <c r="N462" s="2" t="s">
        <v>440</v>
      </c>
      <c r="O462" s="2" t="s">
        <v>1360</v>
      </c>
      <c r="P462" s="2" t="s">
        <v>64</v>
      </c>
      <c r="Q462" s="2" t="s">
        <v>64</v>
      </c>
      <c r="R462" s="2" t="s">
        <v>63</v>
      </c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2" t="s">
        <v>52</v>
      </c>
      <c r="AW462" s="2" t="s">
        <v>1391</v>
      </c>
      <c r="AX462" s="2" t="s">
        <v>52</v>
      </c>
      <c r="AY462" s="2" t="s">
        <v>52</v>
      </c>
    </row>
    <row r="463" spans="1:51" ht="30" customHeight="1">
      <c r="A463" s="8" t="s">
        <v>1362</v>
      </c>
      <c r="B463" s="8" t="s">
        <v>1369</v>
      </c>
      <c r="C463" s="8" t="s">
        <v>60</v>
      </c>
      <c r="D463" s="9">
        <v>1</v>
      </c>
      <c r="E463" s="13">
        <f>일위대가목록!E223</f>
        <v>0</v>
      </c>
      <c r="F463" s="14">
        <f>TRUNC(E463*D463,1)</f>
        <v>0</v>
      </c>
      <c r="G463" s="13">
        <f>일위대가목록!F223</f>
        <v>98523</v>
      </c>
      <c r="H463" s="14">
        <f>TRUNC(G463*D463,1)</f>
        <v>98523</v>
      </c>
      <c r="I463" s="13">
        <f>일위대가목록!G223</f>
        <v>1970</v>
      </c>
      <c r="J463" s="14">
        <f>TRUNC(I463*D463,1)</f>
        <v>1970</v>
      </c>
      <c r="K463" s="13">
        <f>TRUNC(E463+G463+I463,1)</f>
        <v>100493</v>
      </c>
      <c r="L463" s="14">
        <f>TRUNC(F463+H463+J463,1)</f>
        <v>100493</v>
      </c>
      <c r="M463" s="8" t="s">
        <v>1370</v>
      </c>
      <c r="N463" s="2" t="s">
        <v>440</v>
      </c>
      <c r="O463" s="2" t="s">
        <v>1371</v>
      </c>
      <c r="P463" s="2" t="s">
        <v>63</v>
      </c>
      <c r="Q463" s="2" t="s">
        <v>64</v>
      </c>
      <c r="R463" s="2" t="s">
        <v>64</v>
      </c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2" t="s">
        <v>52</v>
      </c>
      <c r="AW463" s="2" t="s">
        <v>1392</v>
      </c>
      <c r="AX463" s="2" t="s">
        <v>52</v>
      </c>
      <c r="AY463" s="2" t="s">
        <v>52</v>
      </c>
    </row>
    <row r="464" spans="1:51" ht="30" customHeight="1">
      <c r="A464" s="8" t="s">
        <v>845</v>
      </c>
      <c r="B464" s="8" t="s">
        <v>52</v>
      </c>
      <c r="C464" s="8" t="s">
        <v>52</v>
      </c>
      <c r="D464" s="9"/>
      <c r="E464" s="13"/>
      <c r="F464" s="14">
        <f>TRUNC(SUMIF(N462:N463, N461, F462:F463),0)</f>
        <v>173292</v>
      </c>
      <c r="G464" s="13"/>
      <c r="H464" s="14">
        <f>TRUNC(SUMIF(N462:N463, N461, H462:H463),0)</f>
        <v>98523</v>
      </c>
      <c r="I464" s="13"/>
      <c r="J464" s="14">
        <f>TRUNC(SUMIF(N462:N463, N461, J462:J463),0)</f>
        <v>1970</v>
      </c>
      <c r="K464" s="13"/>
      <c r="L464" s="14">
        <f>F464+H464+J464</f>
        <v>273785</v>
      </c>
      <c r="M464" s="8" t="s">
        <v>52</v>
      </c>
      <c r="N464" s="2" t="s">
        <v>106</v>
      </c>
      <c r="O464" s="2" t="s">
        <v>106</v>
      </c>
      <c r="P464" s="2" t="s">
        <v>52</v>
      </c>
      <c r="Q464" s="2" t="s">
        <v>52</v>
      </c>
      <c r="R464" s="2" t="s">
        <v>52</v>
      </c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2" t="s">
        <v>52</v>
      </c>
      <c r="AW464" s="2" t="s">
        <v>52</v>
      </c>
      <c r="AX464" s="2" t="s">
        <v>52</v>
      </c>
      <c r="AY464" s="2" t="s">
        <v>52</v>
      </c>
    </row>
    <row r="465" spans="1:51" ht="30" customHeight="1">
      <c r="A465" s="9"/>
      <c r="B465" s="9"/>
      <c r="C465" s="9"/>
      <c r="D465" s="9"/>
      <c r="E465" s="13"/>
      <c r="F465" s="14"/>
      <c r="G465" s="13"/>
      <c r="H465" s="14"/>
      <c r="I465" s="13"/>
      <c r="J465" s="14"/>
      <c r="K465" s="13"/>
      <c r="L465" s="14"/>
      <c r="M465" s="9"/>
    </row>
    <row r="466" spans="1:51" ht="30" customHeight="1">
      <c r="A466" s="44" t="s">
        <v>1393</v>
      </c>
      <c r="B466" s="44"/>
      <c r="C466" s="44"/>
      <c r="D466" s="44"/>
      <c r="E466" s="45"/>
      <c r="F466" s="46"/>
      <c r="G466" s="45"/>
      <c r="H466" s="46"/>
      <c r="I466" s="45"/>
      <c r="J466" s="46"/>
      <c r="K466" s="45"/>
      <c r="L466" s="46"/>
      <c r="M466" s="44"/>
      <c r="N466" s="1" t="s">
        <v>479</v>
      </c>
    </row>
    <row r="467" spans="1:51" ht="30" customHeight="1">
      <c r="A467" s="8" t="s">
        <v>1394</v>
      </c>
      <c r="B467" s="8" t="s">
        <v>858</v>
      </c>
      <c r="C467" s="8" t="s">
        <v>859</v>
      </c>
      <c r="D467" s="9">
        <v>1.0999999999999999E-2</v>
      </c>
      <c r="E467" s="13">
        <f>단가대비표!O175</f>
        <v>0</v>
      </c>
      <c r="F467" s="14">
        <f>TRUNC(E467*D467,1)</f>
        <v>0</v>
      </c>
      <c r="G467" s="13">
        <f>단가대비표!P175</f>
        <v>195972</v>
      </c>
      <c r="H467" s="14">
        <f>TRUNC(G467*D467,1)</f>
        <v>2155.6</v>
      </c>
      <c r="I467" s="13">
        <f>단가대비표!V175</f>
        <v>0</v>
      </c>
      <c r="J467" s="14">
        <f>TRUNC(I467*D467,1)</f>
        <v>0</v>
      </c>
      <c r="K467" s="13">
        <f>TRUNC(E467+G467+I467,1)</f>
        <v>195972</v>
      </c>
      <c r="L467" s="14">
        <f>TRUNC(F467+H467+J467,1)</f>
        <v>2155.6</v>
      </c>
      <c r="M467" s="8" t="s">
        <v>52</v>
      </c>
      <c r="N467" s="2" t="s">
        <v>479</v>
      </c>
      <c r="O467" s="2" t="s">
        <v>1395</v>
      </c>
      <c r="P467" s="2" t="s">
        <v>64</v>
      </c>
      <c r="Q467" s="2" t="s">
        <v>64</v>
      </c>
      <c r="R467" s="2" t="s">
        <v>63</v>
      </c>
      <c r="S467" s="3"/>
      <c r="T467" s="3"/>
      <c r="U467" s="3"/>
      <c r="V467" s="3">
        <v>1</v>
      </c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2" t="s">
        <v>52</v>
      </c>
      <c r="AW467" s="2" t="s">
        <v>1396</v>
      </c>
      <c r="AX467" s="2" t="s">
        <v>52</v>
      </c>
      <c r="AY467" s="2" t="s">
        <v>52</v>
      </c>
    </row>
    <row r="468" spans="1:51" ht="30" customHeight="1">
      <c r="A468" s="8" t="s">
        <v>869</v>
      </c>
      <c r="B468" s="8" t="s">
        <v>999</v>
      </c>
      <c r="C468" s="8" t="s">
        <v>172</v>
      </c>
      <c r="D468" s="9">
        <v>1</v>
      </c>
      <c r="E468" s="13">
        <v>0</v>
      </c>
      <c r="F468" s="14">
        <f>TRUNC(E468*D468,1)</f>
        <v>0</v>
      </c>
      <c r="G468" s="13">
        <v>0</v>
      </c>
      <c r="H468" s="14">
        <f>TRUNC(G468*D468,1)</f>
        <v>0</v>
      </c>
      <c r="I468" s="13">
        <f>TRUNC(SUMIF(V467:V468, RIGHTB(O468, 1), H467:H468)*U468, 2)</f>
        <v>43.11</v>
      </c>
      <c r="J468" s="14">
        <f>TRUNC(I468*D468,1)</f>
        <v>43.1</v>
      </c>
      <c r="K468" s="13">
        <f>TRUNC(E468+G468+I468,1)</f>
        <v>43.1</v>
      </c>
      <c r="L468" s="14">
        <f>TRUNC(F468+H468+J468,1)</f>
        <v>43.1</v>
      </c>
      <c r="M468" s="8" t="s">
        <v>52</v>
      </c>
      <c r="N468" s="2" t="s">
        <v>479</v>
      </c>
      <c r="O468" s="2" t="s">
        <v>843</v>
      </c>
      <c r="P468" s="2" t="s">
        <v>64</v>
      </c>
      <c r="Q468" s="2" t="s">
        <v>64</v>
      </c>
      <c r="R468" s="2" t="s">
        <v>64</v>
      </c>
      <c r="S468" s="3">
        <v>1</v>
      </c>
      <c r="T468" s="3">
        <v>2</v>
      </c>
      <c r="U468" s="3">
        <v>0.02</v>
      </c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2" t="s">
        <v>52</v>
      </c>
      <c r="AW468" s="2" t="s">
        <v>1397</v>
      </c>
      <c r="AX468" s="2" t="s">
        <v>52</v>
      </c>
      <c r="AY468" s="2" t="s">
        <v>52</v>
      </c>
    </row>
    <row r="469" spans="1:51" ht="30" customHeight="1">
      <c r="A469" s="8" t="s">
        <v>845</v>
      </c>
      <c r="B469" s="8" t="s">
        <v>52</v>
      </c>
      <c r="C469" s="8" t="s">
        <v>52</v>
      </c>
      <c r="D469" s="9"/>
      <c r="E469" s="13"/>
      <c r="F469" s="14">
        <f>TRUNC(SUMIF(N467:N468, N466, F467:F468),0)</f>
        <v>0</v>
      </c>
      <c r="G469" s="13"/>
      <c r="H469" s="14">
        <f>TRUNC(SUMIF(N467:N468, N466, H467:H468),0)</f>
        <v>2155</v>
      </c>
      <c r="I469" s="13"/>
      <c r="J469" s="14">
        <f>TRUNC(SUMIF(N467:N468, N466, J467:J468),0)</f>
        <v>43</v>
      </c>
      <c r="K469" s="13"/>
      <c r="L469" s="14">
        <f>F469+H469+J469</f>
        <v>2198</v>
      </c>
      <c r="M469" s="8" t="s">
        <v>52</v>
      </c>
      <c r="N469" s="2" t="s">
        <v>106</v>
      </c>
      <c r="O469" s="2" t="s">
        <v>106</v>
      </c>
      <c r="P469" s="2" t="s">
        <v>52</v>
      </c>
      <c r="Q469" s="2" t="s">
        <v>52</v>
      </c>
      <c r="R469" s="2" t="s">
        <v>52</v>
      </c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2" t="s">
        <v>52</v>
      </c>
      <c r="AW469" s="2" t="s">
        <v>52</v>
      </c>
      <c r="AX469" s="2" t="s">
        <v>52</v>
      </c>
      <c r="AY469" s="2" t="s">
        <v>52</v>
      </c>
    </row>
    <row r="470" spans="1:51" ht="30" customHeight="1">
      <c r="A470" s="9"/>
      <c r="B470" s="9"/>
      <c r="C470" s="9"/>
      <c r="D470" s="9"/>
      <c r="E470" s="13"/>
      <c r="F470" s="14"/>
      <c r="G470" s="13"/>
      <c r="H470" s="14"/>
      <c r="I470" s="13"/>
      <c r="J470" s="14"/>
      <c r="K470" s="13"/>
      <c r="L470" s="14"/>
      <c r="M470" s="9"/>
    </row>
    <row r="471" spans="1:51" ht="30" customHeight="1">
      <c r="A471" s="44" t="s">
        <v>1398</v>
      </c>
      <c r="B471" s="44"/>
      <c r="C471" s="44"/>
      <c r="D471" s="44"/>
      <c r="E471" s="45"/>
      <c r="F471" s="46"/>
      <c r="G471" s="45"/>
      <c r="H471" s="46"/>
      <c r="I471" s="45"/>
      <c r="J471" s="46"/>
      <c r="K471" s="45"/>
      <c r="L471" s="46"/>
      <c r="M471" s="44"/>
      <c r="N471" s="1" t="s">
        <v>483</v>
      </c>
    </row>
    <row r="472" spans="1:51" ht="30" customHeight="1">
      <c r="A472" s="8" t="s">
        <v>1394</v>
      </c>
      <c r="B472" s="8" t="s">
        <v>858</v>
      </c>
      <c r="C472" s="8" t="s">
        <v>859</v>
      </c>
      <c r="D472" s="9">
        <v>6.2E-2</v>
      </c>
      <c r="E472" s="13">
        <f>단가대비표!O175</f>
        <v>0</v>
      </c>
      <c r="F472" s="14">
        <f>TRUNC(E472*D472,1)</f>
        <v>0</v>
      </c>
      <c r="G472" s="13">
        <f>단가대비표!P175</f>
        <v>195972</v>
      </c>
      <c r="H472" s="14">
        <f>TRUNC(G472*D472,1)</f>
        <v>12150.2</v>
      </c>
      <c r="I472" s="13">
        <f>단가대비표!V175</f>
        <v>0</v>
      </c>
      <c r="J472" s="14">
        <f>TRUNC(I472*D472,1)</f>
        <v>0</v>
      </c>
      <c r="K472" s="13">
        <f t="shared" ref="K472:L474" si="43">TRUNC(E472+G472+I472,1)</f>
        <v>195972</v>
      </c>
      <c r="L472" s="14">
        <f t="shared" si="43"/>
        <v>12150.2</v>
      </c>
      <c r="M472" s="8" t="s">
        <v>52</v>
      </c>
      <c r="N472" s="2" t="s">
        <v>483</v>
      </c>
      <c r="O472" s="2" t="s">
        <v>1395</v>
      </c>
      <c r="P472" s="2" t="s">
        <v>64</v>
      </c>
      <c r="Q472" s="2" t="s">
        <v>64</v>
      </c>
      <c r="R472" s="2" t="s">
        <v>63</v>
      </c>
      <c r="S472" s="3"/>
      <c r="T472" s="3"/>
      <c r="U472" s="3"/>
      <c r="V472" s="3">
        <v>1</v>
      </c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2" t="s">
        <v>52</v>
      </c>
      <c r="AW472" s="2" t="s">
        <v>1399</v>
      </c>
      <c r="AX472" s="2" t="s">
        <v>52</v>
      </c>
      <c r="AY472" s="2" t="s">
        <v>52</v>
      </c>
    </row>
    <row r="473" spans="1:51" ht="30" customHeight="1">
      <c r="A473" s="8" t="s">
        <v>862</v>
      </c>
      <c r="B473" s="8" t="s">
        <v>863</v>
      </c>
      <c r="C473" s="8" t="s">
        <v>859</v>
      </c>
      <c r="D473" s="9">
        <v>3.1E-2</v>
      </c>
      <c r="E473" s="13">
        <f>단가대비표!O160</f>
        <v>0</v>
      </c>
      <c r="F473" s="14">
        <f>TRUNC(E473*D473,1)</f>
        <v>0</v>
      </c>
      <c r="G473" s="13">
        <f>단가대비표!P160</f>
        <v>130264</v>
      </c>
      <c r="H473" s="14">
        <f>TRUNC(G473*D473,1)</f>
        <v>4038.1</v>
      </c>
      <c r="I473" s="13">
        <f>단가대비표!V160</f>
        <v>0</v>
      </c>
      <c r="J473" s="14">
        <f>TRUNC(I473*D473,1)</f>
        <v>0</v>
      </c>
      <c r="K473" s="13">
        <f t="shared" si="43"/>
        <v>130264</v>
      </c>
      <c r="L473" s="14">
        <f t="shared" si="43"/>
        <v>4038.1</v>
      </c>
      <c r="M473" s="8" t="s">
        <v>52</v>
      </c>
      <c r="N473" s="2" t="s">
        <v>483</v>
      </c>
      <c r="O473" s="2" t="s">
        <v>864</v>
      </c>
      <c r="P473" s="2" t="s">
        <v>64</v>
      </c>
      <c r="Q473" s="2" t="s">
        <v>64</v>
      </c>
      <c r="R473" s="2" t="s">
        <v>63</v>
      </c>
      <c r="S473" s="3"/>
      <c r="T473" s="3"/>
      <c r="U473" s="3"/>
      <c r="V473" s="3">
        <v>1</v>
      </c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2" t="s">
        <v>52</v>
      </c>
      <c r="AW473" s="2" t="s">
        <v>1400</v>
      </c>
      <c r="AX473" s="2" t="s">
        <v>52</v>
      </c>
      <c r="AY473" s="2" t="s">
        <v>52</v>
      </c>
    </row>
    <row r="474" spans="1:51" ht="30" customHeight="1">
      <c r="A474" s="8" t="s">
        <v>869</v>
      </c>
      <c r="B474" s="8" t="s">
        <v>999</v>
      </c>
      <c r="C474" s="8" t="s">
        <v>172</v>
      </c>
      <c r="D474" s="9">
        <v>1</v>
      </c>
      <c r="E474" s="13">
        <v>0</v>
      </c>
      <c r="F474" s="14">
        <f>TRUNC(E474*D474,1)</f>
        <v>0</v>
      </c>
      <c r="G474" s="13">
        <v>0</v>
      </c>
      <c r="H474" s="14">
        <f>TRUNC(G474*D474,1)</f>
        <v>0</v>
      </c>
      <c r="I474" s="13">
        <f>TRUNC(SUMIF(V472:V474, RIGHTB(O474, 1), H472:H474)*U474, 2)</f>
        <v>323.76</v>
      </c>
      <c r="J474" s="14">
        <f>TRUNC(I474*D474,1)</f>
        <v>323.7</v>
      </c>
      <c r="K474" s="13">
        <f t="shared" si="43"/>
        <v>323.7</v>
      </c>
      <c r="L474" s="14">
        <f t="shared" si="43"/>
        <v>323.7</v>
      </c>
      <c r="M474" s="8" t="s">
        <v>52</v>
      </c>
      <c r="N474" s="2" t="s">
        <v>483</v>
      </c>
      <c r="O474" s="2" t="s">
        <v>843</v>
      </c>
      <c r="P474" s="2" t="s">
        <v>64</v>
      </c>
      <c r="Q474" s="2" t="s">
        <v>64</v>
      </c>
      <c r="R474" s="2" t="s">
        <v>64</v>
      </c>
      <c r="S474" s="3">
        <v>1</v>
      </c>
      <c r="T474" s="3">
        <v>2</v>
      </c>
      <c r="U474" s="3">
        <v>0.02</v>
      </c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2" t="s">
        <v>52</v>
      </c>
      <c r="AW474" s="2" t="s">
        <v>1401</v>
      </c>
      <c r="AX474" s="2" t="s">
        <v>52</v>
      </c>
      <c r="AY474" s="2" t="s">
        <v>52</v>
      </c>
    </row>
    <row r="475" spans="1:51" ht="30" customHeight="1">
      <c r="A475" s="8" t="s">
        <v>845</v>
      </c>
      <c r="B475" s="8" t="s">
        <v>52</v>
      </c>
      <c r="C475" s="8" t="s">
        <v>52</v>
      </c>
      <c r="D475" s="9"/>
      <c r="E475" s="13"/>
      <c r="F475" s="14">
        <f>TRUNC(SUMIF(N472:N474, N471, F472:F474),0)</f>
        <v>0</v>
      </c>
      <c r="G475" s="13"/>
      <c r="H475" s="14">
        <f>TRUNC(SUMIF(N472:N474, N471, H472:H474),0)</f>
        <v>16188</v>
      </c>
      <c r="I475" s="13"/>
      <c r="J475" s="14">
        <f>TRUNC(SUMIF(N472:N474, N471, J472:J474),0)</f>
        <v>323</v>
      </c>
      <c r="K475" s="13"/>
      <c r="L475" s="14">
        <f>F475+H475+J475</f>
        <v>16511</v>
      </c>
      <c r="M475" s="8" t="s">
        <v>52</v>
      </c>
      <c r="N475" s="2" t="s">
        <v>106</v>
      </c>
      <c r="O475" s="2" t="s">
        <v>106</v>
      </c>
      <c r="P475" s="2" t="s">
        <v>52</v>
      </c>
      <c r="Q475" s="2" t="s">
        <v>52</v>
      </c>
      <c r="R475" s="2" t="s">
        <v>52</v>
      </c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2" t="s">
        <v>52</v>
      </c>
      <c r="AW475" s="2" t="s">
        <v>52</v>
      </c>
      <c r="AX475" s="2" t="s">
        <v>52</v>
      </c>
      <c r="AY475" s="2" t="s">
        <v>52</v>
      </c>
    </row>
    <row r="476" spans="1:51" ht="30" customHeight="1">
      <c r="A476" s="9"/>
      <c r="B476" s="9"/>
      <c r="C476" s="9"/>
      <c r="D476" s="9"/>
      <c r="E476" s="13"/>
      <c r="F476" s="14"/>
      <c r="G476" s="13"/>
      <c r="H476" s="14"/>
      <c r="I476" s="13"/>
      <c r="J476" s="14"/>
      <c r="K476" s="13"/>
      <c r="L476" s="14"/>
      <c r="M476" s="9"/>
    </row>
    <row r="477" spans="1:51" ht="30" customHeight="1">
      <c r="A477" s="44" t="s">
        <v>1402</v>
      </c>
      <c r="B477" s="44"/>
      <c r="C477" s="44"/>
      <c r="D477" s="44"/>
      <c r="E477" s="45"/>
      <c r="F477" s="46"/>
      <c r="G477" s="45"/>
      <c r="H477" s="46"/>
      <c r="I477" s="45"/>
      <c r="J477" s="46"/>
      <c r="K477" s="45"/>
      <c r="L477" s="46"/>
      <c r="M477" s="44"/>
      <c r="N477" s="1" t="s">
        <v>486</v>
      </c>
    </row>
    <row r="478" spans="1:51" ht="30" customHeight="1">
      <c r="A478" s="8" t="s">
        <v>1394</v>
      </c>
      <c r="B478" s="8" t="s">
        <v>858</v>
      </c>
      <c r="C478" s="8" t="s">
        <v>859</v>
      </c>
      <c r="D478" s="9">
        <v>9.6000000000000002E-2</v>
      </c>
      <c r="E478" s="13">
        <f>단가대비표!O175</f>
        <v>0</v>
      </c>
      <c r="F478" s="14">
        <f>TRUNC(E478*D478,1)</f>
        <v>0</v>
      </c>
      <c r="G478" s="13">
        <f>단가대비표!P175</f>
        <v>195972</v>
      </c>
      <c r="H478" s="14">
        <f>TRUNC(G478*D478,1)</f>
        <v>18813.3</v>
      </c>
      <c r="I478" s="13">
        <f>단가대비표!V175</f>
        <v>0</v>
      </c>
      <c r="J478" s="14">
        <f>TRUNC(I478*D478,1)</f>
        <v>0</v>
      </c>
      <c r="K478" s="13">
        <f t="shared" ref="K478:L480" si="44">TRUNC(E478+G478+I478,1)</f>
        <v>195972</v>
      </c>
      <c r="L478" s="14">
        <f t="shared" si="44"/>
        <v>18813.3</v>
      </c>
      <c r="M478" s="8" t="s">
        <v>52</v>
      </c>
      <c r="N478" s="2" t="s">
        <v>486</v>
      </c>
      <c r="O478" s="2" t="s">
        <v>1395</v>
      </c>
      <c r="P478" s="2" t="s">
        <v>64</v>
      </c>
      <c r="Q478" s="2" t="s">
        <v>64</v>
      </c>
      <c r="R478" s="2" t="s">
        <v>63</v>
      </c>
      <c r="S478" s="3"/>
      <c r="T478" s="3"/>
      <c r="U478" s="3"/>
      <c r="V478" s="3">
        <v>1</v>
      </c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2" t="s">
        <v>52</v>
      </c>
      <c r="AW478" s="2" t="s">
        <v>1403</v>
      </c>
      <c r="AX478" s="2" t="s">
        <v>52</v>
      </c>
      <c r="AY478" s="2" t="s">
        <v>52</v>
      </c>
    </row>
    <row r="479" spans="1:51" ht="30" customHeight="1">
      <c r="A479" s="8" t="s">
        <v>862</v>
      </c>
      <c r="B479" s="8" t="s">
        <v>863</v>
      </c>
      <c r="C479" s="8" t="s">
        <v>859</v>
      </c>
      <c r="D479" s="9">
        <v>4.8000000000000001E-2</v>
      </c>
      <c r="E479" s="13">
        <f>단가대비표!O160</f>
        <v>0</v>
      </c>
      <c r="F479" s="14">
        <f>TRUNC(E479*D479,1)</f>
        <v>0</v>
      </c>
      <c r="G479" s="13">
        <f>단가대비표!P160</f>
        <v>130264</v>
      </c>
      <c r="H479" s="14">
        <f>TRUNC(G479*D479,1)</f>
        <v>6252.6</v>
      </c>
      <c r="I479" s="13">
        <f>단가대비표!V160</f>
        <v>0</v>
      </c>
      <c r="J479" s="14">
        <f>TRUNC(I479*D479,1)</f>
        <v>0</v>
      </c>
      <c r="K479" s="13">
        <f t="shared" si="44"/>
        <v>130264</v>
      </c>
      <c r="L479" s="14">
        <f t="shared" si="44"/>
        <v>6252.6</v>
      </c>
      <c r="M479" s="8" t="s">
        <v>52</v>
      </c>
      <c r="N479" s="2" t="s">
        <v>486</v>
      </c>
      <c r="O479" s="2" t="s">
        <v>864</v>
      </c>
      <c r="P479" s="2" t="s">
        <v>64</v>
      </c>
      <c r="Q479" s="2" t="s">
        <v>64</v>
      </c>
      <c r="R479" s="2" t="s">
        <v>63</v>
      </c>
      <c r="S479" s="3"/>
      <c r="T479" s="3"/>
      <c r="U479" s="3"/>
      <c r="V479" s="3">
        <v>1</v>
      </c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2" t="s">
        <v>52</v>
      </c>
      <c r="AW479" s="2" t="s">
        <v>1404</v>
      </c>
      <c r="AX479" s="2" t="s">
        <v>52</v>
      </c>
      <c r="AY479" s="2" t="s">
        <v>52</v>
      </c>
    </row>
    <row r="480" spans="1:51" ht="30" customHeight="1">
      <c r="A480" s="8" t="s">
        <v>869</v>
      </c>
      <c r="B480" s="8" t="s">
        <v>999</v>
      </c>
      <c r="C480" s="8" t="s">
        <v>172</v>
      </c>
      <c r="D480" s="9">
        <v>1</v>
      </c>
      <c r="E480" s="13">
        <v>0</v>
      </c>
      <c r="F480" s="14">
        <f>TRUNC(E480*D480,1)</f>
        <v>0</v>
      </c>
      <c r="G480" s="13">
        <v>0</v>
      </c>
      <c r="H480" s="14">
        <f>TRUNC(G480*D480,1)</f>
        <v>0</v>
      </c>
      <c r="I480" s="13">
        <f>TRUNC(SUMIF(V478:V480, RIGHTB(O480, 1), H478:H480)*U480, 2)</f>
        <v>501.31</v>
      </c>
      <c r="J480" s="14">
        <f>TRUNC(I480*D480,1)</f>
        <v>501.3</v>
      </c>
      <c r="K480" s="13">
        <f t="shared" si="44"/>
        <v>501.3</v>
      </c>
      <c r="L480" s="14">
        <f t="shared" si="44"/>
        <v>501.3</v>
      </c>
      <c r="M480" s="8" t="s">
        <v>52</v>
      </c>
      <c r="N480" s="2" t="s">
        <v>486</v>
      </c>
      <c r="O480" s="2" t="s">
        <v>843</v>
      </c>
      <c r="P480" s="2" t="s">
        <v>64</v>
      </c>
      <c r="Q480" s="2" t="s">
        <v>64</v>
      </c>
      <c r="R480" s="2" t="s">
        <v>64</v>
      </c>
      <c r="S480" s="3">
        <v>1</v>
      </c>
      <c r="T480" s="3">
        <v>2</v>
      </c>
      <c r="U480" s="3">
        <v>0.02</v>
      </c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2" t="s">
        <v>52</v>
      </c>
      <c r="AW480" s="2" t="s">
        <v>1405</v>
      </c>
      <c r="AX480" s="2" t="s">
        <v>52</v>
      </c>
      <c r="AY480" s="2" t="s">
        <v>52</v>
      </c>
    </row>
    <row r="481" spans="1:51" ht="30" customHeight="1">
      <c r="A481" s="8" t="s">
        <v>845</v>
      </c>
      <c r="B481" s="8" t="s">
        <v>52</v>
      </c>
      <c r="C481" s="8" t="s">
        <v>52</v>
      </c>
      <c r="D481" s="9"/>
      <c r="E481" s="13"/>
      <c r="F481" s="14">
        <f>TRUNC(SUMIF(N478:N480, N477, F478:F480),0)</f>
        <v>0</v>
      </c>
      <c r="G481" s="13"/>
      <c r="H481" s="14">
        <f>TRUNC(SUMIF(N478:N480, N477, H478:H480),0)</f>
        <v>25065</v>
      </c>
      <c r="I481" s="13"/>
      <c r="J481" s="14">
        <f>TRUNC(SUMIF(N478:N480, N477, J478:J480),0)</f>
        <v>501</v>
      </c>
      <c r="K481" s="13"/>
      <c r="L481" s="14">
        <f>F481+H481+J481</f>
        <v>25566</v>
      </c>
      <c r="M481" s="8" t="s">
        <v>52</v>
      </c>
      <c r="N481" s="2" t="s">
        <v>106</v>
      </c>
      <c r="O481" s="2" t="s">
        <v>106</v>
      </c>
      <c r="P481" s="2" t="s">
        <v>52</v>
      </c>
      <c r="Q481" s="2" t="s">
        <v>52</v>
      </c>
      <c r="R481" s="2" t="s">
        <v>52</v>
      </c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2" t="s">
        <v>52</v>
      </c>
      <c r="AW481" s="2" t="s">
        <v>52</v>
      </c>
      <c r="AX481" s="2" t="s">
        <v>52</v>
      </c>
      <c r="AY481" s="2" t="s">
        <v>52</v>
      </c>
    </row>
    <row r="482" spans="1:51" ht="30" customHeight="1">
      <c r="A482" s="9"/>
      <c r="B482" s="9"/>
      <c r="C482" s="9"/>
      <c r="D482" s="9"/>
      <c r="E482" s="13"/>
      <c r="F482" s="14"/>
      <c r="G482" s="13"/>
      <c r="H482" s="14"/>
      <c r="I482" s="13"/>
      <c r="J482" s="14"/>
      <c r="K482" s="13"/>
      <c r="L482" s="14"/>
      <c r="M482" s="9"/>
    </row>
    <row r="483" spans="1:51" ht="30" customHeight="1">
      <c r="A483" s="44" t="s">
        <v>1406</v>
      </c>
      <c r="B483" s="44"/>
      <c r="C483" s="44"/>
      <c r="D483" s="44"/>
      <c r="E483" s="45"/>
      <c r="F483" s="46"/>
      <c r="G483" s="45"/>
      <c r="H483" s="46"/>
      <c r="I483" s="45"/>
      <c r="J483" s="46"/>
      <c r="K483" s="45"/>
      <c r="L483" s="46"/>
      <c r="M483" s="44"/>
      <c r="N483" s="1" t="s">
        <v>489</v>
      </c>
    </row>
    <row r="484" spans="1:51" ht="30" customHeight="1">
      <c r="A484" s="8" t="s">
        <v>1272</v>
      </c>
      <c r="B484" s="8" t="s">
        <v>858</v>
      </c>
      <c r="C484" s="8" t="s">
        <v>859</v>
      </c>
      <c r="D484" s="9">
        <v>1.4E-2</v>
      </c>
      <c r="E484" s="13">
        <f>단가대비표!O178</f>
        <v>0</v>
      </c>
      <c r="F484" s="14">
        <f>TRUNC(E484*D484,1)</f>
        <v>0</v>
      </c>
      <c r="G484" s="13">
        <f>단가대비표!P178</f>
        <v>214502</v>
      </c>
      <c r="H484" s="14">
        <f>TRUNC(G484*D484,1)</f>
        <v>3003</v>
      </c>
      <c r="I484" s="13">
        <f>단가대비표!V178</f>
        <v>0</v>
      </c>
      <c r="J484" s="14">
        <f>TRUNC(I484*D484,1)</f>
        <v>0</v>
      </c>
      <c r="K484" s="13">
        <f t="shared" ref="K484:L487" si="45">TRUNC(E484+G484+I484,1)</f>
        <v>214502</v>
      </c>
      <c r="L484" s="14">
        <f t="shared" si="45"/>
        <v>3003</v>
      </c>
      <c r="M484" s="8" t="s">
        <v>52</v>
      </c>
      <c r="N484" s="2" t="s">
        <v>489</v>
      </c>
      <c r="O484" s="2" t="s">
        <v>1273</v>
      </c>
      <c r="P484" s="2" t="s">
        <v>64</v>
      </c>
      <c r="Q484" s="2" t="s">
        <v>64</v>
      </c>
      <c r="R484" s="2" t="s">
        <v>63</v>
      </c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2" t="s">
        <v>52</v>
      </c>
      <c r="AW484" s="2" t="s">
        <v>1407</v>
      </c>
      <c r="AX484" s="2" t="s">
        <v>52</v>
      </c>
      <c r="AY484" s="2" t="s">
        <v>52</v>
      </c>
    </row>
    <row r="485" spans="1:51" ht="30" customHeight="1">
      <c r="A485" s="8" t="s">
        <v>862</v>
      </c>
      <c r="B485" s="8" t="s">
        <v>863</v>
      </c>
      <c r="C485" s="8" t="s">
        <v>859</v>
      </c>
      <c r="D485" s="9">
        <v>4.0000000000000001E-3</v>
      </c>
      <c r="E485" s="13">
        <f>단가대비표!O160</f>
        <v>0</v>
      </c>
      <c r="F485" s="14">
        <f>TRUNC(E485*D485,1)</f>
        <v>0</v>
      </c>
      <c r="G485" s="13">
        <f>단가대비표!P160</f>
        <v>130264</v>
      </c>
      <c r="H485" s="14">
        <f>TRUNC(G485*D485,1)</f>
        <v>521</v>
      </c>
      <c r="I485" s="13">
        <f>단가대비표!V160</f>
        <v>0</v>
      </c>
      <c r="J485" s="14">
        <f>TRUNC(I485*D485,1)</f>
        <v>0</v>
      </c>
      <c r="K485" s="13">
        <f t="shared" si="45"/>
        <v>130264</v>
      </c>
      <c r="L485" s="14">
        <f t="shared" si="45"/>
        <v>521</v>
      </c>
      <c r="M485" s="8" t="s">
        <v>52</v>
      </c>
      <c r="N485" s="2" t="s">
        <v>489</v>
      </c>
      <c r="O485" s="2" t="s">
        <v>864</v>
      </c>
      <c r="P485" s="2" t="s">
        <v>64</v>
      </c>
      <c r="Q485" s="2" t="s">
        <v>64</v>
      </c>
      <c r="R485" s="2" t="s">
        <v>63</v>
      </c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2" t="s">
        <v>52</v>
      </c>
      <c r="AW485" s="2" t="s">
        <v>1408</v>
      </c>
      <c r="AX485" s="2" t="s">
        <v>52</v>
      </c>
      <c r="AY485" s="2" t="s">
        <v>52</v>
      </c>
    </row>
    <row r="486" spans="1:51" ht="30" customHeight="1">
      <c r="A486" s="8" t="s">
        <v>178</v>
      </c>
      <c r="B486" s="8" t="s">
        <v>1409</v>
      </c>
      <c r="C486" s="8" t="s">
        <v>886</v>
      </c>
      <c r="D486" s="9">
        <v>2.73</v>
      </c>
      <c r="E486" s="13">
        <f>단가대비표!O44</f>
        <v>0</v>
      </c>
      <c r="F486" s="14">
        <f>TRUNC(E486*D486,1)</f>
        <v>0</v>
      </c>
      <c r="G486" s="13">
        <f>단가대비표!P44</f>
        <v>0</v>
      </c>
      <c r="H486" s="14">
        <f>TRUNC(G486*D486,1)</f>
        <v>0</v>
      </c>
      <c r="I486" s="13">
        <f>단가대비표!V44</f>
        <v>0</v>
      </c>
      <c r="J486" s="14">
        <f>TRUNC(I486*D486,1)</f>
        <v>0</v>
      </c>
      <c r="K486" s="13">
        <f t="shared" si="45"/>
        <v>0</v>
      </c>
      <c r="L486" s="14">
        <f t="shared" si="45"/>
        <v>0</v>
      </c>
      <c r="M486" s="8" t="s">
        <v>1002</v>
      </c>
      <c r="N486" s="2" t="s">
        <v>489</v>
      </c>
      <c r="O486" s="2" t="s">
        <v>1410</v>
      </c>
      <c r="P486" s="2" t="s">
        <v>64</v>
      </c>
      <c r="Q486" s="2" t="s">
        <v>64</v>
      </c>
      <c r="R486" s="2" t="s">
        <v>63</v>
      </c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2" t="s">
        <v>52</v>
      </c>
      <c r="AW486" s="2" t="s">
        <v>1411</v>
      </c>
      <c r="AX486" s="2" t="s">
        <v>52</v>
      </c>
      <c r="AY486" s="2" t="s">
        <v>52</v>
      </c>
    </row>
    <row r="487" spans="1:51" ht="30" customHeight="1">
      <c r="A487" s="8" t="s">
        <v>175</v>
      </c>
      <c r="B487" s="8" t="s">
        <v>1412</v>
      </c>
      <c r="C487" s="8" t="s">
        <v>109</v>
      </c>
      <c r="D487" s="9">
        <v>6.0000000000000001E-3</v>
      </c>
      <c r="E487" s="13">
        <f>단가대비표!O15</f>
        <v>0</v>
      </c>
      <c r="F487" s="14">
        <f>TRUNC(E487*D487,1)</f>
        <v>0</v>
      </c>
      <c r="G487" s="13">
        <f>단가대비표!P15</f>
        <v>0</v>
      </c>
      <c r="H487" s="14">
        <f>TRUNC(G487*D487,1)</f>
        <v>0</v>
      </c>
      <c r="I487" s="13">
        <f>단가대비표!V15</f>
        <v>0</v>
      </c>
      <c r="J487" s="14">
        <f>TRUNC(I487*D487,1)</f>
        <v>0</v>
      </c>
      <c r="K487" s="13">
        <f t="shared" si="45"/>
        <v>0</v>
      </c>
      <c r="L487" s="14">
        <f t="shared" si="45"/>
        <v>0</v>
      </c>
      <c r="M487" s="8" t="s">
        <v>1002</v>
      </c>
      <c r="N487" s="2" t="s">
        <v>489</v>
      </c>
      <c r="O487" s="2" t="s">
        <v>1413</v>
      </c>
      <c r="P487" s="2" t="s">
        <v>64</v>
      </c>
      <c r="Q487" s="2" t="s">
        <v>64</v>
      </c>
      <c r="R487" s="2" t="s">
        <v>63</v>
      </c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2" t="s">
        <v>52</v>
      </c>
      <c r="AW487" s="2" t="s">
        <v>1414</v>
      </c>
      <c r="AX487" s="2" t="s">
        <v>52</v>
      </c>
      <c r="AY487" s="2" t="s">
        <v>52</v>
      </c>
    </row>
    <row r="488" spans="1:51" ht="30" customHeight="1">
      <c r="A488" s="8" t="s">
        <v>845</v>
      </c>
      <c r="B488" s="8" t="s">
        <v>52</v>
      </c>
      <c r="C488" s="8" t="s">
        <v>52</v>
      </c>
      <c r="D488" s="9"/>
      <c r="E488" s="13"/>
      <c r="F488" s="14">
        <f>TRUNC(SUMIF(N484:N487, N483, F484:F487),0)</f>
        <v>0</v>
      </c>
      <c r="G488" s="13"/>
      <c r="H488" s="14">
        <f>TRUNC(SUMIF(N484:N487, N483, H484:H487),0)</f>
        <v>3524</v>
      </c>
      <c r="I488" s="13"/>
      <c r="J488" s="14">
        <f>TRUNC(SUMIF(N484:N487, N483, J484:J487),0)</f>
        <v>0</v>
      </c>
      <c r="K488" s="13"/>
      <c r="L488" s="14">
        <f>F488+H488+J488</f>
        <v>3524</v>
      </c>
      <c r="M488" s="8" t="s">
        <v>52</v>
      </c>
      <c r="N488" s="2" t="s">
        <v>106</v>
      </c>
      <c r="O488" s="2" t="s">
        <v>106</v>
      </c>
      <c r="P488" s="2" t="s">
        <v>52</v>
      </c>
      <c r="Q488" s="2" t="s">
        <v>52</v>
      </c>
      <c r="R488" s="2" t="s">
        <v>52</v>
      </c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2" t="s">
        <v>52</v>
      </c>
      <c r="AW488" s="2" t="s">
        <v>52</v>
      </c>
      <c r="AX488" s="2" t="s">
        <v>52</v>
      </c>
      <c r="AY488" s="2" t="s">
        <v>52</v>
      </c>
    </row>
    <row r="489" spans="1:51" ht="30" customHeight="1">
      <c r="A489" s="9"/>
      <c r="B489" s="9"/>
      <c r="C489" s="9"/>
      <c r="D489" s="9"/>
      <c r="E489" s="13"/>
      <c r="F489" s="14"/>
      <c r="G489" s="13"/>
      <c r="H489" s="14"/>
      <c r="I489" s="13"/>
      <c r="J489" s="14"/>
      <c r="K489" s="13"/>
      <c r="L489" s="14"/>
      <c r="M489" s="9"/>
    </row>
    <row r="490" spans="1:51" ht="30" customHeight="1">
      <c r="A490" s="44" t="s">
        <v>1415</v>
      </c>
      <c r="B490" s="44"/>
      <c r="C490" s="44"/>
      <c r="D490" s="44"/>
      <c r="E490" s="45"/>
      <c r="F490" s="46"/>
      <c r="G490" s="45"/>
      <c r="H490" s="46"/>
      <c r="I490" s="45"/>
      <c r="J490" s="46"/>
      <c r="K490" s="45"/>
      <c r="L490" s="46"/>
      <c r="M490" s="44"/>
      <c r="N490" s="1" t="s">
        <v>501</v>
      </c>
    </row>
    <row r="491" spans="1:51" ht="30" customHeight="1">
      <c r="A491" s="8" t="s">
        <v>1111</v>
      </c>
      <c r="B491" s="8" t="s">
        <v>1121</v>
      </c>
      <c r="C491" s="8" t="s">
        <v>1113</v>
      </c>
      <c r="D491" s="9">
        <v>0.03</v>
      </c>
      <c r="E491" s="13">
        <f>단가대비표!O146</f>
        <v>9433</v>
      </c>
      <c r="F491" s="14">
        <f>TRUNC(E491*D491,1)</f>
        <v>282.89999999999998</v>
      </c>
      <c r="G491" s="13">
        <f>단가대비표!P146</f>
        <v>0</v>
      </c>
      <c r="H491" s="14">
        <f>TRUNC(G491*D491,1)</f>
        <v>0</v>
      </c>
      <c r="I491" s="13">
        <f>단가대비표!V146</f>
        <v>0</v>
      </c>
      <c r="J491" s="14">
        <f>TRUNC(I491*D491,1)</f>
        <v>0</v>
      </c>
      <c r="K491" s="13">
        <f>TRUNC(E491+G491+I491,1)</f>
        <v>9433</v>
      </c>
      <c r="L491" s="14">
        <f>TRUNC(F491+H491+J491,1)</f>
        <v>282.89999999999998</v>
      </c>
      <c r="M491" s="8" t="s">
        <v>52</v>
      </c>
      <c r="N491" s="2" t="s">
        <v>501</v>
      </c>
      <c r="O491" s="2" t="s">
        <v>1122</v>
      </c>
      <c r="P491" s="2" t="s">
        <v>64</v>
      </c>
      <c r="Q491" s="2" t="s">
        <v>64</v>
      </c>
      <c r="R491" s="2" t="s">
        <v>63</v>
      </c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2" t="s">
        <v>52</v>
      </c>
      <c r="AW491" s="2" t="s">
        <v>1416</v>
      </c>
      <c r="AX491" s="2" t="s">
        <v>52</v>
      </c>
      <c r="AY491" s="2" t="s">
        <v>52</v>
      </c>
    </row>
    <row r="492" spans="1:51" ht="30" customHeight="1">
      <c r="A492" s="8" t="s">
        <v>845</v>
      </c>
      <c r="B492" s="8" t="s">
        <v>52</v>
      </c>
      <c r="C492" s="8" t="s">
        <v>52</v>
      </c>
      <c r="D492" s="9"/>
      <c r="E492" s="13"/>
      <c r="F492" s="14">
        <f>TRUNC(SUMIF(N491:N491, N490, F491:F491),0)</f>
        <v>282</v>
      </c>
      <c r="G492" s="13"/>
      <c r="H492" s="14">
        <f>TRUNC(SUMIF(N491:N491, N490, H491:H491),0)</f>
        <v>0</v>
      </c>
      <c r="I492" s="13"/>
      <c r="J492" s="14">
        <f>TRUNC(SUMIF(N491:N491, N490, J491:J491),0)</f>
        <v>0</v>
      </c>
      <c r="K492" s="13"/>
      <c r="L492" s="14">
        <f>F492+H492+J492</f>
        <v>282</v>
      </c>
      <c r="M492" s="8" t="s">
        <v>52</v>
      </c>
      <c r="N492" s="2" t="s">
        <v>106</v>
      </c>
      <c r="O492" s="2" t="s">
        <v>106</v>
      </c>
      <c r="P492" s="2" t="s">
        <v>52</v>
      </c>
      <c r="Q492" s="2" t="s">
        <v>52</v>
      </c>
      <c r="R492" s="2" t="s">
        <v>52</v>
      </c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2" t="s">
        <v>52</v>
      </c>
      <c r="AW492" s="2" t="s">
        <v>52</v>
      </c>
      <c r="AX492" s="2" t="s">
        <v>52</v>
      </c>
      <c r="AY492" s="2" t="s">
        <v>52</v>
      </c>
    </row>
    <row r="493" spans="1:51" ht="30" customHeight="1">
      <c r="A493" s="9"/>
      <c r="B493" s="9"/>
      <c r="C493" s="9"/>
      <c r="D493" s="9"/>
      <c r="E493" s="13"/>
      <c r="F493" s="14"/>
      <c r="G493" s="13"/>
      <c r="H493" s="14"/>
      <c r="I493" s="13"/>
      <c r="J493" s="14"/>
      <c r="K493" s="13"/>
      <c r="L493" s="14"/>
      <c r="M493" s="9"/>
    </row>
    <row r="494" spans="1:51" ht="30" customHeight="1">
      <c r="A494" s="44" t="s">
        <v>1417</v>
      </c>
      <c r="B494" s="44"/>
      <c r="C494" s="44"/>
      <c r="D494" s="44"/>
      <c r="E494" s="45"/>
      <c r="F494" s="46"/>
      <c r="G494" s="45"/>
      <c r="H494" s="46"/>
      <c r="I494" s="45"/>
      <c r="J494" s="46"/>
      <c r="K494" s="45"/>
      <c r="L494" s="46"/>
      <c r="M494" s="44"/>
      <c r="N494" s="1" t="s">
        <v>505</v>
      </c>
    </row>
    <row r="495" spans="1:51" ht="30" customHeight="1">
      <c r="A495" s="8" t="s">
        <v>1111</v>
      </c>
      <c r="B495" s="8" t="s">
        <v>1418</v>
      </c>
      <c r="C495" s="8" t="s">
        <v>1113</v>
      </c>
      <c r="D495" s="9">
        <v>9.6000000000000002E-2</v>
      </c>
      <c r="E495" s="13">
        <f>단가대비표!O147</f>
        <v>17630</v>
      </c>
      <c r="F495" s="14">
        <f>TRUNC(E495*D495,1)</f>
        <v>1692.4</v>
      </c>
      <c r="G495" s="13">
        <f>단가대비표!P147</f>
        <v>0</v>
      </c>
      <c r="H495" s="14">
        <f>TRUNC(G495*D495,1)</f>
        <v>0</v>
      </c>
      <c r="I495" s="13">
        <f>단가대비표!V147</f>
        <v>0</v>
      </c>
      <c r="J495" s="14">
        <f>TRUNC(I495*D495,1)</f>
        <v>0</v>
      </c>
      <c r="K495" s="13">
        <f>TRUNC(E495+G495+I495,1)</f>
        <v>17630</v>
      </c>
      <c r="L495" s="14">
        <f>TRUNC(F495+H495+J495,1)</f>
        <v>1692.4</v>
      </c>
      <c r="M495" s="8" t="s">
        <v>52</v>
      </c>
      <c r="N495" s="2" t="s">
        <v>505</v>
      </c>
      <c r="O495" s="2" t="s">
        <v>1419</v>
      </c>
      <c r="P495" s="2" t="s">
        <v>64</v>
      </c>
      <c r="Q495" s="2" t="s">
        <v>64</v>
      </c>
      <c r="R495" s="2" t="s">
        <v>63</v>
      </c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2" t="s">
        <v>52</v>
      </c>
      <c r="AW495" s="2" t="s">
        <v>1420</v>
      </c>
      <c r="AX495" s="2" t="s">
        <v>52</v>
      </c>
      <c r="AY495" s="2" t="s">
        <v>52</v>
      </c>
    </row>
    <row r="496" spans="1:51" ht="30" customHeight="1">
      <c r="A496" s="8" t="s">
        <v>845</v>
      </c>
      <c r="B496" s="8" t="s">
        <v>52</v>
      </c>
      <c r="C496" s="8" t="s">
        <v>52</v>
      </c>
      <c r="D496" s="9"/>
      <c r="E496" s="13"/>
      <c r="F496" s="14">
        <f>TRUNC(SUMIF(N495:N495, N494, F495:F495),0)</f>
        <v>1692</v>
      </c>
      <c r="G496" s="13"/>
      <c r="H496" s="14">
        <f>TRUNC(SUMIF(N495:N495, N494, H495:H495),0)</f>
        <v>0</v>
      </c>
      <c r="I496" s="13"/>
      <c r="J496" s="14">
        <f>TRUNC(SUMIF(N495:N495, N494, J495:J495),0)</f>
        <v>0</v>
      </c>
      <c r="K496" s="13"/>
      <c r="L496" s="14">
        <f>F496+H496+J496</f>
        <v>1692</v>
      </c>
      <c r="M496" s="8" t="s">
        <v>52</v>
      </c>
      <c r="N496" s="2" t="s">
        <v>106</v>
      </c>
      <c r="O496" s="2" t="s">
        <v>106</v>
      </c>
      <c r="P496" s="2" t="s">
        <v>52</v>
      </c>
      <c r="Q496" s="2" t="s">
        <v>52</v>
      </c>
      <c r="R496" s="2" t="s">
        <v>52</v>
      </c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2" t="s">
        <v>52</v>
      </c>
      <c r="AW496" s="2" t="s">
        <v>52</v>
      </c>
      <c r="AX496" s="2" t="s">
        <v>52</v>
      </c>
      <c r="AY496" s="2" t="s">
        <v>52</v>
      </c>
    </row>
    <row r="497" spans="1:51" ht="30" customHeight="1">
      <c r="A497" s="9"/>
      <c r="B497" s="9"/>
      <c r="C497" s="9"/>
      <c r="D497" s="9"/>
      <c r="E497" s="13"/>
      <c r="F497" s="14"/>
      <c r="G497" s="13"/>
      <c r="H497" s="14"/>
      <c r="I497" s="13"/>
      <c r="J497" s="14"/>
      <c r="K497" s="13"/>
      <c r="L497" s="14"/>
      <c r="M497" s="9"/>
    </row>
    <row r="498" spans="1:51" ht="30" customHeight="1">
      <c r="A498" s="44" t="s">
        <v>1421</v>
      </c>
      <c r="B498" s="44"/>
      <c r="C498" s="44"/>
      <c r="D498" s="44"/>
      <c r="E498" s="45"/>
      <c r="F498" s="46"/>
      <c r="G498" s="45"/>
      <c r="H498" s="46"/>
      <c r="I498" s="45"/>
      <c r="J498" s="46"/>
      <c r="K498" s="45"/>
      <c r="L498" s="46"/>
      <c r="M498" s="44"/>
      <c r="N498" s="1" t="s">
        <v>509</v>
      </c>
    </row>
    <row r="499" spans="1:51" ht="30" customHeight="1">
      <c r="A499" s="8" t="s">
        <v>1422</v>
      </c>
      <c r="B499" s="8" t="s">
        <v>858</v>
      </c>
      <c r="C499" s="8" t="s">
        <v>859</v>
      </c>
      <c r="D499" s="9">
        <v>0.13600000000000001</v>
      </c>
      <c r="E499" s="13">
        <f>단가대비표!O176</f>
        <v>0</v>
      </c>
      <c r="F499" s="14">
        <f>TRUNC(E499*D499,1)</f>
        <v>0</v>
      </c>
      <c r="G499" s="13">
        <f>단가대비표!P176</f>
        <v>190247</v>
      </c>
      <c r="H499" s="14">
        <f>TRUNC(G499*D499,1)</f>
        <v>25873.5</v>
      </c>
      <c r="I499" s="13">
        <f>단가대비표!V176</f>
        <v>0</v>
      </c>
      <c r="J499" s="14">
        <f>TRUNC(I499*D499,1)</f>
        <v>0</v>
      </c>
      <c r="K499" s="13">
        <f>TRUNC(E499+G499+I499,1)</f>
        <v>190247</v>
      </c>
      <c r="L499" s="14">
        <f>TRUNC(F499+H499+J499,1)</f>
        <v>25873.5</v>
      </c>
      <c r="M499" s="8" t="s">
        <v>52</v>
      </c>
      <c r="N499" s="2" t="s">
        <v>509</v>
      </c>
      <c r="O499" s="2" t="s">
        <v>1423</v>
      </c>
      <c r="P499" s="2" t="s">
        <v>64</v>
      </c>
      <c r="Q499" s="2" t="s">
        <v>64</v>
      </c>
      <c r="R499" s="2" t="s">
        <v>63</v>
      </c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2" t="s">
        <v>52</v>
      </c>
      <c r="AW499" s="2" t="s">
        <v>1424</v>
      </c>
      <c r="AX499" s="2" t="s">
        <v>52</v>
      </c>
      <c r="AY499" s="2" t="s">
        <v>52</v>
      </c>
    </row>
    <row r="500" spans="1:51" ht="30" customHeight="1">
      <c r="A500" s="8" t="s">
        <v>845</v>
      </c>
      <c r="B500" s="8" t="s">
        <v>52</v>
      </c>
      <c r="C500" s="8" t="s">
        <v>52</v>
      </c>
      <c r="D500" s="9"/>
      <c r="E500" s="13"/>
      <c r="F500" s="14">
        <f>TRUNC(SUMIF(N499:N499, N498, F499:F499),0)</f>
        <v>0</v>
      </c>
      <c r="G500" s="13"/>
      <c r="H500" s="14">
        <f>TRUNC(SUMIF(N499:N499, N498, H499:H499),0)</f>
        <v>25873</v>
      </c>
      <c r="I500" s="13"/>
      <c r="J500" s="14">
        <f>TRUNC(SUMIF(N499:N499, N498, J499:J499),0)</f>
        <v>0</v>
      </c>
      <c r="K500" s="13"/>
      <c r="L500" s="14">
        <f>F500+H500+J500</f>
        <v>25873</v>
      </c>
      <c r="M500" s="8" t="s">
        <v>52</v>
      </c>
      <c r="N500" s="2" t="s">
        <v>106</v>
      </c>
      <c r="O500" s="2" t="s">
        <v>106</v>
      </c>
      <c r="P500" s="2" t="s">
        <v>52</v>
      </c>
      <c r="Q500" s="2" t="s">
        <v>52</v>
      </c>
      <c r="R500" s="2" t="s">
        <v>52</v>
      </c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2" t="s">
        <v>52</v>
      </c>
      <c r="AW500" s="2" t="s">
        <v>52</v>
      </c>
      <c r="AX500" s="2" t="s">
        <v>52</v>
      </c>
      <c r="AY500" s="2" t="s">
        <v>52</v>
      </c>
    </row>
    <row r="501" spans="1:51" ht="30" customHeight="1">
      <c r="A501" s="9"/>
      <c r="B501" s="9"/>
      <c r="C501" s="9"/>
      <c r="D501" s="9"/>
      <c r="E501" s="13"/>
      <c r="F501" s="14"/>
      <c r="G501" s="13"/>
      <c r="H501" s="14"/>
      <c r="I501" s="13"/>
      <c r="J501" s="14"/>
      <c r="K501" s="13"/>
      <c r="L501" s="14"/>
      <c r="M501" s="9"/>
    </row>
    <row r="502" spans="1:51" ht="30" customHeight="1">
      <c r="A502" s="44" t="s">
        <v>1425</v>
      </c>
      <c r="B502" s="44"/>
      <c r="C502" s="44"/>
      <c r="D502" s="44"/>
      <c r="E502" s="45"/>
      <c r="F502" s="46"/>
      <c r="G502" s="45"/>
      <c r="H502" s="46"/>
      <c r="I502" s="45"/>
      <c r="J502" s="46"/>
      <c r="K502" s="45"/>
      <c r="L502" s="46"/>
      <c r="M502" s="44"/>
      <c r="N502" s="1" t="s">
        <v>513</v>
      </c>
    </row>
    <row r="503" spans="1:51" ht="30" customHeight="1">
      <c r="A503" s="8" t="s">
        <v>1422</v>
      </c>
      <c r="B503" s="8" t="s">
        <v>858</v>
      </c>
      <c r="C503" s="8" t="s">
        <v>859</v>
      </c>
      <c r="D503" s="9">
        <v>0.13800000000000001</v>
      </c>
      <c r="E503" s="13">
        <f>단가대비표!O176</f>
        <v>0</v>
      </c>
      <c r="F503" s="14">
        <f>TRUNC(E503*D503,1)</f>
        <v>0</v>
      </c>
      <c r="G503" s="13">
        <f>단가대비표!P176</f>
        <v>190247</v>
      </c>
      <c r="H503" s="14">
        <f>TRUNC(G503*D503,1)</f>
        <v>26254</v>
      </c>
      <c r="I503" s="13">
        <f>단가대비표!V176</f>
        <v>0</v>
      </c>
      <c r="J503" s="14">
        <f>TRUNC(I503*D503,1)</f>
        <v>0</v>
      </c>
      <c r="K503" s="13">
        <f>TRUNC(E503+G503+I503,1)</f>
        <v>190247</v>
      </c>
      <c r="L503" s="14">
        <f>TRUNC(F503+H503+J503,1)</f>
        <v>26254</v>
      </c>
      <c r="M503" s="8" t="s">
        <v>52</v>
      </c>
      <c r="N503" s="2" t="s">
        <v>513</v>
      </c>
      <c r="O503" s="2" t="s">
        <v>1423</v>
      </c>
      <c r="P503" s="2" t="s">
        <v>64</v>
      </c>
      <c r="Q503" s="2" t="s">
        <v>64</v>
      </c>
      <c r="R503" s="2" t="s">
        <v>63</v>
      </c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2" t="s">
        <v>52</v>
      </c>
      <c r="AW503" s="2" t="s">
        <v>1426</v>
      </c>
      <c r="AX503" s="2" t="s">
        <v>52</v>
      </c>
      <c r="AY503" s="2" t="s">
        <v>52</v>
      </c>
    </row>
    <row r="504" spans="1:51" ht="30" customHeight="1">
      <c r="A504" s="8" t="s">
        <v>845</v>
      </c>
      <c r="B504" s="8" t="s">
        <v>52</v>
      </c>
      <c r="C504" s="8" t="s">
        <v>52</v>
      </c>
      <c r="D504" s="9"/>
      <c r="E504" s="13"/>
      <c r="F504" s="14">
        <f>TRUNC(SUMIF(N503:N503, N502, F503:F503),0)</f>
        <v>0</v>
      </c>
      <c r="G504" s="13"/>
      <c r="H504" s="14">
        <f>TRUNC(SUMIF(N503:N503, N502, H503:H503),0)</f>
        <v>26254</v>
      </c>
      <c r="I504" s="13"/>
      <c r="J504" s="14">
        <f>TRUNC(SUMIF(N503:N503, N502, J503:J503),0)</f>
        <v>0</v>
      </c>
      <c r="K504" s="13"/>
      <c r="L504" s="14">
        <f>F504+H504+J504</f>
        <v>26254</v>
      </c>
      <c r="M504" s="8" t="s">
        <v>52</v>
      </c>
      <c r="N504" s="2" t="s">
        <v>106</v>
      </c>
      <c r="O504" s="2" t="s">
        <v>106</v>
      </c>
      <c r="P504" s="2" t="s">
        <v>52</v>
      </c>
      <c r="Q504" s="2" t="s">
        <v>52</v>
      </c>
      <c r="R504" s="2" t="s">
        <v>52</v>
      </c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2" t="s">
        <v>52</v>
      </c>
      <c r="AW504" s="2" t="s">
        <v>52</v>
      </c>
      <c r="AX504" s="2" t="s">
        <v>52</v>
      </c>
      <c r="AY504" s="2" t="s">
        <v>52</v>
      </c>
    </row>
    <row r="505" spans="1:51" ht="30" customHeight="1">
      <c r="A505" s="9"/>
      <c r="B505" s="9"/>
      <c r="C505" s="9"/>
      <c r="D505" s="9"/>
      <c r="E505" s="13"/>
      <c r="F505" s="14"/>
      <c r="G505" s="13"/>
      <c r="H505" s="14"/>
      <c r="I505" s="13"/>
      <c r="J505" s="14"/>
      <c r="K505" s="13"/>
      <c r="L505" s="14"/>
      <c r="M505" s="9"/>
    </row>
    <row r="506" spans="1:51" ht="30" customHeight="1">
      <c r="A506" s="44" t="s">
        <v>1427</v>
      </c>
      <c r="B506" s="44"/>
      <c r="C506" s="44"/>
      <c r="D506" s="44"/>
      <c r="E506" s="45"/>
      <c r="F506" s="46"/>
      <c r="G506" s="45"/>
      <c r="H506" s="46"/>
      <c r="I506" s="45"/>
      <c r="J506" s="46"/>
      <c r="K506" s="45"/>
      <c r="L506" s="46"/>
      <c r="M506" s="44"/>
      <c r="N506" s="1" t="s">
        <v>516</v>
      </c>
    </row>
    <row r="507" spans="1:51" ht="30" customHeight="1">
      <c r="A507" s="8" t="s">
        <v>1422</v>
      </c>
      <c r="B507" s="8" t="s">
        <v>858</v>
      </c>
      <c r="C507" s="8" t="s">
        <v>859</v>
      </c>
      <c r="D507" s="9">
        <v>0.14799999999999999</v>
      </c>
      <c r="E507" s="13">
        <f>단가대비표!O176</f>
        <v>0</v>
      </c>
      <c r="F507" s="14">
        <f>TRUNC(E507*D507,1)</f>
        <v>0</v>
      </c>
      <c r="G507" s="13">
        <f>단가대비표!P176</f>
        <v>190247</v>
      </c>
      <c r="H507" s="14">
        <f>TRUNC(G507*D507,1)</f>
        <v>28156.5</v>
      </c>
      <c r="I507" s="13">
        <f>단가대비표!V176</f>
        <v>0</v>
      </c>
      <c r="J507" s="14">
        <f>TRUNC(I507*D507,1)</f>
        <v>0</v>
      </c>
      <c r="K507" s="13">
        <f>TRUNC(E507+G507+I507,1)</f>
        <v>190247</v>
      </c>
      <c r="L507" s="14">
        <f>TRUNC(F507+H507+J507,1)</f>
        <v>28156.5</v>
      </c>
      <c r="M507" s="8" t="s">
        <v>52</v>
      </c>
      <c r="N507" s="2" t="s">
        <v>516</v>
      </c>
      <c r="O507" s="2" t="s">
        <v>1423</v>
      </c>
      <c r="P507" s="2" t="s">
        <v>64</v>
      </c>
      <c r="Q507" s="2" t="s">
        <v>64</v>
      </c>
      <c r="R507" s="2" t="s">
        <v>63</v>
      </c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2" t="s">
        <v>52</v>
      </c>
      <c r="AW507" s="2" t="s">
        <v>1428</v>
      </c>
      <c r="AX507" s="2" t="s">
        <v>52</v>
      </c>
      <c r="AY507" s="2" t="s">
        <v>52</v>
      </c>
    </row>
    <row r="508" spans="1:51" ht="30" customHeight="1">
      <c r="A508" s="8" t="s">
        <v>845</v>
      </c>
      <c r="B508" s="8" t="s">
        <v>52</v>
      </c>
      <c r="C508" s="8" t="s">
        <v>52</v>
      </c>
      <c r="D508" s="9"/>
      <c r="E508" s="13"/>
      <c r="F508" s="14">
        <f>TRUNC(SUMIF(N507:N507, N506, F507:F507),0)</f>
        <v>0</v>
      </c>
      <c r="G508" s="13"/>
      <c r="H508" s="14">
        <f>TRUNC(SUMIF(N507:N507, N506, H507:H507),0)</f>
        <v>28156</v>
      </c>
      <c r="I508" s="13"/>
      <c r="J508" s="14">
        <f>TRUNC(SUMIF(N507:N507, N506, J507:J507),0)</f>
        <v>0</v>
      </c>
      <c r="K508" s="13"/>
      <c r="L508" s="14">
        <f>F508+H508+J508</f>
        <v>28156</v>
      </c>
      <c r="M508" s="8" t="s">
        <v>52</v>
      </c>
      <c r="N508" s="2" t="s">
        <v>106</v>
      </c>
      <c r="O508" s="2" t="s">
        <v>106</v>
      </c>
      <c r="P508" s="2" t="s">
        <v>52</v>
      </c>
      <c r="Q508" s="2" t="s">
        <v>52</v>
      </c>
      <c r="R508" s="2" t="s">
        <v>52</v>
      </c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2" t="s">
        <v>52</v>
      </c>
      <c r="AW508" s="2" t="s">
        <v>52</v>
      </c>
      <c r="AX508" s="2" t="s">
        <v>52</v>
      </c>
      <c r="AY508" s="2" t="s">
        <v>52</v>
      </c>
    </row>
    <row r="509" spans="1:51" ht="30" customHeight="1">
      <c r="A509" s="9"/>
      <c r="B509" s="9"/>
      <c r="C509" s="9"/>
      <c r="D509" s="9"/>
      <c r="E509" s="13"/>
      <c r="F509" s="14"/>
      <c r="G509" s="13"/>
      <c r="H509" s="14"/>
      <c r="I509" s="13"/>
      <c r="J509" s="14"/>
      <c r="K509" s="13"/>
      <c r="L509" s="14"/>
      <c r="M509" s="9"/>
    </row>
    <row r="510" spans="1:51" ht="30" customHeight="1">
      <c r="A510" s="44" t="s">
        <v>1429</v>
      </c>
      <c r="B510" s="44"/>
      <c r="C510" s="44"/>
      <c r="D510" s="44"/>
      <c r="E510" s="45"/>
      <c r="F510" s="46"/>
      <c r="G510" s="45"/>
      <c r="H510" s="46"/>
      <c r="I510" s="45"/>
      <c r="J510" s="46"/>
      <c r="K510" s="45"/>
      <c r="L510" s="46"/>
      <c r="M510" s="44"/>
      <c r="N510" s="1" t="s">
        <v>519</v>
      </c>
    </row>
    <row r="511" spans="1:51" ht="30" customHeight="1">
      <c r="A511" s="8" t="s">
        <v>1111</v>
      </c>
      <c r="B511" s="8" t="s">
        <v>1121</v>
      </c>
      <c r="C511" s="8" t="s">
        <v>1113</v>
      </c>
      <c r="D511" s="9">
        <v>0.03</v>
      </c>
      <c r="E511" s="13">
        <f>단가대비표!O146</f>
        <v>9433</v>
      </c>
      <c r="F511" s="14">
        <f>TRUNC(E511*D511,1)</f>
        <v>282.89999999999998</v>
      </c>
      <c r="G511" s="13">
        <f>단가대비표!P146</f>
        <v>0</v>
      </c>
      <c r="H511" s="14">
        <f>TRUNC(G511*D511,1)</f>
        <v>0</v>
      </c>
      <c r="I511" s="13">
        <f>단가대비표!V146</f>
        <v>0</v>
      </c>
      <c r="J511" s="14">
        <f>TRUNC(I511*D511,1)</f>
        <v>0</v>
      </c>
      <c r="K511" s="13">
        <f>TRUNC(E511+G511+I511,1)</f>
        <v>9433</v>
      </c>
      <c r="L511" s="14">
        <f>TRUNC(F511+H511+J511,1)</f>
        <v>282.89999999999998</v>
      </c>
      <c r="M511" s="8" t="s">
        <v>52</v>
      </c>
      <c r="N511" s="2" t="s">
        <v>519</v>
      </c>
      <c r="O511" s="2" t="s">
        <v>1122</v>
      </c>
      <c r="P511" s="2" t="s">
        <v>64</v>
      </c>
      <c r="Q511" s="2" t="s">
        <v>64</v>
      </c>
      <c r="R511" s="2" t="s">
        <v>63</v>
      </c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2" t="s">
        <v>52</v>
      </c>
      <c r="AW511" s="2" t="s">
        <v>1430</v>
      </c>
      <c r="AX511" s="2" t="s">
        <v>52</v>
      </c>
      <c r="AY511" s="2" t="s">
        <v>52</v>
      </c>
    </row>
    <row r="512" spans="1:51" ht="30" customHeight="1">
      <c r="A512" s="8" t="s">
        <v>845</v>
      </c>
      <c r="B512" s="8" t="s">
        <v>52</v>
      </c>
      <c r="C512" s="8" t="s">
        <v>52</v>
      </c>
      <c r="D512" s="9"/>
      <c r="E512" s="13"/>
      <c r="F512" s="14">
        <f>TRUNC(SUMIF(N511:N511, N510, F511:F511),0)</f>
        <v>282</v>
      </c>
      <c r="G512" s="13"/>
      <c r="H512" s="14">
        <f>TRUNC(SUMIF(N511:N511, N510, H511:H511),0)</f>
        <v>0</v>
      </c>
      <c r="I512" s="13"/>
      <c r="J512" s="14">
        <f>TRUNC(SUMIF(N511:N511, N510, J511:J511),0)</f>
        <v>0</v>
      </c>
      <c r="K512" s="13"/>
      <c r="L512" s="14">
        <f>F512+H512+J512</f>
        <v>282</v>
      </c>
      <c r="M512" s="8" t="s">
        <v>52</v>
      </c>
      <c r="N512" s="2" t="s">
        <v>106</v>
      </c>
      <c r="O512" s="2" t="s">
        <v>106</v>
      </c>
      <c r="P512" s="2" t="s">
        <v>52</v>
      </c>
      <c r="Q512" s="2" t="s">
        <v>52</v>
      </c>
      <c r="R512" s="2" t="s">
        <v>52</v>
      </c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2" t="s">
        <v>52</v>
      </c>
      <c r="AW512" s="2" t="s">
        <v>52</v>
      </c>
      <c r="AX512" s="2" t="s">
        <v>52</v>
      </c>
      <c r="AY512" s="2" t="s">
        <v>52</v>
      </c>
    </row>
    <row r="513" spans="1:51" ht="30" customHeight="1">
      <c r="A513" s="9"/>
      <c r="B513" s="9"/>
      <c r="C513" s="9"/>
      <c r="D513" s="9"/>
      <c r="E513" s="13"/>
      <c r="F513" s="14"/>
      <c r="G513" s="13"/>
      <c r="H513" s="14"/>
      <c r="I513" s="13"/>
      <c r="J513" s="14"/>
      <c r="K513" s="13"/>
      <c r="L513" s="14"/>
      <c r="M513" s="9"/>
    </row>
    <row r="514" spans="1:51" ht="30" customHeight="1">
      <c r="A514" s="44" t="s">
        <v>1431</v>
      </c>
      <c r="B514" s="44"/>
      <c r="C514" s="44"/>
      <c r="D514" s="44"/>
      <c r="E514" s="45"/>
      <c r="F514" s="46"/>
      <c r="G514" s="45"/>
      <c r="H514" s="46"/>
      <c r="I514" s="45"/>
      <c r="J514" s="46"/>
      <c r="K514" s="45"/>
      <c r="L514" s="46"/>
      <c r="M514" s="44"/>
      <c r="N514" s="1" t="s">
        <v>522</v>
      </c>
    </row>
    <row r="515" spans="1:51" ht="30" customHeight="1">
      <c r="A515" s="8" t="s">
        <v>1111</v>
      </c>
      <c r="B515" s="8" t="s">
        <v>1418</v>
      </c>
      <c r="C515" s="8" t="s">
        <v>1113</v>
      </c>
      <c r="D515" s="9">
        <v>9.6000000000000002E-2</v>
      </c>
      <c r="E515" s="13">
        <f>단가대비표!O147</f>
        <v>17630</v>
      </c>
      <c r="F515" s="14">
        <f>TRUNC(E515*D515,1)</f>
        <v>1692.4</v>
      </c>
      <c r="G515" s="13">
        <f>단가대비표!P147</f>
        <v>0</v>
      </c>
      <c r="H515" s="14">
        <f>TRUNC(G515*D515,1)</f>
        <v>0</v>
      </c>
      <c r="I515" s="13">
        <f>단가대비표!V147</f>
        <v>0</v>
      </c>
      <c r="J515" s="14">
        <f>TRUNC(I515*D515,1)</f>
        <v>0</v>
      </c>
      <c r="K515" s="13">
        <f>TRUNC(E515+G515+I515,1)</f>
        <v>17630</v>
      </c>
      <c r="L515" s="14">
        <f>TRUNC(F515+H515+J515,1)</f>
        <v>1692.4</v>
      </c>
      <c r="M515" s="8" t="s">
        <v>52</v>
      </c>
      <c r="N515" s="2" t="s">
        <v>522</v>
      </c>
      <c r="O515" s="2" t="s">
        <v>1419</v>
      </c>
      <c r="P515" s="2" t="s">
        <v>64</v>
      </c>
      <c r="Q515" s="2" t="s">
        <v>64</v>
      </c>
      <c r="R515" s="2" t="s">
        <v>63</v>
      </c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2" t="s">
        <v>52</v>
      </c>
      <c r="AW515" s="2" t="s">
        <v>1432</v>
      </c>
      <c r="AX515" s="2" t="s">
        <v>52</v>
      </c>
      <c r="AY515" s="2" t="s">
        <v>52</v>
      </c>
    </row>
    <row r="516" spans="1:51" ht="30" customHeight="1">
      <c r="A516" s="8" t="s">
        <v>845</v>
      </c>
      <c r="B516" s="8" t="s">
        <v>52</v>
      </c>
      <c r="C516" s="8" t="s">
        <v>52</v>
      </c>
      <c r="D516" s="9"/>
      <c r="E516" s="13"/>
      <c r="F516" s="14">
        <f>TRUNC(SUMIF(N515:N515, N514, F515:F515),0)</f>
        <v>1692</v>
      </c>
      <c r="G516" s="13"/>
      <c r="H516" s="14">
        <f>TRUNC(SUMIF(N515:N515, N514, H515:H515),0)</f>
        <v>0</v>
      </c>
      <c r="I516" s="13"/>
      <c r="J516" s="14">
        <f>TRUNC(SUMIF(N515:N515, N514, J515:J515),0)</f>
        <v>0</v>
      </c>
      <c r="K516" s="13"/>
      <c r="L516" s="14">
        <f>F516+H516+J516</f>
        <v>1692</v>
      </c>
      <c r="M516" s="8" t="s">
        <v>52</v>
      </c>
      <c r="N516" s="2" t="s">
        <v>106</v>
      </c>
      <c r="O516" s="2" t="s">
        <v>106</v>
      </c>
      <c r="P516" s="2" t="s">
        <v>52</v>
      </c>
      <c r="Q516" s="2" t="s">
        <v>52</v>
      </c>
      <c r="R516" s="2" t="s">
        <v>52</v>
      </c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2" t="s">
        <v>52</v>
      </c>
      <c r="AW516" s="2" t="s">
        <v>52</v>
      </c>
      <c r="AX516" s="2" t="s">
        <v>52</v>
      </c>
      <c r="AY516" s="2" t="s">
        <v>52</v>
      </c>
    </row>
    <row r="517" spans="1:51" ht="30" customHeight="1">
      <c r="A517" s="9"/>
      <c r="B517" s="9"/>
      <c r="C517" s="9"/>
      <c r="D517" s="9"/>
      <c r="E517" s="13"/>
      <c r="F517" s="14"/>
      <c r="G517" s="13"/>
      <c r="H517" s="14"/>
      <c r="I517" s="13"/>
      <c r="J517" s="14"/>
      <c r="K517" s="13"/>
      <c r="L517" s="14"/>
      <c r="M517" s="9"/>
    </row>
    <row r="518" spans="1:51" ht="30" customHeight="1">
      <c r="A518" s="44" t="s">
        <v>1433</v>
      </c>
      <c r="B518" s="44"/>
      <c r="C518" s="44"/>
      <c r="D518" s="44"/>
      <c r="E518" s="45"/>
      <c r="F518" s="46"/>
      <c r="G518" s="45"/>
      <c r="H518" s="46"/>
      <c r="I518" s="45"/>
      <c r="J518" s="46"/>
      <c r="K518" s="45"/>
      <c r="L518" s="46"/>
      <c r="M518" s="44"/>
      <c r="N518" s="1" t="s">
        <v>525</v>
      </c>
    </row>
    <row r="519" spans="1:51" ht="30" customHeight="1">
      <c r="A519" s="8" t="s">
        <v>1111</v>
      </c>
      <c r="B519" s="8" t="s">
        <v>1418</v>
      </c>
      <c r="C519" s="8" t="s">
        <v>1113</v>
      </c>
      <c r="D519" s="9">
        <v>0.08</v>
      </c>
      <c r="E519" s="13">
        <f>단가대비표!O147</f>
        <v>17630</v>
      </c>
      <c r="F519" s="14">
        <f>TRUNC(E519*D519,1)</f>
        <v>1410.4</v>
      </c>
      <c r="G519" s="13">
        <f>단가대비표!P147</f>
        <v>0</v>
      </c>
      <c r="H519" s="14">
        <f>TRUNC(G519*D519,1)</f>
        <v>0</v>
      </c>
      <c r="I519" s="13">
        <f>단가대비표!V147</f>
        <v>0</v>
      </c>
      <c r="J519" s="14">
        <f>TRUNC(I519*D519,1)</f>
        <v>0</v>
      </c>
      <c r="K519" s="13">
        <f>TRUNC(E519+G519+I519,1)</f>
        <v>17630</v>
      </c>
      <c r="L519" s="14">
        <f>TRUNC(F519+H519+J519,1)</f>
        <v>1410.4</v>
      </c>
      <c r="M519" s="8" t="s">
        <v>52</v>
      </c>
      <c r="N519" s="2" t="s">
        <v>525</v>
      </c>
      <c r="O519" s="2" t="s">
        <v>1419</v>
      </c>
      <c r="P519" s="2" t="s">
        <v>64</v>
      </c>
      <c r="Q519" s="2" t="s">
        <v>64</v>
      </c>
      <c r="R519" s="2" t="s">
        <v>63</v>
      </c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2" t="s">
        <v>52</v>
      </c>
      <c r="AW519" s="2" t="s">
        <v>1434</v>
      </c>
      <c r="AX519" s="2" t="s">
        <v>52</v>
      </c>
      <c r="AY519" s="2" t="s">
        <v>52</v>
      </c>
    </row>
    <row r="520" spans="1:51" ht="30" customHeight="1">
      <c r="A520" s="8" t="s">
        <v>845</v>
      </c>
      <c r="B520" s="8" t="s">
        <v>52</v>
      </c>
      <c r="C520" s="8" t="s">
        <v>52</v>
      </c>
      <c r="D520" s="9"/>
      <c r="E520" s="13"/>
      <c r="F520" s="14">
        <f>TRUNC(SUMIF(N519:N519, N518, F519:F519),0)</f>
        <v>1410</v>
      </c>
      <c r="G520" s="13"/>
      <c r="H520" s="14">
        <f>TRUNC(SUMIF(N519:N519, N518, H519:H519),0)</f>
        <v>0</v>
      </c>
      <c r="I520" s="13"/>
      <c r="J520" s="14">
        <f>TRUNC(SUMIF(N519:N519, N518, J519:J519),0)</f>
        <v>0</v>
      </c>
      <c r="K520" s="13"/>
      <c r="L520" s="14">
        <f>F520+H520+J520</f>
        <v>1410</v>
      </c>
      <c r="M520" s="8" t="s">
        <v>52</v>
      </c>
      <c r="N520" s="2" t="s">
        <v>106</v>
      </c>
      <c r="O520" s="2" t="s">
        <v>106</v>
      </c>
      <c r="P520" s="2" t="s">
        <v>52</v>
      </c>
      <c r="Q520" s="2" t="s">
        <v>52</v>
      </c>
      <c r="R520" s="2" t="s">
        <v>52</v>
      </c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2" t="s">
        <v>52</v>
      </c>
      <c r="AW520" s="2" t="s">
        <v>52</v>
      </c>
      <c r="AX520" s="2" t="s">
        <v>52</v>
      </c>
      <c r="AY520" s="2" t="s">
        <v>52</v>
      </c>
    </row>
    <row r="521" spans="1:51" ht="30" customHeight="1">
      <c r="A521" s="9"/>
      <c r="B521" s="9"/>
      <c r="C521" s="9"/>
      <c r="D521" s="9"/>
      <c r="E521" s="13"/>
      <c r="F521" s="14"/>
      <c r="G521" s="13"/>
      <c r="H521" s="14"/>
      <c r="I521" s="13"/>
      <c r="J521" s="14"/>
      <c r="K521" s="13"/>
      <c r="L521" s="14"/>
      <c r="M521" s="9"/>
    </row>
    <row r="522" spans="1:51" ht="30" customHeight="1">
      <c r="A522" s="44" t="s">
        <v>1435</v>
      </c>
      <c r="B522" s="44"/>
      <c r="C522" s="44"/>
      <c r="D522" s="44"/>
      <c r="E522" s="45"/>
      <c r="F522" s="46"/>
      <c r="G522" s="45"/>
      <c r="H522" s="46"/>
      <c r="I522" s="45"/>
      <c r="J522" s="46"/>
      <c r="K522" s="45"/>
      <c r="L522" s="46"/>
      <c r="M522" s="44"/>
      <c r="N522" s="1" t="s">
        <v>529</v>
      </c>
    </row>
    <row r="523" spans="1:51" ht="30" customHeight="1">
      <c r="A523" s="8" t="s">
        <v>1436</v>
      </c>
      <c r="B523" s="8" t="s">
        <v>1437</v>
      </c>
      <c r="C523" s="8" t="s">
        <v>1438</v>
      </c>
      <c r="D523" s="9">
        <v>2.1749999999999998</v>
      </c>
      <c r="E523" s="13">
        <f>단가대비표!O37</f>
        <v>1552</v>
      </c>
      <c r="F523" s="14">
        <f t="shared" ref="F523:F531" si="46">TRUNC(E523*D523,1)</f>
        <v>3375.6</v>
      </c>
      <c r="G523" s="13">
        <f>단가대비표!P37</f>
        <v>0</v>
      </c>
      <c r="H523" s="14">
        <f t="shared" ref="H523:H531" si="47">TRUNC(G523*D523,1)</f>
        <v>0</v>
      </c>
      <c r="I523" s="13">
        <f>단가대비표!V37</f>
        <v>0</v>
      </c>
      <c r="J523" s="14">
        <f t="shared" ref="J523:J531" si="48">TRUNC(I523*D523,1)</f>
        <v>0</v>
      </c>
      <c r="K523" s="13">
        <f t="shared" ref="K523:K531" si="49">TRUNC(E523+G523+I523,1)</f>
        <v>1552</v>
      </c>
      <c r="L523" s="14">
        <f t="shared" ref="L523:L531" si="50">TRUNC(F523+H523+J523,1)</f>
        <v>3375.6</v>
      </c>
      <c r="M523" s="8" t="s">
        <v>52</v>
      </c>
      <c r="N523" s="2" t="s">
        <v>529</v>
      </c>
      <c r="O523" s="2" t="s">
        <v>1439</v>
      </c>
      <c r="P523" s="2" t="s">
        <v>64</v>
      </c>
      <c r="Q523" s="2" t="s">
        <v>64</v>
      </c>
      <c r="R523" s="2" t="s">
        <v>63</v>
      </c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2" t="s">
        <v>52</v>
      </c>
      <c r="AW523" s="2" t="s">
        <v>1440</v>
      </c>
      <c r="AX523" s="2" t="s">
        <v>52</v>
      </c>
      <c r="AY523" s="2" t="s">
        <v>52</v>
      </c>
    </row>
    <row r="524" spans="1:51" ht="30" customHeight="1">
      <c r="A524" s="8" t="s">
        <v>1441</v>
      </c>
      <c r="B524" s="8" t="s">
        <v>1442</v>
      </c>
      <c r="C524" s="8" t="s">
        <v>77</v>
      </c>
      <c r="D524" s="9">
        <v>1.05</v>
      </c>
      <c r="E524" s="13">
        <f>단가대비표!O17</f>
        <v>7709.62</v>
      </c>
      <c r="F524" s="14">
        <f t="shared" si="46"/>
        <v>8095.1</v>
      </c>
      <c r="G524" s="13">
        <f>단가대비표!P17</f>
        <v>0</v>
      </c>
      <c r="H524" s="14">
        <f t="shared" si="47"/>
        <v>0</v>
      </c>
      <c r="I524" s="13">
        <f>단가대비표!V17</f>
        <v>0</v>
      </c>
      <c r="J524" s="14">
        <f t="shared" si="48"/>
        <v>0</v>
      </c>
      <c r="K524" s="13">
        <f t="shared" si="49"/>
        <v>7709.6</v>
      </c>
      <c r="L524" s="14">
        <f t="shared" si="50"/>
        <v>8095.1</v>
      </c>
      <c r="M524" s="8" t="s">
        <v>52</v>
      </c>
      <c r="N524" s="2" t="s">
        <v>529</v>
      </c>
      <c r="O524" s="2" t="s">
        <v>1443</v>
      </c>
      <c r="P524" s="2" t="s">
        <v>64</v>
      </c>
      <c r="Q524" s="2" t="s">
        <v>64</v>
      </c>
      <c r="R524" s="2" t="s">
        <v>63</v>
      </c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2" t="s">
        <v>52</v>
      </c>
      <c r="AW524" s="2" t="s">
        <v>1444</v>
      </c>
      <c r="AX524" s="2" t="s">
        <v>52</v>
      </c>
      <c r="AY524" s="2" t="s">
        <v>52</v>
      </c>
    </row>
    <row r="525" spans="1:51" ht="30" customHeight="1">
      <c r="A525" s="8" t="s">
        <v>1445</v>
      </c>
      <c r="B525" s="8" t="s">
        <v>1446</v>
      </c>
      <c r="C525" s="8" t="s">
        <v>886</v>
      </c>
      <c r="D525" s="9">
        <v>0.27</v>
      </c>
      <c r="E525" s="13">
        <f>단가대비표!O131</f>
        <v>1750</v>
      </c>
      <c r="F525" s="14">
        <f t="shared" si="46"/>
        <v>472.5</v>
      </c>
      <c r="G525" s="13">
        <f>단가대비표!P131</f>
        <v>0</v>
      </c>
      <c r="H525" s="14">
        <f t="shared" si="47"/>
        <v>0</v>
      </c>
      <c r="I525" s="13">
        <f>단가대비표!V131</f>
        <v>0</v>
      </c>
      <c r="J525" s="14">
        <f t="shared" si="48"/>
        <v>0</v>
      </c>
      <c r="K525" s="13">
        <f t="shared" si="49"/>
        <v>1750</v>
      </c>
      <c r="L525" s="14">
        <f t="shared" si="50"/>
        <v>472.5</v>
      </c>
      <c r="M525" s="8" t="s">
        <v>52</v>
      </c>
      <c r="N525" s="2" t="s">
        <v>529</v>
      </c>
      <c r="O525" s="2" t="s">
        <v>1447</v>
      </c>
      <c r="P525" s="2" t="s">
        <v>64</v>
      </c>
      <c r="Q525" s="2" t="s">
        <v>64</v>
      </c>
      <c r="R525" s="2" t="s">
        <v>63</v>
      </c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2" t="s">
        <v>52</v>
      </c>
      <c r="AW525" s="2" t="s">
        <v>1448</v>
      </c>
      <c r="AX525" s="2" t="s">
        <v>52</v>
      </c>
      <c r="AY525" s="2" t="s">
        <v>52</v>
      </c>
    </row>
    <row r="526" spans="1:51" ht="30" customHeight="1">
      <c r="A526" s="8" t="s">
        <v>956</v>
      </c>
      <c r="B526" s="8" t="s">
        <v>863</v>
      </c>
      <c r="C526" s="8" t="s">
        <v>859</v>
      </c>
      <c r="D526" s="9">
        <v>0.09</v>
      </c>
      <c r="E526" s="13">
        <f>단가대비표!O174</f>
        <v>0</v>
      </c>
      <c r="F526" s="14">
        <f t="shared" si="46"/>
        <v>0</v>
      </c>
      <c r="G526" s="13">
        <f>단가대비표!P174</f>
        <v>203532</v>
      </c>
      <c r="H526" s="14">
        <f t="shared" si="47"/>
        <v>18317.8</v>
      </c>
      <c r="I526" s="13">
        <f>단가대비표!V174</f>
        <v>0</v>
      </c>
      <c r="J526" s="14">
        <f t="shared" si="48"/>
        <v>0</v>
      </c>
      <c r="K526" s="13">
        <f t="shared" si="49"/>
        <v>203532</v>
      </c>
      <c r="L526" s="14">
        <f t="shared" si="50"/>
        <v>18317.8</v>
      </c>
      <c r="M526" s="8" t="s">
        <v>52</v>
      </c>
      <c r="N526" s="2" t="s">
        <v>529</v>
      </c>
      <c r="O526" s="2" t="s">
        <v>957</v>
      </c>
      <c r="P526" s="2" t="s">
        <v>64</v>
      </c>
      <c r="Q526" s="2" t="s">
        <v>64</v>
      </c>
      <c r="R526" s="2" t="s">
        <v>63</v>
      </c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2" t="s">
        <v>52</v>
      </c>
      <c r="AW526" s="2" t="s">
        <v>1449</v>
      </c>
      <c r="AX526" s="2" t="s">
        <v>52</v>
      </c>
      <c r="AY526" s="2" t="s">
        <v>52</v>
      </c>
    </row>
    <row r="527" spans="1:51" ht="30" customHeight="1">
      <c r="A527" s="8" t="s">
        <v>862</v>
      </c>
      <c r="B527" s="8" t="s">
        <v>863</v>
      </c>
      <c r="C527" s="8" t="s">
        <v>859</v>
      </c>
      <c r="D527" s="9">
        <v>0.01</v>
      </c>
      <c r="E527" s="13">
        <f>단가대비표!O160</f>
        <v>0</v>
      </c>
      <c r="F527" s="14">
        <f t="shared" si="46"/>
        <v>0</v>
      </c>
      <c r="G527" s="13">
        <f>단가대비표!P160</f>
        <v>130264</v>
      </c>
      <c r="H527" s="14">
        <f t="shared" si="47"/>
        <v>1302.5999999999999</v>
      </c>
      <c r="I527" s="13">
        <f>단가대비표!V160</f>
        <v>0</v>
      </c>
      <c r="J527" s="14">
        <f t="shared" si="48"/>
        <v>0</v>
      </c>
      <c r="K527" s="13">
        <f t="shared" si="49"/>
        <v>130264</v>
      </c>
      <c r="L527" s="14">
        <f t="shared" si="50"/>
        <v>1302.5999999999999</v>
      </c>
      <c r="M527" s="8" t="s">
        <v>52</v>
      </c>
      <c r="N527" s="2" t="s">
        <v>529</v>
      </c>
      <c r="O527" s="2" t="s">
        <v>864</v>
      </c>
      <c r="P527" s="2" t="s">
        <v>64</v>
      </c>
      <c r="Q527" s="2" t="s">
        <v>64</v>
      </c>
      <c r="R527" s="2" t="s">
        <v>63</v>
      </c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2" t="s">
        <v>52</v>
      </c>
      <c r="AW527" s="2" t="s">
        <v>1450</v>
      </c>
      <c r="AX527" s="2" t="s">
        <v>52</v>
      </c>
      <c r="AY527" s="2" t="s">
        <v>52</v>
      </c>
    </row>
    <row r="528" spans="1:51" ht="30" customHeight="1">
      <c r="A528" s="8" t="s">
        <v>1451</v>
      </c>
      <c r="B528" s="8" t="s">
        <v>1452</v>
      </c>
      <c r="C528" s="8" t="s">
        <v>886</v>
      </c>
      <c r="D528" s="9">
        <v>4.05</v>
      </c>
      <c r="E528" s="13">
        <f>단가대비표!O35</f>
        <v>2640</v>
      </c>
      <c r="F528" s="14">
        <f t="shared" si="46"/>
        <v>10692</v>
      </c>
      <c r="G528" s="13">
        <f>단가대비표!P35</f>
        <v>0</v>
      </c>
      <c r="H528" s="14">
        <f t="shared" si="47"/>
        <v>0</v>
      </c>
      <c r="I528" s="13">
        <f>단가대비표!V35</f>
        <v>0</v>
      </c>
      <c r="J528" s="14">
        <f t="shared" si="48"/>
        <v>0</v>
      </c>
      <c r="K528" s="13">
        <f t="shared" si="49"/>
        <v>2640</v>
      </c>
      <c r="L528" s="14">
        <f t="shared" si="50"/>
        <v>10692</v>
      </c>
      <c r="M528" s="8" t="s">
        <v>52</v>
      </c>
      <c r="N528" s="2" t="s">
        <v>529</v>
      </c>
      <c r="O528" s="2" t="s">
        <v>1453</v>
      </c>
      <c r="P528" s="2" t="s">
        <v>64</v>
      </c>
      <c r="Q528" s="2" t="s">
        <v>64</v>
      </c>
      <c r="R528" s="2" t="s">
        <v>63</v>
      </c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2" t="s">
        <v>52</v>
      </c>
      <c r="AW528" s="2" t="s">
        <v>1454</v>
      </c>
      <c r="AX528" s="2" t="s">
        <v>52</v>
      </c>
      <c r="AY528" s="2" t="s">
        <v>52</v>
      </c>
    </row>
    <row r="529" spans="1:51" ht="30" customHeight="1">
      <c r="A529" s="8" t="s">
        <v>1209</v>
      </c>
      <c r="B529" s="8" t="s">
        <v>1455</v>
      </c>
      <c r="C529" s="8" t="s">
        <v>886</v>
      </c>
      <c r="D529" s="9">
        <v>4.05</v>
      </c>
      <c r="E529" s="13">
        <f>일위대가목록!E225</f>
        <v>255</v>
      </c>
      <c r="F529" s="14">
        <f t="shared" si="46"/>
        <v>1032.7</v>
      </c>
      <c r="G529" s="13">
        <f>일위대가목록!F225</f>
        <v>5667</v>
      </c>
      <c r="H529" s="14">
        <f t="shared" si="47"/>
        <v>22951.3</v>
      </c>
      <c r="I529" s="13">
        <f>일위대가목록!G225</f>
        <v>183</v>
      </c>
      <c r="J529" s="14">
        <f t="shared" si="48"/>
        <v>741.1</v>
      </c>
      <c r="K529" s="13">
        <f t="shared" si="49"/>
        <v>6105</v>
      </c>
      <c r="L529" s="14">
        <f t="shared" si="50"/>
        <v>24725.1</v>
      </c>
      <c r="M529" s="8" t="s">
        <v>1456</v>
      </c>
      <c r="N529" s="2" t="s">
        <v>529</v>
      </c>
      <c r="O529" s="2" t="s">
        <v>1457</v>
      </c>
      <c r="P529" s="2" t="s">
        <v>63</v>
      </c>
      <c r="Q529" s="2" t="s">
        <v>64</v>
      </c>
      <c r="R529" s="2" t="s">
        <v>64</v>
      </c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2" t="s">
        <v>52</v>
      </c>
      <c r="AW529" s="2" t="s">
        <v>1458</v>
      </c>
      <c r="AX529" s="2" t="s">
        <v>52</v>
      </c>
      <c r="AY529" s="2" t="s">
        <v>52</v>
      </c>
    </row>
    <row r="530" spans="1:51" ht="30" customHeight="1">
      <c r="A530" s="8" t="s">
        <v>1459</v>
      </c>
      <c r="B530" s="8" t="s">
        <v>1460</v>
      </c>
      <c r="C530" s="8" t="s">
        <v>447</v>
      </c>
      <c r="D530" s="9">
        <v>2.7</v>
      </c>
      <c r="E530" s="13">
        <f>단가대비표!O154</f>
        <v>0</v>
      </c>
      <c r="F530" s="14">
        <f t="shared" si="46"/>
        <v>0</v>
      </c>
      <c r="G530" s="13">
        <f>단가대비표!P154</f>
        <v>0</v>
      </c>
      <c r="H530" s="14">
        <f t="shared" si="47"/>
        <v>0</v>
      </c>
      <c r="I530" s="13">
        <f>단가대비표!V154</f>
        <v>0</v>
      </c>
      <c r="J530" s="14">
        <f t="shared" si="48"/>
        <v>0</v>
      </c>
      <c r="K530" s="13">
        <f t="shared" si="49"/>
        <v>0</v>
      </c>
      <c r="L530" s="14">
        <f t="shared" si="50"/>
        <v>0</v>
      </c>
      <c r="M530" s="8" t="s">
        <v>1461</v>
      </c>
      <c r="N530" s="2" t="s">
        <v>529</v>
      </c>
      <c r="O530" s="2" t="s">
        <v>1462</v>
      </c>
      <c r="P530" s="2" t="s">
        <v>64</v>
      </c>
      <c r="Q530" s="2" t="s">
        <v>64</v>
      </c>
      <c r="R530" s="2" t="s">
        <v>63</v>
      </c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2" t="s">
        <v>52</v>
      </c>
      <c r="AW530" s="2" t="s">
        <v>1463</v>
      </c>
      <c r="AX530" s="2" t="s">
        <v>52</v>
      </c>
      <c r="AY530" s="2" t="s">
        <v>52</v>
      </c>
    </row>
    <row r="531" spans="1:51" ht="30" customHeight="1">
      <c r="A531" s="8" t="s">
        <v>1422</v>
      </c>
      <c r="B531" s="8" t="s">
        <v>858</v>
      </c>
      <c r="C531" s="8" t="s">
        <v>859</v>
      </c>
      <c r="D531" s="9">
        <v>0.27</v>
      </c>
      <c r="E531" s="13">
        <f>단가대비표!O176</f>
        <v>0</v>
      </c>
      <c r="F531" s="14">
        <f t="shared" si="46"/>
        <v>0</v>
      </c>
      <c r="G531" s="13">
        <f>단가대비표!P176</f>
        <v>190247</v>
      </c>
      <c r="H531" s="14">
        <f t="shared" si="47"/>
        <v>51366.6</v>
      </c>
      <c r="I531" s="13">
        <f>단가대비표!V176</f>
        <v>0</v>
      </c>
      <c r="J531" s="14">
        <f t="shared" si="48"/>
        <v>0</v>
      </c>
      <c r="K531" s="13">
        <f t="shared" si="49"/>
        <v>190247</v>
      </c>
      <c r="L531" s="14">
        <f t="shared" si="50"/>
        <v>51366.6</v>
      </c>
      <c r="M531" s="8" t="s">
        <v>52</v>
      </c>
      <c r="N531" s="2" t="s">
        <v>529</v>
      </c>
      <c r="O531" s="2" t="s">
        <v>1423</v>
      </c>
      <c r="P531" s="2" t="s">
        <v>64</v>
      </c>
      <c r="Q531" s="2" t="s">
        <v>64</v>
      </c>
      <c r="R531" s="2" t="s">
        <v>63</v>
      </c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2" t="s">
        <v>52</v>
      </c>
      <c r="AW531" s="2" t="s">
        <v>1464</v>
      </c>
      <c r="AX531" s="2" t="s">
        <v>52</v>
      </c>
      <c r="AY531" s="2" t="s">
        <v>52</v>
      </c>
    </row>
    <row r="532" spans="1:51" ht="30" customHeight="1">
      <c r="A532" s="8" t="s">
        <v>845</v>
      </c>
      <c r="B532" s="8" t="s">
        <v>52</v>
      </c>
      <c r="C532" s="8" t="s">
        <v>52</v>
      </c>
      <c r="D532" s="9"/>
      <c r="E532" s="13"/>
      <c r="F532" s="14">
        <f>TRUNC(SUMIF(N523:N531, N522, F523:F531),0)</f>
        <v>23667</v>
      </c>
      <c r="G532" s="13"/>
      <c r="H532" s="14">
        <f>TRUNC(SUMIF(N523:N531, N522, H523:H531),0)</f>
        <v>93938</v>
      </c>
      <c r="I532" s="13"/>
      <c r="J532" s="14">
        <f>TRUNC(SUMIF(N523:N531, N522, J523:J531),0)</f>
        <v>741</v>
      </c>
      <c r="K532" s="13"/>
      <c r="L532" s="14">
        <f>F532+H532+J532</f>
        <v>118346</v>
      </c>
      <c r="M532" s="8" t="s">
        <v>52</v>
      </c>
      <c r="N532" s="2" t="s">
        <v>106</v>
      </c>
      <c r="O532" s="2" t="s">
        <v>106</v>
      </c>
      <c r="P532" s="2" t="s">
        <v>52</v>
      </c>
      <c r="Q532" s="2" t="s">
        <v>52</v>
      </c>
      <c r="R532" s="2" t="s">
        <v>52</v>
      </c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2" t="s">
        <v>52</v>
      </c>
      <c r="AW532" s="2" t="s">
        <v>52</v>
      </c>
      <c r="AX532" s="2" t="s">
        <v>52</v>
      </c>
      <c r="AY532" s="2" t="s">
        <v>52</v>
      </c>
    </row>
    <row r="533" spans="1:51" ht="30" customHeight="1">
      <c r="A533" s="9"/>
      <c r="B533" s="9"/>
      <c r="C533" s="9"/>
      <c r="D533" s="9"/>
      <c r="E533" s="13"/>
      <c r="F533" s="14"/>
      <c r="G533" s="13"/>
      <c r="H533" s="14"/>
      <c r="I533" s="13"/>
      <c r="J533" s="14"/>
      <c r="K533" s="13"/>
      <c r="L533" s="14"/>
      <c r="M533" s="9"/>
    </row>
    <row r="534" spans="1:51" ht="30" customHeight="1">
      <c r="A534" s="44" t="s">
        <v>1465</v>
      </c>
      <c r="B534" s="44"/>
      <c r="C534" s="44"/>
      <c r="D534" s="44"/>
      <c r="E534" s="45"/>
      <c r="F534" s="46"/>
      <c r="G534" s="45"/>
      <c r="H534" s="46"/>
      <c r="I534" s="45"/>
      <c r="J534" s="46"/>
      <c r="K534" s="45"/>
      <c r="L534" s="46"/>
      <c r="M534" s="44"/>
      <c r="N534" s="1" t="s">
        <v>533</v>
      </c>
    </row>
    <row r="535" spans="1:51" ht="30" customHeight="1">
      <c r="A535" s="8" t="s">
        <v>1466</v>
      </c>
      <c r="B535" s="8" t="s">
        <v>531</v>
      </c>
      <c r="C535" s="8" t="s">
        <v>77</v>
      </c>
      <c r="D535" s="9">
        <v>1</v>
      </c>
      <c r="E535" s="13">
        <f>일위대가목록!E228</f>
        <v>795</v>
      </c>
      <c r="F535" s="14">
        <f>TRUNC(E535*D535,1)</f>
        <v>795</v>
      </c>
      <c r="G535" s="13">
        <f>일위대가목록!F228</f>
        <v>0</v>
      </c>
      <c r="H535" s="14">
        <f>TRUNC(G535*D535,1)</f>
        <v>0</v>
      </c>
      <c r="I535" s="13">
        <f>일위대가목록!G228</f>
        <v>0</v>
      </c>
      <c r="J535" s="14">
        <f>TRUNC(I535*D535,1)</f>
        <v>0</v>
      </c>
      <c r="K535" s="13">
        <f>TRUNC(E535+G535+I535,1)</f>
        <v>795</v>
      </c>
      <c r="L535" s="14">
        <f>TRUNC(F535+H535+J535,1)</f>
        <v>795</v>
      </c>
      <c r="M535" s="8" t="s">
        <v>1467</v>
      </c>
      <c r="N535" s="2" t="s">
        <v>533</v>
      </c>
      <c r="O535" s="2" t="s">
        <v>1468</v>
      </c>
      <c r="P535" s="2" t="s">
        <v>63</v>
      </c>
      <c r="Q535" s="2" t="s">
        <v>64</v>
      </c>
      <c r="R535" s="2" t="s">
        <v>64</v>
      </c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2" t="s">
        <v>52</v>
      </c>
      <c r="AW535" s="2" t="s">
        <v>1469</v>
      </c>
      <c r="AX535" s="2" t="s">
        <v>52</v>
      </c>
      <c r="AY535" s="2" t="s">
        <v>52</v>
      </c>
    </row>
    <row r="536" spans="1:51" ht="30" customHeight="1">
      <c r="A536" s="8" t="s">
        <v>1466</v>
      </c>
      <c r="B536" s="8" t="s">
        <v>1470</v>
      </c>
      <c r="C536" s="8" t="s">
        <v>77</v>
      </c>
      <c r="D536" s="9">
        <v>1</v>
      </c>
      <c r="E536" s="13">
        <f>일위대가목록!E214</f>
        <v>0</v>
      </c>
      <c r="F536" s="14">
        <f>TRUNC(E536*D536,1)</f>
        <v>0</v>
      </c>
      <c r="G536" s="13">
        <f>일위대가목록!F214</f>
        <v>3223</v>
      </c>
      <c r="H536" s="14">
        <f>TRUNC(G536*D536,1)</f>
        <v>3223</v>
      </c>
      <c r="I536" s="13">
        <f>일위대가목록!G214</f>
        <v>0</v>
      </c>
      <c r="J536" s="14">
        <f>TRUNC(I536*D536,1)</f>
        <v>0</v>
      </c>
      <c r="K536" s="13">
        <f>TRUNC(E536+G536+I536,1)</f>
        <v>3223</v>
      </c>
      <c r="L536" s="14">
        <f>TRUNC(F536+H536+J536,1)</f>
        <v>3223</v>
      </c>
      <c r="M536" s="8" t="s">
        <v>1471</v>
      </c>
      <c r="N536" s="2" t="s">
        <v>533</v>
      </c>
      <c r="O536" s="2" t="s">
        <v>1472</v>
      </c>
      <c r="P536" s="2" t="s">
        <v>63</v>
      </c>
      <c r="Q536" s="2" t="s">
        <v>64</v>
      </c>
      <c r="R536" s="2" t="s">
        <v>64</v>
      </c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2" t="s">
        <v>52</v>
      </c>
      <c r="AW536" s="2" t="s">
        <v>1473</v>
      </c>
      <c r="AX536" s="2" t="s">
        <v>52</v>
      </c>
      <c r="AY536" s="2" t="s">
        <v>52</v>
      </c>
    </row>
    <row r="537" spans="1:51" ht="30" customHeight="1">
      <c r="A537" s="8" t="s">
        <v>845</v>
      </c>
      <c r="B537" s="8" t="s">
        <v>52</v>
      </c>
      <c r="C537" s="8" t="s">
        <v>52</v>
      </c>
      <c r="D537" s="9"/>
      <c r="E537" s="13"/>
      <c r="F537" s="14">
        <f>TRUNC(SUMIF(N535:N536, N534, F535:F536),0)</f>
        <v>795</v>
      </c>
      <c r="G537" s="13"/>
      <c r="H537" s="14">
        <f>TRUNC(SUMIF(N535:N536, N534, H535:H536),0)</f>
        <v>3223</v>
      </c>
      <c r="I537" s="13"/>
      <c r="J537" s="14">
        <f>TRUNC(SUMIF(N535:N536, N534, J535:J536),0)</f>
        <v>0</v>
      </c>
      <c r="K537" s="13"/>
      <c r="L537" s="14">
        <f>F537+H537+J537</f>
        <v>4018</v>
      </c>
      <c r="M537" s="8" t="s">
        <v>52</v>
      </c>
      <c r="N537" s="2" t="s">
        <v>106</v>
      </c>
      <c r="O537" s="2" t="s">
        <v>106</v>
      </c>
      <c r="P537" s="2" t="s">
        <v>52</v>
      </c>
      <c r="Q537" s="2" t="s">
        <v>52</v>
      </c>
      <c r="R537" s="2" t="s">
        <v>52</v>
      </c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2" t="s">
        <v>52</v>
      </c>
      <c r="AW537" s="2" t="s">
        <v>52</v>
      </c>
      <c r="AX537" s="2" t="s">
        <v>52</v>
      </c>
      <c r="AY537" s="2" t="s">
        <v>52</v>
      </c>
    </row>
    <row r="538" spans="1:51" ht="30" customHeight="1">
      <c r="A538" s="9"/>
      <c r="B538" s="9"/>
      <c r="C538" s="9"/>
      <c r="D538" s="9"/>
      <c r="E538" s="13"/>
      <c r="F538" s="14"/>
      <c r="G538" s="13"/>
      <c r="H538" s="14"/>
      <c r="I538" s="13"/>
      <c r="J538" s="14"/>
      <c r="K538" s="13"/>
      <c r="L538" s="14"/>
      <c r="M538" s="9"/>
    </row>
    <row r="539" spans="1:51" ht="30" customHeight="1">
      <c r="A539" s="44" t="s">
        <v>1474</v>
      </c>
      <c r="B539" s="44"/>
      <c r="C539" s="44"/>
      <c r="D539" s="44"/>
      <c r="E539" s="45"/>
      <c r="F539" s="46"/>
      <c r="G539" s="45"/>
      <c r="H539" s="46"/>
      <c r="I539" s="45"/>
      <c r="J539" s="46"/>
      <c r="K539" s="45"/>
      <c r="L539" s="46"/>
      <c r="M539" s="44"/>
      <c r="N539" s="1" t="s">
        <v>537</v>
      </c>
    </row>
    <row r="540" spans="1:51" ht="30" customHeight="1">
      <c r="A540" s="8" t="s">
        <v>1219</v>
      </c>
      <c r="B540" s="8" t="s">
        <v>1475</v>
      </c>
      <c r="C540" s="8" t="s">
        <v>77</v>
      </c>
      <c r="D540" s="9">
        <v>2</v>
      </c>
      <c r="E540" s="13">
        <f>일위대가목록!E229</f>
        <v>439</v>
      </c>
      <c r="F540" s="14">
        <f>TRUNC(E540*D540,1)</f>
        <v>878</v>
      </c>
      <c r="G540" s="13">
        <f>일위대가목록!F229</f>
        <v>4298</v>
      </c>
      <c r="H540" s="14">
        <f>TRUNC(G540*D540,1)</f>
        <v>8596</v>
      </c>
      <c r="I540" s="13">
        <f>일위대가목록!G229</f>
        <v>0</v>
      </c>
      <c r="J540" s="14">
        <f>TRUNC(I540*D540,1)</f>
        <v>0</v>
      </c>
      <c r="K540" s="13">
        <f>TRUNC(E540+G540+I540,1)</f>
        <v>4737</v>
      </c>
      <c r="L540" s="14">
        <f>TRUNC(F540+H540+J540,1)</f>
        <v>9474</v>
      </c>
      <c r="M540" s="8" t="s">
        <v>1476</v>
      </c>
      <c r="N540" s="2" t="s">
        <v>537</v>
      </c>
      <c r="O540" s="2" t="s">
        <v>1477</v>
      </c>
      <c r="P540" s="2" t="s">
        <v>63</v>
      </c>
      <c r="Q540" s="2" t="s">
        <v>64</v>
      </c>
      <c r="R540" s="2" t="s">
        <v>64</v>
      </c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2" t="s">
        <v>52</v>
      </c>
      <c r="AW540" s="2" t="s">
        <v>1478</v>
      </c>
      <c r="AX540" s="2" t="s">
        <v>52</v>
      </c>
      <c r="AY540" s="2" t="s">
        <v>52</v>
      </c>
    </row>
    <row r="541" spans="1:51" ht="30" customHeight="1">
      <c r="A541" s="8" t="s">
        <v>845</v>
      </c>
      <c r="B541" s="8" t="s">
        <v>52</v>
      </c>
      <c r="C541" s="8" t="s">
        <v>52</v>
      </c>
      <c r="D541" s="9"/>
      <c r="E541" s="13"/>
      <c r="F541" s="14">
        <f>TRUNC(SUMIF(N540:N540, N539, F540:F540),0)</f>
        <v>878</v>
      </c>
      <c r="G541" s="13"/>
      <c r="H541" s="14">
        <f>TRUNC(SUMIF(N540:N540, N539, H540:H540),0)</f>
        <v>8596</v>
      </c>
      <c r="I541" s="13"/>
      <c r="J541" s="14">
        <f>TRUNC(SUMIF(N540:N540, N539, J540:J540),0)</f>
        <v>0</v>
      </c>
      <c r="K541" s="13"/>
      <c r="L541" s="14">
        <f>F541+H541+J541</f>
        <v>9474</v>
      </c>
      <c r="M541" s="8" t="s">
        <v>52</v>
      </c>
      <c r="N541" s="2" t="s">
        <v>106</v>
      </c>
      <c r="O541" s="2" t="s">
        <v>106</v>
      </c>
      <c r="P541" s="2" t="s">
        <v>52</v>
      </c>
      <c r="Q541" s="2" t="s">
        <v>52</v>
      </c>
      <c r="R541" s="2" t="s">
        <v>52</v>
      </c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2" t="s">
        <v>52</v>
      </c>
      <c r="AW541" s="2" t="s">
        <v>52</v>
      </c>
      <c r="AX541" s="2" t="s">
        <v>52</v>
      </c>
      <c r="AY541" s="2" t="s">
        <v>52</v>
      </c>
    </row>
    <row r="542" spans="1:51" ht="30" customHeight="1">
      <c r="A542" s="9"/>
      <c r="B542" s="9"/>
      <c r="C542" s="9"/>
      <c r="D542" s="9"/>
      <c r="E542" s="13"/>
      <c r="F542" s="14"/>
      <c r="G542" s="13"/>
      <c r="H542" s="14"/>
      <c r="I542" s="13"/>
      <c r="J542" s="14"/>
      <c r="K542" s="13"/>
      <c r="L542" s="14"/>
      <c r="M542" s="9"/>
    </row>
    <row r="543" spans="1:51" ht="30" customHeight="1">
      <c r="A543" s="44" t="s">
        <v>1479</v>
      </c>
      <c r="B543" s="44"/>
      <c r="C543" s="44"/>
      <c r="D543" s="44"/>
      <c r="E543" s="45"/>
      <c r="F543" s="46"/>
      <c r="G543" s="45"/>
      <c r="H543" s="46"/>
      <c r="I543" s="45"/>
      <c r="J543" s="46"/>
      <c r="K543" s="45"/>
      <c r="L543" s="46"/>
      <c r="M543" s="44"/>
      <c r="N543" s="1" t="s">
        <v>541</v>
      </c>
    </row>
    <row r="544" spans="1:51" ht="30" customHeight="1">
      <c r="A544" s="8" t="s">
        <v>538</v>
      </c>
      <c r="B544" s="8" t="s">
        <v>1480</v>
      </c>
      <c r="C544" s="8" t="s">
        <v>77</v>
      </c>
      <c r="D544" s="9">
        <v>1</v>
      </c>
      <c r="E544" s="13">
        <f>일위대가목록!E232</f>
        <v>1500</v>
      </c>
      <c r="F544" s="14">
        <f>TRUNC(E544*D544,1)</f>
        <v>1500</v>
      </c>
      <c r="G544" s="13">
        <f>일위대가목록!F232</f>
        <v>0</v>
      </c>
      <c r="H544" s="14">
        <f>TRUNC(G544*D544,1)</f>
        <v>0</v>
      </c>
      <c r="I544" s="13">
        <f>일위대가목록!G232</f>
        <v>0</v>
      </c>
      <c r="J544" s="14">
        <f>TRUNC(I544*D544,1)</f>
        <v>0</v>
      </c>
      <c r="K544" s="13">
        <f>TRUNC(E544+G544+I544,1)</f>
        <v>1500</v>
      </c>
      <c r="L544" s="14">
        <f>TRUNC(F544+H544+J544,1)</f>
        <v>1500</v>
      </c>
      <c r="M544" s="8" t="s">
        <v>1481</v>
      </c>
      <c r="N544" s="2" t="s">
        <v>541</v>
      </c>
      <c r="O544" s="2" t="s">
        <v>1482</v>
      </c>
      <c r="P544" s="2" t="s">
        <v>63</v>
      </c>
      <c r="Q544" s="2" t="s">
        <v>64</v>
      </c>
      <c r="R544" s="2" t="s">
        <v>64</v>
      </c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2" t="s">
        <v>52</v>
      </c>
      <c r="AW544" s="2" t="s">
        <v>1483</v>
      </c>
      <c r="AX544" s="2" t="s">
        <v>52</v>
      </c>
      <c r="AY544" s="2" t="s">
        <v>52</v>
      </c>
    </row>
    <row r="545" spans="1:51" ht="30" customHeight="1">
      <c r="A545" s="8" t="s">
        <v>538</v>
      </c>
      <c r="B545" s="8" t="s">
        <v>1484</v>
      </c>
      <c r="C545" s="8" t="s">
        <v>77</v>
      </c>
      <c r="D545" s="9">
        <v>1</v>
      </c>
      <c r="E545" s="13">
        <f>일위대가목록!E233</f>
        <v>0</v>
      </c>
      <c r="F545" s="14">
        <f>TRUNC(E545*D545,1)</f>
        <v>0</v>
      </c>
      <c r="G545" s="13">
        <f>일위대가목록!F233</f>
        <v>14086</v>
      </c>
      <c r="H545" s="14">
        <f>TRUNC(G545*D545,1)</f>
        <v>14086</v>
      </c>
      <c r="I545" s="13">
        <f>일위대가목록!G233</f>
        <v>0</v>
      </c>
      <c r="J545" s="14">
        <f>TRUNC(I545*D545,1)</f>
        <v>0</v>
      </c>
      <c r="K545" s="13">
        <f>TRUNC(E545+G545+I545,1)</f>
        <v>14086</v>
      </c>
      <c r="L545" s="14">
        <f>TRUNC(F545+H545+J545,1)</f>
        <v>14086</v>
      </c>
      <c r="M545" s="8" t="s">
        <v>1485</v>
      </c>
      <c r="N545" s="2" t="s">
        <v>541</v>
      </c>
      <c r="O545" s="2" t="s">
        <v>1486</v>
      </c>
      <c r="P545" s="2" t="s">
        <v>63</v>
      </c>
      <c r="Q545" s="2" t="s">
        <v>64</v>
      </c>
      <c r="R545" s="2" t="s">
        <v>64</v>
      </c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2" t="s">
        <v>52</v>
      </c>
      <c r="AW545" s="2" t="s">
        <v>1487</v>
      </c>
      <c r="AX545" s="2" t="s">
        <v>52</v>
      </c>
      <c r="AY545" s="2" t="s">
        <v>52</v>
      </c>
    </row>
    <row r="546" spans="1:51" ht="30" customHeight="1">
      <c r="A546" s="8" t="s">
        <v>845</v>
      </c>
      <c r="B546" s="8" t="s">
        <v>52</v>
      </c>
      <c r="C546" s="8" t="s">
        <v>52</v>
      </c>
      <c r="D546" s="9"/>
      <c r="E546" s="13"/>
      <c r="F546" s="14">
        <f>TRUNC(SUMIF(N544:N545, N543, F544:F545),0)</f>
        <v>1500</v>
      </c>
      <c r="G546" s="13"/>
      <c r="H546" s="14">
        <f>TRUNC(SUMIF(N544:N545, N543, H544:H545),0)</f>
        <v>14086</v>
      </c>
      <c r="I546" s="13"/>
      <c r="J546" s="14">
        <f>TRUNC(SUMIF(N544:N545, N543, J544:J545),0)</f>
        <v>0</v>
      </c>
      <c r="K546" s="13"/>
      <c r="L546" s="14">
        <f>F546+H546+J546</f>
        <v>15586</v>
      </c>
      <c r="M546" s="8" t="s">
        <v>52</v>
      </c>
      <c r="N546" s="2" t="s">
        <v>106</v>
      </c>
      <c r="O546" s="2" t="s">
        <v>106</v>
      </c>
      <c r="P546" s="2" t="s">
        <v>52</v>
      </c>
      <c r="Q546" s="2" t="s">
        <v>52</v>
      </c>
      <c r="R546" s="2" t="s">
        <v>52</v>
      </c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2" t="s">
        <v>52</v>
      </c>
      <c r="AW546" s="2" t="s">
        <v>52</v>
      </c>
      <c r="AX546" s="2" t="s">
        <v>52</v>
      </c>
      <c r="AY546" s="2" t="s">
        <v>52</v>
      </c>
    </row>
    <row r="547" spans="1:51" ht="30" customHeight="1">
      <c r="A547" s="9"/>
      <c r="B547" s="9"/>
      <c r="C547" s="9"/>
      <c r="D547" s="9"/>
      <c r="E547" s="13"/>
      <c r="F547" s="14"/>
      <c r="G547" s="13"/>
      <c r="H547" s="14"/>
      <c r="I547" s="13"/>
      <c r="J547" s="14"/>
      <c r="K547" s="13"/>
      <c r="L547" s="14"/>
      <c r="M547" s="9"/>
    </row>
    <row r="548" spans="1:51" ht="30" customHeight="1">
      <c r="A548" s="44" t="s">
        <v>1488</v>
      </c>
      <c r="B548" s="44"/>
      <c r="C548" s="44"/>
      <c r="D548" s="44"/>
      <c r="E548" s="45"/>
      <c r="F548" s="46"/>
      <c r="G548" s="45"/>
      <c r="H548" s="46"/>
      <c r="I548" s="45"/>
      <c r="J548" s="46"/>
      <c r="K548" s="45"/>
      <c r="L548" s="46"/>
      <c r="M548" s="44"/>
      <c r="N548" s="1" t="s">
        <v>545</v>
      </c>
    </row>
    <row r="549" spans="1:51" ht="30" customHeight="1">
      <c r="A549" s="8" t="s">
        <v>1489</v>
      </c>
      <c r="B549" s="8" t="s">
        <v>1490</v>
      </c>
      <c r="C549" s="8" t="s">
        <v>77</v>
      </c>
      <c r="D549" s="9">
        <v>1</v>
      </c>
      <c r="E549" s="13">
        <f>일위대가목록!E234</f>
        <v>57</v>
      </c>
      <c r="F549" s="14">
        <f>TRUNC(E549*D549,1)</f>
        <v>57</v>
      </c>
      <c r="G549" s="13">
        <f>일위대가목록!F234</f>
        <v>2422</v>
      </c>
      <c r="H549" s="14">
        <f>TRUNC(G549*D549,1)</f>
        <v>2422</v>
      </c>
      <c r="I549" s="13">
        <f>일위대가목록!G234</f>
        <v>0</v>
      </c>
      <c r="J549" s="14">
        <f>TRUNC(I549*D549,1)</f>
        <v>0</v>
      </c>
      <c r="K549" s="13">
        <f t="shared" ref="K549:L551" si="51">TRUNC(E549+G549+I549,1)</f>
        <v>2479</v>
      </c>
      <c r="L549" s="14">
        <f t="shared" si="51"/>
        <v>2479</v>
      </c>
      <c r="M549" s="8" t="s">
        <v>1491</v>
      </c>
      <c r="N549" s="2" t="s">
        <v>545</v>
      </c>
      <c r="O549" s="2" t="s">
        <v>1492</v>
      </c>
      <c r="P549" s="2" t="s">
        <v>63</v>
      </c>
      <c r="Q549" s="2" t="s">
        <v>64</v>
      </c>
      <c r="R549" s="2" t="s">
        <v>64</v>
      </c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2" t="s">
        <v>52</v>
      </c>
      <c r="AW549" s="2" t="s">
        <v>1493</v>
      </c>
      <c r="AX549" s="2" t="s">
        <v>52</v>
      </c>
      <c r="AY549" s="2" t="s">
        <v>52</v>
      </c>
    </row>
    <row r="550" spans="1:51" ht="30" customHeight="1">
      <c r="A550" s="8" t="s">
        <v>1494</v>
      </c>
      <c r="B550" s="8" t="s">
        <v>1495</v>
      </c>
      <c r="C550" s="8" t="s">
        <v>77</v>
      </c>
      <c r="D550" s="9">
        <v>1</v>
      </c>
      <c r="E550" s="13">
        <f>일위대가목록!E235</f>
        <v>1165</v>
      </c>
      <c r="F550" s="14">
        <f>TRUNC(E550*D550,1)</f>
        <v>1165</v>
      </c>
      <c r="G550" s="13">
        <f>일위대가목록!F235</f>
        <v>0</v>
      </c>
      <c r="H550" s="14">
        <f>TRUNC(G550*D550,1)</f>
        <v>0</v>
      </c>
      <c r="I550" s="13">
        <f>일위대가목록!G235</f>
        <v>0</v>
      </c>
      <c r="J550" s="14">
        <f>TRUNC(I550*D550,1)</f>
        <v>0</v>
      </c>
      <c r="K550" s="13">
        <f t="shared" si="51"/>
        <v>1165</v>
      </c>
      <c r="L550" s="14">
        <f t="shared" si="51"/>
        <v>1165</v>
      </c>
      <c r="M550" s="8" t="s">
        <v>1496</v>
      </c>
      <c r="N550" s="2" t="s">
        <v>545</v>
      </c>
      <c r="O550" s="2" t="s">
        <v>1497</v>
      </c>
      <c r="P550" s="2" t="s">
        <v>63</v>
      </c>
      <c r="Q550" s="2" t="s">
        <v>64</v>
      </c>
      <c r="R550" s="2" t="s">
        <v>64</v>
      </c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2" t="s">
        <v>52</v>
      </c>
      <c r="AW550" s="2" t="s">
        <v>1498</v>
      </c>
      <c r="AX550" s="2" t="s">
        <v>52</v>
      </c>
      <c r="AY550" s="2" t="s">
        <v>52</v>
      </c>
    </row>
    <row r="551" spans="1:51" ht="30" customHeight="1">
      <c r="A551" s="8" t="s">
        <v>1494</v>
      </c>
      <c r="B551" s="8" t="s">
        <v>1499</v>
      </c>
      <c r="C551" s="8" t="s">
        <v>77</v>
      </c>
      <c r="D551" s="9">
        <v>1</v>
      </c>
      <c r="E551" s="13">
        <f>일위대가목록!E236</f>
        <v>0</v>
      </c>
      <c r="F551" s="14">
        <f>TRUNC(E551*D551,1)</f>
        <v>0</v>
      </c>
      <c r="G551" s="13">
        <f>일위대가목록!F236</f>
        <v>6064</v>
      </c>
      <c r="H551" s="14">
        <f>TRUNC(G551*D551,1)</f>
        <v>6064</v>
      </c>
      <c r="I551" s="13">
        <f>일위대가목록!G236</f>
        <v>0</v>
      </c>
      <c r="J551" s="14">
        <f>TRUNC(I551*D551,1)</f>
        <v>0</v>
      </c>
      <c r="K551" s="13">
        <f t="shared" si="51"/>
        <v>6064</v>
      </c>
      <c r="L551" s="14">
        <f t="shared" si="51"/>
        <v>6064</v>
      </c>
      <c r="M551" s="8" t="s">
        <v>1500</v>
      </c>
      <c r="N551" s="2" t="s">
        <v>545</v>
      </c>
      <c r="O551" s="2" t="s">
        <v>1501</v>
      </c>
      <c r="P551" s="2" t="s">
        <v>63</v>
      </c>
      <c r="Q551" s="2" t="s">
        <v>64</v>
      </c>
      <c r="R551" s="2" t="s">
        <v>64</v>
      </c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2" t="s">
        <v>52</v>
      </c>
      <c r="AW551" s="2" t="s">
        <v>1502</v>
      </c>
      <c r="AX551" s="2" t="s">
        <v>52</v>
      </c>
      <c r="AY551" s="2" t="s">
        <v>52</v>
      </c>
    </row>
    <row r="552" spans="1:51" ht="30" customHeight="1">
      <c r="A552" s="8" t="s">
        <v>845</v>
      </c>
      <c r="B552" s="8" t="s">
        <v>52</v>
      </c>
      <c r="C552" s="8" t="s">
        <v>52</v>
      </c>
      <c r="D552" s="9"/>
      <c r="E552" s="13"/>
      <c r="F552" s="14">
        <f>TRUNC(SUMIF(N549:N551, N548, F549:F551),0)</f>
        <v>1222</v>
      </c>
      <c r="G552" s="13"/>
      <c r="H552" s="14">
        <f>TRUNC(SUMIF(N549:N551, N548, H549:H551),0)</f>
        <v>8486</v>
      </c>
      <c r="I552" s="13"/>
      <c r="J552" s="14">
        <f>TRUNC(SUMIF(N549:N551, N548, J549:J551),0)</f>
        <v>0</v>
      </c>
      <c r="K552" s="13"/>
      <c r="L552" s="14">
        <f>F552+H552+J552</f>
        <v>9708</v>
      </c>
      <c r="M552" s="8" t="s">
        <v>52</v>
      </c>
      <c r="N552" s="2" t="s">
        <v>106</v>
      </c>
      <c r="O552" s="2" t="s">
        <v>106</v>
      </c>
      <c r="P552" s="2" t="s">
        <v>52</v>
      </c>
      <c r="Q552" s="2" t="s">
        <v>52</v>
      </c>
      <c r="R552" s="2" t="s">
        <v>52</v>
      </c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2" t="s">
        <v>52</v>
      </c>
      <c r="AW552" s="2" t="s">
        <v>52</v>
      </c>
      <c r="AX552" s="2" t="s">
        <v>52</v>
      </c>
      <c r="AY552" s="2" t="s">
        <v>52</v>
      </c>
    </row>
    <row r="553" spans="1:51" ht="30" customHeight="1">
      <c r="A553" s="9"/>
      <c r="B553" s="9"/>
      <c r="C553" s="9"/>
      <c r="D553" s="9"/>
      <c r="E553" s="13"/>
      <c r="F553" s="14"/>
      <c r="G553" s="13"/>
      <c r="H553" s="14"/>
      <c r="I553" s="13"/>
      <c r="J553" s="14"/>
      <c r="K553" s="13"/>
      <c r="L553" s="14"/>
      <c r="M553" s="9"/>
    </row>
    <row r="554" spans="1:51" ht="30" customHeight="1">
      <c r="A554" s="44" t="s">
        <v>1503</v>
      </c>
      <c r="B554" s="44"/>
      <c r="C554" s="44"/>
      <c r="D554" s="44"/>
      <c r="E554" s="45"/>
      <c r="F554" s="46"/>
      <c r="G554" s="45"/>
      <c r="H554" s="46"/>
      <c r="I554" s="45"/>
      <c r="J554" s="46"/>
      <c r="K554" s="45"/>
      <c r="L554" s="46"/>
      <c r="M554" s="44"/>
      <c r="N554" s="1" t="s">
        <v>548</v>
      </c>
    </row>
    <row r="555" spans="1:51" ht="30" customHeight="1">
      <c r="A555" s="8" t="s">
        <v>1504</v>
      </c>
      <c r="B555" s="8" t="s">
        <v>1505</v>
      </c>
      <c r="C555" s="8" t="s">
        <v>77</v>
      </c>
      <c r="D555" s="9">
        <v>1</v>
      </c>
      <c r="E555" s="13">
        <f>일위대가목록!E237</f>
        <v>849</v>
      </c>
      <c r="F555" s="14">
        <f>TRUNC(E555*D555,1)</f>
        <v>849</v>
      </c>
      <c r="G555" s="13">
        <f>일위대가목록!F237</f>
        <v>9494</v>
      </c>
      <c r="H555" s="14">
        <f>TRUNC(G555*D555,1)</f>
        <v>9494</v>
      </c>
      <c r="I555" s="13">
        <f>일위대가목록!G237</f>
        <v>158</v>
      </c>
      <c r="J555" s="14">
        <f>TRUNC(I555*D555,1)</f>
        <v>158</v>
      </c>
      <c r="K555" s="13">
        <f t="shared" ref="K555:L557" si="52">TRUNC(E555+G555+I555,1)</f>
        <v>10501</v>
      </c>
      <c r="L555" s="14">
        <f t="shared" si="52"/>
        <v>10501</v>
      </c>
      <c r="M555" s="8" t="s">
        <v>1506</v>
      </c>
      <c r="N555" s="2" t="s">
        <v>548</v>
      </c>
      <c r="O555" s="2" t="s">
        <v>1507</v>
      </c>
      <c r="P555" s="2" t="s">
        <v>63</v>
      </c>
      <c r="Q555" s="2" t="s">
        <v>64</v>
      </c>
      <c r="R555" s="2" t="s">
        <v>64</v>
      </c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2" t="s">
        <v>52</v>
      </c>
      <c r="AW555" s="2" t="s">
        <v>1508</v>
      </c>
      <c r="AX555" s="2" t="s">
        <v>52</v>
      </c>
      <c r="AY555" s="2" t="s">
        <v>52</v>
      </c>
    </row>
    <row r="556" spans="1:51" ht="30" customHeight="1">
      <c r="A556" s="8" t="s">
        <v>1494</v>
      </c>
      <c r="B556" s="8" t="s">
        <v>1495</v>
      </c>
      <c r="C556" s="8" t="s">
        <v>77</v>
      </c>
      <c r="D556" s="9">
        <v>1</v>
      </c>
      <c r="E556" s="13">
        <f>일위대가목록!E235</f>
        <v>1165</v>
      </c>
      <c r="F556" s="14">
        <f>TRUNC(E556*D556,1)</f>
        <v>1165</v>
      </c>
      <c r="G556" s="13">
        <f>일위대가목록!F235</f>
        <v>0</v>
      </c>
      <c r="H556" s="14">
        <f>TRUNC(G556*D556,1)</f>
        <v>0</v>
      </c>
      <c r="I556" s="13">
        <f>일위대가목록!G235</f>
        <v>0</v>
      </c>
      <c r="J556" s="14">
        <f>TRUNC(I556*D556,1)</f>
        <v>0</v>
      </c>
      <c r="K556" s="13">
        <f t="shared" si="52"/>
        <v>1165</v>
      </c>
      <c r="L556" s="14">
        <f t="shared" si="52"/>
        <v>1165</v>
      </c>
      <c r="M556" s="8" t="s">
        <v>1496</v>
      </c>
      <c r="N556" s="2" t="s">
        <v>548</v>
      </c>
      <c r="O556" s="2" t="s">
        <v>1497</v>
      </c>
      <c r="P556" s="2" t="s">
        <v>63</v>
      </c>
      <c r="Q556" s="2" t="s">
        <v>64</v>
      </c>
      <c r="R556" s="2" t="s">
        <v>64</v>
      </c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2" t="s">
        <v>52</v>
      </c>
      <c r="AW556" s="2" t="s">
        <v>1509</v>
      </c>
      <c r="AX556" s="2" t="s">
        <v>52</v>
      </c>
      <c r="AY556" s="2" t="s">
        <v>52</v>
      </c>
    </row>
    <row r="557" spans="1:51" ht="30" customHeight="1">
      <c r="A557" s="8" t="s">
        <v>1494</v>
      </c>
      <c r="B557" s="8" t="s">
        <v>1499</v>
      </c>
      <c r="C557" s="8" t="s">
        <v>77</v>
      </c>
      <c r="D557" s="9">
        <v>1</v>
      </c>
      <c r="E557" s="13">
        <f>일위대가목록!E236</f>
        <v>0</v>
      </c>
      <c r="F557" s="14">
        <f>TRUNC(E557*D557,1)</f>
        <v>0</v>
      </c>
      <c r="G557" s="13">
        <f>일위대가목록!F236</f>
        <v>6064</v>
      </c>
      <c r="H557" s="14">
        <f>TRUNC(G557*D557,1)</f>
        <v>6064</v>
      </c>
      <c r="I557" s="13">
        <f>일위대가목록!G236</f>
        <v>0</v>
      </c>
      <c r="J557" s="14">
        <f>TRUNC(I557*D557,1)</f>
        <v>0</v>
      </c>
      <c r="K557" s="13">
        <f t="shared" si="52"/>
        <v>6064</v>
      </c>
      <c r="L557" s="14">
        <f t="shared" si="52"/>
        <v>6064</v>
      </c>
      <c r="M557" s="8" t="s">
        <v>1500</v>
      </c>
      <c r="N557" s="2" t="s">
        <v>548</v>
      </c>
      <c r="O557" s="2" t="s">
        <v>1501</v>
      </c>
      <c r="P557" s="2" t="s">
        <v>63</v>
      </c>
      <c r="Q557" s="2" t="s">
        <v>64</v>
      </c>
      <c r="R557" s="2" t="s">
        <v>64</v>
      </c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2" t="s">
        <v>52</v>
      </c>
      <c r="AW557" s="2" t="s">
        <v>1510</v>
      </c>
      <c r="AX557" s="2" t="s">
        <v>52</v>
      </c>
      <c r="AY557" s="2" t="s">
        <v>52</v>
      </c>
    </row>
    <row r="558" spans="1:51" ht="30" customHeight="1">
      <c r="A558" s="8" t="s">
        <v>845</v>
      </c>
      <c r="B558" s="8" t="s">
        <v>52</v>
      </c>
      <c r="C558" s="8" t="s">
        <v>52</v>
      </c>
      <c r="D558" s="9"/>
      <c r="E558" s="13"/>
      <c r="F558" s="14">
        <f>TRUNC(SUMIF(N555:N557, N554, F555:F557),0)</f>
        <v>2014</v>
      </c>
      <c r="G558" s="13"/>
      <c r="H558" s="14">
        <f>TRUNC(SUMIF(N555:N557, N554, H555:H557),0)</f>
        <v>15558</v>
      </c>
      <c r="I558" s="13"/>
      <c r="J558" s="14">
        <f>TRUNC(SUMIF(N555:N557, N554, J555:J557),0)</f>
        <v>158</v>
      </c>
      <c r="K558" s="13"/>
      <c r="L558" s="14">
        <f>F558+H558+J558</f>
        <v>17730</v>
      </c>
      <c r="M558" s="8" t="s">
        <v>52</v>
      </c>
      <c r="N558" s="2" t="s">
        <v>106</v>
      </c>
      <c r="O558" s="2" t="s">
        <v>106</v>
      </c>
      <c r="P558" s="2" t="s">
        <v>52</v>
      </c>
      <c r="Q558" s="2" t="s">
        <v>52</v>
      </c>
      <c r="R558" s="2" t="s">
        <v>52</v>
      </c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2" t="s">
        <v>52</v>
      </c>
      <c r="AW558" s="2" t="s">
        <v>52</v>
      </c>
      <c r="AX558" s="2" t="s">
        <v>52</v>
      </c>
      <c r="AY558" s="2" t="s">
        <v>52</v>
      </c>
    </row>
    <row r="559" spans="1:51" ht="30" customHeight="1">
      <c r="A559" s="9"/>
      <c r="B559" s="9"/>
      <c r="C559" s="9"/>
      <c r="D559" s="9"/>
      <c r="E559" s="13"/>
      <c r="F559" s="14"/>
      <c r="G559" s="13"/>
      <c r="H559" s="14"/>
      <c r="I559" s="13"/>
      <c r="J559" s="14"/>
      <c r="K559" s="13"/>
      <c r="L559" s="14"/>
      <c r="M559" s="9"/>
    </row>
    <row r="560" spans="1:51" ht="30" customHeight="1">
      <c r="A560" s="44" t="s">
        <v>1511</v>
      </c>
      <c r="B560" s="44"/>
      <c r="C560" s="44"/>
      <c r="D560" s="44"/>
      <c r="E560" s="45"/>
      <c r="F560" s="46"/>
      <c r="G560" s="45"/>
      <c r="H560" s="46"/>
      <c r="I560" s="45"/>
      <c r="J560" s="46"/>
      <c r="K560" s="45"/>
      <c r="L560" s="46"/>
      <c r="M560" s="44"/>
      <c r="N560" s="1" t="s">
        <v>551</v>
      </c>
    </row>
    <row r="561" spans="1:51" ht="30" customHeight="1">
      <c r="A561" s="8" t="s">
        <v>1489</v>
      </c>
      <c r="B561" s="8" t="s">
        <v>1512</v>
      </c>
      <c r="C561" s="8" t="s">
        <v>77</v>
      </c>
      <c r="D561" s="9">
        <v>1</v>
      </c>
      <c r="E561" s="13">
        <f>일위대가목록!E238</f>
        <v>57</v>
      </c>
      <c r="F561" s="14">
        <f>TRUNC(E561*D561,1)</f>
        <v>57</v>
      </c>
      <c r="G561" s="13">
        <f>일위대가목록!F238</f>
        <v>2018</v>
      </c>
      <c r="H561" s="14">
        <f>TRUNC(G561*D561,1)</f>
        <v>2018</v>
      </c>
      <c r="I561" s="13">
        <f>일위대가목록!G238</f>
        <v>0</v>
      </c>
      <c r="J561" s="14">
        <f>TRUNC(I561*D561,1)</f>
        <v>0</v>
      </c>
      <c r="K561" s="13">
        <f t="shared" ref="K561:L563" si="53">TRUNC(E561+G561+I561,1)</f>
        <v>2075</v>
      </c>
      <c r="L561" s="14">
        <f t="shared" si="53"/>
        <v>2075</v>
      </c>
      <c r="M561" s="8" t="s">
        <v>1513</v>
      </c>
      <c r="N561" s="2" t="s">
        <v>551</v>
      </c>
      <c r="O561" s="2" t="s">
        <v>1514</v>
      </c>
      <c r="P561" s="2" t="s">
        <v>63</v>
      </c>
      <c r="Q561" s="2" t="s">
        <v>64</v>
      </c>
      <c r="R561" s="2" t="s">
        <v>64</v>
      </c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2" t="s">
        <v>52</v>
      </c>
      <c r="AW561" s="2" t="s">
        <v>1515</v>
      </c>
      <c r="AX561" s="2" t="s">
        <v>52</v>
      </c>
      <c r="AY561" s="2" t="s">
        <v>52</v>
      </c>
    </row>
    <row r="562" spans="1:51" ht="30" customHeight="1">
      <c r="A562" s="8" t="s">
        <v>1494</v>
      </c>
      <c r="B562" s="8" t="s">
        <v>1516</v>
      </c>
      <c r="C562" s="8" t="s">
        <v>77</v>
      </c>
      <c r="D562" s="9">
        <v>1</v>
      </c>
      <c r="E562" s="13">
        <f>일위대가목록!E239</f>
        <v>564</v>
      </c>
      <c r="F562" s="14">
        <f>TRUNC(E562*D562,1)</f>
        <v>564</v>
      </c>
      <c r="G562" s="13">
        <f>일위대가목록!F239</f>
        <v>0</v>
      </c>
      <c r="H562" s="14">
        <f>TRUNC(G562*D562,1)</f>
        <v>0</v>
      </c>
      <c r="I562" s="13">
        <f>일위대가목록!G239</f>
        <v>0</v>
      </c>
      <c r="J562" s="14">
        <f>TRUNC(I562*D562,1)</f>
        <v>0</v>
      </c>
      <c r="K562" s="13">
        <f t="shared" si="53"/>
        <v>564</v>
      </c>
      <c r="L562" s="14">
        <f t="shared" si="53"/>
        <v>564</v>
      </c>
      <c r="M562" s="8" t="s">
        <v>1517</v>
      </c>
      <c r="N562" s="2" t="s">
        <v>551</v>
      </c>
      <c r="O562" s="2" t="s">
        <v>1518</v>
      </c>
      <c r="P562" s="2" t="s">
        <v>63</v>
      </c>
      <c r="Q562" s="2" t="s">
        <v>64</v>
      </c>
      <c r="R562" s="2" t="s">
        <v>64</v>
      </c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2" t="s">
        <v>52</v>
      </c>
      <c r="AW562" s="2" t="s">
        <v>1519</v>
      </c>
      <c r="AX562" s="2" t="s">
        <v>52</v>
      </c>
      <c r="AY562" s="2" t="s">
        <v>52</v>
      </c>
    </row>
    <row r="563" spans="1:51" ht="30" customHeight="1">
      <c r="A563" s="8" t="s">
        <v>1494</v>
      </c>
      <c r="B563" s="8" t="s">
        <v>1520</v>
      </c>
      <c r="C563" s="8" t="s">
        <v>77</v>
      </c>
      <c r="D563" s="9">
        <v>1</v>
      </c>
      <c r="E563" s="13">
        <f>일위대가목록!E240</f>
        <v>0</v>
      </c>
      <c r="F563" s="14">
        <f>TRUNC(E563*D563,1)</f>
        <v>0</v>
      </c>
      <c r="G563" s="13">
        <f>일위대가목록!F240</f>
        <v>5053</v>
      </c>
      <c r="H563" s="14">
        <f>TRUNC(G563*D563,1)</f>
        <v>5053</v>
      </c>
      <c r="I563" s="13">
        <f>일위대가목록!G240</f>
        <v>0</v>
      </c>
      <c r="J563" s="14">
        <f>TRUNC(I563*D563,1)</f>
        <v>0</v>
      </c>
      <c r="K563" s="13">
        <f t="shared" si="53"/>
        <v>5053</v>
      </c>
      <c r="L563" s="14">
        <f t="shared" si="53"/>
        <v>5053</v>
      </c>
      <c r="M563" s="8" t="s">
        <v>1521</v>
      </c>
      <c r="N563" s="2" t="s">
        <v>551</v>
      </c>
      <c r="O563" s="2" t="s">
        <v>1522</v>
      </c>
      <c r="P563" s="2" t="s">
        <v>63</v>
      </c>
      <c r="Q563" s="2" t="s">
        <v>64</v>
      </c>
      <c r="R563" s="2" t="s">
        <v>64</v>
      </c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2" t="s">
        <v>52</v>
      </c>
      <c r="AW563" s="2" t="s">
        <v>1523</v>
      </c>
      <c r="AX563" s="2" t="s">
        <v>52</v>
      </c>
      <c r="AY563" s="2" t="s">
        <v>52</v>
      </c>
    </row>
    <row r="564" spans="1:51" ht="30" customHeight="1">
      <c r="A564" s="8" t="s">
        <v>845</v>
      </c>
      <c r="B564" s="8" t="s">
        <v>52</v>
      </c>
      <c r="C564" s="8" t="s">
        <v>52</v>
      </c>
      <c r="D564" s="9"/>
      <c r="E564" s="13"/>
      <c r="F564" s="14">
        <f>TRUNC(SUMIF(N561:N563, N560, F561:F563),0)</f>
        <v>621</v>
      </c>
      <c r="G564" s="13"/>
      <c r="H564" s="14">
        <f>TRUNC(SUMIF(N561:N563, N560, H561:H563),0)</f>
        <v>7071</v>
      </c>
      <c r="I564" s="13"/>
      <c r="J564" s="14">
        <f>TRUNC(SUMIF(N561:N563, N560, J561:J563),0)</f>
        <v>0</v>
      </c>
      <c r="K564" s="13"/>
      <c r="L564" s="14">
        <f>F564+H564+J564</f>
        <v>7692</v>
      </c>
      <c r="M564" s="8" t="s">
        <v>52</v>
      </c>
      <c r="N564" s="2" t="s">
        <v>106</v>
      </c>
      <c r="O564" s="2" t="s">
        <v>106</v>
      </c>
      <c r="P564" s="2" t="s">
        <v>52</v>
      </c>
      <c r="Q564" s="2" t="s">
        <v>52</v>
      </c>
      <c r="R564" s="2" t="s">
        <v>52</v>
      </c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2" t="s">
        <v>52</v>
      </c>
      <c r="AW564" s="2" t="s">
        <v>52</v>
      </c>
      <c r="AX564" s="2" t="s">
        <v>52</v>
      </c>
      <c r="AY564" s="2" t="s">
        <v>52</v>
      </c>
    </row>
    <row r="565" spans="1:51" ht="30" customHeight="1">
      <c r="A565" s="9"/>
      <c r="B565" s="9"/>
      <c r="C565" s="9"/>
      <c r="D565" s="9"/>
      <c r="E565" s="13"/>
      <c r="F565" s="14"/>
      <c r="G565" s="13"/>
      <c r="H565" s="14"/>
      <c r="I565" s="13"/>
      <c r="J565" s="14"/>
      <c r="K565" s="13"/>
      <c r="L565" s="14"/>
      <c r="M565" s="9"/>
    </row>
    <row r="566" spans="1:51" ht="30" customHeight="1">
      <c r="A566" s="44" t="s">
        <v>1524</v>
      </c>
      <c r="B566" s="44"/>
      <c r="C566" s="44"/>
      <c r="D566" s="44"/>
      <c r="E566" s="45"/>
      <c r="F566" s="46"/>
      <c r="G566" s="45"/>
      <c r="H566" s="46"/>
      <c r="I566" s="45"/>
      <c r="J566" s="46"/>
      <c r="K566" s="45"/>
      <c r="L566" s="46"/>
      <c r="M566" s="44"/>
      <c r="N566" s="1" t="s">
        <v>554</v>
      </c>
    </row>
    <row r="567" spans="1:51" ht="30" customHeight="1">
      <c r="A567" s="8" t="s">
        <v>1504</v>
      </c>
      <c r="B567" s="8" t="s">
        <v>1525</v>
      </c>
      <c r="C567" s="8" t="s">
        <v>77</v>
      </c>
      <c r="D567" s="9">
        <v>1</v>
      </c>
      <c r="E567" s="13">
        <f>일위대가목록!E241</f>
        <v>849</v>
      </c>
      <c r="F567" s="14">
        <f>TRUNC(E567*D567,1)</f>
        <v>849</v>
      </c>
      <c r="G567" s="13">
        <f>일위대가목록!F241</f>
        <v>7912</v>
      </c>
      <c r="H567" s="14">
        <f>TRUNC(G567*D567,1)</f>
        <v>7912</v>
      </c>
      <c r="I567" s="13">
        <f>일위대가목록!G241</f>
        <v>158</v>
      </c>
      <c r="J567" s="14">
        <f>TRUNC(I567*D567,1)</f>
        <v>158</v>
      </c>
      <c r="K567" s="13">
        <f t="shared" ref="K567:L569" si="54">TRUNC(E567+G567+I567,1)</f>
        <v>8919</v>
      </c>
      <c r="L567" s="14">
        <f t="shared" si="54"/>
        <v>8919</v>
      </c>
      <c r="M567" s="8" t="s">
        <v>1526</v>
      </c>
      <c r="N567" s="2" t="s">
        <v>554</v>
      </c>
      <c r="O567" s="2" t="s">
        <v>1527</v>
      </c>
      <c r="P567" s="2" t="s">
        <v>63</v>
      </c>
      <c r="Q567" s="2" t="s">
        <v>64</v>
      </c>
      <c r="R567" s="2" t="s">
        <v>64</v>
      </c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2" t="s">
        <v>52</v>
      </c>
      <c r="AW567" s="2" t="s">
        <v>1528</v>
      </c>
      <c r="AX567" s="2" t="s">
        <v>52</v>
      </c>
      <c r="AY567" s="2" t="s">
        <v>52</v>
      </c>
    </row>
    <row r="568" spans="1:51" ht="30" customHeight="1">
      <c r="A568" s="8" t="s">
        <v>1494</v>
      </c>
      <c r="B568" s="8" t="s">
        <v>1516</v>
      </c>
      <c r="C568" s="8" t="s">
        <v>77</v>
      </c>
      <c r="D568" s="9">
        <v>1</v>
      </c>
      <c r="E568" s="13">
        <f>일위대가목록!E239</f>
        <v>564</v>
      </c>
      <c r="F568" s="14">
        <f>TRUNC(E568*D568,1)</f>
        <v>564</v>
      </c>
      <c r="G568" s="13">
        <f>일위대가목록!F239</f>
        <v>0</v>
      </c>
      <c r="H568" s="14">
        <f>TRUNC(G568*D568,1)</f>
        <v>0</v>
      </c>
      <c r="I568" s="13">
        <f>일위대가목록!G239</f>
        <v>0</v>
      </c>
      <c r="J568" s="14">
        <f>TRUNC(I568*D568,1)</f>
        <v>0</v>
      </c>
      <c r="K568" s="13">
        <f t="shared" si="54"/>
        <v>564</v>
      </c>
      <c r="L568" s="14">
        <f t="shared" si="54"/>
        <v>564</v>
      </c>
      <c r="M568" s="8" t="s">
        <v>1517</v>
      </c>
      <c r="N568" s="2" t="s">
        <v>554</v>
      </c>
      <c r="O568" s="2" t="s">
        <v>1518</v>
      </c>
      <c r="P568" s="2" t="s">
        <v>63</v>
      </c>
      <c r="Q568" s="2" t="s">
        <v>64</v>
      </c>
      <c r="R568" s="2" t="s">
        <v>64</v>
      </c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2" t="s">
        <v>52</v>
      </c>
      <c r="AW568" s="2" t="s">
        <v>1529</v>
      </c>
      <c r="AX568" s="2" t="s">
        <v>52</v>
      </c>
      <c r="AY568" s="2" t="s">
        <v>52</v>
      </c>
    </row>
    <row r="569" spans="1:51" ht="30" customHeight="1">
      <c r="A569" s="8" t="s">
        <v>1494</v>
      </c>
      <c r="B569" s="8" t="s">
        <v>1520</v>
      </c>
      <c r="C569" s="8" t="s">
        <v>77</v>
      </c>
      <c r="D569" s="9">
        <v>1</v>
      </c>
      <c r="E569" s="13">
        <f>일위대가목록!E240</f>
        <v>0</v>
      </c>
      <c r="F569" s="14">
        <f>TRUNC(E569*D569,1)</f>
        <v>0</v>
      </c>
      <c r="G569" s="13">
        <f>일위대가목록!F240</f>
        <v>5053</v>
      </c>
      <c r="H569" s="14">
        <f>TRUNC(G569*D569,1)</f>
        <v>5053</v>
      </c>
      <c r="I569" s="13">
        <f>일위대가목록!G240</f>
        <v>0</v>
      </c>
      <c r="J569" s="14">
        <f>TRUNC(I569*D569,1)</f>
        <v>0</v>
      </c>
      <c r="K569" s="13">
        <f t="shared" si="54"/>
        <v>5053</v>
      </c>
      <c r="L569" s="14">
        <f t="shared" si="54"/>
        <v>5053</v>
      </c>
      <c r="M569" s="8" t="s">
        <v>1521</v>
      </c>
      <c r="N569" s="2" t="s">
        <v>554</v>
      </c>
      <c r="O569" s="2" t="s">
        <v>1522</v>
      </c>
      <c r="P569" s="2" t="s">
        <v>63</v>
      </c>
      <c r="Q569" s="2" t="s">
        <v>64</v>
      </c>
      <c r="R569" s="2" t="s">
        <v>64</v>
      </c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2" t="s">
        <v>52</v>
      </c>
      <c r="AW569" s="2" t="s">
        <v>1530</v>
      </c>
      <c r="AX569" s="2" t="s">
        <v>52</v>
      </c>
      <c r="AY569" s="2" t="s">
        <v>52</v>
      </c>
    </row>
    <row r="570" spans="1:51" ht="30" customHeight="1">
      <c r="A570" s="8" t="s">
        <v>845</v>
      </c>
      <c r="B570" s="8" t="s">
        <v>52</v>
      </c>
      <c r="C570" s="8" t="s">
        <v>52</v>
      </c>
      <c r="D570" s="9"/>
      <c r="E570" s="13"/>
      <c r="F570" s="14">
        <f>TRUNC(SUMIF(N567:N569, N566, F567:F569),0)</f>
        <v>1413</v>
      </c>
      <c r="G570" s="13"/>
      <c r="H570" s="14">
        <f>TRUNC(SUMIF(N567:N569, N566, H567:H569),0)</f>
        <v>12965</v>
      </c>
      <c r="I570" s="13"/>
      <c r="J570" s="14">
        <f>TRUNC(SUMIF(N567:N569, N566, J567:J569),0)</f>
        <v>158</v>
      </c>
      <c r="K570" s="13"/>
      <c r="L570" s="14">
        <f>F570+H570+J570</f>
        <v>14536</v>
      </c>
      <c r="M570" s="8" t="s">
        <v>52</v>
      </c>
      <c r="N570" s="2" t="s">
        <v>106</v>
      </c>
      <c r="O570" s="2" t="s">
        <v>106</v>
      </c>
      <c r="P570" s="2" t="s">
        <v>52</v>
      </c>
      <c r="Q570" s="2" t="s">
        <v>52</v>
      </c>
      <c r="R570" s="2" t="s">
        <v>52</v>
      </c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2" t="s">
        <v>52</v>
      </c>
      <c r="AW570" s="2" t="s">
        <v>52</v>
      </c>
      <c r="AX570" s="2" t="s">
        <v>52</v>
      </c>
      <c r="AY570" s="2" t="s">
        <v>52</v>
      </c>
    </row>
    <row r="571" spans="1:51" ht="30" customHeight="1">
      <c r="A571" s="9"/>
      <c r="B571" s="9"/>
      <c r="C571" s="9"/>
      <c r="D571" s="9"/>
      <c r="E571" s="13"/>
      <c r="F571" s="14"/>
      <c r="G571" s="13"/>
      <c r="H571" s="14"/>
      <c r="I571" s="13"/>
      <c r="J571" s="14"/>
      <c r="K571" s="13"/>
      <c r="L571" s="14"/>
      <c r="M571" s="9"/>
    </row>
    <row r="572" spans="1:51" ht="30" customHeight="1">
      <c r="A572" s="44" t="s">
        <v>1531</v>
      </c>
      <c r="B572" s="44"/>
      <c r="C572" s="44"/>
      <c r="D572" s="44"/>
      <c r="E572" s="45"/>
      <c r="F572" s="46"/>
      <c r="G572" s="45"/>
      <c r="H572" s="46"/>
      <c r="I572" s="45"/>
      <c r="J572" s="46"/>
      <c r="K572" s="45"/>
      <c r="L572" s="46"/>
      <c r="M572" s="44"/>
      <c r="N572" s="1" t="s">
        <v>558</v>
      </c>
    </row>
    <row r="573" spans="1:51" ht="30" customHeight="1">
      <c r="A573" s="8" t="s">
        <v>1532</v>
      </c>
      <c r="B573" s="8" t="s">
        <v>1533</v>
      </c>
      <c r="C573" s="8" t="s">
        <v>77</v>
      </c>
      <c r="D573" s="9">
        <v>1</v>
      </c>
      <c r="E573" s="13">
        <f>일위대가목록!E242</f>
        <v>14036</v>
      </c>
      <c r="F573" s="14">
        <f>TRUNC(E573*D573,1)</f>
        <v>14036</v>
      </c>
      <c r="G573" s="13">
        <f>일위대가목록!F242</f>
        <v>0</v>
      </c>
      <c r="H573" s="14">
        <f>TRUNC(G573*D573,1)</f>
        <v>0</v>
      </c>
      <c r="I573" s="13">
        <f>일위대가목록!G242</f>
        <v>0</v>
      </c>
      <c r="J573" s="14">
        <f>TRUNC(I573*D573,1)</f>
        <v>0</v>
      </c>
      <c r="K573" s="13">
        <f>TRUNC(E573+G573+I573,1)</f>
        <v>14036</v>
      </c>
      <c r="L573" s="14">
        <f>TRUNC(F573+H573+J573,1)</f>
        <v>14036</v>
      </c>
      <c r="M573" s="8" t="s">
        <v>1534</v>
      </c>
      <c r="N573" s="2" t="s">
        <v>558</v>
      </c>
      <c r="O573" s="2" t="s">
        <v>1535</v>
      </c>
      <c r="P573" s="2" t="s">
        <v>63</v>
      </c>
      <c r="Q573" s="2" t="s">
        <v>64</v>
      </c>
      <c r="R573" s="2" t="s">
        <v>64</v>
      </c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2" t="s">
        <v>52</v>
      </c>
      <c r="AW573" s="2" t="s">
        <v>1536</v>
      </c>
      <c r="AX573" s="2" t="s">
        <v>52</v>
      </c>
      <c r="AY573" s="2" t="s">
        <v>52</v>
      </c>
    </row>
    <row r="574" spans="1:51" ht="30" customHeight="1">
      <c r="A574" s="8" t="s">
        <v>555</v>
      </c>
      <c r="B574" s="8" t="s">
        <v>1537</v>
      </c>
      <c r="C574" s="8" t="s">
        <v>77</v>
      </c>
      <c r="D574" s="9">
        <v>1</v>
      </c>
      <c r="E574" s="13">
        <f>일위대가목록!E243</f>
        <v>0</v>
      </c>
      <c r="F574" s="14">
        <f>TRUNC(E574*D574,1)</f>
        <v>0</v>
      </c>
      <c r="G574" s="13">
        <f>일위대가목록!F243</f>
        <v>18430</v>
      </c>
      <c r="H574" s="14">
        <f>TRUNC(G574*D574,1)</f>
        <v>18430</v>
      </c>
      <c r="I574" s="13">
        <f>일위대가목록!G243</f>
        <v>0</v>
      </c>
      <c r="J574" s="14">
        <f>TRUNC(I574*D574,1)</f>
        <v>0</v>
      </c>
      <c r="K574" s="13">
        <f>TRUNC(E574+G574+I574,1)</f>
        <v>18430</v>
      </c>
      <c r="L574" s="14">
        <f>TRUNC(F574+H574+J574,1)</f>
        <v>18430</v>
      </c>
      <c r="M574" s="8" t="s">
        <v>1538</v>
      </c>
      <c r="N574" s="2" t="s">
        <v>558</v>
      </c>
      <c r="O574" s="2" t="s">
        <v>1539</v>
      </c>
      <c r="P574" s="2" t="s">
        <v>63</v>
      </c>
      <c r="Q574" s="2" t="s">
        <v>64</v>
      </c>
      <c r="R574" s="2" t="s">
        <v>64</v>
      </c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2" t="s">
        <v>52</v>
      </c>
      <c r="AW574" s="2" t="s">
        <v>1540</v>
      </c>
      <c r="AX574" s="2" t="s">
        <v>52</v>
      </c>
      <c r="AY574" s="2" t="s">
        <v>52</v>
      </c>
    </row>
    <row r="575" spans="1:51" ht="30" customHeight="1">
      <c r="A575" s="8" t="s">
        <v>845</v>
      </c>
      <c r="B575" s="8" t="s">
        <v>52</v>
      </c>
      <c r="C575" s="8" t="s">
        <v>52</v>
      </c>
      <c r="D575" s="9"/>
      <c r="E575" s="13"/>
      <c r="F575" s="14">
        <f>TRUNC(SUMIF(N573:N574, N572, F573:F574),0)</f>
        <v>14036</v>
      </c>
      <c r="G575" s="13"/>
      <c r="H575" s="14">
        <f>TRUNC(SUMIF(N573:N574, N572, H573:H574),0)</f>
        <v>18430</v>
      </c>
      <c r="I575" s="13"/>
      <c r="J575" s="14">
        <f>TRUNC(SUMIF(N573:N574, N572, J573:J574),0)</f>
        <v>0</v>
      </c>
      <c r="K575" s="13"/>
      <c r="L575" s="14">
        <f>F575+H575+J575</f>
        <v>32466</v>
      </c>
      <c r="M575" s="8" t="s">
        <v>52</v>
      </c>
      <c r="N575" s="2" t="s">
        <v>106</v>
      </c>
      <c r="O575" s="2" t="s">
        <v>106</v>
      </c>
      <c r="P575" s="2" t="s">
        <v>52</v>
      </c>
      <c r="Q575" s="2" t="s">
        <v>52</v>
      </c>
      <c r="R575" s="2" t="s">
        <v>52</v>
      </c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2" t="s">
        <v>52</v>
      </c>
      <c r="AW575" s="2" t="s">
        <v>52</v>
      </c>
      <c r="AX575" s="2" t="s">
        <v>52</v>
      </c>
      <c r="AY575" s="2" t="s">
        <v>52</v>
      </c>
    </row>
    <row r="576" spans="1:51" ht="30" customHeight="1">
      <c r="A576" s="9"/>
      <c r="B576" s="9"/>
      <c r="C576" s="9"/>
      <c r="D576" s="9"/>
      <c r="E576" s="13"/>
      <c r="F576" s="14"/>
      <c r="G576" s="13"/>
      <c r="H576" s="14"/>
      <c r="I576" s="13"/>
      <c r="J576" s="14"/>
      <c r="K576" s="13"/>
      <c r="L576" s="14"/>
      <c r="M576" s="9"/>
    </row>
    <row r="577" spans="1:51" ht="30" customHeight="1">
      <c r="A577" s="44" t="s">
        <v>1541</v>
      </c>
      <c r="B577" s="44"/>
      <c r="C577" s="44"/>
      <c r="D577" s="44"/>
      <c r="E577" s="45"/>
      <c r="F577" s="46"/>
      <c r="G577" s="45"/>
      <c r="H577" s="46"/>
      <c r="I577" s="45"/>
      <c r="J577" s="46"/>
      <c r="K577" s="45"/>
      <c r="L577" s="46"/>
      <c r="M577" s="44"/>
      <c r="N577" s="1" t="s">
        <v>562</v>
      </c>
    </row>
    <row r="578" spans="1:51" ht="30" customHeight="1">
      <c r="A578" s="8" t="s">
        <v>1542</v>
      </c>
      <c r="B578" s="8" t="s">
        <v>1543</v>
      </c>
      <c r="C578" s="8" t="s">
        <v>77</v>
      </c>
      <c r="D578" s="9">
        <v>1</v>
      </c>
      <c r="E578" s="13">
        <f>일위대가목록!E244</f>
        <v>1216</v>
      </c>
      <c r="F578" s="14">
        <f>TRUNC(E578*D578,1)</f>
        <v>1216</v>
      </c>
      <c r="G578" s="13">
        <f>일위대가목록!F244</f>
        <v>0</v>
      </c>
      <c r="H578" s="14">
        <f>TRUNC(G578*D578,1)</f>
        <v>0</v>
      </c>
      <c r="I578" s="13">
        <f>일위대가목록!G244</f>
        <v>0</v>
      </c>
      <c r="J578" s="14">
        <f>TRUNC(I578*D578,1)</f>
        <v>0</v>
      </c>
      <c r="K578" s="13">
        <f>TRUNC(E578+G578+I578,1)</f>
        <v>1216</v>
      </c>
      <c r="L578" s="14">
        <f>TRUNC(F578+H578+J578,1)</f>
        <v>1216</v>
      </c>
      <c r="M578" s="8" t="s">
        <v>1544</v>
      </c>
      <c r="N578" s="2" t="s">
        <v>562</v>
      </c>
      <c r="O578" s="2" t="s">
        <v>1545</v>
      </c>
      <c r="P578" s="2" t="s">
        <v>63</v>
      </c>
      <c r="Q578" s="2" t="s">
        <v>64</v>
      </c>
      <c r="R578" s="2" t="s">
        <v>64</v>
      </c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2" t="s">
        <v>52</v>
      </c>
      <c r="AW578" s="2" t="s">
        <v>1546</v>
      </c>
      <c r="AX578" s="2" t="s">
        <v>52</v>
      </c>
      <c r="AY578" s="2" t="s">
        <v>52</v>
      </c>
    </row>
    <row r="579" spans="1:51" ht="30" customHeight="1">
      <c r="A579" s="8" t="s">
        <v>1542</v>
      </c>
      <c r="B579" s="8" t="s">
        <v>1547</v>
      </c>
      <c r="C579" s="8" t="s">
        <v>77</v>
      </c>
      <c r="D579" s="9">
        <v>1</v>
      </c>
      <c r="E579" s="13">
        <f>일위대가목록!E245</f>
        <v>0</v>
      </c>
      <c r="F579" s="14">
        <f>TRUNC(E579*D579,1)</f>
        <v>0</v>
      </c>
      <c r="G579" s="13">
        <f>일위대가목록!F245</f>
        <v>6766</v>
      </c>
      <c r="H579" s="14">
        <f>TRUNC(G579*D579,1)</f>
        <v>6766</v>
      </c>
      <c r="I579" s="13">
        <f>일위대가목록!G245</f>
        <v>0</v>
      </c>
      <c r="J579" s="14">
        <f>TRUNC(I579*D579,1)</f>
        <v>0</v>
      </c>
      <c r="K579" s="13">
        <f>TRUNC(E579+G579+I579,1)</f>
        <v>6766</v>
      </c>
      <c r="L579" s="14">
        <f>TRUNC(F579+H579+J579,1)</f>
        <v>6766</v>
      </c>
      <c r="M579" s="8" t="s">
        <v>1548</v>
      </c>
      <c r="N579" s="2" t="s">
        <v>562</v>
      </c>
      <c r="O579" s="2" t="s">
        <v>1549</v>
      </c>
      <c r="P579" s="2" t="s">
        <v>63</v>
      </c>
      <c r="Q579" s="2" t="s">
        <v>64</v>
      </c>
      <c r="R579" s="2" t="s">
        <v>64</v>
      </c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2" t="s">
        <v>52</v>
      </c>
      <c r="AW579" s="2" t="s">
        <v>1550</v>
      </c>
      <c r="AX579" s="2" t="s">
        <v>52</v>
      </c>
      <c r="AY579" s="2" t="s">
        <v>52</v>
      </c>
    </row>
    <row r="580" spans="1:51" ht="30" customHeight="1">
      <c r="A580" s="8" t="s">
        <v>845</v>
      </c>
      <c r="B580" s="8" t="s">
        <v>52</v>
      </c>
      <c r="C580" s="8" t="s">
        <v>52</v>
      </c>
      <c r="D580" s="9"/>
      <c r="E580" s="13"/>
      <c r="F580" s="14">
        <f>TRUNC(SUMIF(N578:N579, N577, F578:F579),0)</f>
        <v>1216</v>
      </c>
      <c r="G580" s="13"/>
      <c r="H580" s="14">
        <f>TRUNC(SUMIF(N578:N579, N577, H578:H579),0)</f>
        <v>6766</v>
      </c>
      <c r="I580" s="13"/>
      <c r="J580" s="14">
        <f>TRUNC(SUMIF(N578:N579, N577, J578:J579),0)</f>
        <v>0</v>
      </c>
      <c r="K580" s="13"/>
      <c r="L580" s="14">
        <f>F580+H580+J580</f>
        <v>7982</v>
      </c>
      <c r="M580" s="8" t="s">
        <v>52</v>
      </c>
      <c r="N580" s="2" t="s">
        <v>106</v>
      </c>
      <c r="O580" s="2" t="s">
        <v>106</v>
      </c>
      <c r="P580" s="2" t="s">
        <v>52</v>
      </c>
      <c r="Q580" s="2" t="s">
        <v>52</v>
      </c>
      <c r="R580" s="2" t="s">
        <v>52</v>
      </c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2" t="s">
        <v>52</v>
      </c>
      <c r="AW580" s="2" t="s">
        <v>52</v>
      </c>
      <c r="AX580" s="2" t="s">
        <v>52</v>
      </c>
      <c r="AY580" s="2" t="s">
        <v>52</v>
      </c>
    </row>
    <row r="581" spans="1:51" ht="30" customHeight="1">
      <c r="A581" s="9"/>
      <c r="B581" s="9"/>
      <c r="C581" s="9"/>
      <c r="D581" s="9"/>
      <c r="E581" s="13"/>
      <c r="F581" s="14"/>
      <c r="G581" s="13"/>
      <c r="H581" s="14"/>
      <c r="I581" s="13"/>
      <c r="J581" s="14"/>
      <c r="K581" s="13"/>
      <c r="L581" s="14"/>
      <c r="M581" s="9"/>
    </row>
    <row r="582" spans="1:51" ht="30" customHeight="1">
      <c r="A582" s="44" t="s">
        <v>1551</v>
      </c>
      <c r="B582" s="44"/>
      <c r="C582" s="44"/>
      <c r="D582" s="44"/>
      <c r="E582" s="45"/>
      <c r="F582" s="46"/>
      <c r="G582" s="45"/>
      <c r="H582" s="46"/>
      <c r="I582" s="45"/>
      <c r="J582" s="46"/>
      <c r="K582" s="45"/>
      <c r="L582" s="46"/>
      <c r="M582" s="44"/>
      <c r="N582" s="1" t="s">
        <v>568</v>
      </c>
    </row>
    <row r="583" spans="1:51" ht="30" customHeight="1">
      <c r="A583" s="8" t="s">
        <v>1552</v>
      </c>
      <c r="B583" s="8" t="s">
        <v>1553</v>
      </c>
      <c r="C583" s="8" t="s">
        <v>72</v>
      </c>
      <c r="D583" s="9">
        <v>4.25</v>
      </c>
      <c r="E583" s="13">
        <f>단가대비표!O70</f>
        <v>2580</v>
      </c>
      <c r="F583" s="14">
        <f>TRUNC(E583*D583,1)</f>
        <v>10965</v>
      </c>
      <c r="G583" s="13">
        <f>단가대비표!P70</f>
        <v>0</v>
      </c>
      <c r="H583" s="14">
        <f>TRUNC(G583*D583,1)</f>
        <v>0</v>
      </c>
      <c r="I583" s="13">
        <f>단가대비표!V70</f>
        <v>0</v>
      </c>
      <c r="J583" s="14">
        <f>TRUNC(I583*D583,1)</f>
        <v>0</v>
      </c>
      <c r="K583" s="13">
        <f t="shared" ref="K583:L587" si="55">TRUNC(E583+G583+I583,1)</f>
        <v>2580</v>
      </c>
      <c r="L583" s="14">
        <f t="shared" si="55"/>
        <v>10965</v>
      </c>
      <c r="M583" s="8" t="s">
        <v>52</v>
      </c>
      <c r="N583" s="2" t="s">
        <v>568</v>
      </c>
      <c r="O583" s="2" t="s">
        <v>1554</v>
      </c>
      <c r="P583" s="2" t="s">
        <v>64</v>
      </c>
      <c r="Q583" s="2" t="s">
        <v>64</v>
      </c>
      <c r="R583" s="2" t="s">
        <v>63</v>
      </c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2" t="s">
        <v>52</v>
      </c>
      <c r="AW583" s="2" t="s">
        <v>1555</v>
      </c>
      <c r="AX583" s="2" t="s">
        <v>52</v>
      </c>
      <c r="AY583" s="2" t="s">
        <v>52</v>
      </c>
    </row>
    <row r="584" spans="1:51" ht="30" customHeight="1">
      <c r="A584" s="8" t="s">
        <v>1556</v>
      </c>
      <c r="B584" s="8" t="s">
        <v>1557</v>
      </c>
      <c r="C584" s="8" t="s">
        <v>77</v>
      </c>
      <c r="D584" s="9">
        <v>2.1</v>
      </c>
      <c r="E584" s="13">
        <f>단가대비표!O62</f>
        <v>2375</v>
      </c>
      <c r="F584" s="14">
        <f>TRUNC(E584*D584,1)</f>
        <v>4987.5</v>
      </c>
      <c r="G584" s="13">
        <f>단가대비표!P62</f>
        <v>0</v>
      </c>
      <c r="H584" s="14">
        <f>TRUNC(G584*D584,1)</f>
        <v>0</v>
      </c>
      <c r="I584" s="13">
        <f>단가대비표!V62</f>
        <v>0</v>
      </c>
      <c r="J584" s="14">
        <f>TRUNC(I584*D584,1)</f>
        <v>0</v>
      </c>
      <c r="K584" s="13">
        <f t="shared" si="55"/>
        <v>2375</v>
      </c>
      <c r="L584" s="14">
        <f t="shared" si="55"/>
        <v>4987.5</v>
      </c>
      <c r="M584" s="8" t="s">
        <v>52</v>
      </c>
      <c r="N584" s="2" t="s">
        <v>568</v>
      </c>
      <c r="O584" s="2" t="s">
        <v>1558</v>
      </c>
      <c r="P584" s="2" t="s">
        <v>64</v>
      </c>
      <c r="Q584" s="2" t="s">
        <v>64</v>
      </c>
      <c r="R584" s="2" t="s">
        <v>63</v>
      </c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2" t="s">
        <v>52</v>
      </c>
      <c r="AW584" s="2" t="s">
        <v>1559</v>
      </c>
      <c r="AX584" s="2" t="s">
        <v>52</v>
      </c>
      <c r="AY584" s="2" t="s">
        <v>52</v>
      </c>
    </row>
    <row r="585" spans="1:51" ht="30" customHeight="1">
      <c r="A585" s="8" t="s">
        <v>1560</v>
      </c>
      <c r="B585" s="8" t="s">
        <v>1561</v>
      </c>
      <c r="C585" s="8" t="s">
        <v>77</v>
      </c>
      <c r="D585" s="9">
        <v>1.05</v>
      </c>
      <c r="E585" s="13">
        <f>단가대비표!O55</f>
        <v>5957</v>
      </c>
      <c r="F585" s="14">
        <f>TRUNC(E585*D585,1)</f>
        <v>6254.8</v>
      </c>
      <c r="G585" s="13">
        <f>단가대비표!P55</f>
        <v>0</v>
      </c>
      <c r="H585" s="14">
        <f>TRUNC(G585*D585,1)</f>
        <v>0</v>
      </c>
      <c r="I585" s="13">
        <f>단가대비표!V55</f>
        <v>0</v>
      </c>
      <c r="J585" s="14">
        <f>TRUNC(I585*D585,1)</f>
        <v>0</v>
      </c>
      <c r="K585" s="13">
        <f t="shared" si="55"/>
        <v>5957</v>
      </c>
      <c r="L585" s="14">
        <f t="shared" si="55"/>
        <v>6254.8</v>
      </c>
      <c r="M585" s="8" t="s">
        <v>52</v>
      </c>
      <c r="N585" s="2" t="s">
        <v>568</v>
      </c>
      <c r="O585" s="2" t="s">
        <v>1562</v>
      </c>
      <c r="P585" s="2" t="s">
        <v>64</v>
      </c>
      <c r="Q585" s="2" t="s">
        <v>64</v>
      </c>
      <c r="R585" s="2" t="s">
        <v>63</v>
      </c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2" t="s">
        <v>52</v>
      </c>
      <c r="AW585" s="2" t="s">
        <v>1563</v>
      </c>
      <c r="AX585" s="2" t="s">
        <v>52</v>
      </c>
      <c r="AY585" s="2" t="s">
        <v>52</v>
      </c>
    </row>
    <row r="586" spans="1:51" ht="30" customHeight="1">
      <c r="A586" s="8" t="s">
        <v>1564</v>
      </c>
      <c r="B586" s="8" t="s">
        <v>858</v>
      </c>
      <c r="C586" s="8" t="s">
        <v>859</v>
      </c>
      <c r="D586" s="9">
        <v>0.08</v>
      </c>
      <c r="E586" s="13">
        <f>단가대비표!O181</f>
        <v>0</v>
      </c>
      <c r="F586" s="14">
        <f>TRUNC(E586*D586,1)</f>
        <v>0</v>
      </c>
      <c r="G586" s="13">
        <f>단가대비표!P181</f>
        <v>192305</v>
      </c>
      <c r="H586" s="14">
        <f>TRUNC(G586*D586,1)</f>
        <v>15384.4</v>
      </c>
      <c r="I586" s="13">
        <f>단가대비표!V181</f>
        <v>0</v>
      </c>
      <c r="J586" s="14">
        <f>TRUNC(I586*D586,1)</f>
        <v>0</v>
      </c>
      <c r="K586" s="13">
        <f t="shared" si="55"/>
        <v>192305</v>
      </c>
      <c r="L586" s="14">
        <f t="shared" si="55"/>
        <v>15384.4</v>
      </c>
      <c r="M586" s="8" t="s">
        <v>52</v>
      </c>
      <c r="N586" s="2" t="s">
        <v>568</v>
      </c>
      <c r="O586" s="2" t="s">
        <v>1565</v>
      </c>
      <c r="P586" s="2" t="s">
        <v>64</v>
      </c>
      <c r="Q586" s="2" t="s">
        <v>64</v>
      </c>
      <c r="R586" s="2" t="s">
        <v>63</v>
      </c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2" t="s">
        <v>52</v>
      </c>
      <c r="AW586" s="2" t="s">
        <v>1566</v>
      </c>
      <c r="AX586" s="2" t="s">
        <v>52</v>
      </c>
      <c r="AY586" s="2" t="s">
        <v>52</v>
      </c>
    </row>
    <row r="587" spans="1:51" ht="30" customHeight="1">
      <c r="A587" s="8" t="s">
        <v>862</v>
      </c>
      <c r="B587" s="8" t="s">
        <v>863</v>
      </c>
      <c r="C587" s="8" t="s">
        <v>859</v>
      </c>
      <c r="D587" s="9">
        <v>0.06</v>
      </c>
      <c r="E587" s="13">
        <f>단가대비표!O160</f>
        <v>0</v>
      </c>
      <c r="F587" s="14">
        <f>TRUNC(E587*D587,1)</f>
        <v>0</v>
      </c>
      <c r="G587" s="13">
        <f>단가대비표!P160</f>
        <v>130264</v>
      </c>
      <c r="H587" s="14">
        <f>TRUNC(G587*D587,1)</f>
        <v>7815.8</v>
      </c>
      <c r="I587" s="13">
        <f>단가대비표!V160</f>
        <v>0</v>
      </c>
      <c r="J587" s="14">
        <f>TRUNC(I587*D587,1)</f>
        <v>0</v>
      </c>
      <c r="K587" s="13">
        <f t="shared" si="55"/>
        <v>130264</v>
      </c>
      <c r="L587" s="14">
        <f t="shared" si="55"/>
        <v>7815.8</v>
      </c>
      <c r="M587" s="8" t="s">
        <v>52</v>
      </c>
      <c r="N587" s="2" t="s">
        <v>568</v>
      </c>
      <c r="O587" s="2" t="s">
        <v>864</v>
      </c>
      <c r="P587" s="2" t="s">
        <v>64</v>
      </c>
      <c r="Q587" s="2" t="s">
        <v>64</v>
      </c>
      <c r="R587" s="2" t="s">
        <v>63</v>
      </c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2" t="s">
        <v>52</v>
      </c>
      <c r="AW587" s="2" t="s">
        <v>1567</v>
      </c>
      <c r="AX587" s="2" t="s">
        <v>52</v>
      </c>
      <c r="AY587" s="2" t="s">
        <v>52</v>
      </c>
    </row>
    <row r="588" spans="1:51" ht="30" customHeight="1">
      <c r="A588" s="8" t="s">
        <v>845</v>
      </c>
      <c r="B588" s="8" t="s">
        <v>52</v>
      </c>
      <c r="C588" s="8" t="s">
        <v>52</v>
      </c>
      <c r="D588" s="9"/>
      <c r="E588" s="13"/>
      <c r="F588" s="14">
        <f>TRUNC(SUMIF(N583:N587, N582, F583:F587),0)</f>
        <v>22207</v>
      </c>
      <c r="G588" s="13"/>
      <c r="H588" s="14">
        <f>TRUNC(SUMIF(N583:N587, N582, H583:H587),0)</f>
        <v>23200</v>
      </c>
      <c r="I588" s="13"/>
      <c r="J588" s="14">
        <f>TRUNC(SUMIF(N583:N587, N582, J583:J587),0)</f>
        <v>0</v>
      </c>
      <c r="K588" s="13"/>
      <c r="L588" s="14">
        <f>F588+H588+J588</f>
        <v>45407</v>
      </c>
      <c r="M588" s="8" t="s">
        <v>52</v>
      </c>
      <c r="N588" s="2" t="s">
        <v>106</v>
      </c>
      <c r="O588" s="2" t="s">
        <v>106</v>
      </c>
      <c r="P588" s="2" t="s">
        <v>52</v>
      </c>
      <c r="Q588" s="2" t="s">
        <v>52</v>
      </c>
      <c r="R588" s="2" t="s">
        <v>52</v>
      </c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2" t="s">
        <v>52</v>
      </c>
      <c r="AW588" s="2" t="s">
        <v>52</v>
      </c>
      <c r="AX588" s="2" t="s">
        <v>52</v>
      </c>
      <c r="AY588" s="2" t="s">
        <v>52</v>
      </c>
    </row>
    <row r="589" spans="1:51" ht="30" customHeight="1">
      <c r="A589" s="9"/>
      <c r="B589" s="9"/>
      <c r="C589" s="9"/>
      <c r="D589" s="9"/>
      <c r="E589" s="13"/>
      <c r="F589" s="14"/>
      <c r="G589" s="13"/>
      <c r="H589" s="14"/>
      <c r="I589" s="13"/>
      <c r="J589" s="14"/>
      <c r="K589" s="13"/>
      <c r="L589" s="14"/>
      <c r="M589" s="9"/>
    </row>
    <row r="590" spans="1:51" ht="30" customHeight="1">
      <c r="A590" s="44" t="s">
        <v>1568</v>
      </c>
      <c r="B590" s="44"/>
      <c r="C590" s="44"/>
      <c r="D590" s="44"/>
      <c r="E590" s="45"/>
      <c r="F590" s="46"/>
      <c r="G590" s="45"/>
      <c r="H590" s="46"/>
      <c r="I590" s="45"/>
      <c r="J590" s="46"/>
      <c r="K590" s="45"/>
      <c r="L590" s="46"/>
      <c r="M590" s="44"/>
      <c r="N590" s="1" t="s">
        <v>593</v>
      </c>
    </row>
    <row r="591" spans="1:51" ht="30" customHeight="1">
      <c r="A591" s="8" t="s">
        <v>1552</v>
      </c>
      <c r="B591" s="8" t="s">
        <v>1553</v>
      </c>
      <c r="C591" s="8" t="s">
        <v>72</v>
      </c>
      <c r="D591" s="9">
        <v>4.25</v>
      </c>
      <c r="E591" s="13">
        <f>단가대비표!O70</f>
        <v>2580</v>
      </c>
      <c r="F591" s="14">
        <f t="shared" ref="F591:F596" si="56">TRUNC(E591*D591,1)</f>
        <v>10965</v>
      </c>
      <c r="G591" s="13">
        <f>단가대비표!P70</f>
        <v>0</v>
      </c>
      <c r="H591" s="14">
        <f t="shared" ref="H591:H596" si="57">TRUNC(G591*D591,1)</f>
        <v>0</v>
      </c>
      <c r="I591" s="13">
        <f>단가대비표!V70</f>
        <v>0</v>
      </c>
      <c r="J591" s="14">
        <f t="shared" ref="J591:J596" si="58">TRUNC(I591*D591,1)</f>
        <v>0</v>
      </c>
      <c r="K591" s="13">
        <f t="shared" ref="K591:L596" si="59">TRUNC(E591+G591+I591,1)</f>
        <v>2580</v>
      </c>
      <c r="L591" s="14">
        <f t="shared" si="59"/>
        <v>10965</v>
      </c>
      <c r="M591" s="8" t="s">
        <v>52</v>
      </c>
      <c r="N591" s="2" t="s">
        <v>593</v>
      </c>
      <c r="O591" s="2" t="s">
        <v>1554</v>
      </c>
      <c r="P591" s="2" t="s">
        <v>64</v>
      </c>
      <c r="Q591" s="2" t="s">
        <v>64</v>
      </c>
      <c r="R591" s="2" t="s">
        <v>63</v>
      </c>
      <c r="S591" s="3"/>
      <c r="T591" s="3"/>
      <c r="U591" s="3"/>
      <c r="V591" s="3">
        <v>1</v>
      </c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2" t="s">
        <v>52</v>
      </c>
      <c r="AW591" s="2" t="s">
        <v>1569</v>
      </c>
      <c r="AX591" s="2" t="s">
        <v>52</v>
      </c>
      <c r="AY591" s="2" t="s">
        <v>52</v>
      </c>
    </row>
    <row r="592" spans="1:51" ht="30" customHeight="1">
      <c r="A592" s="8" t="s">
        <v>1556</v>
      </c>
      <c r="B592" s="8" t="s">
        <v>1570</v>
      </c>
      <c r="C592" s="8" t="s">
        <v>77</v>
      </c>
      <c r="D592" s="9">
        <v>2.1</v>
      </c>
      <c r="E592" s="13">
        <f>단가대비표!O61</f>
        <v>1750</v>
      </c>
      <c r="F592" s="14">
        <f t="shared" si="56"/>
        <v>3675</v>
      </c>
      <c r="G592" s="13">
        <f>단가대비표!P61</f>
        <v>0</v>
      </c>
      <c r="H592" s="14">
        <f t="shared" si="57"/>
        <v>0</v>
      </c>
      <c r="I592" s="13">
        <f>단가대비표!V61</f>
        <v>0</v>
      </c>
      <c r="J592" s="14">
        <f t="shared" si="58"/>
        <v>0</v>
      </c>
      <c r="K592" s="13">
        <f t="shared" si="59"/>
        <v>1750</v>
      </c>
      <c r="L592" s="14">
        <f t="shared" si="59"/>
        <v>3675</v>
      </c>
      <c r="M592" s="8" t="s">
        <v>52</v>
      </c>
      <c r="N592" s="2" t="s">
        <v>593</v>
      </c>
      <c r="O592" s="2" t="s">
        <v>1571</v>
      </c>
      <c r="P592" s="2" t="s">
        <v>64</v>
      </c>
      <c r="Q592" s="2" t="s">
        <v>64</v>
      </c>
      <c r="R592" s="2" t="s">
        <v>63</v>
      </c>
      <c r="S592" s="3"/>
      <c r="T592" s="3"/>
      <c r="U592" s="3"/>
      <c r="V592" s="3">
        <v>1</v>
      </c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2" t="s">
        <v>52</v>
      </c>
      <c r="AW592" s="2" t="s">
        <v>1572</v>
      </c>
      <c r="AX592" s="2" t="s">
        <v>52</v>
      </c>
      <c r="AY592" s="2" t="s">
        <v>52</v>
      </c>
    </row>
    <row r="593" spans="1:51" ht="30" customHeight="1">
      <c r="A593" s="8" t="s">
        <v>1573</v>
      </c>
      <c r="B593" s="8" t="s">
        <v>1574</v>
      </c>
      <c r="C593" s="8" t="s">
        <v>77</v>
      </c>
      <c r="D593" s="9">
        <v>1.05</v>
      </c>
      <c r="E593" s="13">
        <f>단가대비표!O54</f>
        <v>8934</v>
      </c>
      <c r="F593" s="14">
        <f t="shared" si="56"/>
        <v>9380.7000000000007</v>
      </c>
      <c r="G593" s="13">
        <f>단가대비표!P54</f>
        <v>0</v>
      </c>
      <c r="H593" s="14">
        <f t="shared" si="57"/>
        <v>0</v>
      </c>
      <c r="I593" s="13">
        <f>단가대비표!V54</f>
        <v>0</v>
      </c>
      <c r="J593" s="14">
        <f t="shared" si="58"/>
        <v>0</v>
      </c>
      <c r="K593" s="13">
        <f t="shared" si="59"/>
        <v>8934</v>
      </c>
      <c r="L593" s="14">
        <f t="shared" si="59"/>
        <v>9380.7000000000007</v>
      </c>
      <c r="M593" s="8" t="s">
        <v>52</v>
      </c>
      <c r="N593" s="2" t="s">
        <v>593</v>
      </c>
      <c r="O593" s="2" t="s">
        <v>1575</v>
      </c>
      <c r="P593" s="2" t="s">
        <v>64</v>
      </c>
      <c r="Q593" s="2" t="s">
        <v>64</v>
      </c>
      <c r="R593" s="2" t="s">
        <v>63</v>
      </c>
      <c r="S593" s="3"/>
      <c r="T593" s="3"/>
      <c r="U593" s="3"/>
      <c r="V593" s="3">
        <v>1</v>
      </c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2" t="s">
        <v>52</v>
      </c>
      <c r="AW593" s="2" t="s">
        <v>1576</v>
      </c>
      <c r="AX593" s="2" t="s">
        <v>52</v>
      </c>
      <c r="AY593" s="2" t="s">
        <v>52</v>
      </c>
    </row>
    <row r="594" spans="1:51" ht="30" customHeight="1">
      <c r="A594" s="8" t="s">
        <v>1564</v>
      </c>
      <c r="B594" s="8" t="s">
        <v>858</v>
      </c>
      <c r="C594" s="8" t="s">
        <v>859</v>
      </c>
      <c r="D594" s="9">
        <v>0.12</v>
      </c>
      <c r="E594" s="13">
        <f>단가대비표!O181</f>
        <v>0</v>
      </c>
      <c r="F594" s="14">
        <f t="shared" si="56"/>
        <v>0</v>
      </c>
      <c r="G594" s="13">
        <f>단가대비표!P181</f>
        <v>192305</v>
      </c>
      <c r="H594" s="14">
        <f t="shared" si="57"/>
        <v>23076.6</v>
      </c>
      <c r="I594" s="13">
        <f>단가대비표!V181</f>
        <v>0</v>
      </c>
      <c r="J594" s="14">
        <f t="shared" si="58"/>
        <v>0</v>
      </c>
      <c r="K594" s="13">
        <f t="shared" si="59"/>
        <v>192305</v>
      </c>
      <c r="L594" s="14">
        <f t="shared" si="59"/>
        <v>23076.6</v>
      </c>
      <c r="M594" s="8" t="s">
        <v>52</v>
      </c>
      <c r="N594" s="2" t="s">
        <v>593</v>
      </c>
      <c r="O594" s="2" t="s">
        <v>1565</v>
      </c>
      <c r="P594" s="2" t="s">
        <v>64</v>
      </c>
      <c r="Q594" s="2" t="s">
        <v>64</v>
      </c>
      <c r="R594" s="2" t="s">
        <v>63</v>
      </c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2" t="s">
        <v>52</v>
      </c>
      <c r="AW594" s="2" t="s">
        <v>1577</v>
      </c>
      <c r="AX594" s="2" t="s">
        <v>52</v>
      </c>
      <c r="AY594" s="2" t="s">
        <v>52</v>
      </c>
    </row>
    <row r="595" spans="1:51" ht="30" customHeight="1">
      <c r="A595" s="8" t="s">
        <v>862</v>
      </c>
      <c r="B595" s="8" t="s">
        <v>863</v>
      </c>
      <c r="C595" s="8" t="s">
        <v>859</v>
      </c>
      <c r="D595" s="9">
        <v>0.05</v>
      </c>
      <c r="E595" s="13">
        <f>단가대비표!O160</f>
        <v>0</v>
      </c>
      <c r="F595" s="14">
        <f t="shared" si="56"/>
        <v>0</v>
      </c>
      <c r="G595" s="13">
        <f>단가대비표!P160</f>
        <v>130264</v>
      </c>
      <c r="H595" s="14">
        <f t="shared" si="57"/>
        <v>6513.2</v>
      </c>
      <c r="I595" s="13">
        <f>단가대비표!V160</f>
        <v>0</v>
      </c>
      <c r="J595" s="14">
        <f t="shared" si="58"/>
        <v>0</v>
      </c>
      <c r="K595" s="13">
        <f t="shared" si="59"/>
        <v>130264</v>
      </c>
      <c r="L595" s="14">
        <f t="shared" si="59"/>
        <v>6513.2</v>
      </c>
      <c r="M595" s="8" t="s">
        <v>52</v>
      </c>
      <c r="N595" s="2" t="s">
        <v>593</v>
      </c>
      <c r="O595" s="2" t="s">
        <v>864</v>
      </c>
      <c r="P595" s="2" t="s">
        <v>64</v>
      </c>
      <c r="Q595" s="2" t="s">
        <v>64</v>
      </c>
      <c r="R595" s="2" t="s">
        <v>63</v>
      </c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2" t="s">
        <v>52</v>
      </c>
      <c r="AW595" s="2" t="s">
        <v>1578</v>
      </c>
      <c r="AX595" s="2" t="s">
        <v>52</v>
      </c>
      <c r="AY595" s="2" t="s">
        <v>52</v>
      </c>
    </row>
    <row r="596" spans="1:51" ht="30" customHeight="1">
      <c r="A596" s="8" t="s">
        <v>869</v>
      </c>
      <c r="B596" s="8" t="s">
        <v>1579</v>
      </c>
      <c r="C596" s="8" t="s">
        <v>172</v>
      </c>
      <c r="D596" s="9">
        <v>1</v>
      </c>
      <c r="E596" s="13">
        <v>0</v>
      </c>
      <c r="F596" s="14">
        <f t="shared" si="56"/>
        <v>0</v>
      </c>
      <c r="G596" s="13">
        <v>0</v>
      </c>
      <c r="H596" s="14">
        <f t="shared" si="57"/>
        <v>0</v>
      </c>
      <c r="I596" s="13">
        <f>TRUNC(SUMIF(V591:V596, RIGHTB(O596, 1), H591:H596)*U596, 2)</f>
        <v>0</v>
      </c>
      <c r="J596" s="14">
        <f t="shared" si="58"/>
        <v>0</v>
      </c>
      <c r="K596" s="13">
        <f t="shared" si="59"/>
        <v>0</v>
      </c>
      <c r="L596" s="14">
        <f t="shared" si="59"/>
        <v>0</v>
      </c>
      <c r="M596" s="8" t="s">
        <v>52</v>
      </c>
      <c r="N596" s="2" t="s">
        <v>593</v>
      </c>
      <c r="O596" s="2" t="s">
        <v>843</v>
      </c>
      <c r="P596" s="2" t="s">
        <v>64</v>
      </c>
      <c r="Q596" s="2" t="s">
        <v>64</v>
      </c>
      <c r="R596" s="2" t="s">
        <v>64</v>
      </c>
      <c r="S596" s="3">
        <v>1</v>
      </c>
      <c r="T596" s="3">
        <v>2</v>
      </c>
      <c r="U596" s="3">
        <v>0.01</v>
      </c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2" t="s">
        <v>52</v>
      </c>
      <c r="AW596" s="2" t="s">
        <v>1580</v>
      </c>
      <c r="AX596" s="2" t="s">
        <v>52</v>
      </c>
      <c r="AY596" s="2" t="s">
        <v>52</v>
      </c>
    </row>
    <row r="597" spans="1:51" ht="30" customHeight="1">
      <c r="A597" s="8" t="s">
        <v>845</v>
      </c>
      <c r="B597" s="8" t="s">
        <v>52</v>
      </c>
      <c r="C597" s="8" t="s">
        <v>52</v>
      </c>
      <c r="D597" s="9"/>
      <c r="E597" s="13"/>
      <c r="F597" s="14">
        <f>TRUNC(SUMIF(N591:N596, N590, F591:F596),0)</f>
        <v>24020</v>
      </c>
      <c r="G597" s="13"/>
      <c r="H597" s="14">
        <f>TRUNC(SUMIF(N591:N596, N590, H591:H596),0)</f>
        <v>29589</v>
      </c>
      <c r="I597" s="13"/>
      <c r="J597" s="14">
        <f>TRUNC(SUMIF(N591:N596, N590, J591:J596),0)</f>
        <v>0</v>
      </c>
      <c r="K597" s="13"/>
      <c r="L597" s="14">
        <f>F597+H597+J597</f>
        <v>53609</v>
      </c>
      <c r="M597" s="8" t="s">
        <v>52</v>
      </c>
      <c r="N597" s="2" t="s">
        <v>106</v>
      </c>
      <c r="O597" s="2" t="s">
        <v>106</v>
      </c>
      <c r="P597" s="2" t="s">
        <v>52</v>
      </c>
      <c r="Q597" s="2" t="s">
        <v>52</v>
      </c>
      <c r="R597" s="2" t="s">
        <v>52</v>
      </c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2" t="s">
        <v>52</v>
      </c>
      <c r="AW597" s="2" t="s">
        <v>52</v>
      </c>
      <c r="AX597" s="2" t="s">
        <v>52</v>
      </c>
      <c r="AY597" s="2" t="s">
        <v>52</v>
      </c>
    </row>
    <row r="598" spans="1:51" ht="30" customHeight="1">
      <c r="A598" s="9"/>
      <c r="B598" s="9"/>
      <c r="C598" s="9"/>
      <c r="D598" s="9"/>
      <c r="E598" s="13"/>
      <c r="F598" s="14"/>
      <c r="G598" s="13"/>
      <c r="H598" s="14"/>
      <c r="I598" s="13"/>
      <c r="J598" s="14"/>
      <c r="K598" s="13"/>
      <c r="L598" s="14"/>
      <c r="M598" s="9"/>
    </row>
    <row r="599" spans="1:51" ht="30" customHeight="1">
      <c r="A599" s="44" t="s">
        <v>1581</v>
      </c>
      <c r="B599" s="44"/>
      <c r="C599" s="44"/>
      <c r="D599" s="44"/>
      <c r="E599" s="45"/>
      <c r="F599" s="46"/>
      <c r="G599" s="45"/>
      <c r="H599" s="46"/>
      <c r="I599" s="45"/>
      <c r="J599" s="46"/>
      <c r="K599" s="45"/>
      <c r="L599" s="46"/>
      <c r="M599" s="44"/>
      <c r="N599" s="1" t="s">
        <v>597</v>
      </c>
    </row>
    <row r="600" spans="1:51" ht="30" customHeight="1">
      <c r="A600" s="8" t="s">
        <v>1564</v>
      </c>
      <c r="B600" s="8" t="s">
        <v>858</v>
      </c>
      <c r="C600" s="8" t="s">
        <v>859</v>
      </c>
      <c r="D600" s="9">
        <v>4.5999999999999999E-2</v>
      </c>
      <c r="E600" s="13">
        <f>단가대비표!O181</f>
        <v>0</v>
      </c>
      <c r="F600" s="14">
        <f>TRUNC(E600*D600,1)</f>
        <v>0</v>
      </c>
      <c r="G600" s="13">
        <f>단가대비표!P181</f>
        <v>192305</v>
      </c>
      <c r="H600" s="14">
        <f>TRUNC(G600*D600,1)</f>
        <v>8846</v>
      </c>
      <c r="I600" s="13">
        <f>단가대비표!V181</f>
        <v>0</v>
      </c>
      <c r="J600" s="14">
        <f>TRUNC(I600*D600,1)</f>
        <v>0</v>
      </c>
      <c r="K600" s="13">
        <f t="shared" ref="K600:L604" si="60">TRUNC(E600+G600+I600,1)</f>
        <v>192305</v>
      </c>
      <c r="L600" s="14">
        <f t="shared" si="60"/>
        <v>8846</v>
      </c>
      <c r="M600" s="8" t="s">
        <v>52</v>
      </c>
      <c r="N600" s="2" t="s">
        <v>597</v>
      </c>
      <c r="O600" s="2" t="s">
        <v>1565</v>
      </c>
      <c r="P600" s="2" t="s">
        <v>64</v>
      </c>
      <c r="Q600" s="2" t="s">
        <v>64</v>
      </c>
      <c r="R600" s="2" t="s">
        <v>63</v>
      </c>
      <c r="S600" s="3"/>
      <c r="T600" s="3"/>
      <c r="U600" s="3"/>
      <c r="V600" s="3">
        <v>1</v>
      </c>
      <c r="W600" s="3">
        <v>2</v>
      </c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2" t="s">
        <v>52</v>
      </c>
      <c r="AW600" s="2" t="s">
        <v>1582</v>
      </c>
      <c r="AX600" s="2" t="s">
        <v>52</v>
      </c>
      <c r="AY600" s="2" t="s">
        <v>52</v>
      </c>
    </row>
    <row r="601" spans="1:51" ht="30" customHeight="1">
      <c r="A601" s="8" t="s">
        <v>862</v>
      </c>
      <c r="B601" s="8" t="s">
        <v>863</v>
      </c>
      <c r="C601" s="8" t="s">
        <v>859</v>
      </c>
      <c r="D601" s="9">
        <v>2.3E-2</v>
      </c>
      <c r="E601" s="13">
        <f>단가대비표!O160</f>
        <v>0</v>
      </c>
      <c r="F601" s="14">
        <f>TRUNC(E601*D601,1)</f>
        <v>0</v>
      </c>
      <c r="G601" s="13">
        <f>단가대비표!P160</f>
        <v>130264</v>
      </c>
      <c r="H601" s="14">
        <f>TRUNC(G601*D601,1)</f>
        <v>2996</v>
      </c>
      <c r="I601" s="13">
        <f>단가대비표!V160</f>
        <v>0</v>
      </c>
      <c r="J601" s="14">
        <f>TRUNC(I601*D601,1)</f>
        <v>0</v>
      </c>
      <c r="K601" s="13">
        <f t="shared" si="60"/>
        <v>130264</v>
      </c>
      <c r="L601" s="14">
        <f t="shared" si="60"/>
        <v>2996</v>
      </c>
      <c r="M601" s="8" t="s">
        <v>52</v>
      </c>
      <c r="N601" s="2" t="s">
        <v>597</v>
      </c>
      <c r="O601" s="2" t="s">
        <v>864</v>
      </c>
      <c r="P601" s="2" t="s">
        <v>64</v>
      </c>
      <c r="Q601" s="2" t="s">
        <v>64</v>
      </c>
      <c r="R601" s="2" t="s">
        <v>63</v>
      </c>
      <c r="S601" s="3"/>
      <c r="T601" s="3"/>
      <c r="U601" s="3"/>
      <c r="V601" s="3">
        <v>1</v>
      </c>
      <c r="W601" s="3">
        <v>2</v>
      </c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2" t="s">
        <v>52</v>
      </c>
      <c r="AW601" s="2" t="s">
        <v>1583</v>
      </c>
      <c r="AX601" s="2" t="s">
        <v>52</v>
      </c>
      <c r="AY601" s="2" t="s">
        <v>52</v>
      </c>
    </row>
    <row r="602" spans="1:51" ht="30" customHeight="1">
      <c r="A602" s="8" t="s">
        <v>1584</v>
      </c>
      <c r="B602" s="8" t="s">
        <v>1585</v>
      </c>
      <c r="C602" s="8" t="s">
        <v>172</v>
      </c>
      <c r="D602" s="9">
        <v>1</v>
      </c>
      <c r="E602" s="13">
        <v>0</v>
      </c>
      <c r="F602" s="14">
        <f>TRUNC(E602*D602,1)</f>
        <v>0</v>
      </c>
      <c r="G602" s="13">
        <f>TRUNC(SUMIF(V600:V604, RIGHTB(O602, 1), H600:H604)*U602, 2)</f>
        <v>3552.6</v>
      </c>
      <c r="H602" s="14">
        <f>TRUNC(G602*D602,1)</f>
        <v>3552.6</v>
      </c>
      <c r="I602" s="13">
        <v>0</v>
      </c>
      <c r="J602" s="14">
        <f>TRUNC(I602*D602,1)</f>
        <v>0</v>
      </c>
      <c r="K602" s="13">
        <f t="shared" si="60"/>
        <v>3552.6</v>
      </c>
      <c r="L602" s="14">
        <f t="shared" si="60"/>
        <v>3552.6</v>
      </c>
      <c r="M602" s="8" t="s">
        <v>52</v>
      </c>
      <c r="N602" s="2" t="s">
        <v>597</v>
      </c>
      <c r="O602" s="2" t="s">
        <v>843</v>
      </c>
      <c r="P602" s="2" t="s">
        <v>64</v>
      </c>
      <c r="Q602" s="2" t="s">
        <v>64</v>
      </c>
      <c r="R602" s="2" t="s">
        <v>64</v>
      </c>
      <c r="S602" s="3">
        <v>1</v>
      </c>
      <c r="T602" s="3">
        <v>1</v>
      </c>
      <c r="U602" s="3">
        <v>0.3</v>
      </c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2" t="s">
        <v>52</v>
      </c>
      <c r="AW602" s="2" t="s">
        <v>1586</v>
      </c>
      <c r="AX602" s="2" t="s">
        <v>52</v>
      </c>
      <c r="AY602" s="2" t="s">
        <v>52</v>
      </c>
    </row>
    <row r="603" spans="1:51" ht="30" customHeight="1">
      <c r="A603" s="8" t="s">
        <v>1556</v>
      </c>
      <c r="B603" s="8" t="s">
        <v>1570</v>
      </c>
      <c r="C603" s="8" t="s">
        <v>77</v>
      </c>
      <c r="D603" s="9">
        <v>2.1</v>
      </c>
      <c r="E603" s="13">
        <f>단가대비표!O61</f>
        <v>1750</v>
      </c>
      <c r="F603" s="14">
        <f>TRUNC(E603*D603,1)</f>
        <v>3675</v>
      </c>
      <c r="G603" s="13">
        <f>단가대비표!P61</f>
        <v>0</v>
      </c>
      <c r="H603" s="14">
        <f>TRUNC(G603*D603,1)</f>
        <v>0</v>
      </c>
      <c r="I603" s="13">
        <f>단가대비표!V61</f>
        <v>0</v>
      </c>
      <c r="J603" s="14">
        <f>TRUNC(I603*D603,1)</f>
        <v>0</v>
      </c>
      <c r="K603" s="13">
        <f t="shared" si="60"/>
        <v>1750</v>
      </c>
      <c r="L603" s="14">
        <f t="shared" si="60"/>
        <v>3675</v>
      </c>
      <c r="M603" s="8" t="s">
        <v>52</v>
      </c>
      <c r="N603" s="2" t="s">
        <v>597</v>
      </c>
      <c r="O603" s="2" t="s">
        <v>1571</v>
      </c>
      <c r="P603" s="2" t="s">
        <v>64</v>
      </c>
      <c r="Q603" s="2" t="s">
        <v>64</v>
      </c>
      <c r="R603" s="2" t="s">
        <v>63</v>
      </c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2" t="s">
        <v>52</v>
      </c>
      <c r="AW603" s="2" t="s">
        <v>1587</v>
      </c>
      <c r="AX603" s="2" t="s">
        <v>52</v>
      </c>
      <c r="AY603" s="2" t="s">
        <v>52</v>
      </c>
    </row>
    <row r="604" spans="1:51" ht="30" customHeight="1">
      <c r="A604" s="8" t="s">
        <v>869</v>
      </c>
      <c r="B604" s="8" t="s">
        <v>1579</v>
      </c>
      <c r="C604" s="8" t="s">
        <v>172</v>
      </c>
      <c r="D604" s="9">
        <v>1</v>
      </c>
      <c r="E604" s="13">
        <v>0</v>
      </c>
      <c r="F604" s="14">
        <f>TRUNC(E604*D604,1)</f>
        <v>0</v>
      </c>
      <c r="G604" s="13">
        <v>0</v>
      </c>
      <c r="H604" s="14">
        <f>TRUNC(G604*D604,1)</f>
        <v>0</v>
      </c>
      <c r="I604" s="13">
        <f>TRUNC(SUMIF(W600:W604, RIGHTB(O604, 1), H600:H604)*U604, 2)</f>
        <v>118.42</v>
      </c>
      <c r="J604" s="14">
        <f>TRUNC(I604*D604,1)</f>
        <v>118.4</v>
      </c>
      <c r="K604" s="13">
        <f t="shared" si="60"/>
        <v>118.4</v>
      </c>
      <c r="L604" s="14">
        <f t="shared" si="60"/>
        <v>118.4</v>
      </c>
      <c r="M604" s="8" t="s">
        <v>52</v>
      </c>
      <c r="N604" s="2" t="s">
        <v>597</v>
      </c>
      <c r="O604" s="2" t="s">
        <v>871</v>
      </c>
      <c r="P604" s="2" t="s">
        <v>64</v>
      </c>
      <c r="Q604" s="2" t="s">
        <v>64</v>
      </c>
      <c r="R604" s="2" t="s">
        <v>64</v>
      </c>
      <c r="S604" s="3">
        <v>1</v>
      </c>
      <c r="T604" s="3">
        <v>2</v>
      </c>
      <c r="U604" s="3">
        <v>0.01</v>
      </c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2" t="s">
        <v>52</v>
      </c>
      <c r="AW604" s="2" t="s">
        <v>1588</v>
      </c>
      <c r="AX604" s="2" t="s">
        <v>52</v>
      </c>
      <c r="AY604" s="2" t="s">
        <v>52</v>
      </c>
    </row>
    <row r="605" spans="1:51" ht="30" customHeight="1">
      <c r="A605" s="8" t="s">
        <v>845</v>
      </c>
      <c r="B605" s="8" t="s">
        <v>52</v>
      </c>
      <c r="C605" s="8" t="s">
        <v>52</v>
      </c>
      <c r="D605" s="9"/>
      <c r="E605" s="13"/>
      <c r="F605" s="14">
        <f>TRUNC(SUMIF(N600:N604, N599, F600:F604),0)</f>
        <v>3675</v>
      </c>
      <c r="G605" s="13"/>
      <c r="H605" s="14">
        <f>TRUNC(SUMIF(N600:N604, N599, H600:H604),0)</f>
        <v>15394</v>
      </c>
      <c r="I605" s="13"/>
      <c r="J605" s="14">
        <f>TRUNC(SUMIF(N600:N604, N599, J600:J604),0)</f>
        <v>118</v>
      </c>
      <c r="K605" s="13"/>
      <c r="L605" s="14">
        <f>F605+H605+J605</f>
        <v>19187</v>
      </c>
      <c r="M605" s="8" t="s">
        <v>52</v>
      </c>
      <c r="N605" s="2" t="s">
        <v>106</v>
      </c>
      <c r="O605" s="2" t="s">
        <v>106</v>
      </c>
      <c r="P605" s="2" t="s">
        <v>52</v>
      </c>
      <c r="Q605" s="2" t="s">
        <v>52</v>
      </c>
      <c r="R605" s="2" t="s">
        <v>52</v>
      </c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2" t="s">
        <v>52</v>
      </c>
      <c r="AW605" s="2" t="s">
        <v>52</v>
      </c>
      <c r="AX605" s="2" t="s">
        <v>52</v>
      </c>
      <c r="AY605" s="2" t="s">
        <v>52</v>
      </c>
    </row>
    <row r="606" spans="1:51" ht="30" customHeight="1">
      <c r="A606" s="9"/>
      <c r="B606" s="9"/>
      <c r="C606" s="9"/>
      <c r="D606" s="9"/>
      <c r="E606" s="13"/>
      <c r="F606" s="14"/>
      <c r="G606" s="13"/>
      <c r="H606" s="14"/>
      <c r="I606" s="13"/>
      <c r="J606" s="14"/>
      <c r="K606" s="13"/>
      <c r="L606" s="14"/>
      <c r="M606" s="9"/>
    </row>
    <row r="607" spans="1:51" ht="30" customHeight="1">
      <c r="A607" s="44" t="s">
        <v>1589</v>
      </c>
      <c r="B607" s="44"/>
      <c r="C607" s="44"/>
      <c r="D607" s="44"/>
      <c r="E607" s="45"/>
      <c r="F607" s="46"/>
      <c r="G607" s="45"/>
      <c r="H607" s="46"/>
      <c r="I607" s="45"/>
      <c r="J607" s="46"/>
      <c r="K607" s="45"/>
      <c r="L607" s="46"/>
      <c r="M607" s="44"/>
      <c r="N607" s="1" t="s">
        <v>601</v>
      </c>
    </row>
    <row r="608" spans="1:51" ht="30" customHeight="1">
      <c r="A608" s="8" t="s">
        <v>1560</v>
      </c>
      <c r="B608" s="8" t="s">
        <v>1561</v>
      </c>
      <c r="C608" s="8" t="s">
        <v>77</v>
      </c>
      <c r="D608" s="9">
        <v>1.1000000000000001</v>
      </c>
      <c r="E608" s="13">
        <f>단가대비표!O55</f>
        <v>5957</v>
      </c>
      <c r="F608" s="14">
        <f>TRUNC(E608*D608,1)</f>
        <v>6552.7</v>
      </c>
      <c r="G608" s="13">
        <f>단가대비표!P55</f>
        <v>0</v>
      </c>
      <c r="H608" s="14">
        <f>TRUNC(G608*D608,1)</f>
        <v>0</v>
      </c>
      <c r="I608" s="13">
        <f>단가대비표!V55</f>
        <v>0</v>
      </c>
      <c r="J608" s="14">
        <f>TRUNC(I608*D608,1)</f>
        <v>0</v>
      </c>
      <c r="K608" s="13">
        <f>TRUNC(E608+G608+I608,1)</f>
        <v>5957</v>
      </c>
      <c r="L608" s="14">
        <f>TRUNC(F608+H608+J608,1)</f>
        <v>6552.7</v>
      </c>
      <c r="M608" s="8" t="s">
        <v>52</v>
      </c>
      <c r="N608" s="2" t="s">
        <v>601</v>
      </c>
      <c r="O608" s="2" t="s">
        <v>1562</v>
      </c>
      <c r="P608" s="2" t="s">
        <v>64</v>
      </c>
      <c r="Q608" s="2" t="s">
        <v>64</v>
      </c>
      <c r="R608" s="2" t="s">
        <v>63</v>
      </c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2" t="s">
        <v>52</v>
      </c>
      <c r="AW608" s="2" t="s">
        <v>1590</v>
      </c>
      <c r="AX608" s="2" t="s">
        <v>52</v>
      </c>
      <c r="AY608" s="2" t="s">
        <v>52</v>
      </c>
    </row>
    <row r="609" spans="1:51" ht="30" customHeight="1">
      <c r="A609" s="8" t="s">
        <v>1591</v>
      </c>
      <c r="B609" s="8" t="s">
        <v>1592</v>
      </c>
      <c r="C609" s="8" t="s">
        <v>77</v>
      </c>
      <c r="D609" s="9">
        <v>1</v>
      </c>
      <c r="E609" s="13">
        <f>일위대가목록!E246</f>
        <v>0</v>
      </c>
      <c r="F609" s="14">
        <f>TRUNC(E609*D609,1)</f>
        <v>0</v>
      </c>
      <c r="G609" s="13">
        <f>일위대가목록!F246</f>
        <v>12263</v>
      </c>
      <c r="H609" s="14">
        <f>TRUNC(G609*D609,1)</f>
        <v>12263</v>
      </c>
      <c r="I609" s="13">
        <f>일위대가목록!G246</f>
        <v>0</v>
      </c>
      <c r="J609" s="14">
        <f>TRUNC(I609*D609,1)</f>
        <v>0</v>
      </c>
      <c r="K609" s="13">
        <f>TRUNC(E609+G609+I609,1)</f>
        <v>12263</v>
      </c>
      <c r="L609" s="14">
        <f>TRUNC(F609+H609+J609,1)</f>
        <v>12263</v>
      </c>
      <c r="M609" s="8" t="s">
        <v>1593</v>
      </c>
      <c r="N609" s="2" t="s">
        <v>601</v>
      </c>
      <c r="O609" s="2" t="s">
        <v>1594</v>
      </c>
      <c r="P609" s="2" t="s">
        <v>63</v>
      </c>
      <c r="Q609" s="2" t="s">
        <v>64</v>
      </c>
      <c r="R609" s="2" t="s">
        <v>64</v>
      </c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2" t="s">
        <v>52</v>
      </c>
      <c r="AW609" s="2" t="s">
        <v>1595</v>
      </c>
      <c r="AX609" s="2" t="s">
        <v>52</v>
      </c>
      <c r="AY609" s="2" t="s">
        <v>52</v>
      </c>
    </row>
    <row r="610" spans="1:51" ht="30" customHeight="1">
      <c r="A610" s="8" t="s">
        <v>845</v>
      </c>
      <c r="B610" s="8" t="s">
        <v>52</v>
      </c>
      <c r="C610" s="8" t="s">
        <v>52</v>
      </c>
      <c r="D610" s="9"/>
      <c r="E610" s="13"/>
      <c r="F610" s="14">
        <f>TRUNC(SUMIF(N608:N609, N607, F608:F609),0)</f>
        <v>6552</v>
      </c>
      <c r="G610" s="13"/>
      <c r="H610" s="14">
        <f>TRUNC(SUMIF(N608:N609, N607, H608:H609),0)</f>
        <v>12263</v>
      </c>
      <c r="I610" s="13"/>
      <c r="J610" s="14">
        <f>TRUNC(SUMIF(N608:N609, N607, J608:J609),0)</f>
        <v>0</v>
      </c>
      <c r="K610" s="13"/>
      <c r="L610" s="14">
        <f>F610+H610+J610</f>
        <v>18815</v>
      </c>
      <c r="M610" s="8" t="s">
        <v>52</v>
      </c>
      <c r="N610" s="2" t="s">
        <v>106</v>
      </c>
      <c r="O610" s="2" t="s">
        <v>106</v>
      </c>
      <c r="P610" s="2" t="s">
        <v>52</v>
      </c>
      <c r="Q610" s="2" t="s">
        <v>52</v>
      </c>
      <c r="R610" s="2" t="s">
        <v>52</v>
      </c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2" t="s">
        <v>52</v>
      </c>
      <c r="AW610" s="2" t="s">
        <v>52</v>
      </c>
      <c r="AX610" s="2" t="s">
        <v>52</v>
      </c>
      <c r="AY610" s="2" t="s">
        <v>52</v>
      </c>
    </row>
    <row r="611" spans="1:51" ht="30" customHeight="1">
      <c r="A611" s="9"/>
      <c r="B611" s="9"/>
      <c r="C611" s="9"/>
      <c r="D611" s="9"/>
      <c r="E611" s="13"/>
      <c r="F611" s="14"/>
      <c r="G611" s="13"/>
      <c r="H611" s="14"/>
      <c r="I611" s="13"/>
      <c r="J611" s="14"/>
      <c r="K611" s="13"/>
      <c r="L611" s="14"/>
      <c r="M611" s="9"/>
    </row>
    <row r="612" spans="1:51" ht="30" customHeight="1">
      <c r="A612" s="44" t="s">
        <v>1596</v>
      </c>
      <c r="B612" s="44"/>
      <c r="C612" s="44"/>
      <c r="D612" s="44"/>
      <c r="E612" s="45"/>
      <c r="F612" s="46"/>
      <c r="G612" s="45"/>
      <c r="H612" s="46"/>
      <c r="I612" s="45"/>
      <c r="J612" s="46"/>
      <c r="K612" s="45"/>
      <c r="L612" s="46"/>
      <c r="M612" s="44"/>
      <c r="N612" s="1" t="s">
        <v>605</v>
      </c>
    </row>
    <row r="613" spans="1:51" ht="30" customHeight="1">
      <c r="A613" s="8" t="s">
        <v>1560</v>
      </c>
      <c r="B613" s="8" t="s">
        <v>1597</v>
      </c>
      <c r="C613" s="8" t="s">
        <v>77</v>
      </c>
      <c r="D613" s="9">
        <v>2.2000000000000002</v>
      </c>
      <c r="E613" s="13">
        <f>단가대비표!O56</f>
        <v>11914</v>
      </c>
      <c r="F613" s="14">
        <f>TRUNC(E613*D613,1)</f>
        <v>26210.799999999999</v>
      </c>
      <c r="G613" s="13">
        <f>단가대비표!P56</f>
        <v>0</v>
      </c>
      <c r="H613" s="14">
        <f>TRUNC(G613*D613,1)</f>
        <v>0</v>
      </c>
      <c r="I613" s="13">
        <f>단가대비표!V56</f>
        <v>0</v>
      </c>
      <c r="J613" s="14">
        <f>TRUNC(I613*D613,1)</f>
        <v>0</v>
      </c>
      <c r="K613" s="13">
        <f t="shared" ref="K613:L615" si="61">TRUNC(E613+G613+I613,1)</f>
        <v>11914</v>
      </c>
      <c r="L613" s="14">
        <f t="shared" si="61"/>
        <v>26210.799999999999</v>
      </c>
      <c r="M613" s="8" t="s">
        <v>52</v>
      </c>
      <c r="N613" s="2" t="s">
        <v>605</v>
      </c>
      <c r="O613" s="2" t="s">
        <v>1598</v>
      </c>
      <c r="P613" s="2" t="s">
        <v>64</v>
      </c>
      <c r="Q613" s="2" t="s">
        <v>64</v>
      </c>
      <c r="R613" s="2" t="s">
        <v>63</v>
      </c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2" t="s">
        <v>52</v>
      </c>
      <c r="AW613" s="2" t="s">
        <v>1599</v>
      </c>
      <c r="AX613" s="2" t="s">
        <v>52</v>
      </c>
      <c r="AY613" s="2" t="s">
        <v>52</v>
      </c>
    </row>
    <row r="614" spans="1:51" ht="30" customHeight="1">
      <c r="A614" s="8" t="s">
        <v>1600</v>
      </c>
      <c r="B614" s="8" t="s">
        <v>1601</v>
      </c>
      <c r="C614" s="8" t="s">
        <v>77</v>
      </c>
      <c r="D614" s="9">
        <v>1</v>
      </c>
      <c r="E614" s="13">
        <f>일위대가목록!E247</f>
        <v>0</v>
      </c>
      <c r="F614" s="14">
        <f>TRUNC(E614*D614,1)</f>
        <v>0</v>
      </c>
      <c r="G614" s="13">
        <f>일위대가목록!F247</f>
        <v>15601</v>
      </c>
      <c r="H614" s="14">
        <f>TRUNC(G614*D614,1)</f>
        <v>15601</v>
      </c>
      <c r="I614" s="13">
        <f>일위대가목록!G247</f>
        <v>0</v>
      </c>
      <c r="J614" s="14">
        <f>TRUNC(I614*D614,1)</f>
        <v>0</v>
      </c>
      <c r="K614" s="13">
        <f t="shared" si="61"/>
        <v>15601</v>
      </c>
      <c r="L614" s="14">
        <f t="shared" si="61"/>
        <v>15601</v>
      </c>
      <c r="M614" s="8" t="s">
        <v>1602</v>
      </c>
      <c r="N614" s="2" t="s">
        <v>605</v>
      </c>
      <c r="O614" s="2" t="s">
        <v>1603</v>
      </c>
      <c r="P614" s="2" t="s">
        <v>63</v>
      </c>
      <c r="Q614" s="2" t="s">
        <v>64</v>
      </c>
      <c r="R614" s="2" t="s">
        <v>64</v>
      </c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2" t="s">
        <v>52</v>
      </c>
      <c r="AW614" s="2" t="s">
        <v>1604</v>
      </c>
      <c r="AX614" s="2" t="s">
        <v>52</v>
      </c>
      <c r="AY614" s="2" t="s">
        <v>52</v>
      </c>
    </row>
    <row r="615" spans="1:51" ht="30" customHeight="1">
      <c r="A615" s="8" t="s">
        <v>1552</v>
      </c>
      <c r="B615" s="8" t="s">
        <v>1553</v>
      </c>
      <c r="C615" s="8" t="s">
        <v>72</v>
      </c>
      <c r="D615" s="9">
        <v>4</v>
      </c>
      <c r="E615" s="13">
        <f>단가대비표!O70</f>
        <v>2580</v>
      </c>
      <c r="F615" s="14">
        <f>TRUNC(E615*D615,1)</f>
        <v>10320</v>
      </c>
      <c r="G615" s="13">
        <f>단가대비표!P70</f>
        <v>0</v>
      </c>
      <c r="H615" s="14">
        <f>TRUNC(G615*D615,1)</f>
        <v>0</v>
      </c>
      <c r="I615" s="13">
        <f>단가대비표!V70</f>
        <v>0</v>
      </c>
      <c r="J615" s="14">
        <f>TRUNC(I615*D615,1)</f>
        <v>0</v>
      </c>
      <c r="K615" s="13">
        <f t="shared" si="61"/>
        <v>2580</v>
      </c>
      <c r="L615" s="14">
        <f t="shared" si="61"/>
        <v>10320</v>
      </c>
      <c r="M615" s="8" t="s">
        <v>52</v>
      </c>
      <c r="N615" s="2" t="s">
        <v>605</v>
      </c>
      <c r="O615" s="2" t="s">
        <v>1554</v>
      </c>
      <c r="P615" s="2" t="s">
        <v>64</v>
      </c>
      <c r="Q615" s="2" t="s">
        <v>64</v>
      </c>
      <c r="R615" s="2" t="s">
        <v>63</v>
      </c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2" t="s">
        <v>52</v>
      </c>
      <c r="AW615" s="2" t="s">
        <v>1605</v>
      </c>
      <c r="AX615" s="2" t="s">
        <v>52</v>
      </c>
      <c r="AY615" s="2" t="s">
        <v>52</v>
      </c>
    </row>
    <row r="616" spans="1:51" ht="30" customHeight="1">
      <c r="A616" s="8" t="s">
        <v>845</v>
      </c>
      <c r="B616" s="8" t="s">
        <v>52</v>
      </c>
      <c r="C616" s="8" t="s">
        <v>52</v>
      </c>
      <c r="D616" s="9"/>
      <c r="E616" s="13"/>
      <c r="F616" s="14">
        <f>TRUNC(SUMIF(N613:N615, N612, F613:F615),0)</f>
        <v>36530</v>
      </c>
      <c r="G616" s="13"/>
      <c r="H616" s="14">
        <f>TRUNC(SUMIF(N613:N615, N612, H613:H615),0)</f>
        <v>15601</v>
      </c>
      <c r="I616" s="13"/>
      <c r="J616" s="14">
        <f>TRUNC(SUMIF(N613:N615, N612, J613:J615),0)</f>
        <v>0</v>
      </c>
      <c r="K616" s="13"/>
      <c r="L616" s="14">
        <f>F616+H616+J616</f>
        <v>52131</v>
      </c>
      <c r="M616" s="8" t="s">
        <v>52</v>
      </c>
      <c r="N616" s="2" t="s">
        <v>106</v>
      </c>
      <c r="O616" s="2" t="s">
        <v>106</v>
      </c>
      <c r="P616" s="2" t="s">
        <v>52</v>
      </c>
      <c r="Q616" s="2" t="s">
        <v>52</v>
      </c>
      <c r="R616" s="2" t="s">
        <v>52</v>
      </c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2" t="s">
        <v>52</v>
      </c>
      <c r="AW616" s="2" t="s">
        <v>52</v>
      </c>
      <c r="AX616" s="2" t="s">
        <v>52</v>
      </c>
      <c r="AY616" s="2" t="s">
        <v>52</v>
      </c>
    </row>
    <row r="617" spans="1:51" ht="30" customHeight="1">
      <c r="A617" s="9"/>
      <c r="B617" s="9"/>
      <c r="C617" s="9"/>
      <c r="D617" s="9"/>
      <c r="E617" s="13"/>
      <c r="F617" s="14"/>
      <c r="G617" s="13"/>
      <c r="H617" s="14"/>
      <c r="I617" s="13"/>
      <c r="J617" s="14"/>
      <c r="K617" s="13"/>
      <c r="L617" s="14"/>
      <c r="M617" s="9"/>
    </row>
    <row r="618" spans="1:51" ht="30" customHeight="1">
      <c r="A618" s="44" t="s">
        <v>1606</v>
      </c>
      <c r="B618" s="44"/>
      <c r="C618" s="44"/>
      <c r="D618" s="44"/>
      <c r="E618" s="45"/>
      <c r="F618" s="46"/>
      <c r="G618" s="45"/>
      <c r="H618" s="46"/>
      <c r="I618" s="45"/>
      <c r="J618" s="46"/>
      <c r="K618" s="45"/>
      <c r="L618" s="46"/>
      <c r="M618" s="44"/>
      <c r="N618" s="1" t="s">
        <v>609</v>
      </c>
    </row>
    <row r="619" spans="1:51" ht="30" customHeight="1">
      <c r="A619" s="8" t="s">
        <v>1607</v>
      </c>
      <c r="B619" s="8" t="s">
        <v>1608</v>
      </c>
      <c r="C619" s="8" t="s">
        <v>77</v>
      </c>
      <c r="D619" s="9">
        <v>1</v>
      </c>
      <c r="E619" s="13">
        <f>단가대비표!O59</f>
        <v>35000</v>
      </c>
      <c r="F619" s="14">
        <f>TRUNC(E619*D619,1)</f>
        <v>35000</v>
      </c>
      <c r="G619" s="13">
        <f>단가대비표!P59</f>
        <v>0</v>
      </c>
      <c r="H619" s="14">
        <f>TRUNC(G619*D619,1)</f>
        <v>0</v>
      </c>
      <c r="I619" s="13">
        <f>단가대비표!V59</f>
        <v>0</v>
      </c>
      <c r="J619" s="14">
        <f>TRUNC(I619*D619,1)</f>
        <v>0</v>
      </c>
      <c r="K619" s="13">
        <f t="shared" ref="K619:L621" si="62">TRUNC(E619+G619+I619,1)</f>
        <v>35000</v>
      </c>
      <c r="L619" s="14">
        <f t="shared" si="62"/>
        <v>35000</v>
      </c>
      <c r="M619" s="8" t="s">
        <v>52</v>
      </c>
      <c r="N619" s="2" t="s">
        <v>609</v>
      </c>
      <c r="O619" s="2" t="s">
        <v>1609</v>
      </c>
      <c r="P619" s="2" t="s">
        <v>64</v>
      </c>
      <c r="Q619" s="2" t="s">
        <v>64</v>
      </c>
      <c r="R619" s="2" t="s">
        <v>63</v>
      </c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2" t="s">
        <v>52</v>
      </c>
      <c r="AW619" s="2" t="s">
        <v>1610</v>
      </c>
      <c r="AX619" s="2" t="s">
        <v>52</v>
      </c>
      <c r="AY619" s="2" t="s">
        <v>52</v>
      </c>
    </row>
    <row r="620" spans="1:51" ht="30" customHeight="1">
      <c r="A620" s="8" t="s">
        <v>862</v>
      </c>
      <c r="B620" s="8" t="s">
        <v>863</v>
      </c>
      <c r="C620" s="8" t="s">
        <v>859</v>
      </c>
      <c r="D620" s="9">
        <v>0.05</v>
      </c>
      <c r="E620" s="13">
        <f>단가대비표!O160</f>
        <v>0</v>
      </c>
      <c r="F620" s="14">
        <f>TRUNC(E620*D620,1)</f>
        <v>0</v>
      </c>
      <c r="G620" s="13">
        <f>단가대비표!P160</f>
        <v>130264</v>
      </c>
      <c r="H620" s="14">
        <f>TRUNC(G620*D620,1)</f>
        <v>6513.2</v>
      </c>
      <c r="I620" s="13">
        <f>단가대비표!V160</f>
        <v>0</v>
      </c>
      <c r="J620" s="14">
        <f>TRUNC(I620*D620,1)</f>
        <v>0</v>
      </c>
      <c r="K620" s="13">
        <f t="shared" si="62"/>
        <v>130264</v>
      </c>
      <c r="L620" s="14">
        <f t="shared" si="62"/>
        <v>6513.2</v>
      </c>
      <c r="M620" s="8" t="s">
        <v>52</v>
      </c>
      <c r="N620" s="2" t="s">
        <v>609</v>
      </c>
      <c r="O620" s="2" t="s">
        <v>864</v>
      </c>
      <c r="P620" s="2" t="s">
        <v>64</v>
      </c>
      <c r="Q620" s="2" t="s">
        <v>64</v>
      </c>
      <c r="R620" s="2" t="s">
        <v>63</v>
      </c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2" t="s">
        <v>52</v>
      </c>
      <c r="AW620" s="2" t="s">
        <v>1611</v>
      </c>
      <c r="AX620" s="2" t="s">
        <v>52</v>
      </c>
      <c r="AY620" s="2" t="s">
        <v>52</v>
      </c>
    </row>
    <row r="621" spans="1:51" ht="30" customHeight="1">
      <c r="A621" s="8" t="s">
        <v>1185</v>
      </c>
      <c r="B621" s="8" t="s">
        <v>863</v>
      </c>
      <c r="C621" s="8" t="s">
        <v>859</v>
      </c>
      <c r="D621" s="9">
        <v>0.05</v>
      </c>
      <c r="E621" s="13">
        <f>단가대비표!O161</f>
        <v>0</v>
      </c>
      <c r="F621" s="14">
        <f>TRUNC(E621*D621,1)</f>
        <v>0</v>
      </c>
      <c r="G621" s="13">
        <f>단가대비표!P161</f>
        <v>155599</v>
      </c>
      <c r="H621" s="14">
        <f>TRUNC(G621*D621,1)</f>
        <v>7779.9</v>
      </c>
      <c r="I621" s="13">
        <f>단가대비표!V161</f>
        <v>0</v>
      </c>
      <c r="J621" s="14">
        <f>TRUNC(I621*D621,1)</f>
        <v>0</v>
      </c>
      <c r="K621" s="13">
        <f t="shared" si="62"/>
        <v>155599</v>
      </c>
      <c r="L621" s="14">
        <f t="shared" si="62"/>
        <v>7779.9</v>
      </c>
      <c r="M621" s="8" t="s">
        <v>52</v>
      </c>
      <c r="N621" s="2" t="s">
        <v>609</v>
      </c>
      <c r="O621" s="2" t="s">
        <v>1186</v>
      </c>
      <c r="P621" s="2" t="s">
        <v>64</v>
      </c>
      <c r="Q621" s="2" t="s">
        <v>64</v>
      </c>
      <c r="R621" s="2" t="s">
        <v>63</v>
      </c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2" t="s">
        <v>52</v>
      </c>
      <c r="AW621" s="2" t="s">
        <v>1612</v>
      </c>
      <c r="AX621" s="2" t="s">
        <v>52</v>
      </c>
      <c r="AY621" s="2" t="s">
        <v>52</v>
      </c>
    </row>
    <row r="622" spans="1:51" ht="30" customHeight="1">
      <c r="A622" s="8" t="s">
        <v>845</v>
      </c>
      <c r="B622" s="8" t="s">
        <v>52</v>
      </c>
      <c r="C622" s="8" t="s">
        <v>52</v>
      </c>
      <c r="D622" s="9"/>
      <c r="E622" s="13"/>
      <c r="F622" s="14">
        <f>TRUNC(SUMIF(N619:N621, N618, F619:F621),0)</f>
        <v>35000</v>
      </c>
      <c r="G622" s="13"/>
      <c r="H622" s="14">
        <f>TRUNC(SUMIF(N619:N621, N618, H619:H621),0)</f>
        <v>14293</v>
      </c>
      <c r="I622" s="13"/>
      <c r="J622" s="14">
        <f>TRUNC(SUMIF(N619:N621, N618, J619:J621),0)</f>
        <v>0</v>
      </c>
      <c r="K622" s="13"/>
      <c r="L622" s="14">
        <f>F622+H622+J622</f>
        <v>49293</v>
      </c>
      <c r="M622" s="8" t="s">
        <v>52</v>
      </c>
      <c r="N622" s="2" t="s">
        <v>106</v>
      </c>
      <c r="O622" s="2" t="s">
        <v>106</v>
      </c>
      <c r="P622" s="2" t="s">
        <v>52</v>
      </c>
      <c r="Q622" s="2" t="s">
        <v>52</v>
      </c>
      <c r="R622" s="2" t="s">
        <v>52</v>
      </c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2" t="s">
        <v>52</v>
      </c>
      <c r="AW622" s="2" t="s">
        <v>52</v>
      </c>
      <c r="AX622" s="2" t="s">
        <v>52</v>
      </c>
      <c r="AY622" s="2" t="s">
        <v>52</v>
      </c>
    </row>
    <row r="623" spans="1:51" ht="30" customHeight="1">
      <c r="A623" s="9"/>
      <c r="B623" s="9"/>
      <c r="C623" s="9"/>
      <c r="D623" s="9"/>
      <c r="E623" s="13"/>
      <c r="F623" s="14"/>
      <c r="G623" s="13"/>
      <c r="H623" s="14"/>
      <c r="I623" s="13"/>
      <c r="J623" s="14"/>
      <c r="K623" s="13"/>
      <c r="L623" s="14"/>
      <c r="M623" s="9"/>
    </row>
    <row r="624" spans="1:51" ht="30" customHeight="1">
      <c r="A624" s="44" t="s">
        <v>1613</v>
      </c>
      <c r="B624" s="44"/>
      <c r="C624" s="44"/>
      <c r="D624" s="44"/>
      <c r="E624" s="45"/>
      <c r="F624" s="46"/>
      <c r="G624" s="45"/>
      <c r="H624" s="46"/>
      <c r="I624" s="45"/>
      <c r="J624" s="46"/>
      <c r="K624" s="45"/>
      <c r="L624" s="46"/>
      <c r="M624" s="44"/>
      <c r="N624" s="1" t="s">
        <v>613</v>
      </c>
    </row>
    <row r="625" spans="1:51" ht="30" customHeight="1">
      <c r="A625" s="8" t="s">
        <v>1614</v>
      </c>
      <c r="B625" s="8" t="s">
        <v>52</v>
      </c>
      <c r="C625" s="8" t="s">
        <v>243</v>
      </c>
      <c r="D625" s="9">
        <v>1</v>
      </c>
      <c r="E625" s="13">
        <f>단가대비표!O90</f>
        <v>200000</v>
      </c>
      <c r="F625" s="14">
        <f>TRUNC(E625*D625,1)</f>
        <v>200000</v>
      </c>
      <c r="G625" s="13">
        <f>단가대비표!P90</f>
        <v>0</v>
      </c>
      <c r="H625" s="14">
        <f>TRUNC(G625*D625,1)</f>
        <v>0</v>
      </c>
      <c r="I625" s="13">
        <f>단가대비표!V90</f>
        <v>0</v>
      </c>
      <c r="J625" s="14">
        <f>TRUNC(I625*D625,1)</f>
        <v>0</v>
      </c>
      <c r="K625" s="13">
        <f>TRUNC(E625+G625+I625,1)</f>
        <v>200000</v>
      </c>
      <c r="L625" s="14">
        <f>TRUNC(F625+H625+J625,1)</f>
        <v>200000</v>
      </c>
      <c r="M625" s="8" t="s">
        <v>52</v>
      </c>
      <c r="N625" s="2" t="s">
        <v>613</v>
      </c>
      <c r="O625" s="2" t="s">
        <v>1615</v>
      </c>
      <c r="P625" s="2" t="s">
        <v>64</v>
      </c>
      <c r="Q625" s="2" t="s">
        <v>64</v>
      </c>
      <c r="R625" s="2" t="s">
        <v>63</v>
      </c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2" t="s">
        <v>52</v>
      </c>
      <c r="AW625" s="2" t="s">
        <v>1616</v>
      </c>
      <c r="AX625" s="2" t="s">
        <v>52</v>
      </c>
      <c r="AY625" s="2" t="s">
        <v>52</v>
      </c>
    </row>
    <row r="626" spans="1:51" ht="30" customHeight="1">
      <c r="A626" s="8" t="s">
        <v>845</v>
      </c>
      <c r="B626" s="8" t="s">
        <v>52</v>
      </c>
      <c r="C626" s="8" t="s">
        <v>52</v>
      </c>
      <c r="D626" s="9"/>
      <c r="E626" s="13"/>
      <c r="F626" s="14">
        <f>TRUNC(SUMIF(N625:N625, N624, F625:F625),0)</f>
        <v>200000</v>
      </c>
      <c r="G626" s="13"/>
      <c r="H626" s="14">
        <f>TRUNC(SUMIF(N625:N625, N624, H625:H625),0)</f>
        <v>0</v>
      </c>
      <c r="I626" s="13"/>
      <c r="J626" s="14">
        <f>TRUNC(SUMIF(N625:N625, N624, J625:J625),0)</f>
        <v>0</v>
      </c>
      <c r="K626" s="13"/>
      <c r="L626" s="14">
        <f>F626+H626+J626</f>
        <v>200000</v>
      </c>
      <c r="M626" s="8" t="s">
        <v>52</v>
      </c>
      <c r="N626" s="2" t="s">
        <v>106</v>
      </c>
      <c r="O626" s="2" t="s">
        <v>106</v>
      </c>
      <c r="P626" s="2" t="s">
        <v>52</v>
      </c>
      <c r="Q626" s="2" t="s">
        <v>52</v>
      </c>
      <c r="R626" s="2" t="s">
        <v>52</v>
      </c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2" t="s">
        <v>52</v>
      </c>
      <c r="AW626" s="2" t="s">
        <v>52</v>
      </c>
      <c r="AX626" s="2" t="s">
        <v>52</v>
      </c>
      <c r="AY626" s="2" t="s">
        <v>52</v>
      </c>
    </row>
    <row r="627" spans="1:51" ht="30" customHeight="1">
      <c r="A627" s="9"/>
      <c r="B627" s="9"/>
      <c r="C627" s="9"/>
      <c r="D627" s="9"/>
      <c r="E627" s="13"/>
      <c r="F627" s="14"/>
      <c r="G627" s="13"/>
      <c r="H627" s="14"/>
      <c r="I627" s="13"/>
      <c r="J627" s="14"/>
      <c r="K627" s="13"/>
      <c r="L627" s="14"/>
      <c r="M627" s="9"/>
    </row>
    <row r="628" spans="1:51" ht="30" customHeight="1">
      <c r="A628" s="44" t="s">
        <v>1617</v>
      </c>
      <c r="B628" s="44"/>
      <c r="C628" s="44"/>
      <c r="D628" s="44"/>
      <c r="E628" s="45"/>
      <c r="F628" s="46"/>
      <c r="G628" s="45"/>
      <c r="H628" s="46"/>
      <c r="I628" s="45"/>
      <c r="J628" s="46"/>
      <c r="K628" s="45"/>
      <c r="L628" s="46"/>
      <c r="M628" s="44"/>
      <c r="N628" s="1" t="s">
        <v>617</v>
      </c>
    </row>
    <row r="629" spans="1:51" ht="30" customHeight="1">
      <c r="A629" s="8" t="s">
        <v>1618</v>
      </c>
      <c r="B629" s="8" t="s">
        <v>52</v>
      </c>
      <c r="C629" s="8" t="s">
        <v>243</v>
      </c>
      <c r="D629" s="9">
        <v>1</v>
      </c>
      <c r="E629" s="13">
        <f>단가대비표!O127</f>
        <v>25000</v>
      </c>
      <c r="F629" s="14">
        <f>TRUNC(E629*D629,1)</f>
        <v>25000</v>
      </c>
      <c r="G629" s="13">
        <f>단가대비표!P127</f>
        <v>0</v>
      </c>
      <c r="H629" s="14">
        <f>TRUNC(G629*D629,1)</f>
        <v>0</v>
      </c>
      <c r="I629" s="13">
        <f>단가대비표!V127</f>
        <v>0</v>
      </c>
      <c r="J629" s="14">
        <f>TRUNC(I629*D629,1)</f>
        <v>0</v>
      </c>
      <c r="K629" s="13">
        <f>TRUNC(E629+G629+I629,1)</f>
        <v>25000</v>
      </c>
      <c r="L629" s="14">
        <f>TRUNC(F629+H629+J629,1)</f>
        <v>25000</v>
      </c>
      <c r="M629" s="8" t="s">
        <v>52</v>
      </c>
      <c r="N629" s="2" t="s">
        <v>617</v>
      </c>
      <c r="O629" s="2" t="s">
        <v>1619</v>
      </c>
      <c r="P629" s="2" t="s">
        <v>64</v>
      </c>
      <c r="Q629" s="2" t="s">
        <v>64</v>
      </c>
      <c r="R629" s="2" t="s">
        <v>63</v>
      </c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2" t="s">
        <v>52</v>
      </c>
      <c r="AW629" s="2" t="s">
        <v>1620</v>
      </c>
      <c r="AX629" s="2" t="s">
        <v>52</v>
      </c>
      <c r="AY629" s="2" t="s">
        <v>52</v>
      </c>
    </row>
    <row r="630" spans="1:51" ht="30" customHeight="1">
      <c r="A630" s="8" t="s">
        <v>845</v>
      </c>
      <c r="B630" s="8" t="s">
        <v>52</v>
      </c>
      <c r="C630" s="8" t="s">
        <v>52</v>
      </c>
      <c r="D630" s="9"/>
      <c r="E630" s="13"/>
      <c r="F630" s="14">
        <f>TRUNC(SUMIF(N629:N629, N628, F629:F629),0)</f>
        <v>25000</v>
      </c>
      <c r="G630" s="13"/>
      <c r="H630" s="14">
        <f>TRUNC(SUMIF(N629:N629, N628, H629:H629),0)</f>
        <v>0</v>
      </c>
      <c r="I630" s="13"/>
      <c r="J630" s="14">
        <f>TRUNC(SUMIF(N629:N629, N628, J629:J629),0)</f>
        <v>0</v>
      </c>
      <c r="K630" s="13"/>
      <c r="L630" s="14">
        <f>F630+H630+J630</f>
        <v>25000</v>
      </c>
      <c r="M630" s="8" t="s">
        <v>52</v>
      </c>
      <c r="N630" s="2" t="s">
        <v>106</v>
      </c>
      <c r="O630" s="2" t="s">
        <v>106</v>
      </c>
      <c r="P630" s="2" t="s">
        <v>52</v>
      </c>
      <c r="Q630" s="2" t="s">
        <v>52</v>
      </c>
      <c r="R630" s="2" t="s">
        <v>52</v>
      </c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2" t="s">
        <v>52</v>
      </c>
      <c r="AW630" s="2" t="s">
        <v>52</v>
      </c>
      <c r="AX630" s="2" t="s">
        <v>52</v>
      </c>
      <c r="AY630" s="2" t="s">
        <v>52</v>
      </c>
    </row>
    <row r="631" spans="1:51" ht="30" customHeight="1">
      <c r="A631" s="9"/>
      <c r="B631" s="9"/>
      <c r="C631" s="9"/>
      <c r="D631" s="9"/>
      <c r="E631" s="13"/>
      <c r="F631" s="14"/>
      <c r="G631" s="13"/>
      <c r="H631" s="14"/>
      <c r="I631" s="13"/>
      <c r="J631" s="14"/>
      <c r="K631" s="13"/>
      <c r="L631" s="14"/>
      <c r="M631" s="9"/>
    </row>
    <row r="632" spans="1:51" ht="30" customHeight="1">
      <c r="A632" s="44" t="s">
        <v>1621</v>
      </c>
      <c r="B632" s="44"/>
      <c r="C632" s="44"/>
      <c r="D632" s="44"/>
      <c r="E632" s="45"/>
      <c r="F632" s="46"/>
      <c r="G632" s="45"/>
      <c r="H632" s="46"/>
      <c r="I632" s="45"/>
      <c r="J632" s="46"/>
      <c r="K632" s="45"/>
      <c r="L632" s="46"/>
      <c r="M632" s="44"/>
      <c r="N632" s="1" t="s">
        <v>621</v>
      </c>
    </row>
    <row r="633" spans="1:51" ht="30" customHeight="1">
      <c r="A633" s="8" t="s">
        <v>1622</v>
      </c>
      <c r="B633" s="8" t="s">
        <v>1623</v>
      </c>
      <c r="C633" s="8" t="s">
        <v>60</v>
      </c>
      <c r="D633" s="9">
        <v>1</v>
      </c>
      <c r="E633" s="13">
        <f>단가대비표!O153</f>
        <v>2600000</v>
      </c>
      <c r="F633" s="14">
        <f>TRUNC(E633*D633,1)</f>
        <v>2600000</v>
      </c>
      <c r="G633" s="13">
        <f>단가대비표!P153</f>
        <v>0</v>
      </c>
      <c r="H633" s="14">
        <f>TRUNC(G633*D633,1)</f>
        <v>0</v>
      </c>
      <c r="I633" s="13">
        <f>단가대비표!V153</f>
        <v>0</v>
      </c>
      <c r="J633" s="14">
        <f>TRUNC(I633*D633,1)</f>
        <v>0</v>
      </c>
      <c r="K633" s="13">
        <f>TRUNC(E633+G633+I633,1)</f>
        <v>2600000</v>
      </c>
      <c r="L633" s="14">
        <f>TRUNC(F633+H633+J633,1)</f>
        <v>2600000</v>
      </c>
      <c r="M633" s="8" t="s">
        <v>52</v>
      </c>
      <c r="N633" s="2" t="s">
        <v>621</v>
      </c>
      <c r="O633" s="2" t="s">
        <v>1624</v>
      </c>
      <c r="P633" s="2" t="s">
        <v>64</v>
      </c>
      <c r="Q633" s="2" t="s">
        <v>64</v>
      </c>
      <c r="R633" s="2" t="s">
        <v>63</v>
      </c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2" t="s">
        <v>52</v>
      </c>
      <c r="AW633" s="2" t="s">
        <v>1625</v>
      </c>
      <c r="AX633" s="2" t="s">
        <v>52</v>
      </c>
      <c r="AY633" s="2" t="s">
        <v>52</v>
      </c>
    </row>
    <row r="634" spans="1:51" ht="30" customHeight="1">
      <c r="A634" s="8" t="s">
        <v>845</v>
      </c>
      <c r="B634" s="8" t="s">
        <v>52</v>
      </c>
      <c r="C634" s="8" t="s">
        <v>52</v>
      </c>
      <c r="D634" s="9"/>
      <c r="E634" s="13"/>
      <c r="F634" s="14">
        <f>TRUNC(SUMIF(N633:N633, N632, F633:F633),0)</f>
        <v>2600000</v>
      </c>
      <c r="G634" s="13"/>
      <c r="H634" s="14">
        <f>TRUNC(SUMIF(N633:N633, N632, H633:H633),0)</f>
        <v>0</v>
      </c>
      <c r="I634" s="13"/>
      <c r="J634" s="14">
        <f>TRUNC(SUMIF(N633:N633, N632, J633:J633),0)</f>
        <v>0</v>
      </c>
      <c r="K634" s="13"/>
      <c r="L634" s="14">
        <f>F634+H634+J634</f>
        <v>2600000</v>
      </c>
      <c r="M634" s="8" t="s">
        <v>52</v>
      </c>
      <c r="N634" s="2" t="s">
        <v>106</v>
      </c>
      <c r="O634" s="2" t="s">
        <v>106</v>
      </c>
      <c r="P634" s="2" t="s">
        <v>52</v>
      </c>
      <c r="Q634" s="2" t="s">
        <v>52</v>
      </c>
      <c r="R634" s="2" t="s">
        <v>52</v>
      </c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2" t="s">
        <v>52</v>
      </c>
      <c r="AW634" s="2" t="s">
        <v>52</v>
      </c>
      <c r="AX634" s="2" t="s">
        <v>52</v>
      </c>
      <c r="AY634" s="2" t="s">
        <v>52</v>
      </c>
    </row>
    <row r="635" spans="1:51" ht="30" customHeight="1">
      <c r="A635" s="9"/>
      <c r="B635" s="9"/>
      <c r="C635" s="9"/>
      <c r="D635" s="9"/>
      <c r="E635" s="13"/>
      <c r="F635" s="14"/>
      <c r="G635" s="13"/>
      <c r="H635" s="14"/>
      <c r="I635" s="13"/>
      <c r="J635" s="14"/>
      <c r="K635" s="13"/>
      <c r="L635" s="14"/>
      <c r="M635" s="9"/>
    </row>
    <row r="636" spans="1:51" ht="30" customHeight="1">
      <c r="A636" s="44" t="s">
        <v>1626</v>
      </c>
      <c r="B636" s="44"/>
      <c r="C636" s="44"/>
      <c r="D636" s="44"/>
      <c r="E636" s="45"/>
      <c r="F636" s="46"/>
      <c r="G636" s="45"/>
      <c r="H636" s="46"/>
      <c r="I636" s="45"/>
      <c r="J636" s="46"/>
      <c r="K636" s="45"/>
      <c r="L636" s="46"/>
      <c r="M636" s="44"/>
      <c r="N636" s="1" t="s">
        <v>631</v>
      </c>
    </row>
    <row r="637" spans="1:51" ht="30" customHeight="1">
      <c r="A637" s="8" t="s">
        <v>1627</v>
      </c>
      <c r="B637" s="8" t="s">
        <v>1628</v>
      </c>
      <c r="C637" s="8" t="s">
        <v>109</v>
      </c>
      <c r="D637" s="9">
        <v>0.21</v>
      </c>
      <c r="E637" s="13">
        <f>단가대비표!O39</f>
        <v>22000</v>
      </c>
      <c r="F637" s="14">
        <f>TRUNC(E637*D637,1)</f>
        <v>4620</v>
      </c>
      <c r="G637" s="13">
        <f>단가대비표!P39</f>
        <v>0</v>
      </c>
      <c r="H637" s="14">
        <f>TRUNC(G637*D637,1)</f>
        <v>0</v>
      </c>
      <c r="I637" s="13">
        <f>단가대비표!V39</f>
        <v>0</v>
      </c>
      <c r="J637" s="14">
        <f>TRUNC(I637*D637,1)</f>
        <v>0</v>
      </c>
      <c r="K637" s="13">
        <f t="shared" ref="K637:L639" si="63">TRUNC(E637+G637+I637,1)</f>
        <v>22000</v>
      </c>
      <c r="L637" s="14">
        <f t="shared" si="63"/>
        <v>4620</v>
      </c>
      <c r="M637" s="8" t="s">
        <v>52</v>
      </c>
      <c r="N637" s="2" t="s">
        <v>631</v>
      </c>
      <c r="O637" s="2" t="s">
        <v>1629</v>
      </c>
      <c r="P637" s="2" t="s">
        <v>64</v>
      </c>
      <c r="Q637" s="2" t="s">
        <v>64</v>
      </c>
      <c r="R637" s="2" t="s">
        <v>63</v>
      </c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2" t="s">
        <v>52</v>
      </c>
      <c r="AW637" s="2" t="s">
        <v>1630</v>
      </c>
      <c r="AX637" s="2" t="s">
        <v>52</v>
      </c>
      <c r="AY637" s="2" t="s">
        <v>52</v>
      </c>
    </row>
    <row r="638" spans="1:51" ht="30" customHeight="1">
      <c r="A638" s="8" t="s">
        <v>862</v>
      </c>
      <c r="B638" s="8" t="s">
        <v>863</v>
      </c>
      <c r="C638" s="8" t="s">
        <v>859</v>
      </c>
      <c r="D638" s="9">
        <v>0.01</v>
      </c>
      <c r="E638" s="13">
        <f>단가대비표!O160</f>
        <v>0</v>
      </c>
      <c r="F638" s="14">
        <f>TRUNC(E638*D638,1)</f>
        <v>0</v>
      </c>
      <c r="G638" s="13">
        <f>단가대비표!P160</f>
        <v>130264</v>
      </c>
      <c r="H638" s="14">
        <f>TRUNC(G638*D638,1)</f>
        <v>1302.5999999999999</v>
      </c>
      <c r="I638" s="13">
        <f>단가대비표!V160</f>
        <v>0</v>
      </c>
      <c r="J638" s="14">
        <f>TRUNC(I638*D638,1)</f>
        <v>0</v>
      </c>
      <c r="K638" s="13">
        <f t="shared" si="63"/>
        <v>130264</v>
      </c>
      <c r="L638" s="14">
        <f t="shared" si="63"/>
        <v>1302.5999999999999</v>
      </c>
      <c r="M638" s="8" t="s">
        <v>52</v>
      </c>
      <c r="N638" s="2" t="s">
        <v>631</v>
      </c>
      <c r="O638" s="2" t="s">
        <v>864</v>
      </c>
      <c r="P638" s="2" t="s">
        <v>64</v>
      </c>
      <c r="Q638" s="2" t="s">
        <v>64</v>
      </c>
      <c r="R638" s="2" t="s">
        <v>63</v>
      </c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2" t="s">
        <v>52</v>
      </c>
      <c r="AW638" s="2" t="s">
        <v>1631</v>
      </c>
      <c r="AX638" s="2" t="s">
        <v>52</v>
      </c>
      <c r="AY638" s="2" t="s">
        <v>52</v>
      </c>
    </row>
    <row r="639" spans="1:51" ht="30" customHeight="1">
      <c r="A639" s="8" t="s">
        <v>1632</v>
      </c>
      <c r="B639" s="8" t="s">
        <v>858</v>
      </c>
      <c r="C639" s="8" t="s">
        <v>859</v>
      </c>
      <c r="D639" s="9">
        <v>0.02</v>
      </c>
      <c r="E639" s="13">
        <f>단가대비표!O171</f>
        <v>0</v>
      </c>
      <c r="F639" s="14">
        <f>TRUNC(E639*D639,1)</f>
        <v>0</v>
      </c>
      <c r="G639" s="13">
        <f>단가대비표!P171</f>
        <v>185736</v>
      </c>
      <c r="H639" s="14">
        <f>TRUNC(G639*D639,1)</f>
        <v>3714.7</v>
      </c>
      <c r="I639" s="13">
        <f>단가대비표!V171</f>
        <v>0</v>
      </c>
      <c r="J639" s="14">
        <f>TRUNC(I639*D639,1)</f>
        <v>0</v>
      </c>
      <c r="K639" s="13">
        <f t="shared" si="63"/>
        <v>185736</v>
      </c>
      <c r="L639" s="14">
        <f t="shared" si="63"/>
        <v>3714.7</v>
      </c>
      <c r="M639" s="8" t="s">
        <v>52</v>
      </c>
      <c r="N639" s="2" t="s">
        <v>631</v>
      </c>
      <c r="O639" s="2" t="s">
        <v>1633</v>
      </c>
      <c r="P639" s="2" t="s">
        <v>64</v>
      </c>
      <c r="Q639" s="2" t="s">
        <v>64</v>
      </c>
      <c r="R639" s="2" t="s">
        <v>63</v>
      </c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2" t="s">
        <v>52</v>
      </c>
      <c r="AW639" s="2" t="s">
        <v>1634</v>
      </c>
      <c r="AX639" s="2" t="s">
        <v>52</v>
      </c>
      <c r="AY639" s="2" t="s">
        <v>52</v>
      </c>
    </row>
    <row r="640" spans="1:51" ht="30" customHeight="1">
      <c r="A640" s="8" t="s">
        <v>845</v>
      </c>
      <c r="B640" s="8" t="s">
        <v>52</v>
      </c>
      <c r="C640" s="8" t="s">
        <v>52</v>
      </c>
      <c r="D640" s="9"/>
      <c r="E640" s="13"/>
      <c r="F640" s="14">
        <f>TRUNC(SUMIF(N637:N639, N636, F637:F639),0)</f>
        <v>4620</v>
      </c>
      <c r="G640" s="13"/>
      <c r="H640" s="14">
        <f>TRUNC(SUMIF(N637:N639, N636, H637:H639),0)</f>
        <v>5017</v>
      </c>
      <c r="I640" s="13"/>
      <c r="J640" s="14">
        <f>TRUNC(SUMIF(N637:N639, N636, J637:J639),0)</f>
        <v>0</v>
      </c>
      <c r="K640" s="13"/>
      <c r="L640" s="14">
        <f>F640+H640+J640</f>
        <v>9637</v>
      </c>
      <c r="M640" s="8" t="s">
        <v>52</v>
      </c>
      <c r="N640" s="2" t="s">
        <v>106</v>
      </c>
      <c r="O640" s="2" t="s">
        <v>106</v>
      </c>
      <c r="P640" s="2" t="s">
        <v>52</v>
      </c>
      <c r="Q640" s="2" t="s">
        <v>52</v>
      </c>
      <c r="R640" s="2" t="s">
        <v>52</v>
      </c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2" t="s">
        <v>52</v>
      </c>
      <c r="AW640" s="2" t="s">
        <v>52</v>
      </c>
      <c r="AX640" s="2" t="s">
        <v>52</v>
      </c>
      <c r="AY640" s="2" t="s">
        <v>52</v>
      </c>
    </row>
    <row r="641" spans="1:51" ht="30" customHeight="1">
      <c r="A641" s="9"/>
      <c r="B641" s="9"/>
      <c r="C641" s="9"/>
      <c r="D641" s="9"/>
      <c r="E641" s="13"/>
      <c r="F641" s="14"/>
      <c r="G641" s="13"/>
      <c r="H641" s="14"/>
      <c r="I641" s="13"/>
      <c r="J641" s="14"/>
      <c r="K641" s="13"/>
      <c r="L641" s="14"/>
      <c r="M641" s="9"/>
    </row>
    <row r="642" spans="1:51" ht="30" customHeight="1">
      <c r="A642" s="44" t="s">
        <v>1635</v>
      </c>
      <c r="B642" s="44"/>
      <c r="C642" s="44"/>
      <c r="D642" s="44"/>
      <c r="E642" s="45"/>
      <c r="F642" s="46"/>
      <c r="G642" s="45"/>
      <c r="H642" s="46"/>
      <c r="I642" s="45"/>
      <c r="J642" s="46"/>
      <c r="K642" s="45"/>
      <c r="L642" s="46"/>
      <c r="M642" s="44"/>
      <c r="N642" s="1" t="s">
        <v>635</v>
      </c>
    </row>
    <row r="643" spans="1:51" ht="30" customHeight="1">
      <c r="A643" s="8" t="s">
        <v>1627</v>
      </c>
      <c r="B643" s="8" t="s">
        <v>1628</v>
      </c>
      <c r="C643" s="8" t="s">
        <v>109</v>
      </c>
      <c r="D643" s="9">
        <v>0.3</v>
      </c>
      <c r="E643" s="13">
        <f>단가대비표!O39</f>
        <v>22000</v>
      </c>
      <c r="F643" s="14">
        <f t="shared" ref="F643:F648" si="64">TRUNC(E643*D643,1)</f>
        <v>6600</v>
      </c>
      <c r="G643" s="13">
        <f>단가대비표!P39</f>
        <v>0</v>
      </c>
      <c r="H643" s="14">
        <f t="shared" ref="H643:H648" si="65">TRUNC(G643*D643,1)</f>
        <v>0</v>
      </c>
      <c r="I643" s="13">
        <f>단가대비표!V39</f>
        <v>0</v>
      </c>
      <c r="J643" s="14">
        <f t="shared" ref="J643:J648" si="66">TRUNC(I643*D643,1)</f>
        <v>0</v>
      </c>
      <c r="K643" s="13">
        <f t="shared" ref="K643:L648" si="67">TRUNC(E643+G643+I643,1)</f>
        <v>22000</v>
      </c>
      <c r="L643" s="14">
        <f t="shared" si="67"/>
        <v>6600</v>
      </c>
      <c r="M643" s="8" t="s">
        <v>52</v>
      </c>
      <c r="N643" s="2" t="s">
        <v>635</v>
      </c>
      <c r="O643" s="2" t="s">
        <v>1629</v>
      </c>
      <c r="P643" s="2" t="s">
        <v>64</v>
      </c>
      <c r="Q643" s="2" t="s">
        <v>64</v>
      </c>
      <c r="R643" s="2" t="s">
        <v>63</v>
      </c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2" t="s">
        <v>52</v>
      </c>
      <c r="AW643" s="2" t="s">
        <v>1636</v>
      </c>
      <c r="AX643" s="2" t="s">
        <v>52</v>
      </c>
      <c r="AY643" s="2" t="s">
        <v>52</v>
      </c>
    </row>
    <row r="644" spans="1:51" ht="30" customHeight="1">
      <c r="A644" s="8" t="s">
        <v>1627</v>
      </c>
      <c r="B644" s="8" t="s">
        <v>1637</v>
      </c>
      <c r="C644" s="8" t="s">
        <v>109</v>
      </c>
      <c r="D644" s="9">
        <v>0.2</v>
      </c>
      <c r="E644" s="13">
        <f>단가대비표!O38</f>
        <v>22000</v>
      </c>
      <c r="F644" s="14">
        <f t="shared" si="64"/>
        <v>4400</v>
      </c>
      <c r="G644" s="13">
        <f>단가대비표!P38</f>
        <v>0</v>
      </c>
      <c r="H644" s="14">
        <f t="shared" si="65"/>
        <v>0</v>
      </c>
      <c r="I644" s="13">
        <f>단가대비표!V38</f>
        <v>0</v>
      </c>
      <c r="J644" s="14">
        <f t="shared" si="66"/>
        <v>0</v>
      </c>
      <c r="K644" s="13">
        <f t="shared" si="67"/>
        <v>22000</v>
      </c>
      <c r="L644" s="14">
        <f t="shared" si="67"/>
        <v>4400</v>
      </c>
      <c r="M644" s="8" t="s">
        <v>52</v>
      </c>
      <c r="N644" s="2" t="s">
        <v>635</v>
      </c>
      <c r="O644" s="2" t="s">
        <v>1638</v>
      </c>
      <c r="P644" s="2" t="s">
        <v>64</v>
      </c>
      <c r="Q644" s="2" t="s">
        <v>64</v>
      </c>
      <c r="R644" s="2" t="s">
        <v>63</v>
      </c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2" t="s">
        <v>52</v>
      </c>
      <c r="AW644" s="2" t="s">
        <v>1639</v>
      </c>
      <c r="AX644" s="2" t="s">
        <v>52</v>
      </c>
      <c r="AY644" s="2" t="s">
        <v>52</v>
      </c>
    </row>
    <row r="645" spans="1:51" ht="30" customHeight="1">
      <c r="A645" s="8" t="s">
        <v>1640</v>
      </c>
      <c r="B645" s="8" t="s">
        <v>1641</v>
      </c>
      <c r="C645" s="8" t="s">
        <v>1642</v>
      </c>
      <c r="D645" s="9">
        <v>0.11</v>
      </c>
      <c r="E645" s="13">
        <f>단가대비표!O46</f>
        <v>155000</v>
      </c>
      <c r="F645" s="14">
        <f t="shared" si="64"/>
        <v>17050</v>
      </c>
      <c r="G645" s="13">
        <f>단가대비표!P46</f>
        <v>0</v>
      </c>
      <c r="H645" s="14">
        <f t="shared" si="65"/>
        <v>0</v>
      </c>
      <c r="I645" s="13">
        <f>단가대비표!V46</f>
        <v>0</v>
      </c>
      <c r="J645" s="14">
        <f t="shared" si="66"/>
        <v>0</v>
      </c>
      <c r="K645" s="13">
        <f t="shared" si="67"/>
        <v>155000</v>
      </c>
      <c r="L645" s="14">
        <f t="shared" si="67"/>
        <v>17050</v>
      </c>
      <c r="M645" s="8" t="s">
        <v>52</v>
      </c>
      <c r="N645" s="2" t="s">
        <v>635</v>
      </c>
      <c r="O645" s="2" t="s">
        <v>1643</v>
      </c>
      <c r="P645" s="2" t="s">
        <v>64</v>
      </c>
      <c r="Q645" s="2" t="s">
        <v>64</v>
      </c>
      <c r="R645" s="2" t="s">
        <v>63</v>
      </c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2" t="s">
        <v>52</v>
      </c>
      <c r="AW645" s="2" t="s">
        <v>1644</v>
      </c>
      <c r="AX645" s="2" t="s">
        <v>52</v>
      </c>
      <c r="AY645" s="2" t="s">
        <v>52</v>
      </c>
    </row>
    <row r="646" spans="1:51" ht="30" customHeight="1">
      <c r="A646" s="8" t="s">
        <v>1645</v>
      </c>
      <c r="B646" s="8" t="s">
        <v>858</v>
      </c>
      <c r="C646" s="8" t="s">
        <v>859</v>
      </c>
      <c r="D646" s="9">
        <v>0.03</v>
      </c>
      <c r="E646" s="13">
        <f>단가대비표!O170</f>
        <v>0</v>
      </c>
      <c r="F646" s="14">
        <f t="shared" si="64"/>
        <v>0</v>
      </c>
      <c r="G646" s="13">
        <f>단가대비표!P170</f>
        <v>151602</v>
      </c>
      <c r="H646" s="14">
        <f t="shared" si="65"/>
        <v>4548</v>
      </c>
      <c r="I646" s="13">
        <f>단가대비표!V170</f>
        <v>0</v>
      </c>
      <c r="J646" s="14">
        <f t="shared" si="66"/>
        <v>0</v>
      </c>
      <c r="K646" s="13">
        <f t="shared" si="67"/>
        <v>151602</v>
      </c>
      <c r="L646" s="14">
        <f t="shared" si="67"/>
        <v>4548</v>
      </c>
      <c r="M646" s="8" t="s">
        <v>52</v>
      </c>
      <c r="N646" s="2" t="s">
        <v>635</v>
      </c>
      <c r="O646" s="2" t="s">
        <v>1646</v>
      </c>
      <c r="P646" s="2" t="s">
        <v>64</v>
      </c>
      <c r="Q646" s="2" t="s">
        <v>64</v>
      </c>
      <c r="R646" s="2" t="s">
        <v>63</v>
      </c>
      <c r="S646" s="3"/>
      <c r="T646" s="3"/>
      <c r="U646" s="3"/>
      <c r="V646" s="3">
        <v>1</v>
      </c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2" t="s">
        <v>52</v>
      </c>
      <c r="AW646" s="2" t="s">
        <v>1647</v>
      </c>
      <c r="AX646" s="2" t="s">
        <v>52</v>
      </c>
      <c r="AY646" s="2" t="s">
        <v>52</v>
      </c>
    </row>
    <row r="647" spans="1:51" ht="30" customHeight="1">
      <c r="A647" s="8" t="s">
        <v>1632</v>
      </c>
      <c r="B647" s="8" t="s">
        <v>858</v>
      </c>
      <c r="C647" s="8" t="s">
        <v>859</v>
      </c>
      <c r="D647" s="9">
        <v>0.03</v>
      </c>
      <c r="E647" s="13">
        <f>단가대비표!O171</f>
        <v>0</v>
      </c>
      <c r="F647" s="14">
        <f t="shared" si="64"/>
        <v>0</v>
      </c>
      <c r="G647" s="13">
        <f>단가대비표!P171</f>
        <v>185736</v>
      </c>
      <c r="H647" s="14">
        <f t="shared" si="65"/>
        <v>5572</v>
      </c>
      <c r="I647" s="13">
        <f>단가대비표!V171</f>
        <v>0</v>
      </c>
      <c r="J647" s="14">
        <f t="shared" si="66"/>
        <v>0</v>
      </c>
      <c r="K647" s="13">
        <f t="shared" si="67"/>
        <v>185736</v>
      </c>
      <c r="L647" s="14">
        <f t="shared" si="67"/>
        <v>5572</v>
      </c>
      <c r="M647" s="8" t="s">
        <v>52</v>
      </c>
      <c r="N647" s="2" t="s">
        <v>635</v>
      </c>
      <c r="O647" s="2" t="s">
        <v>1633</v>
      </c>
      <c r="P647" s="2" t="s">
        <v>64</v>
      </c>
      <c r="Q647" s="2" t="s">
        <v>64</v>
      </c>
      <c r="R647" s="2" t="s">
        <v>63</v>
      </c>
      <c r="S647" s="3"/>
      <c r="T647" s="3"/>
      <c r="U647" s="3"/>
      <c r="V647" s="3">
        <v>1</v>
      </c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2" t="s">
        <v>52</v>
      </c>
      <c r="AW647" s="2" t="s">
        <v>1648</v>
      </c>
      <c r="AX647" s="2" t="s">
        <v>52</v>
      </c>
      <c r="AY647" s="2" t="s">
        <v>52</v>
      </c>
    </row>
    <row r="648" spans="1:51" ht="30" customHeight="1">
      <c r="A648" s="8" t="s">
        <v>1649</v>
      </c>
      <c r="B648" s="8" t="s">
        <v>867</v>
      </c>
      <c r="C648" s="8" t="s">
        <v>172</v>
      </c>
      <c r="D648" s="9">
        <v>1</v>
      </c>
      <c r="E648" s="13">
        <v>0</v>
      </c>
      <c r="F648" s="14">
        <f t="shared" si="64"/>
        <v>0</v>
      </c>
      <c r="G648" s="13">
        <v>0</v>
      </c>
      <c r="H648" s="14">
        <f t="shared" si="65"/>
        <v>0</v>
      </c>
      <c r="I648" s="13">
        <f>TRUNC(SUMIF(V643:V648, RIGHTB(O648, 1), H643:H648)*U648, 2)</f>
        <v>2530</v>
      </c>
      <c r="J648" s="14">
        <f t="shared" si="66"/>
        <v>2530</v>
      </c>
      <c r="K648" s="13">
        <f t="shared" si="67"/>
        <v>2530</v>
      </c>
      <c r="L648" s="14">
        <f t="shared" si="67"/>
        <v>2530</v>
      </c>
      <c r="M648" s="8" t="s">
        <v>52</v>
      </c>
      <c r="N648" s="2" t="s">
        <v>635</v>
      </c>
      <c r="O648" s="2" t="s">
        <v>843</v>
      </c>
      <c r="P648" s="2" t="s">
        <v>64</v>
      </c>
      <c r="Q648" s="2" t="s">
        <v>64</v>
      </c>
      <c r="R648" s="2" t="s">
        <v>64</v>
      </c>
      <c r="S648" s="3">
        <v>1</v>
      </c>
      <c r="T648" s="3">
        <v>2</v>
      </c>
      <c r="U648" s="3">
        <v>0.25</v>
      </c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2" t="s">
        <v>52</v>
      </c>
      <c r="AW648" s="2" t="s">
        <v>1650</v>
      </c>
      <c r="AX648" s="2" t="s">
        <v>52</v>
      </c>
      <c r="AY648" s="2" t="s">
        <v>52</v>
      </c>
    </row>
    <row r="649" spans="1:51" ht="30" customHeight="1">
      <c r="A649" s="8" t="s">
        <v>845</v>
      </c>
      <c r="B649" s="8" t="s">
        <v>52</v>
      </c>
      <c r="C649" s="8" t="s">
        <v>52</v>
      </c>
      <c r="D649" s="9"/>
      <c r="E649" s="13"/>
      <c r="F649" s="14">
        <f>TRUNC(SUMIF(N643:N648, N642, F643:F648),0)</f>
        <v>28050</v>
      </c>
      <c r="G649" s="13"/>
      <c r="H649" s="14">
        <f>TRUNC(SUMIF(N643:N648, N642, H643:H648),0)</f>
        <v>10120</v>
      </c>
      <c r="I649" s="13"/>
      <c r="J649" s="14">
        <f>TRUNC(SUMIF(N643:N648, N642, J643:J648),0)</f>
        <v>2530</v>
      </c>
      <c r="K649" s="13"/>
      <c r="L649" s="14">
        <f>F649+H649+J649</f>
        <v>40700</v>
      </c>
      <c r="M649" s="8" t="s">
        <v>52</v>
      </c>
      <c r="N649" s="2" t="s">
        <v>106</v>
      </c>
      <c r="O649" s="2" t="s">
        <v>106</v>
      </c>
      <c r="P649" s="2" t="s">
        <v>52</v>
      </c>
      <c r="Q649" s="2" t="s">
        <v>52</v>
      </c>
      <c r="R649" s="2" t="s">
        <v>52</v>
      </c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2" t="s">
        <v>52</v>
      </c>
      <c r="AW649" s="2" t="s">
        <v>52</v>
      </c>
      <c r="AX649" s="2" t="s">
        <v>52</v>
      </c>
      <c r="AY649" s="2" t="s">
        <v>52</v>
      </c>
    </row>
    <row r="650" spans="1:51" ht="30" customHeight="1">
      <c r="A650" s="9"/>
      <c r="B650" s="9"/>
      <c r="C650" s="9"/>
      <c r="D650" s="9"/>
      <c r="E650" s="13"/>
      <c r="F650" s="14"/>
      <c r="G650" s="13"/>
      <c r="H650" s="14"/>
      <c r="I650" s="13"/>
      <c r="J650" s="14"/>
      <c r="K650" s="13"/>
      <c r="L650" s="14"/>
      <c r="M650" s="9"/>
    </row>
    <row r="651" spans="1:51" ht="30" customHeight="1">
      <c r="A651" s="44" t="s">
        <v>1651</v>
      </c>
      <c r="B651" s="44"/>
      <c r="C651" s="44"/>
      <c r="D651" s="44"/>
      <c r="E651" s="45"/>
      <c r="F651" s="46"/>
      <c r="G651" s="45"/>
      <c r="H651" s="46"/>
      <c r="I651" s="45"/>
      <c r="J651" s="46"/>
      <c r="K651" s="45"/>
      <c r="L651" s="46"/>
      <c r="M651" s="44"/>
      <c r="N651" s="1" t="s">
        <v>639</v>
      </c>
    </row>
    <row r="652" spans="1:51" ht="30" customHeight="1">
      <c r="A652" s="8" t="s">
        <v>1627</v>
      </c>
      <c r="B652" s="8" t="s">
        <v>1628</v>
      </c>
      <c r="C652" s="8" t="s">
        <v>109</v>
      </c>
      <c r="D652" s="9">
        <v>0.15</v>
      </c>
      <c r="E652" s="13">
        <f>단가대비표!O39</f>
        <v>22000</v>
      </c>
      <c r="F652" s="14">
        <f t="shared" ref="F652:F657" si="68">TRUNC(E652*D652,1)</f>
        <v>3300</v>
      </c>
      <c r="G652" s="13">
        <f>단가대비표!P39</f>
        <v>0</v>
      </c>
      <c r="H652" s="14">
        <f t="shared" ref="H652:H657" si="69">TRUNC(G652*D652,1)</f>
        <v>0</v>
      </c>
      <c r="I652" s="13">
        <f>단가대비표!V39</f>
        <v>0</v>
      </c>
      <c r="J652" s="14">
        <f t="shared" ref="J652:J657" si="70">TRUNC(I652*D652,1)</f>
        <v>0</v>
      </c>
      <c r="K652" s="13">
        <f t="shared" ref="K652:L657" si="71">TRUNC(E652+G652+I652,1)</f>
        <v>22000</v>
      </c>
      <c r="L652" s="14">
        <f t="shared" si="71"/>
        <v>3300</v>
      </c>
      <c r="M652" s="8" t="s">
        <v>52</v>
      </c>
      <c r="N652" s="2" t="s">
        <v>639</v>
      </c>
      <c r="O652" s="2" t="s">
        <v>1629</v>
      </c>
      <c r="P652" s="2" t="s">
        <v>64</v>
      </c>
      <c r="Q652" s="2" t="s">
        <v>64</v>
      </c>
      <c r="R652" s="2" t="s">
        <v>63</v>
      </c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2" t="s">
        <v>52</v>
      </c>
      <c r="AW652" s="2" t="s">
        <v>1652</v>
      </c>
      <c r="AX652" s="2" t="s">
        <v>52</v>
      </c>
      <c r="AY652" s="2" t="s">
        <v>52</v>
      </c>
    </row>
    <row r="653" spans="1:51" ht="30" customHeight="1">
      <c r="A653" s="8" t="s">
        <v>1627</v>
      </c>
      <c r="B653" s="8" t="s">
        <v>1637</v>
      </c>
      <c r="C653" s="8" t="s">
        <v>109</v>
      </c>
      <c r="D653" s="9">
        <v>0.04</v>
      </c>
      <c r="E653" s="13">
        <f>단가대비표!O38</f>
        <v>22000</v>
      </c>
      <c r="F653" s="14">
        <f t="shared" si="68"/>
        <v>880</v>
      </c>
      <c r="G653" s="13">
        <f>단가대비표!P38</f>
        <v>0</v>
      </c>
      <c r="H653" s="14">
        <f t="shared" si="69"/>
        <v>0</v>
      </c>
      <c r="I653" s="13">
        <f>단가대비표!V38</f>
        <v>0</v>
      </c>
      <c r="J653" s="14">
        <f t="shared" si="70"/>
        <v>0</v>
      </c>
      <c r="K653" s="13">
        <f t="shared" si="71"/>
        <v>22000</v>
      </c>
      <c r="L653" s="14">
        <f t="shared" si="71"/>
        <v>880</v>
      </c>
      <c r="M653" s="8" t="s">
        <v>52</v>
      </c>
      <c r="N653" s="2" t="s">
        <v>639</v>
      </c>
      <c r="O653" s="2" t="s">
        <v>1638</v>
      </c>
      <c r="P653" s="2" t="s">
        <v>64</v>
      </c>
      <c r="Q653" s="2" t="s">
        <v>64</v>
      </c>
      <c r="R653" s="2" t="s">
        <v>63</v>
      </c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2" t="s">
        <v>52</v>
      </c>
      <c r="AW653" s="2" t="s">
        <v>1653</v>
      </c>
      <c r="AX653" s="2" t="s">
        <v>52</v>
      </c>
      <c r="AY653" s="2" t="s">
        <v>52</v>
      </c>
    </row>
    <row r="654" spans="1:51" ht="30" customHeight="1">
      <c r="A654" s="8" t="s">
        <v>1654</v>
      </c>
      <c r="B654" s="8" t="s">
        <v>1655</v>
      </c>
      <c r="C654" s="8" t="s">
        <v>77</v>
      </c>
      <c r="D654" s="9">
        <v>2.1</v>
      </c>
      <c r="E654" s="13">
        <f>단가대비표!O75</f>
        <v>2300</v>
      </c>
      <c r="F654" s="14">
        <f t="shared" si="68"/>
        <v>4830</v>
      </c>
      <c r="G654" s="13">
        <f>단가대비표!P75</f>
        <v>0</v>
      </c>
      <c r="H654" s="14">
        <f t="shared" si="69"/>
        <v>0</v>
      </c>
      <c r="I654" s="13">
        <f>단가대비표!V75</f>
        <v>0</v>
      </c>
      <c r="J654" s="14">
        <f t="shared" si="70"/>
        <v>0</v>
      </c>
      <c r="K654" s="13">
        <f t="shared" si="71"/>
        <v>2300</v>
      </c>
      <c r="L654" s="14">
        <f t="shared" si="71"/>
        <v>4830</v>
      </c>
      <c r="M654" s="8" t="s">
        <v>52</v>
      </c>
      <c r="N654" s="2" t="s">
        <v>639</v>
      </c>
      <c r="O654" s="2" t="s">
        <v>1656</v>
      </c>
      <c r="P654" s="2" t="s">
        <v>64</v>
      </c>
      <c r="Q654" s="2" t="s">
        <v>64</v>
      </c>
      <c r="R654" s="2" t="s">
        <v>63</v>
      </c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2" t="s">
        <v>52</v>
      </c>
      <c r="AW654" s="2" t="s">
        <v>1657</v>
      </c>
      <c r="AX654" s="2" t="s">
        <v>52</v>
      </c>
      <c r="AY654" s="2" t="s">
        <v>52</v>
      </c>
    </row>
    <row r="655" spans="1:51" ht="30" customHeight="1">
      <c r="A655" s="8" t="s">
        <v>1645</v>
      </c>
      <c r="B655" s="8" t="s">
        <v>858</v>
      </c>
      <c r="C655" s="8" t="s">
        <v>859</v>
      </c>
      <c r="D655" s="9">
        <v>0.01</v>
      </c>
      <c r="E655" s="13">
        <f>단가대비표!O170</f>
        <v>0</v>
      </c>
      <c r="F655" s="14">
        <f t="shared" si="68"/>
        <v>0</v>
      </c>
      <c r="G655" s="13">
        <f>단가대비표!P170</f>
        <v>151602</v>
      </c>
      <c r="H655" s="14">
        <f t="shared" si="69"/>
        <v>1516</v>
      </c>
      <c r="I655" s="13">
        <f>단가대비표!V170</f>
        <v>0</v>
      </c>
      <c r="J655" s="14">
        <f t="shared" si="70"/>
        <v>0</v>
      </c>
      <c r="K655" s="13">
        <f t="shared" si="71"/>
        <v>151602</v>
      </c>
      <c r="L655" s="14">
        <f t="shared" si="71"/>
        <v>1516</v>
      </c>
      <c r="M655" s="8" t="s">
        <v>52</v>
      </c>
      <c r="N655" s="2" t="s">
        <v>639</v>
      </c>
      <c r="O655" s="2" t="s">
        <v>1646</v>
      </c>
      <c r="P655" s="2" t="s">
        <v>64</v>
      </c>
      <c r="Q655" s="2" t="s">
        <v>64</v>
      </c>
      <c r="R655" s="2" t="s">
        <v>63</v>
      </c>
      <c r="S655" s="3"/>
      <c r="T655" s="3"/>
      <c r="U655" s="3"/>
      <c r="V655" s="3">
        <v>1</v>
      </c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2" t="s">
        <v>52</v>
      </c>
      <c r="AW655" s="2" t="s">
        <v>1658</v>
      </c>
      <c r="AX655" s="2" t="s">
        <v>52</v>
      </c>
      <c r="AY655" s="2" t="s">
        <v>52</v>
      </c>
    </row>
    <row r="656" spans="1:51" ht="30" customHeight="1">
      <c r="A656" s="8" t="s">
        <v>1632</v>
      </c>
      <c r="B656" s="8" t="s">
        <v>858</v>
      </c>
      <c r="C656" s="8" t="s">
        <v>859</v>
      </c>
      <c r="D656" s="9">
        <v>0.01</v>
      </c>
      <c r="E656" s="13">
        <f>단가대비표!O171</f>
        <v>0</v>
      </c>
      <c r="F656" s="14">
        <f t="shared" si="68"/>
        <v>0</v>
      </c>
      <c r="G656" s="13">
        <f>단가대비표!P171</f>
        <v>185736</v>
      </c>
      <c r="H656" s="14">
        <f t="shared" si="69"/>
        <v>1857.3</v>
      </c>
      <c r="I656" s="13">
        <f>단가대비표!V171</f>
        <v>0</v>
      </c>
      <c r="J656" s="14">
        <f t="shared" si="70"/>
        <v>0</v>
      </c>
      <c r="K656" s="13">
        <f t="shared" si="71"/>
        <v>185736</v>
      </c>
      <c r="L656" s="14">
        <f t="shared" si="71"/>
        <v>1857.3</v>
      </c>
      <c r="M656" s="8" t="s">
        <v>52</v>
      </c>
      <c r="N656" s="2" t="s">
        <v>639</v>
      </c>
      <c r="O656" s="2" t="s">
        <v>1633</v>
      </c>
      <c r="P656" s="2" t="s">
        <v>64</v>
      </c>
      <c r="Q656" s="2" t="s">
        <v>64</v>
      </c>
      <c r="R656" s="2" t="s">
        <v>63</v>
      </c>
      <c r="S656" s="3"/>
      <c r="T656" s="3"/>
      <c r="U656" s="3"/>
      <c r="V656" s="3">
        <v>1</v>
      </c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2" t="s">
        <v>52</v>
      </c>
      <c r="AW656" s="2" t="s">
        <v>1659</v>
      </c>
      <c r="AX656" s="2" t="s">
        <v>52</v>
      </c>
      <c r="AY656" s="2" t="s">
        <v>52</v>
      </c>
    </row>
    <row r="657" spans="1:51" ht="30" customHeight="1">
      <c r="A657" s="8" t="s">
        <v>1649</v>
      </c>
      <c r="B657" s="8" t="s">
        <v>867</v>
      </c>
      <c r="C657" s="8" t="s">
        <v>172</v>
      </c>
      <c r="D657" s="9">
        <v>1</v>
      </c>
      <c r="E657" s="13">
        <v>0</v>
      </c>
      <c r="F657" s="14">
        <f t="shared" si="68"/>
        <v>0</v>
      </c>
      <c r="G657" s="13">
        <v>0</v>
      </c>
      <c r="H657" s="14">
        <f t="shared" si="69"/>
        <v>0</v>
      </c>
      <c r="I657" s="13">
        <f>TRUNC(SUMIF(V652:V657, RIGHTB(O657, 1), H652:H657)*U657, 2)</f>
        <v>843.32</v>
      </c>
      <c r="J657" s="14">
        <f t="shared" si="70"/>
        <v>843.3</v>
      </c>
      <c r="K657" s="13">
        <f t="shared" si="71"/>
        <v>843.3</v>
      </c>
      <c r="L657" s="14">
        <f t="shared" si="71"/>
        <v>843.3</v>
      </c>
      <c r="M657" s="8" t="s">
        <v>52</v>
      </c>
      <c r="N657" s="2" t="s">
        <v>639</v>
      </c>
      <c r="O657" s="2" t="s">
        <v>843</v>
      </c>
      <c r="P657" s="2" t="s">
        <v>64</v>
      </c>
      <c r="Q657" s="2" t="s">
        <v>64</v>
      </c>
      <c r="R657" s="2" t="s">
        <v>64</v>
      </c>
      <c r="S657" s="3">
        <v>1</v>
      </c>
      <c r="T657" s="3">
        <v>2</v>
      </c>
      <c r="U657" s="3">
        <v>0.25</v>
      </c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2" t="s">
        <v>52</v>
      </c>
      <c r="AW657" s="2" t="s">
        <v>1660</v>
      </c>
      <c r="AX657" s="2" t="s">
        <v>52</v>
      </c>
      <c r="AY657" s="2" t="s">
        <v>52</v>
      </c>
    </row>
    <row r="658" spans="1:51" ht="30" customHeight="1">
      <c r="A658" s="8" t="s">
        <v>845</v>
      </c>
      <c r="B658" s="8" t="s">
        <v>52</v>
      </c>
      <c r="C658" s="8" t="s">
        <v>52</v>
      </c>
      <c r="D658" s="9"/>
      <c r="E658" s="13"/>
      <c r="F658" s="14">
        <f>TRUNC(SUMIF(N652:N657, N651, F652:F657),0)</f>
        <v>9010</v>
      </c>
      <c r="G658" s="13"/>
      <c r="H658" s="14">
        <f>TRUNC(SUMIF(N652:N657, N651, H652:H657),0)</f>
        <v>3373</v>
      </c>
      <c r="I658" s="13"/>
      <c r="J658" s="14">
        <f>TRUNC(SUMIF(N652:N657, N651, J652:J657),0)</f>
        <v>843</v>
      </c>
      <c r="K658" s="13"/>
      <c r="L658" s="14">
        <f>F658+H658+J658</f>
        <v>13226</v>
      </c>
      <c r="M658" s="8" t="s">
        <v>52</v>
      </c>
      <c r="N658" s="2" t="s">
        <v>106</v>
      </c>
      <c r="O658" s="2" t="s">
        <v>106</v>
      </c>
      <c r="P658" s="2" t="s">
        <v>52</v>
      </c>
      <c r="Q658" s="2" t="s">
        <v>52</v>
      </c>
      <c r="R658" s="2" t="s">
        <v>52</v>
      </c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2" t="s">
        <v>52</v>
      </c>
      <c r="AW658" s="2" t="s">
        <v>52</v>
      </c>
      <c r="AX658" s="2" t="s">
        <v>52</v>
      </c>
      <c r="AY658" s="2" t="s">
        <v>52</v>
      </c>
    </row>
    <row r="659" spans="1:51" ht="30" customHeight="1">
      <c r="A659" s="9"/>
      <c r="B659" s="9"/>
      <c r="C659" s="9"/>
      <c r="D659" s="9"/>
      <c r="E659" s="13"/>
      <c r="F659" s="14"/>
      <c r="G659" s="13"/>
      <c r="H659" s="14"/>
      <c r="I659" s="13"/>
      <c r="J659" s="14"/>
      <c r="K659" s="13"/>
      <c r="L659" s="14"/>
      <c r="M659" s="9"/>
    </row>
    <row r="660" spans="1:51" ht="30" customHeight="1">
      <c r="A660" s="44" t="s">
        <v>1661</v>
      </c>
      <c r="B660" s="44"/>
      <c r="C660" s="44"/>
      <c r="D660" s="44"/>
      <c r="E660" s="45"/>
      <c r="F660" s="46"/>
      <c r="G660" s="45"/>
      <c r="H660" s="46"/>
      <c r="I660" s="45"/>
      <c r="J660" s="46"/>
      <c r="K660" s="45"/>
      <c r="L660" s="46"/>
      <c r="M660" s="44"/>
      <c r="N660" s="1" t="s">
        <v>643</v>
      </c>
    </row>
    <row r="661" spans="1:51" ht="30" customHeight="1">
      <c r="A661" s="8" t="s">
        <v>1627</v>
      </c>
      <c r="B661" s="8" t="s">
        <v>1628</v>
      </c>
      <c r="C661" s="8" t="s">
        <v>109</v>
      </c>
      <c r="D661" s="9">
        <v>0.04</v>
      </c>
      <c r="E661" s="13">
        <f>단가대비표!O39</f>
        <v>22000</v>
      </c>
      <c r="F661" s="14">
        <f t="shared" ref="F661:F667" si="72">TRUNC(E661*D661,1)</f>
        <v>880</v>
      </c>
      <c r="G661" s="13">
        <f>단가대비표!P39</f>
        <v>0</v>
      </c>
      <c r="H661" s="14">
        <f t="shared" ref="H661:H667" si="73">TRUNC(G661*D661,1)</f>
        <v>0</v>
      </c>
      <c r="I661" s="13">
        <f>단가대비표!V39</f>
        <v>0</v>
      </c>
      <c r="J661" s="14">
        <f t="shared" ref="J661:J667" si="74">TRUNC(I661*D661,1)</f>
        <v>0</v>
      </c>
      <c r="K661" s="13">
        <f t="shared" ref="K661:L667" si="75">TRUNC(E661+G661+I661,1)</f>
        <v>22000</v>
      </c>
      <c r="L661" s="14">
        <f t="shared" si="75"/>
        <v>880</v>
      </c>
      <c r="M661" s="8" t="s">
        <v>52</v>
      </c>
      <c r="N661" s="2" t="s">
        <v>643</v>
      </c>
      <c r="O661" s="2" t="s">
        <v>1629</v>
      </c>
      <c r="P661" s="2" t="s">
        <v>64</v>
      </c>
      <c r="Q661" s="2" t="s">
        <v>64</v>
      </c>
      <c r="R661" s="2" t="s">
        <v>63</v>
      </c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2" t="s">
        <v>52</v>
      </c>
      <c r="AW661" s="2" t="s">
        <v>1662</v>
      </c>
      <c r="AX661" s="2" t="s">
        <v>52</v>
      </c>
      <c r="AY661" s="2" t="s">
        <v>52</v>
      </c>
    </row>
    <row r="662" spans="1:51" ht="30" customHeight="1">
      <c r="A662" s="8" t="s">
        <v>1654</v>
      </c>
      <c r="B662" s="8" t="s">
        <v>1655</v>
      </c>
      <c r="C662" s="8" t="s">
        <v>77</v>
      </c>
      <c r="D662" s="9">
        <v>1.05</v>
      </c>
      <c r="E662" s="13">
        <f>단가대비표!O75</f>
        <v>2300</v>
      </c>
      <c r="F662" s="14">
        <f t="shared" si="72"/>
        <v>2415</v>
      </c>
      <c r="G662" s="13">
        <f>단가대비표!P75</f>
        <v>0</v>
      </c>
      <c r="H662" s="14">
        <f t="shared" si="73"/>
        <v>0</v>
      </c>
      <c r="I662" s="13">
        <f>단가대비표!V75</f>
        <v>0</v>
      </c>
      <c r="J662" s="14">
        <f t="shared" si="74"/>
        <v>0</v>
      </c>
      <c r="K662" s="13">
        <f t="shared" si="75"/>
        <v>2300</v>
      </c>
      <c r="L662" s="14">
        <f t="shared" si="75"/>
        <v>2415</v>
      </c>
      <c r="M662" s="8" t="s">
        <v>52</v>
      </c>
      <c r="N662" s="2" t="s">
        <v>643</v>
      </c>
      <c r="O662" s="2" t="s">
        <v>1656</v>
      </c>
      <c r="P662" s="2" t="s">
        <v>64</v>
      </c>
      <c r="Q662" s="2" t="s">
        <v>64</v>
      </c>
      <c r="R662" s="2" t="s">
        <v>63</v>
      </c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2" t="s">
        <v>52</v>
      </c>
      <c r="AW662" s="2" t="s">
        <v>1663</v>
      </c>
      <c r="AX662" s="2" t="s">
        <v>52</v>
      </c>
      <c r="AY662" s="2" t="s">
        <v>52</v>
      </c>
    </row>
    <row r="663" spans="1:51" ht="30" customHeight="1">
      <c r="A663" s="8" t="s">
        <v>175</v>
      </c>
      <c r="B663" s="8" t="s">
        <v>176</v>
      </c>
      <c r="C663" s="8" t="s">
        <v>109</v>
      </c>
      <c r="D663" s="9">
        <v>0.04</v>
      </c>
      <c r="E663" s="13">
        <f>단가대비표!O16</f>
        <v>32000</v>
      </c>
      <c r="F663" s="14">
        <f t="shared" si="72"/>
        <v>1280</v>
      </c>
      <c r="G663" s="13">
        <f>단가대비표!P16</f>
        <v>0</v>
      </c>
      <c r="H663" s="14">
        <f t="shared" si="73"/>
        <v>0</v>
      </c>
      <c r="I663" s="13">
        <f>단가대비표!V16</f>
        <v>0</v>
      </c>
      <c r="J663" s="14">
        <f t="shared" si="74"/>
        <v>0</v>
      </c>
      <c r="K663" s="13">
        <f t="shared" si="75"/>
        <v>32000</v>
      </c>
      <c r="L663" s="14">
        <f t="shared" si="75"/>
        <v>1280</v>
      </c>
      <c r="M663" s="8" t="s">
        <v>52</v>
      </c>
      <c r="N663" s="2" t="s">
        <v>643</v>
      </c>
      <c r="O663" s="2" t="s">
        <v>177</v>
      </c>
      <c r="P663" s="2" t="s">
        <v>64</v>
      </c>
      <c r="Q663" s="2" t="s">
        <v>64</v>
      </c>
      <c r="R663" s="2" t="s">
        <v>63</v>
      </c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2" t="s">
        <v>52</v>
      </c>
      <c r="AW663" s="2" t="s">
        <v>1664</v>
      </c>
      <c r="AX663" s="2" t="s">
        <v>52</v>
      </c>
      <c r="AY663" s="2" t="s">
        <v>52</v>
      </c>
    </row>
    <row r="664" spans="1:51" ht="30" customHeight="1">
      <c r="A664" s="8" t="s">
        <v>1665</v>
      </c>
      <c r="B664" s="8" t="s">
        <v>1666</v>
      </c>
      <c r="C664" s="8" t="s">
        <v>77</v>
      </c>
      <c r="D664" s="9">
        <v>1</v>
      </c>
      <c r="E664" s="13">
        <f>단가대비표!O117</f>
        <v>30000</v>
      </c>
      <c r="F664" s="14">
        <f t="shared" si="72"/>
        <v>30000</v>
      </c>
      <c r="G664" s="13">
        <f>단가대비표!P117</f>
        <v>0</v>
      </c>
      <c r="H664" s="14">
        <f t="shared" si="73"/>
        <v>0</v>
      </c>
      <c r="I664" s="13">
        <f>단가대비표!V117</f>
        <v>0</v>
      </c>
      <c r="J664" s="14">
        <f t="shared" si="74"/>
        <v>0</v>
      </c>
      <c r="K664" s="13">
        <f t="shared" si="75"/>
        <v>30000</v>
      </c>
      <c r="L664" s="14">
        <f t="shared" si="75"/>
        <v>30000</v>
      </c>
      <c r="M664" s="8" t="s">
        <v>52</v>
      </c>
      <c r="N664" s="2" t="s">
        <v>643</v>
      </c>
      <c r="O664" s="2" t="s">
        <v>1667</v>
      </c>
      <c r="P664" s="2" t="s">
        <v>64</v>
      </c>
      <c r="Q664" s="2" t="s">
        <v>64</v>
      </c>
      <c r="R664" s="2" t="s">
        <v>63</v>
      </c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2" t="s">
        <v>52</v>
      </c>
      <c r="AW664" s="2" t="s">
        <v>1668</v>
      </c>
      <c r="AX664" s="2" t="s">
        <v>52</v>
      </c>
      <c r="AY664" s="2" t="s">
        <v>52</v>
      </c>
    </row>
    <row r="665" spans="1:51" ht="30" customHeight="1">
      <c r="A665" s="8" t="s">
        <v>1645</v>
      </c>
      <c r="B665" s="8" t="s">
        <v>858</v>
      </c>
      <c r="C665" s="8" t="s">
        <v>859</v>
      </c>
      <c r="D665" s="9">
        <v>0.03</v>
      </c>
      <c r="E665" s="13">
        <f>단가대비표!O170</f>
        <v>0</v>
      </c>
      <c r="F665" s="14">
        <f t="shared" si="72"/>
        <v>0</v>
      </c>
      <c r="G665" s="13">
        <f>단가대비표!P170</f>
        <v>151602</v>
      </c>
      <c r="H665" s="14">
        <f t="shared" si="73"/>
        <v>4548</v>
      </c>
      <c r="I665" s="13">
        <f>단가대비표!V170</f>
        <v>0</v>
      </c>
      <c r="J665" s="14">
        <f t="shared" si="74"/>
        <v>0</v>
      </c>
      <c r="K665" s="13">
        <f t="shared" si="75"/>
        <v>151602</v>
      </c>
      <c r="L665" s="14">
        <f t="shared" si="75"/>
        <v>4548</v>
      </c>
      <c r="M665" s="8" t="s">
        <v>52</v>
      </c>
      <c r="N665" s="2" t="s">
        <v>643</v>
      </c>
      <c r="O665" s="2" t="s">
        <v>1646</v>
      </c>
      <c r="P665" s="2" t="s">
        <v>64</v>
      </c>
      <c r="Q665" s="2" t="s">
        <v>64</v>
      </c>
      <c r="R665" s="2" t="s">
        <v>63</v>
      </c>
      <c r="S665" s="3"/>
      <c r="T665" s="3"/>
      <c r="U665" s="3"/>
      <c r="V665" s="3">
        <v>1</v>
      </c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2" t="s">
        <v>52</v>
      </c>
      <c r="AW665" s="2" t="s">
        <v>1669</v>
      </c>
      <c r="AX665" s="2" t="s">
        <v>52</v>
      </c>
      <c r="AY665" s="2" t="s">
        <v>52</v>
      </c>
    </row>
    <row r="666" spans="1:51" ht="30" customHeight="1">
      <c r="A666" s="8" t="s">
        <v>1632</v>
      </c>
      <c r="B666" s="8" t="s">
        <v>858</v>
      </c>
      <c r="C666" s="8" t="s">
        <v>859</v>
      </c>
      <c r="D666" s="9">
        <v>0.04</v>
      </c>
      <c r="E666" s="13">
        <f>단가대비표!O171</f>
        <v>0</v>
      </c>
      <c r="F666" s="14">
        <f t="shared" si="72"/>
        <v>0</v>
      </c>
      <c r="G666" s="13">
        <f>단가대비표!P171</f>
        <v>185736</v>
      </c>
      <c r="H666" s="14">
        <f t="shared" si="73"/>
        <v>7429.4</v>
      </c>
      <c r="I666" s="13">
        <f>단가대비표!V171</f>
        <v>0</v>
      </c>
      <c r="J666" s="14">
        <f t="shared" si="74"/>
        <v>0</v>
      </c>
      <c r="K666" s="13">
        <f t="shared" si="75"/>
        <v>185736</v>
      </c>
      <c r="L666" s="14">
        <f t="shared" si="75"/>
        <v>7429.4</v>
      </c>
      <c r="M666" s="8" t="s">
        <v>52</v>
      </c>
      <c r="N666" s="2" t="s">
        <v>643</v>
      </c>
      <c r="O666" s="2" t="s">
        <v>1633</v>
      </c>
      <c r="P666" s="2" t="s">
        <v>64</v>
      </c>
      <c r="Q666" s="2" t="s">
        <v>64</v>
      </c>
      <c r="R666" s="2" t="s">
        <v>63</v>
      </c>
      <c r="S666" s="3"/>
      <c r="T666" s="3"/>
      <c r="U666" s="3"/>
      <c r="V666" s="3">
        <v>1</v>
      </c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2" t="s">
        <v>52</v>
      </c>
      <c r="AW666" s="2" t="s">
        <v>1670</v>
      </c>
      <c r="AX666" s="2" t="s">
        <v>52</v>
      </c>
      <c r="AY666" s="2" t="s">
        <v>52</v>
      </c>
    </row>
    <row r="667" spans="1:51" ht="30" customHeight="1">
      <c r="A667" s="8" t="s">
        <v>1649</v>
      </c>
      <c r="B667" s="8" t="s">
        <v>867</v>
      </c>
      <c r="C667" s="8" t="s">
        <v>172</v>
      </c>
      <c r="D667" s="9">
        <v>1</v>
      </c>
      <c r="E667" s="13">
        <v>0</v>
      </c>
      <c r="F667" s="14">
        <f t="shared" si="72"/>
        <v>0</v>
      </c>
      <c r="G667" s="13">
        <v>0</v>
      </c>
      <c r="H667" s="14">
        <f t="shared" si="73"/>
        <v>0</v>
      </c>
      <c r="I667" s="13">
        <f>TRUNC(SUMIF(V661:V667, RIGHTB(O667, 1), H661:H667)*U667, 2)</f>
        <v>2994.35</v>
      </c>
      <c r="J667" s="14">
        <f t="shared" si="74"/>
        <v>2994.3</v>
      </c>
      <c r="K667" s="13">
        <f t="shared" si="75"/>
        <v>2994.3</v>
      </c>
      <c r="L667" s="14">
        <f t="shared" si="75"/>
        <v>2994.3</v>
      </c>
      <c r="M667" s="8" t="s">
        <v>52</v>
      </c>
      <c r="N667" s="2" t="s">
        <v>643</v>
      </c>
      <c r="O667" s="2" t="s">
        <v>843</v>
      </c>
      <c r="P667" s="2" t="s">
        <v>64</v>
      </c>
      <c r="Q667" s="2" t="s">
        <v>64</v>
      </c>
      <c r="R667" s="2" t="s">
        <v>64</v>
      </c>
      <c r="S667" s="3">
        <v>1</v>
      </c>
      <c r="T667" s="3">
        <v>2</v>
      </c>
      <c r="U667" s="3">
        <v>0.25</v>
      </c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2" t="s">
        <v>52</v>
      </c>
      <c r="AW667" s="2" t="s">
        <v>1671</v>
      </c>
      <c r="AX667" s="2" t="s">
        <v>52</v>
      </c>
      <c r="AY667" s="2" t="s">
        <v>52</v>
      </c>
    </row>
    <row r="668" spans="1:51" ht="30" customHeight="1">
      <c r="A668" s="8" t="s">
        <v>845</v>
      </c>
      <c r="B668" s="8" t="s">
        <v>52</v>
      </c>
      <c r="C668" s="8" t="s">
        <v>52</v>
      </c>
      <c r="D668" s="9"/>
      <c r="E668" s="13"/>
      <c r="F668" s="14">
        <f>TRUNC(SUMIF(N661:N667, N660, F661:F667),0)</f>
        <v>34575</v>
      </c>
      <c r="G668" s="13"/>
      <c r="H668" s="14">
        <f>TRUNC(SUMIF(N661:N667, N660, H661:H667),0)</f>
        <v>11977</v>
      </c>
      <c r="I668" s="13"/>
      <c r="J668" s="14">
        <f>TRUNC(SUMIF(N661:N667, N660, J661:J667),0)</f>
        <v>2994</v>
      </c>
      <c r="K668" s="13"/>
      <c r="L668" s="14">
        <f>F668+H668+J668</f>
        <v>49546</v>
      </c>
      <c r="M668" s="8" t="s">
        <v>52</v>
      </c>
      <c r="N668" s="2" t="s">
        <v>106</v>
      </c>
      <c r="O668" s="2" t="s">
        <v>106</v>
      </c>
      <c r="P668" s="2" t="s">
        <v>52</v>
      </c>
      <c r="Q668" s="2" t="s">
        <v>52</v>
      </c>
      <c r="R668" s="2" t="s">
        <v>52</v>
      </c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2" t="s">
        <v>52</v>
      </c>
      <c r="AW668" s="2" t="s">
        <v>52</v>
      </c>
      <c r="AX668" s="2" t="s">
        <v>52</v>
      </c>
      <c r="AY668" s="2" t="s">
        <v>52</v>
      </c>
    </row>
    <row r="669" spans="1:51" ht="30" customHeight="1">
      <c r="A669" s="9"/>
      <c r="B669" s="9"/>
      <c r="C669" s="9"/>
      <c r="D669" s="9"/>
      <c r="E669" s="13"/>
      <c r="F669" s="14"/>
      <c r="G669" s="13"/>
      <c r="H669" s="14"/>
      <c r="I669" s="13"/>
      <c r="J669" s="14"/>
      <c r="K669" s="13"/>
      <c r="L669" s="14"/>
      <c r="M669" s="9"/>
    </row>
    <row r="670" spans="1:51" ht="30" customHeight="1">
      <c r="A670" s="44" t="s">
        <v>1672</v>
      </c>
      <c r="B670" s="44"/>
      <c r="C670" s="44"/>
      <c r="D670" s="44"/>
      <c r="E670" s="45"/>
      <c r="F670" s="46"/>
      <c r="G670" s="45"/>
      <c r="H670" s="46"/>
      <c r="I670" s="45"/>
      <c r="J670" s="46"/>
      <c r="K670" s="45"/>
      <c r="L670" s="46"/>
      <c r="M670" s="44"/>
      <c r="N670" s="1" t="s">
        <v>647</v>
      </c>
    </row>
    <row r="671" spans="1:51" ht="30" customHeight="1">
      <c r="A671" s="8" t="s">
        <v>1673</v>
      </c>
      <c r="B671" s="8" t="s">
        <v>1674</v>
      </c>
      <c r="C671" s="8" t="s">
        <v>447</v>
      </c>
      <c r="D671" s="9">
        <v>1.05</v>
      </c>
      <c r="E671" s="13">
        <f>단가대비표!O48</f>
        <v>21130</v>
      </c>
      <c r="F671" s="14">
        <f>TRUNC(E671*D671,1)</f>
        <v>22186.5</v>
      </c>
      <c r="G671" s="13">
        <f>단가대비표!P48</f>
        <v>0</v>
      </c>
      <c r="H671" s="14">
        <f>TRUNC(G671*D671,1)</f>
        <v>0</v>
      </c>
      <c r="I671" s="13">
        <f>단가대비표!V48</f>
        <v>0</v>
      </c>
      <c r="J671" s="14">
        <f>TRUNC(I671*D671,1)</f>
        <v>0</v>
      </c>
      <c r="K671" s="13">
        <f>TRUNC(E671+G671+I671,1)</f>
        <v>21130</v>
      </c>
      <c r="L671" s="14">
        <f>TRUNC(F671+H671+J671,1)</f>
        <v>22186.5</v>
      </c>
      <c r="M671" s="8" t="s">
        <v>626</v>
      </c>
      <c r="N671" s="2" t="s">
        <v>647</v>
      </c>
      <c r="O671" s="2" t="s">
        <v>1675</v>
      </c>
      <c r="P671" s="2" t="s">
        <v>64</v>
      </c>
      <c r="Q671" s="2" t="s">
        <v>64</v>
      </c>
      <c r="R671" s="2" t="s">
        <v>63</v>
      </c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2" t="s">
        <v>52</v>
      </c>
      <c r="AW671" s="2" t="s">
        <v>1676</v>
      </c>
      <c r="AX671" s="2" t="s">
        <v>52</v>
      </c>
      <c r="AY671" s="2" t="s">
        <v>52</v>
      </c>
    </row>
    <row r="672" spans="1:51" ht="30" customHeight="1">
      <c r="A672" s="8" t="s">
        <v>1677</v>
      </c>
      <c r="B672" s="8" t="s">
        <v>863</v>
      </c>
      <c r="C672" s="8" t="s">
        <v>859</v>
      </c>
      <c r="D672" s="9">
        <v>0.05</v>
      </c>
      <c r="E672" s="13">
        <f>단가대비표!O182</f>
        <v>0</v>
      </c>
      <c r="F672" s="14">
        <f>TRUNC(E672*D672,1)</f>
        <v>0</v>
      </c>
      <c r="G672" s="13">
        <f>단가대비표!P182</f>
        <v>204974</v>
      </c>
      <c r="H672" s="14">
        <f>TRUNC(G672*D672,1)</f>
        <v>10248.700000000001</v>
      </c>
      <c r="I672" s="13">
        <f>단가대비표!V182</f>
        <v>0</v>
      </c>
      <c r="J672" s="14">
        <f>TRUNC(I672*D672,1)</f>
        <v>0</v>
      </c>
      <c r="K672" s="13">
        <f>TRUNC(E672+G672+I672,1)</f>
        <v>204974</v>
      </c>
      <c r="L672" s="14">
        <f>TRUNC(F672+H672+J672,1)</f>
        <v>10248.700000000001</v>
      </c>
      <c r="M672" s="8" t="s">
        <v>52</v>
      </c>
      <c r="N672" s="2" t="s">
        <v>647</v>
      </c>
      <c r="O672" s="2" t="s">
        <v>1678</v>
      </c>
      <c r="P672" s="2" t="s">
        <v>64</v>
      </c>
      <c r="Q672" s="2" t="s">
        <v>64</v>
      </c>
      <c r="R672" s="2" t="s">
        <v>63</v>
      </c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2" t="s">
        <v>52</v>
      </c>
      <c r="AW672" s="2" t="s">
        <v>1679</v>
      </c>
      <c r="AX672" s="2" t="s">
        <v>52</v>
      </c>
      <c r="AY672" s="2" t="s">
        <v>52</v>
      </c>
    </row>
    <row r="673" spans="1:51" ht="30" customHeight="1">
      <c r="A673" s="8" t="s">
        <v>845</v>
      </c>
      <c r="B673" s="8" t="s">
        <v>52</v>
      </c>
      <c r="C673" s="8" t="s">
        <v>52</v>
      </c>
      <c r="D673" s="9"/>
      <c r="E673" s="13"/>
      <c r="F673" s="14">
        <f>TRUNC(SUMIF(N671:N672, N670, F671:F672),0)</f>
        <v>22186</v>
      </c>
      <c r="G673" s="13"/>
      <c r="H673" s="14">
        <f>TRUNC(SUMIF(N671:N672, N670, H671:H672),0)</f>
        <v>10248</v>
      </c>
      <c r="I673" s="13"/>
      <c r="J673" s="14">
        <f>TRUNC(SUMIF(N671:N672, N670, J671:J672),0)</f>
        <v>0</v>
      </c>
      <c r="K673" s="13"/>
      <c r="L673" s="14">
        <f>F673+H673+J673</f>
        <v>32434</v>
      </c>
      <c r="M673" s="8" t="s">
        <v>52</v>
      </c>
      <c r="N673" s="2" t="s">
        <v>106</v>
      </c>
      <c r="O673" s="2" t="s">
        <v>106</v>
      </c>
      <c r="P673" s="2" t="s">
        <v>52</v>
      </c>
      <c r="Q673" s="2" t="s">
        <v>52</v>
      </c>
      <c r="R673" s="2" t="s">
        <v>52</v>
      </c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2" t="s">
        <v>52</v>
      </c>
      <c r="AW673" s="2" t="s">
        <v>52</v>
      </c>
      <c r="AX673" s="2" t="s">
        <v>52</v>
      </c>
      <c r="AY673" s="2" t="s">
        <v>52</v>
      </c>
    </row>
    <row r="674" spans="1:51" ht="30" customHeight="1">
      <c r="A674" s="9"/>
      <c r="B674" s="9"/>
      <c r="C674" s="9"/>
      <c r="D674" s="9"/>
      <c r="E674" s="13"/>
      <c r="F674" s="14"/>
      <c r="G674" s="13"/>
      <c r="H674" s="14"/>
      <c r="I674" s="13"/>
      <c r="J674" s="14"/>
      <c r="K674" s="13"/>
      <c r="L674" s="14"/>
      <c r="M674" s="9"/>
    </row>
    <row r="675" spans="1:51" ht="30" customHeight="1">
      <c r="A675" s="44" t="s">
        <v>1680</v>
      </c>
      <c r="B675" s="44"/>
      <c r="C675" s="44"/>
      <c r="D675" s="44"/>
      <c r="E675" s="45"/>
      <c r="F675" s="46"/>
      <c r="G675" s="45"/>
      <c r="H675" s="46"/>
      <c r="I675" s="45"/>
      <c r="J675" s="46"/>
      <c r="K675" s="45"/>
      <c r="L675" s="46"/>
      <c r="M675" s="44"/>
      <c r="N675" s="1" t="s">
        <v>668</v>
      </c>
    </row>
    <row r="676" spans="1:51" ht="30" customHeight="1">
      <c r="A676" s="8" t="s">
        <v>1681</v>
      </c>
      <c r="B676" s="8" t="s">
        <v>863</v>
      </c>
      <c r="C676" s="8" t="s">
        <v>859</v>
      </c>
      <c r="D676" s="9">
        <v>0.15</v>
      </c>
      <c r="E676" s="13">
        <f>단가대비표!O184</f>
        <v>0</v>
      </c>
      <c r="F676" s="14">
        <f>TRUNC(E676*D676,1)</f>
        <v>0</v>
      </c>
      <c r="G676" s="13">
        <f>단가대비표!P184</f>
        <v>175057</v>
      </c>
      <c r="H676" s="14">
        <f>TRUNC(G676*D676,1)</f>
        <v>26258.5</v>
      </c>
      <c r="I676" s="13">
        <f>단가대비표!V184</f>
        <v>0</v>
      </c>
      <c r="J676" s="14">
        <f>TRUNC(I676*D676,1)</f>
        <v>0</v>
      </c>
      <c r="K676" s="13">
        <f>TRUNC(E676+G676+I676,1)</f>
        <v>175057</v>
      </c>
      <c r="L676" s="14">
        <f>TRUNC(F676+H676+J676,1)</f>
        <v>26258.5</v>
      </c>
      <c r="M676" s="8" t="s">
        <v>52</v>
      </c>
      <c r="N676" s="2" t="s">
        <v>668</v>
      </c>
      <c r="O676" s="2" t="s">
        <v>1682</v>
      </c>
      <c r="P676" s="2" t="s">
        <v>64</v>
      </c>
      <c r="Q676" s="2" t="s">
        <v>64</v>
      </c>
      <c r="R676" s="2" t="s">
        <v>63</v>
      </c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2" t="s">
        <v>52</v>
      </c>
      <c r="AW676" s="2" t="s">
        <v>1683</v>
      </c>
      <c r="AX676" s="2" t="s">
        <v>52</v>
      </c>
      <c r="AY676" s="2" t="s">
        <v>52</v>
      </c>
    </row>
    <row r="677" spans="1:51" ht="30" customHeight="1">
      <c r="A677" s="8" t="s">
        <v>862</v>
      </c>
      <c r="B677" s="8" t="s">
        <v>863</v>
      </c>
      <c r="C677" s="8" t="s">
        <v>859</v>
      </c>
      <c r="D677" s="9">
        <v>0.08</v>
      </c>
      <c r="E677" s="13">
        <f>단가대비표!O160</f>
        <v>0</v>
      </c>
      <c r="F677" s="14">
        <f>TRUNC(E677*D677,1)</f>
        <v>0</v>
      </c>
      <c r="G677" s="13">
        <f>단가대비표!P160</f>
        <v>130264</v>
      </c>
      <c r="H677" s="14">
        <f>TRUNC(G677*D677,1)</f>
        <v>10421.1</v>
      </c>
      <c r="I677" s="13">
        <f>단가대비표!V160</f>
        <v>0</v>
      </c>
      <c r="J677" s="14">
        <f>TRUNC(I677*D677,1)</f>
        <v>0</v>
      </c>
      <c r="K677" s="13">
        <f>TRUNC(E677+G677+I677,1)</f>
        <v>130264</v>
      </c>
      <c r="L677" s="14">
        <f>TRUNC(F677+H677+J677,1)</f>
        <v>10421.1</v>
      </c>
      <c r="M677" s="8" t="s">
        <v>52</v>
      </c>
      <c r="N677" s="2" t="s">
        <v>668</v>
      </c>
      <c r="O677" s="2" t="s">
        <v>864</v>
      </c>
      <c r="P677" s="2" t="s">
        <v>64</v>
      </c>
      <c r="Q677" s="2" t="s">
        <v>64</v>
      </c>
      <c r="R677" s="2" t="s">
        <v>63</v>
      </c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2" t="s">
        <v>52</v>
      </c>
      <c r="AW677" s="2" t="s">
        <v>1684</v>
      </c>
      <c r="AX677" s="2" t="s">
        <v>52</v>
      </c>
      <c r="AY677" s="2" t="s">
        <v>52</v>
      </c>
    </row>
    <row r="678" spans="1:51" ht="30" customHeight="1">
      <c r="A678" s="8" t="s">
        <v>845</v>
      </c>
      <c r="B678" s="8" t="s">
        <v>52</v>
      </c>
      <c r="C678" s="8" t="s">
        <v>52</v>
      </c>
      <c r="D678" s="9"/>
      <c r="E678" s="13"/>
      <c r="F678" s="14">
        <f>TRUNC(SUMIF(N676:N677, N675, F676:F677),0)</f>
        <v>0</v>
      </c>
      <c r="G678" s="13"/>
      <c r="H678" s="14">
        <f>TRUNC(SUMIF(N676:N677, N675, H676:H677),0)</f>
        <v>36679</v>
      </c>
      <c r="I678" s="13"/>
      <c r="J678" s="14">
        <f>TRUNC(SUMIF(N676:N677, N675, J676:J677),0)</f>
        <v>0</v>
      </c>
      <c r="K678" s="13"/>
      <c r="L678" s="14">
        <f>F678+H678+J678</f>
        <v>36679</v>
      </c>
      <c r="M678" s="8" t="s">
        <v>52</v>
      </c>
      <c r="N678" s="2" t="s">
        <v>106</v>
      </c>
      <c r="O678" s="2" t="s">
        <v>106</v>
      </c>
      <c r="P678" s="2" t="s">
        <v>52</v>
      </c>
      <c r="Q678" s="2" t="s">
        <v>52</v>
      </c>
      <c r="R678" s="2" t="s">
        <v>52</v>
      </c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2" t="s">
        <v>52</v>
      </c>
      <c r="AW678" s="2" t="s">
        <v>52</v>
      </c>
      <c r="AX678" s="2" t="s">
        <v>52</v>
      </c>
      <c r="AY678" s="2" t="s">
        <v>52</v>
      </c>
    </row>
    <row r="679" spans="1:51" ht="30" customHeight="1">
      <c r="A679" s="9"/>
      <c r="B679" s="9"/>
      <c r="C679" s="9"/>
      <c r="D679" s="9"/>
      <c r="E679" s="13"/>
      <c r="F679" s="14"/>
      <c r="G679" s="13"/>
      <c r="H679" s="14"/>
      <c r="I679" s="13"/>
      <c r="J679" s="14"/>
      <c r="K679" s="13"/>
      <c r="L679" s="14"/>
      <c r="M679" s="9"/>
    </row>
    <row r="680" spans="1:51" ht="30" customHeight="1">
      <c r="A680" s="44" t="s">
        <v>1685</v>
      </c>
      <c r="B680" s="44"/>
      <c r="C680" s="44"/>
      <c r="D680" s="44"/>
      <c r="E680" s="45"/>
      <c r="F680" s="46"/>
      <c r="G680" s="45"/>
      <c r="H680" s="46"/>
      <c r="I680" s="45"/>
      <c r="J680" s="46"/>
      <c r="K680" s="45"/>
      <c r="L680" s="46"/>
      <c r="M680" s="44"/>
      <c r="N680" s="1" t="s">
        <v>671</v>
      </c>
    </row>
    <row r="681" spans="1:51" ht="30" customHeight="1">
      <c r="A681" s="8" t="s">
        <v>1681</v>
      </c>
      <c r="B681" s="8" t="s">
        <v>863</v>
      </c>
      <c r="C681" s="8" t="s">
        <v>859</v>
      </c>
      <c r="D681" s="9">
        <v>9.9000000000000008E-3</v>
      </c>
      <c r="E681" s="13">
        <f>단가대비표!O184</f>
        <v>0</v>
      </c>
      <c r="F681" s="14">
        <f>TRUNC(E681*D681,1)</f>
        <v>0</v>
      </c>
      <c r="G681" s="13">
        <f>단가대비표!P184</f>
        <v>175057</v>
      </c>
      <c r="H681" s="14">
        <f>TRUNC(G681*D681,1)</f>
        <v>1733</v>
      </c>
      <c r="I681" s="13">
        <f>단가대비표!V184</f>
        <v>0</v>
      </c>
      <c r="J681" s="14">
        <f>TRUNC(I681*D681,1)</f>
        <v>0</v>
      </c>
      <c r="K681" s="13">
        <f>TRUNC(E681+G681+I681,1)</f>
        <v>175057</v>
      </c>
      <c r="L681" s="14">
        <f>TRUNC(F681+H681+J681,1)</f>
        <v>1733</v>
      </c>
      <c r="M681" s="8" t="s">
        <v>52</v>
      </c>
      <c r="N681" s="2" t="s">
        <v>671</v>
      </c>
      <c r="O681" s="2" t="s">
        <v>1682</v>
      </c>
      <c r="P681" s="2" t="s">
        <v>64</v>
      </c>
      <c r="Q681" s="2" t="s">
        <v>64</v>
      </c>
      <c r="R681" s="2" t="s">
        <v>63</v>
      </c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2" t="s">
        <v>52</v>
      </c>
      <c r="AW681" s="2" t="s">
        <v>1686</v>
      </c>
      <c r="AX681" s="2" t="s">
        <v>52</v>
      </c>
      <c r="AY681" s="2" t="s">
        <v>52</v>
      </c>
    </row>
    <row r="682" spans="1:51" ht="30" customHeight="1">
      <c r="A682" s="8" t="s">
        <v>862</v>
      </c>
      <c r="B682" s="8" t="s">
        <v>863</v>
      </c>
      <c r="C682" s="8" t="s">
        <v>859</v>
      </c>
      <c r="D682" s="9">
        <v>2.3099999999999999E-2</v>
      </c>
      <c r="E682" s="13">
        <f>단가대비표!O160</f>
        <v>0</v>
      </c>
      <c r="F682" s="14">
        <f>TRUNC(E682*D682,1)</f>
        <v>0</v>
      </c>
      <c r="G682" s="13">
        <f>단가대비표!P160</f>
        <v>130264</v>
      </c>
      <c r="H682" s="14">
        <f>TRUNC(G682*D682,1)</f>
        <v>3009</v>
      </c>
      <c r="I682" s="13">
        <f>단가대비표!V160</f>
        <v>0</v>
      </c>
      <c r="J682" s="14">
        <f>TRUNC(I682*D682,1)</f>
        <v>0</v>
      </c>
      <c r="K682" s="13">
        <f>TRUNC(E682+G682+I682,1)</f>
        <v>130264</v>
      </c>
      <c r="L682" s="14">
        <f>TRUNC(F682+H682+J682,1)</f>
        <v>3009</v>
      </c>
      <c r="M682" s="8" t="s">
        <v>52</v>
      </c>
      <c r="N682" s="2" t="s">
        <v>671</v>
      </c>
      <c r="O682" s="2" t="s">
        <v>864</v>
      </c>
      <c r="P682" s="2" t="s">
        <v>64</v>
      </c>
      <c r="Q682" s="2" t="s">
        <v>64</v>
      </c>
      <c r="R682" s="2" t="s">
        <v>63</v>
      </c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2" t="s">
        <v>52</v>
      </c>
      <c r="AW682" s="2" t="s">
        <v>1687</v>
      </c>
      <c r="AX682" s="2" t="s">
        <v>52</v>
      </c>
      <c r="AY682" s="2" t="s">
        <v>52</v>
      </c>
    </row>
    <row r="683" spans="1:51" ht="30" customHeight="1">
      <c r="A683" s="8" t="s">
        <v>845</v>
      </c>
      <c r="B683" s="8" t="s">
        <v>52</v>
      </c>
      <c r="C683" s="8" t="s">
        <v>52</v>
      </c>
      <c r="D683" s="9"/>
      <c r="E683" s="13"/>
      <c r="F683" s="14">
        <f>TRUNC(SUMIF(N681:N682, N680, F681:F682),0)</f>
        <v>0</v>
      </c>
      <c r="G683" s="13"/>
      <c r="H683" s="14">
        <f>TRUNC(SUMIF(N681:N682, N680, H681:H682),0)</f>
        <v>4742</v>
      </c>
      <c r="I683" s="13"/>
      <c r="J683" s="14">
        <f>TRUNC(SUMIF(N681:N682, N680, J681:J682),0)</f>
        <v>0</v>
      </c>
      <c r="K683" s="13"/>
      <c r="L683" s="14">
        <f>F683+H683+J683</f>
        <v>4742</v>
      </c>
      <c r="M683" s="8" t="s">
        <v>52</v>
      </c>
      <c r="N683" s="2" t="s">
        <v>106</v>
      </c>
      <c r="O683" s="2" t="s">
        <v>106</v>
      </c>
      <c r="P683" s="2" t="s">
        <v>52</v>
      </c>
      <c r="Q683" s="2" t="s">
        <v>52</v>
      </c>
      <c r="R683" s="2" t="s">
        <v>52</v>
      </c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2" t="s">
        <v>52</v>
      </c>
      <c r="AW683" s="2" t="s">
        <v>52</v>
      </c>
      <c r="AX683" s="2" t="s">
        <v>52</v>
      </c>
      <c r="AY683" s="2" t="s">
        <v>52</v>
      </c>
    </row>
    <row r="684" spans="1:51" ht="30" customHeight="1">
      <c r="A684" s="9"/>
      <c r="B684" s="9"/>
      <c r="C684" s="9"/>
      <c r="D684" s="9"/>
      <c r="E684" s="13"/>
      <c r="F684" s="14"/>
      <c r="G684" s="13"/>
      <c r="H684" s="14"/>
      <c r="I684" s="13"/>
      <c r="J684" s="14"/>
      <c r="K684" s="13"/>
      <c r="L684" s="14"/>
      <c r="M684" s="9"/>
    </row>
    <row r="685" spans="1:51" ht="30" customHeight="1">
      <c r="A685" s="44" t="s">
        <v>1688</v>
      </c>
      <c r="B685" s="44"/>
      <c r="C685" s="44"/>
      <c r="D685" s="44"/>
      <c r="E685" s="45"/>
      <c r="F685" s="46"/>
      <c r="G685" s="45"/>
      <c r="H685" s="46"/>
      <c r="I685" s="45"/>
      <c r="J685" s="46"/>
      <c r="K685" s="45"/>
      <c r="L685" s="46"/>
      <c r="M685" s="44"/>
      <c r="N685" s="1" t="s">
        <v>676</v>
      </c>
    </row>
    <row r="686" spans="1:51" ht="30" customHeight="1">
      <c r="A686" s="8" t="s">
        <v>1681</v>
      </c>
      <c r="B686" s="8" t="s">
        <v>863</v>
      </c>
      <c r="C686" s="8" t="s">
        <v>859</v>
      </c>
      <c r="D686" s="9">
        <v>0.7</v>
      </c>
      <c r="E686" s="13">
        <f>단가대비표!O184</f>
        <v>0</v>
      </c>
      <c r="F686" s="14">
        <f>TRUNC(E686*D686,1)</f>
        <v>0</v>
      </c>
      <c r="G686" s="13">
        <f>단가대비표!P184</f>
        <v>175057</v>
      </c>
      <c r="H686" s="14">
        <f>TRUNC(G686*D686,1)</f>
        <v>122539.9</v>
      </c>
      <c r="I686" s="13">
        <f>단가대비표!V184</f>
        <v>0</v>
      </c>
      <c r="J686" s="14">
        <f>TRUNC(I686*D686,1)</f>
        <v>0</v>
      </c>
      <c r="K686" s="13">
        <f>TRUNC(E686+G686+I686,1)</f>
        <v>175057</v>
      </c>
      <c r="L686" s="14">
        <f>TRUNC(F686+H686+J686,1)</f>
        <v>122539.9</v>
      </c>
      <c r="M686" s="8" t="s">
        <v>52</v>
      </c>
      <c r="N686" s="2" t="s">
        <v>676</v>
      </c>
      <c r="O686" s="2" t="s">
        <v>1682</v>
      </c>
      <c r="P686" s="2" t="s">
        <v>64</v>
      </c>
      <c r="Q686" s="2" t="s">
        <v>64</v>
      </c>
      <c r="R686" s="2" t="s">
        <v>63</v>
      </c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2" t="s">
        <v>52</v>
      </c>
      <c r="AW686" s="2" t="s">
        <v>1689</v>
      </c>
      <c r="AX686" s="2" t="s">
        <v>52</v>
      </c>
      <c r="AY686" s="2" t="s">
        <v>52</v>
      </c>
    </row>
    <row r="687" spans="1:51" ht="30" customHeight="1">
      <c r="A687" s="8" t="s">
        <v>862</v>
      </c>
      <c r="B687" s="8" t="s">
        <v>863</v>
      </c>
      <c r="C687" s="8" t="s">
        <v>859</v>
      </c>
      <c r="D687" s="9">
        <v>0.56999999999999995</v>
      </c>
      <c r="E687" s="13">
        <f>단가대비표!O160</f>
        <v>0</v>
      </c>
      <c r="F687" s="14">
        <f>TRUNC(E687*D687,1)</f>
        <v>0</v>
      </c>
      <c r="G687" s="13">
        <f>단가대비표!P160</f>
        <v>130264</v>
      </c>
      <c r="H687" s="14">
        <f>TRUNC(G687*D687,1)</f>
        <v>74250.399999999994</v>
      </c>
      <c r="I687" s="13">
        <f>단가대비표!V160</f>
        <v>0</v>
      </c>
      <c r="J687" s="14">
        <f>TRUNC(I687*D687,1)</f>
        <v>0</v>
      </c>
      <c r="K687" s="13">
        <f>TRUNC(E687+G687+I687,1)</f>
        <v>130264</v>
      </c>
      <c r="L687" s="14">
        <f>TRUNC(F687+H687+J687,1)</f>
        <v>74250.399999999994</v>
      </c>
      <c r="M687" s="8" t="s">
        <v>52</v>
      </c>
      <c r="N687" s="2" t="s">
        <v>676</v>
      </c>
      <c r="O687" s="2" t="s">
        <v>864</v>
      </c>
      <c r="P687" s="2" t="s">
        <v>64</v>
      </c>
      <c r="Q687" s="2" t="s">
        <v>64</v>
      </c>
      <c r="R687" s="2" t="s">
        <v>63</v>
      </c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2" t="s">
        <v>52</v>
      </c>
      <c r="AW687" s="2" t="s">
        <v>1690</v>
      </c>
      <c r="AX687" s="2" t="s">
        <v>52</v>
      </c>
      <c r="AY687" s="2" t="s">
        <v>52</v>
      </c>
    </row>
    <row r="688" spans="1:51" ht="30" customHeight="1">
      <c r="A688" s="8" t="s">
        <v>845</v>
      </c>
      <c r="B688" s="8" t="s">
        <v>52</v>
      </c>
      <c r="C688" s="8" t="s">
        <v>52</v>
      </c>
      <c r="D688" s="9"/>
      <c r="E688" s="13"/>
      <c r="F688" s="14">
        <f>TRUNC(SUMIF(N686:N687, N685, F686:F687),0)</f>
        <v>0</v>
      </c>
      <c r="G688" s="13"/>
      <c r="H688" s="14">
        <f>TRUNC(SUMIF(N686:N687, N685, H686:H687),0)</f>
        <v>196790</v>
      </c>
      <c r="I688" s="13"/>
      <c r="J688" s="14">
        <f>TRUNC(SUMIF(N686:N687, N685, J686:J687),0)</f>
        <v>0</v>
      </c>
      <c r="K688" s="13"/>
      <c r="L688" s="14">
        <f>F688+H688+J688</f>
        <v>196790</v>
      </c>
      <c r="M688" s="8" t="s">
        <v>52</v>
      </c>
      <c r="N688" s="2" t="s">
        <v>106</v>
      </c>
      <c r="O688" s="2" t="s">
        <v>106</v>
      </c>
      <c r="P688" s="2" t="s">
        <v>52</v>
      </c>
      <c r="Q688" s="2" t="s">
        <v>52</v>
      </c>
      <c r="R688" s="2" t="s">
        <v>52</v>
      </c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2" t="s">
        <v>52</v>
      </c>
      <c r="AW688" s="2" t="s">
        <v>52</v>
      </c>
      <c r="AX688" s="2" t="s">
        <v>52</v>
      </c>
      <c r="AY688" s="2" t="s">
        <v>52</v>
      </c>
    </row>
    <row r="689" spans="1:51" ht="30" customHeight="1">
      <c r="A689" s="9"/>
      <c r="B689" s="9"/>
      <c r="C689" s="9"/>
      <c r="D689" s="9"/>
      <c r="E689" s="13"/>
      <c r="F689" s="14"/>
      <c r="G689" s="13"/>
      <c r="H689" s="14"/>
      <c r="I689" s="13"/>
      <c r="J689" s="14"/>
      <c r="K689" s="13"/>
      <c r="L689" s="14"/>
      <c r="M689" s="9"/>
    </row>
    <row r="690" spans="1:51" ht="30" customHeight="1">
      <c r="A690" s="44" t="s">
        <v>1691</v>
      </c>
      <c r="B690" s="44"/>
      <c r="C690" s="44"/>
      <c r="D690" s="44"/>
      <c r="E690" s="45"/>
      <c r="F690" s="46"/>
      <c r="G690" s="45"/>
      <c r="H690" s="46"/>
      <c r="I690" s="45"/>
      <c r="J690" s="46"/>
      <c r="K690" s="45"/>
      <c r="L690" s="46"/>
      <c r="M690" s="44"/>
      <c r="N690" s="1" t="s">
        <v>680</v>
      </c>
    </row>
    <row r="691" spans="1:51" ht="30" customHeight="1">
      <c r="A691" s="8" t="s">
        <v>1681</v>
      </c>
      <c r="B691" s="8" t="s">
        <v>863</v>
      </c>
      <c r="C691" s="8" t="s">
        <v>859</v>
      </c>
      <c r="D691" s="9">
        <v>0.8</v>
      </c>
      <c r="E691" s="13">
        <f>단가대비표!O184</f>
        <v>0</v>
      </c>
      <c r="F691" s="14">
        <f>TRUNC(E691*D691,1)</f>
        <v>0</v>
      </c>
      <c r="G691" s="13">
        <f>단가대비표!P184</f>
        <v>175057</v>
      </c>
      <c r="H691" s="14">
        <f>TRUNC(G691*D691,1)</f>
        <v>140045.6</v>
      </c>
      <c r="I691" s="13">
        <f>단가대비표!V184</f>
        <v>0</v>
      </c>
      <c r="J691" s="14">
        <f>TRUNC(I691*D691,1)</f>
        <v>0</v>
      </c>
      <c r="K691" s="13">
        <f>TRUNC(E691+G691+I691,1)</f>
        <v>175057</v>
      </c>
      <c r="L691" s="14">
        <f>TRUNC(F691+H691+J691,1)</f>
        <v>140045.6</v>
      </c>
      <c r="M691" s="8" t="s">
        <v>52</v>
      </c>
      <c r="N691" s="2" t="s">
        <v>680</v>
      </c>
      <c r="O691" s="2" t="s">
        <v>1682</v>
      </c>
      <c r="P691" s="2" t="s">
        <v>64</v>
      </c>
      <c r="Q691" s="2" t="s">
        <v>64</v>
      </c>
      <c r="R691" s="2" t="s">
        <v>63</v>
      </c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2" t="s">
        <v>52</v>
      </c>
      <c r="AW691" s="2" t="s">
        <v>1692</v>
      </c>
      <c r="AX691" s="2" t="s">
        <v>52</v>
      </c>
      <c r="AY691" s="2" t="s">
        <v>52</v>
      </c>
    </row>
    <row r="692" spans="1:51" ht="30" customHeight="1">
      <c r="A692" s="8" t="s">
        <v>862</v>
      </c>
      <c r="B692" s="8" t="s">
        <v>863</v>
      </c>
      <c r="C692" s="8" t="s">
        <v>859</v>
      </c>
      <c r="D692" s="9">
        <v>0.56999999999999995</v>
      </c>
      <c r="E692" s="13">
        <f>단가대비표!O160</f>
        <v>0</v>
      </c>
      <c r="F692" s="14">
        <f>TRUNC(E692*D692,1)</f>
        <v>0</v>
      </c>
      <c r="G692" s="13">
        <f>단가대비표!P160</f>
        <v>130264</v>
      </c>
      <c r="H692" s="14">
        <f>TRUNC(G692*D692,1)</f>
        <v>74250.399999999994</v>
      </c>
      <c r="I692" s="13">
        <f>단가대비표!V160</f>
        <v>0</v>
      </c>
      <c r="J692" s="14">
        <f>TRUNC(I692*D692,1)</f>
        <v>0</v>
      </c>
      <c r="K692" s="13">
        <f>TRUNC(E692+G692+I692,1)</f>
        <v>130264</v>
      </c>
      <c r="L692" s="14">
        <f>TRUNC(F692+H692+J692,1)</f>
        <v>74250.399999999994</v>
      </c>
      <c r="M692" s="8" t="s">
        <v>52</v>
      </c>
      <c r="N692" s="2" t="s">
        <v>680</v>
      </c>
      <c r="O692" s="2" t="s">
        <v>864</v>
      </c>
      <c r="P692" s="2" t="s">
        <v>64</v>
      </c>
      <c r="Q692" s="2" t="s">
        <v>64</v>
      </c>
      <c r="R692" s="2" t="s">
        <v>63</v>
      </c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2" t="s">
        <v>52</v>
      </c>
      <c r="AW692" s="2" t="s">
        <v>1693</v>
      </c>
      <c r="AX692" s="2" t="s">
        <v>52</v>
      </c>
      <c r="AY692" s="2" t="s">
        <v>52</v>
      </c>
    </row>
    <row r="693" spans="1:51" ht="30" customHeight="1">
      <c r="A693" s="8" t="s">
        <v>845</v>
      </c>
      <c r="B693" s="8" t="s">
        <v>52</v>
      </c>
      <c r="C693" s="8" t="s">
        <v>52</v>
      </c>
      <c r="D693" s="9"/>
      <c r="E693" s="13"/>
      <c r="F693" s="14">
        <f>TRUNC(SUMIF(N691:N692, N690, F691:F692),0)</f>
        <v>0</v>
      </c>
      <c r="G693" s="13"/>
      <c r="H693" s="14">
        <f>TRUNC(SUMIF(N691:N692, N690, H691:H692),0)</f>
        <v>214296</v>
      </c>
      <c r="I693" s="13"/>
      <c r="J693" s="14">
        <f>TRUNC(SUMIF(N691:N692, N690, J691:J692),0)</f>
        <v>0</v>
      </c>
      <c r="K693" s="13"/>
      <c r="L693" s="14">
        <f>F693+H693+J693</f>
        <v>214296</v>
      </c>
      <c r="M693" s="8" t="s">
        <v>52</v>
      </c>
      <c r="N693" s="2" t="s">
        <v>106</v>
      </c>
      <c r="O693" s="2" t="s">
        <v>106</v>
      </c>
      <c r="P693" s="2" t="s">
        <v>52</v>
      </c>
      <c r="Q693" s="2" t="s">
        <v>52</v>
      </c>
      <c r="R693" s="2" t="s">
        <v>52</v>
      </c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2" t="s">
        <v>52</v>
      </c>
      <c r="AW693" s="2" t="s">
        <v>52</v>
      </c>
      <c r="AX693" s="2" t="s">
        <v>52</v>
      </c>
      <c r="AY693" s="2" t="s">
        <v>52</v>
      </c>
    </row>
    <row r="694" spans="1:51" ht="30" customHeight="1">
      <c r="A694" s="9"/>
      <c r="B694" s="9"/>
      <c r="C694" s="9"/>
      <c r="D694" s="9"/>
      <c r="E694" s="13"/>
      <c r="F694" s="14"/>
      <c r="G694" s="13"/>
      <c r="H694" s="14"/>
      <c r="I694" s="13"/>
      <c r="J694" s="14"/>
      <c r="K694" s="13"/>
      <c r="L694" s="14"/>
      <c r="M694" s="9"/>
    </row>
    <row r="695" spans="1:51" ht="30" customHeight="1">
      <c r="A695" s="44" t="s">
        <v>1694</v>
      </c>
      <c r="B695" s="44"/>
      <c r="C695" s="44"/>
      <c r="D695" s="44"/>
      <c r="E695" s="45"/>
      <c r="F695" s="46"/>
      <c r="G695" s="45"/>
      <c r="H695" s="46"/>
      <c r="I695" s="45"/>
      <c r="J695" s="46"/>
      <c r="K695" s="45"/>
      <c r="L695" s="46"/>
      <c r="M695" s="44"/>
      <c r="N695" s="1" t="s">
        <v>683</v>
      </c>
    </row>
    <row r="696" spans="1:51" ht="30" customHeight="1">
      <c r="A696" s="8" t="s">
        <v>1681</v>
      </c>
      <c r="B696" s="8" t="s">
        <v>863</v>
      </c>
      <c r="C696" s="8" t="s">
        <v>859</v>
      </c>
      <c r="D696" s="9">
        <v>0.03</v>
      </c>
      <c r="E696" s="13">
        <f>단가대비표!O184</f>
        <v>0</v>
      </c>
      <c r="F696" s="14">
        <f>TRUNC(E696*D696,1)</f>
        <v>0</v>
      </c>
      <c r="G696" s="13">
        <f>단가대비표!P184</f>
        <v>175057</v>
      </c>
      <c r="H696" s="14">
        <f>TRUNC(G696*D696,1)</f>
        <v>5251.7</v>
      </c>
      <c r="I696" s="13">
        <f>단가대비표!V184</f>
        <v>0</v>
      </c>
      <c r="J696" s="14">
        <f>TRUNC(I696*D696,1)</f>
        <v>0</v>
      </c>
      <c r="K696" s="13">
        <f>TRUNC(E696+G696+I696,1)</f>
        <v>175057</v>
      </c>
      <c r="L696" s="14">
        <f>TRUNC(F696+H696+J696,1)</f>
        <v>5251.7</v>
      </c>
      <c r="M696" s="8" t="s">
        <v>52</v>
      </c>
      <c r="N696" s="2" t="s">
        <v>683</v>
      </c>
      <c r="O696" s="2" t="s">
        <v>1682</v>
      </c>
      <c r="P696" s="2" t="s">
        <v>64</v>
      </c>
      <c r="Q696" s="2" t="s">
        <v>64</v>
      </c>
      <c r="R696" s="2" t="s">
        <v>63</v>
      </c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2" t="s">
        <v>52</v>
      </c>
      <c r="AW696" s="2" t="s">
        <v>1695</v>
      </c>
      <c r="AX696" s="2" t="s">
        <v>52</v>
      </c>
      <c r="AY696" s="2" t="s">
        <v>52</v>
      </c>
    </row>
    <row r="697" spans="1:51" ht="30" customHeight="1">
      <c r="A697" s="8" t="s">
        <v>862</v>
      </c>
      <c r="B697" s="8" t="s">
        <v>863</v>
      </c>
      <c r="C697" s="8" t="s">
        <v>859</v>
      </c>
      <c r="D697" s="9">
        <v>0.02</v>
      </c>
      <c r="E697" s="13">
        <f>단가대비표!O160</f>
        <v>0</v>
      </c>
      <c r="F697" s="14">
        <f>TRUNC(E697*D697,1)</f>
        <v>0</v>
      </c>
      <c r="G697" s="13">
        <f>단가대비표!P160</f>
        <v>130264</v>
      </c>
      <c r="H697" s="14">
        <f>TRUNC(G697*D697,1)</f>
        <v>2605.1999999999998</v>
      </c>
      <c r="I697" s="13">
        <f>단가대비표!V160</f>
        <v>0</v>
      </c>
      <c r="J697" s="14">
        <f>TRUNC(I697*D697,1)</f>
        <v>0</v>
      </c>
      <c r="K697" s="13">
        <f>TRUNC(E697+G697+I697,1)</f>
        <v>130264</v>
      </c>
      <c r="L697" s="14">
        <f>TRUNC(F697+H697+J697,1)</f>
        <v>2605.1999999999998</v>
      </c>
      <c r="M697" s="8" t="s">
        <v>52</v>
      </c>
      <c r="N697" s="2" t="s">
        <v>683</v>
      </c>
      <c r="O697" s="2" t="s">
        <v>864</v>
      </c>
      <c r="P697" s="2" t="s">
        <v>64</v>
      </c>
      <c r="Q697" s="2" t="s">
        <v>64</v>
      </c>
      <c r="R697" s="2" t="s">
        <v>63</v>
      </c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2" t="s">
        <v>52</v>
      </c>
      <c r="AW697" s="2" t="s">
        <v>1696</v>
      </c>
      <c r="AX697" s="2" t="s">
        <v>52</v>
      </c>
      <c r="AY697" s="2" t="s">
        <v>52</v>
      </c>
    </row>
    <row r="698" spans="1:51" ht="30" customHeight="1">
      <c r="A698" s="8" t="s">
        <v>845</v>
      </c>
      <c r="B698" s="8" t="s">
        <v>52</v>
      </c>
      <c r="C698" s="8" t="s">
        <v>52</v>
      </c>
      <c r="D698" s="9"/>
      <c r="E698" s="13"/>
      <c r="F698" s="14">
        <f>TRUNC(SUMIF(N696:N697, N695, F696:F697),0)</f>
        <v>0</v>
      </c>
      <c r="G698" s="13"/>
      <c r="H698" s="14">
        <f>TRUNC(SUMIF(N696:N697, N695, H696:H697),0)</f>
        <v>7856</v>
      </c>
      <c r="I698" s="13"/>
      <c r="J698" s="14">
        <f>TRUNC(SUMIF(N696:N697, N695, J696:J697),0)</f>
        <v>0</v>
      </c>
      <c r="K698" s="13"/>
      <c r="L698" s="14">
        <f>F698+H698+J698</f>
        <v>7856</v>
      </c>
      <c r="M698" s="8" t="s">
        <v>52</v>
      </c>
      <c r="N698" s="2" t="s">
        <v>106</v>
      </c>
      <c r="O698" s="2" t="s">
        <v>106</v>
      </c>
      <c r="P698" s="2" t="s">
        <v>52</v>
      </c>
      <c r="Q698" s="2" t="s">
        <v>52</v>
      </c>
      <c r="R698" s="2" t="s">
        <v>52</v>
      </c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2" t="s">
        <v>52</v>
      </c>
      <c r="AW698" s="2" t="s">
        <v>52</v>
      </c>
      <c r="AX698" s="2" t="s">
        <v>52</v>
      </c>
      <c r="AY698" s="2" t="s">
        <v>52</v>
      </c>
    </row>
    <row r="699" spans="1:51" ht="30" customHeight="1">
      <c r="A699" s="9"/>
      <c r="B699" s="9"/>
      <c r="C699" s="9"/>
      <c r="D699" s="9"/>
      <c r="E699" s="13"/>
      <c r="F699" s="14"/>
      <c r="G699" s="13"/>
      <c r="H699" s="14"/>
      <c r="I699" s="13"/>
      <c r="J699" s="14"/>
      <c r="K699" s="13"/>
      <c r="L699" s="14"/>
      <c r="M699" s="9"/>
    </row>
    <row r="700" spans="1:51" ht="30" customHeight="1">
      <c r="A700" s="44" t="s">
        <v>1697</v>
      </c>
      <c r="B700" s="44"/>
      <c r="C700" s="44"/>
      <c r="D700" s="44"/>
      <c r="E700" s="45"/>
      <c r="F700" s="46"/>
      <c r="G700" s="45"/>
      <c r="H700" s="46"/>
      <c r="I700" s="45"/>
      <c r="J700" s="46"/>
      <c r="K700" s="45"/>
      <c r="L700" s="46"/>
      <c r="M700" s="44"/>
      <c r="N700" s="1" t="s">
        <v>688</v>
      </c>
    </row>
    <row r="701" spans="1:51" ht="30" customHeight="1">
      <c r="A701" s="8" t="s">
        <v>1185</v>
      </c>
      <c r="B701" s="8" t="s">
        <v>863</v>
      </c>
      <c r="C701" s="8" t="s">
        <v>859</v>
      </c>
      <c r="D701" s="9">
        <v>0.11</v>
      </c>
      <c r="E701" s="13">
        <f>단가대비표!O161</f>
        <v>0</v>
      </c>
      <c r="F701" s="14">
        <f>TRUNC(E701*D701,1)</f>
        <v>0</v>
      </c>
      <c r="G701" s="13">
        <f>단가대비표!P161</f>
        <v>155599</v>
      </c>
      <c r="H701" s="14">
        <f>TRUNC(G701*D701,1)</f>
        <v>17115.8</v>
      </c>
      <c r="I701" s="13">
        <f>단가대비표!V161</f>
        <v>0</v>
      </c>
      <c r="J701" s="14">
        <f>TRUNC(I701*D701,1)</f>
        <v>0</v>
      </c>
      <c r="K701" s="13">
        <f t="shared" ref="K701:L703" si="76">TRUNC(E701+G701+I701,1)</f>
        <v>155599</v>
      </c>
      <c r="L701" s="14">
        <f t="shared" si="76"/>
        <v>17115.8</v>
      </c>
      <c r="M701" s="8" t="s">
        <v>52</v>
      </c>
      <c r="N701" s="2" t="s">
        <v>688</v>
      </c>
      <c r="O701" s="2" t="s">
        <v>1186</v>
      </c>
      <c r="P701" s="2" t="s">
        <v>64</v>
      </c>
      <c r="Q701" s="2" t="s">
        <v>64</v>
      </c>
      <c r="R701" s="2" t="s">
        <v>63</v>
      </c>
      <c r="S701" s="3"/>
      <c r="T701" s="3"/>
      <c r="U701" s="3"/>
      <c r="V701" s="3">
        <v>1</v>
      </c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2" t="s">
        <v>52</v>
      </c>
      <c r="AW701" s="2" t="s">
        <v>1698</v>
      </c>
      <c r="AX701" s="2" t="s">
        <v>52</v>
      </c>
      <c r="AY701" s="2" t="s">
        <v>52</v>
      </c>
    </row>
    <row r="702" spans="1:51" ht="30" customHeight="1">
      <c r="A702" s="8" t="s">
        <v>1699</v>
      </c>
      <c r="B702" s="8" t="s">
        <v>1700</v>
      </c>
      <c r="C702" s="8" t="s">
        <v>172</v>
      </c>
      <c r="D702" s="9">
        <v>1</v>
      </c>
      <c r="E702" s="13">
        <v>0</v>
      </c>
      <c r="F702" s="14">
        <f>TRUNC(E702*D702,1)</f>
        <v>0</v>
      </c>
      <c r="G702" s="13">
        <v>0</v>
      </c>
      <c r="H702" s="14">
        <f>TRUNC(G702*D702,1)</f>
        <v>0</v>
      </c>
      <c r="I702" s="13">
        <f>TRUNC(SUMIF(V701:V703, RIGHTB(O702, 1), H701:H703)*U702, 2)</f>
        <v>1711.58</v>
      </c>
      <c r="J702" s="14">
        <f>TRUNC(I702*D702,1)</f>
        <v>1711.5</v>
      </c>
      <c r="K702" s="13">
        <f t="shared" si="76"/>
        <v>1711.5</v>
      </c>
      <c r="L702" s="14">
        <f t="shared" si="76"/>
        <v>1711.5</v>
      </c>
      <c r="M702" s="8" t="s">
        <v>52</v>
      </c>
      <c r="N702" s="2" t="s">
        <v>688</v>
      </c>
      <c r="O702" s="2" t="s">
        <v>843</v>
      </c>
      <c r="P702" s="2" t="s">
        <v>64</v>
      </c>
      <c r="Q702" s="2" t="s">
        <v>64</v>
      </c>
      <c r="R702" s="2" t="s">
        <v>64</v>
      </c>
      <c r="S702" s="3">
        <v>1</v>
      </c>
      <c r="T702" s="3">
        <v>2</v>
      </c>
      <c r="U702" s="3">
        <v>0.1</v>
      </c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2" t="s">
        <v>52</v>
      </c>
      <c r="AW702" s="2" t="s">
        <v>1701</v>
      </c>
      <c r="AX702" s="2" t="s">
        <v>52</v>
      </c>
      <c r="AY702" s="2" t="s">
        <v>52</v>
      </c>
    </row>
    <row r="703" spans="1:51" ht="30" customHeight="1">
      <c r="A703" s="8" t="s">
        <v>862</v>
      </c>
      <c r="B703" s="8" t="s">
        <v>863</v>
      </c>
      <c r="C703" s="8" t="s">
        <v>859</v>
      </c>
      <c r="D703" s="9">
        <v>0.04</v>
      </c>
      <c r="E703" s="13">
        <f>단가대비표!O160</f>
        <v>0</v>
      </c>
      <c r="F703" s="14">
        <f>TRUNC(E703*D703,1)</f>
        <v>0</v>
      </c>
      <c r="G703" s="13">
        <f>단가대비표!P160</f>
        <v>130264</v>
      </c>
      <c r="H703" s="14">
        <f>TRUNC(G703*D703,1)</f>
        <v>5210.5</v>
      </c>
      <c r="I703" s="13">
        <f>단가대비표!V160</f>
        <v>0</v>
      </c>
      <c r="J703" s="14">
        <f>TRUNC(I703*D703,1)</f>
        <v>0</v>
      </c>
      <c r="K703" s="13">
        <f t="shared" si="76"/>
        <v>130264</v>
      </c>
      <c r="L703" s="14">
        <f t="shared" si="76"/>
        <v>5210.5</v>
      </c>
      <c r="M703" s="8" t="s">
        <v>52</v>
      </c>
      <c r="N703" s="2" t="s">
        <v>688</v>
      </c>
      <c r="O703" s="2" t="s">
        <v>864</v>
      </c>
      <c r="P703" s="2" t="s">
        <v>64</v>
      </c>
      <c r="Q703" s="2" t="s">
        <v>64</v>
      </c>
      <c r="R703" s="2" t="s">
        <v>63</v>
      </c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2" t="s">
        <v>52</v>
      </c>
      <c r="AW703" s="2" t="s">
        <v>1702</v>
      </c>
      <c r="AX703" s="2" t="s">
        <v>52</v>
      </c>
      <c r="AY703" s="2" t="s">
        <v>52</v>
      </c>
    </row>
    <row r="704" spans="1:51" ht="30" customHeight="1">
      <c r="A704" s="8" t="s">
        <v>845</v>
      </c>
      <c r="B704" s="8" t="s">
        <v>52</v>
      </c>
      <c r="C704" s="8" t="s">
        <v>52</v>
      </c>
      <c r="D704" s="9"/>
      <c r="E704" s="13"/>
      <c r="F704" s="14">
        <f>TRUNC(SUMIF(N701:N703, N700, F701:F703),0)</f>
        <v>0</v>
      </c>
      <c r="G704" s="13"/>
      <c r="H704" s="14">
        <f>TRUNC(SUMIF(N701:N703, N700, H701:H703),0)</f>
        <v>22326</v>
      </c>
      <c r="I704" s="13"/>
      <c r="J704" s="14">
        <f>TRUNC(SUMIF(N701:N703, N700, J701:J703),0)</f>
        <v>1711</v>
      </c>
      <c r="K704" s="13"/>
      <c r="L704" s="14">
        <f>F704+H704+J704</f>
        <v>24037</v>
      </c>
      <c r="M704" s="8" t="s">
        <v>52</v>
      </c>
      <c r="N704" s="2" t="s">
        <v>106</v>
      </c>
      <c r="O704" s="2" t="s">
        <v>106</v>
      </c>
      <c r="P704" s="2" t="s">
        <v>52</v>
      </c>
      <c r="Q704" s="2" t="s">
        <v>52</v>
      </c>
      <c r="R704" s="2" t="s">
        <v>52</v>
      </c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2" t="s">
        <v>52</v>
      </c>
      <c r="AW704" s="2" t="s">
        <v>52</v>
      </c>
      <c r="AX704" s="2" t="s">
        <v>52</v>
      </c>
      <c r="AY704" s="2" t="s">
        <v>52</v>
      </c>
    </row>
    <row r="705" spans="1:51" ht="30" customHeight="1">
      <c r="A705" s="9"/>
      <c r="B705" s="9"/>
      <c r="C705" s="9"/>
      <c r="D705" s="9"/>
      <c r="E705" s="13"/>
      <c r="F705" s="14"/>
      <c r="G705" s="13"/>
      <c r="H705" s="14"/>
      <c r="I705" s="13"/>
      <c r="J705" s="14"/>
      <c r="K705" s="13"/>
      <c r="L705" s="14"/>
      <c r="M705" s="9"/>
    </row>
    <row r="706" spans="1:51" ht="30" customHeight="1">
      <c r="A706" s="44" t="s">
        <v>1703</v>
      </c>
      <c r="B706" s="44"/>
      <c r="C706" s="44"/>
      <c r="D706" s="44"/>
      <c r="E706" s="45"/>
      <c r="F706" s="46"/>
      <c r="G706" s="45"/>
      <c r="H706" s="46"/>
      <c r="I706" s="45"/>
      <c r="J706" s="46"/>
      <c r="K706" s="45"/>
      <c r="L706" s="46"/>
      <c r="M706" s="44"/>
      <c r="N706" s="1" t="s">
        <v>692</v>
      </c>
    </row>
    <row r="707" spans="1:51" ht="30" customHeight="1">
      <c r="A707" s="8" t="s">
        <v>1422</v>
      </c>
      <c r="B707" s="8" t="s">
        <v>858</v>
      </c>
      <c r="C707" s="8" t="s">
        <v>859</v>
      </c>
      <c r="D707" s="9">
        <v>0.04</v>
      </c>
      <c r="E707" s="13">
        <f>단가대비표!O176</f>
        <v>0</v>
      </c>
      <c r="F707" s="14">
        <f>TRUNC(E707*D707,1)</f>
        <v>0</v>
      </c>
      <c r="G707" s="13">
        <f>단가대비표!P176</f>
        <v>190247</v>
      </c>
      <c r="H707" s="14">
        <f>TRUNC(G707*D707,1)</f>
        <v>7609.8</v>
      </c>
      <c r="I707" s="13">
        <f>단가대비표!V176</f>
        <v>0</v>
      </c>
      <c r="J707" s="14">
        <f>TRUNC(I707*D707,1)</f>
        <v>0</v>
      </c>
      <c r="K707" s="13">
        <f>TRUNC(E707+G707+I707,1)</f>
        <v>190247</v>
      </c>
      <c r="L707" s="14">
        <f>TRUNC(F707+H707+J707,1)</f>
        <v>7609.8</v>
      </c>
      <c r="M707" s="8" t="s">
        <v>52</v>
      </c>
      <c r="N707" s="2" t="s">
        <v>692</v>
      </c>
      <c r="O707" s="2" t="s">
        <v>1423</v>
      </c>
      <c r="P707" s="2" t="s">
        <v>64</v>
      </c>
      <c r="Q707" s="2" t="s">
        <v>64</v>
      </c>
      <c r="R707" s="2" t="s">
        <v>63</v>
      </c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2" t="s">
        <v>52</v>
      </c>
      <c r="AW707" s="2" t="s">
        <v>1704</v>
      </c>
      <c r="AX707" s="2" t="s">
        <v>52</v>
      </c>
      <c r="AY707" s="2" t="s">
        <v>52</v>
      </c>
    </row>
    <row r="708" spans="1:51" ht="30" customHeight="1">
      <c r="A708" s="8" t="s">
        <v>862</v>
      </c>
      <c r="B708" s="8" t="s">
        <v>863</v>
      </c>
      <c r="C708" s="8" t="s">
        <v>859</v>
      </c>
      <c r="D708" s="9">
        <v>1.0999999999999999E-2</v>
      </c>
      <c r="E708" s="13">
        <f>단가대비표!O160</f>
        <v>0</v>
      </c>
      <c r="F708" s="14">
        <f>TRUNC(E708*D708,1)</f>
        <v>0</v>
      </c>
      <c r="G708" s="13">
        <f>단가대비표!P160</f>
        <v>130264</v>
      </c>
      <c r="H708" s="14">
        <f>TRUNC(G708*D708,1)</f>
        <v>1432.9</v>
      </c>
      <c r="I708" s="13">
        <f>단가대비표!V160</f>
        <v>0</v>
      </c>
      <c r="J708" s="14">
        <f>TRUNC(I708*D708,1)</f>
        <v>0</v>
      </c>
      <c r="K708" s="13">
        <f>TRUNC(E708+G708+I708,1)</f>
        <v>130264</v>
      </c>
      <c r="L708" s="14">
        <f>TRUNC(F708+H708+J708,1)</f>
        <v>1432.9</v>
      </c>
      <c r="M708" s="8" t="s">
        <v>52</v>
      </c>
      <c r="N708" s="2" t="s">
        <v>692</v>
      </c>
      <c r="O708" s="2" t="s">
        <v>864</v>
      </c>
      <c r="P708" s="2" t="s">
        <v>64</v>
      </c>
      <c r="Q708" s="2" t="s">
        <v>64</v>
      </c>
      <c r="R708" s="2" t="s">
        <v>63</v>
      </c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2" t="s">
        <v>52</v>
      </c>
      <c r="AW708" s="2" t="s">
        <v>1705</v>
      </c>
      <c r="AX708" s="2" t="s">
        <v>52</v>
      </c>
      <c r="AY708" s="2" t="s">
        <v>52</v>
      </c>
    </row>
    <row r="709" spans="1:51" ht="30" customHeight="1">
      <c r="A709" s="8" t="s">
        <v>845</v>
      </c>
      <c r="B709" s="8" t="s">
        <v>52</v>
      </c>
      <c r="C709" s="8" t="s">
        <v>52</v>
      </c>
      <c r="D709" s="9"/>
      <c r="E709" s="13"/>
      <c r="F709" s="14">
        <f>TRUNC(SUMIF(N707:N708, N706, F707:F708),0)</f>
        <v>0</v>
      </c>
      <c r="G709" s="13"/>
      <c r="H709" s="14">
        <f>TRUNC(SUMIF(N707:N708, N706, H707:H708),0)</f>
        <v>9042</v>
      </c>
      <c r="I709" s="13"/>
      <c r="J709" s="14">
        <f>TRUNC(SUMIF(N707:N708, N706, J707:J708),0)</f>
        <v>0</v>
      </c>
      <c r="K709" s="13"/>
      <c r="L709" s="14">
        <f>F709+H709+J709</f>
        <v>9042</v>
      </c>
      <c r="M709" s="8" t="s">
        <v>52</v>
      </c>
      <c r="N709" s="2" t="s">
        <v>106</v>
      </c>
      <c r="O709" s="2" t="s">
        <v>106</v>
      </c>
      <c r="P709" s="2" t="s">
        <v>52</v>
      </c>
      <c r="Q709" s="2" t="s">
        <v>52</v>
      </c>
      <c r="R709" s="2" t="s">
        <v>52</v>
      </c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2" t="s">
        <v>52</v>
      </c>
      <c r="AW709" s="2" t="s">
        <v>52</v>
      </c>
      <c r="AX709" s="2" t="s">
        <v>52</v>
      </c>
      <c r="AY709" s="2" t="s">
        <v>52</v>
      </c>
    </row>
    <row r="710" spans="1:51" ht="30" customHeight="1">
      <c r="A710" s="9"/>
      <c r="B710" s="9"/>
      <c r="C710" s="9"/>
      <c r="D710" s="9"/>
      <c r="E710" s="13"/>
      <c r="F710" s="14"/>
      <c r="G710" s="13"/>
      <c r="H710" s="14"/>
      <c r="I710" s="13"/>
      <c r="J710" s="14"/>
      <c r="K710" s="13"/>
      <c r="L710" s="14"/>
      <c r="M710" s="9"/>
    </row>
    <row r="711" spans="1:51" ht="30" customHeight="1">
      <c r="A711" s="44" t="s">
        <v>1706</v>
      </c>
      <c r="B711" s="44"/>
      <c r="C711" s="44"/>
      <c r="D711" s="44"/>
      <c r="E711" s="45"/>
      <c r="F711" s="46"/>
      <c r="G711" s="45"/>
      <c r="H711" s="46"/>
      <c r="I711" s="45"/>
      <c r="J711" s="46"/>
      <c r="K711" s="45"/>
      <c r="L711" s="46"/>
      <c r="M711" s="44"/>
      <c r="N711" s="1" t="s">
        <v>695</v>
      </c>
    </row>
    <row r="712" spans="1:51" ht="30" customHeight="1">
      <c r="A712" s="8" t="s">
        <v>1394</v>
      </c>
      <c r="B712" s="8" t="s">
        <v>858</v>
      </c>
      <c r="C712" s="8" t="s">
        <v>859</v>
      </c>
      <c r="D712" s="9">
        <v>0.05</v>
      </c>
      <c r="E712" s="13">
        <f>단가대비표!O175</f>
        <v>0</v>
      </c>
      <c r="F712" s="14">
        <f>TRUNC(E712*D712,1)</f>
        <v>0</v>
      </c>
      <c r="G712" s="13">
        <f>단가대비표!P175</f>
        <v>195972</v>
      </c>
      <c r="H712" s="14">
        <f>TRUNC(G712*D712,1)</f>
        <v>9798.6</v>
      </c>
      <c r="I712" s="13">
        <f>단가대비표!V175</f>
        <v>0</v>
      </c>
      <c r="J712" s="14">
        <f>TRUNC(I712*D712,1)</f>
        <v>0</v>
      </c>
      <c r="K712" s="13">
        <f>TRUNC(E712+G712+I712,1)</f>
        <v>195972</v>
      </c>
      <c r="L712" s="14">
        <f>TRUNC(F712+H712+J712,1)</f>
        <v>9798.6</v>
      </c>
      <c r="M712" s="8" t="s">
        <v>52</v>
      </c>
      <c r="N712" s="2" t="s">
        <v>695</v>
      </c>
      <c r="O712" s="2" t="s">
        <v>1395</v>
      </c>
      <c r="P712" s="2" t="s">
        <v>64</v>
      </c>
      <c r="Q712" s="2" t="s">
        <v>64</v>
      </c>
      <c r="R712" s="2" t="s">
        <v>63</v>
      </c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2" t="s">
        <v>52</v>
      </c>
      <c r="AW712" s="2" t="s">
        <v>1707</v>
      </c>
      <c r="AX712" s="2" t="s">
        <v>52</v>
      </c>
      <c r="AY712" s="2" t="s">
        <v>52</v>
      </c>
    </row>
    <row r="713" spans="1:51" ht="30" customHeight="1">
      <c r="A713" s="8" t="s">
        <v>862</v>
      </c>
      <c r="B713" s="8" t="s">
        <v>863</v>
      </c>
      <c r="C713" s="8" t="s">
        <v>859</v>
      </c>
      <c r="D713" s="9">
        <v>1.0999999999999999E-2</v>
      </c>
      <c r="E713" s="13">
        <f>단가대비표!O160</f>
        <v>0</v>
      </c>
      <c r="F713" s="14">
        <f>TRUNC(E713*D713,1)</f>
        <v>0</v>
      </c>
      <c r="G713" s="13">
        <f>단가대비표!P160</f>
        <v>130264</v>
      </c>
      <c r="H713" s="14">
        <f>TRUNC(G713*D713,1)</f>
        <v>1432.9</v>
      </c>
      <c r="I713" s="13">
        <f>단가대비표!V160</f>
        <v>0</v>
      </c>
      <c r="J713" s="14">
        <f>TRUNC(I713*D713,1)</f>
        <v>0</v>
      </c>
      <c r="K713" s="13">
        <f>TRUNC(E713+G713+I713,1)</f>
        <v>130264</v>
      </c>
      <c r="L713" s="14">
        <f>TRUNC(F713+H713+J713,1)</f>
        <v>1432.9</v>
      </c>
      <c r="M713" s="8" t="s">
        <v>52</v>
      </c>
      <c r="N713" s="2" t="s">
        <v>695</v>
      </c>
      <c r="O713" s="2" t="s">
        <v>864</v>
      </c>
      <c r="P713" s="2" t="s">
        <v>64</v>
      </c>
      <c r="Q713" s="2" t="s">
        <v>64</v>
      </c>
      <c r="R713" s="2" t="s">
        <v>63</v>
      </c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2" t="s">
        <v>52</v>
      </c>
      <c r="AW713" s="2" t="s">
        <v>1708</v>
      </c>
      <c r="AX713" s="2" t="s">
        <v>52</v>
      </c>
      <c r="AY713" s="2" t="s">
        <v>52</v>
      </c>
    </row>
    <row r="714" spans="1:51" ht="30" customHeight="1">
      <c r="A714" s="8" t="s">
        <v>845</v>
      </c>
      <c r="B714" s="8" t="s">
        <v>52</v>
      </c>
      <c r="C714" s="8" t="s">
        <v>52</v>
      </c>
      <c r="D714" s="9"/>
      <c r="E714" s="13"/>
      <c r="F714" s="14">
        <f>TRUNC(SUMIF(N712:N713, N711, F712:F713),0)</f>
        <v>0</v>
      </c>
      <c r="G714" s="13"/>
      <c r="H714" s="14">
        <f>TRUNC(SUMIF(N712:N713, N711, H712:H713),0)</f>
        <v>11231</v>
      </c>
      <c r="I714" s="13"/>
      <c r="J714" s="14">
        <f>TRUNC(SUMIF(N712:N713, N711, J712:J713),0)</f>
        <v>0</v>
      </c>
      <c r="K714" s="13"/>
      <c r="L714" s="14">
        <f>F714+H714+J714</f>
        <v>11231</v>
      </c>
      <c r="M714" s="8" t="s">
        <v>52</v>
      </c>
      <c r="N714" s="2" t="s">
        <v>106</v>
      </c>
      <c r="O714" s="2" t="s">
        <v>106</v>
      </c>
      <c r="P714" s="2" t="s">
        <v>52</v>
      </c>
      <c r="Q714" s="2" t="s">
        <v>52</v>
      </c>
      <c r="R714" s="2" t="s">
        <v>52</v>
      </c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2" t="s">
        <v>52</v>
      </c>
      <c r="AW714" s="2" t="s">
        <v>52</v>
      </c>
      <c r="AX714" s="2" t="s">
        <v>52</v>
      </c>
      <c r="AY714" s="2" t="s">
        <v>52</v>
      </c>
    </row>
    <row r="715" spans="1:51" ht="30" customHeight="1">
      <c r="A715" s="9"/>
      <c r="B715" s="9"/>
      <c r="C715" s="9"/>
      <c r="D715" s="9"/>
      <c r="E715" s="13"/>
      <c r="F715" s="14"/>
      <c r="G715" s="13"/>
      <c r="H715" s="14"/>
      <c r="I715" s="13"/>
      <c r="J715" s="14"/>
      <c r="K715" s="13"/>
      <c r="L715" s="14"/>
      <c r="M715" s="9"/>
    </row>
    <row r="716" spans="1:51" ht="30" customHeight="1">
      <c r="A716" s="44" t="s">
        <v>1709</v>
      </c>
      <c r="B716" s="44"/>
      <c r="C716" s="44"/>
      <c r="D716" s="44"/>
      <c r="E716" s="45"/>
      <c r="F716" s="46"/>
      <c r="G716" s="45"/>
      <c r="H716" s="46"/>
      <c r="I716" s="45"/>
      <c r="J716" s="46"/>
      <c r="K716" s="45"/>
      <c r="L716" s="46"/>
      <c r="M716" s="44"/>
      <c r="N716" s="1" t="s">
        <v>698</v>
      </c>
    </row>
    <row r="717" spans="1:51" ht="30" customHeight="1">
      <c r="A717" s="8" t="s">
        <v>956</v>
      </c>
      <c r="B717" s="8" t="s">
        <v>863</v>
      </c>
      <c r="C717" s="8" t="s">
        <v>859</v>
      </c>
      <c r="D717" s="9">
        <v>4.8000000000000001E-2</v>
      </c>
      <c r="E717" s="13">
        <f>단가대비표!O174</f>
        <v>0</v>
      </c>
      <c r="F717" s="14">
        <f>TRUNC(E717*D717,1)</f>
        <v>0</v>
      </c>
      <c r="G717" s="13">
        <f>단가대비표!P174</f>
        <v>203532</v>
      </c>
      <c r="H717" s="14">
        <f>TRUNC(G717*D717,1)</f>
        <v>9769.5</v>
      </c>
      <c r="I717" s="13">
        <f>단가대비표!V174</f>
        <v>0</v>
      </c>
      <c r="J717" s="14">
        <f>TRUNC(I717*D717,1)</f>
        <v>0</v>
      </c>
      <c r="K717" s="13">
        <f>TRUNC(E717+G717+I717,1)</f>
        <v>203532</v>
      </c>
      <c r="L717" s="14">
        <f>TRUNC(F717+H717+J717,1)</f>
        <v>9769.5</v>
      </c>
      <c r="M717" s="8" t="s">
        <v>52</v>
      </c>
      <c r="N717" s="2" t="s">
        <v>698</v>
      </c>
      <c r="O717" s="2" t="s">
        <v>957</v>
      </c>
      <c r="P717" s="2" t="s">
        <v>64</v>
      </c>
      <c r="Q717" s="2" t="s">
        <v>64</v>
      </c>
      <c r="R717" s="2" t="s">
        <v>63</v>
      </c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2" t="s">
        <v>52</v>
      </c>
      <c r="AW717" s="2" t="s">
        <v>1710</v>
      </c>
      <c r="AX717" s="2" t="s">
        <v>52</v>
      </c>
      <c r="AY717" s="2" t="s">
        <v>52</v>
      </c>
    </row>
    <row r="718" spans="1:51" ht="30" customHeight="1">
      <c r="A718" s="8" t="s">
        <v>862</v>
      </c>
      <c r="B718" s="8" t="s">
        <v>863</v>
      </c>
      <c r="C718" s="8" t="s">
        <v>859</v>
      </c>
      <c r="D718" s="9">
        <v>1.2E-2</v>
      </c>
      <c r="E718" s="13">
        <f>단가대비표!O160</f>
        <v>0</v>
      </c>
      <c r="F718" s="14">
        <f>TRUNC(E718*D718,1)</f>
        <v>0</v>
      </c>
      <c r="G718" s="13">
        <f>단가대비표!P160</f>
        <v>130264</v>
      </c>
      <c r="H718" s="14">
        <f>TRUNC(G718*D718,1)</f>
        <v>1563.1</v>
      </c>
      <c r="I718" s="13">
        <f>단가대비표!V160</f>
        <v>0</v>
      </c>
      <c r="J718" s="14">
        <f>TRUNC(I718*D718,1)</f>
        <v>0</v>
      </c>
      <c r="K718" s="13">
        <f>TRUNC(E718+G718+I718,1)</f>
        <v>130264</v>
      </c>
      <c r="L718" s="14">
        <f>TRUNC(F718+H718+J718,1)</f>
        <v>1563.1</v>
      </c>
      <c r="M718" s="8" t="s">
        <v>52</v>
      </c>
      <c r="N718" s="2" t="s">
        <v>698</v>
      </c>
      <c r="O718" s="2" t="s">
        <v>864</v>
      </c>
      <c r="P718" s="2" t="s">
        <v>64</v>
      </c>
      <c r="Q718" s="2" t="s">
        <v>64</v>
      </c>
      <c r="R718" s="2" t="s">
        <v>63</v>
      </c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2" t="s">
        <v>52</v>
      </c>
      <c r="AW718" s="2" t="s">
        <v>1711</v>
      </c>
      <c r="AX718" s="2" t="s">
        <v>52</v>
      </c>
      <c r="AY718" s="2" t="s">
        <v>52</v>
      </c>
    </row>
    <row r="719" spans="1:51" ht="30" customHeight="1">
      <c r="A719" s="8" t="s">
        <v>845</v>
      </c>
      <c r="B719" s="8" t="s">
        <v>52</v>
      </c>
      <c r="C719" s="8" t="s">
        <v>52</v>
      </c>
      <c r="D719" s="9"/>
      <c r="E719" s="13"/>
      <c r="F719" s="14">
        <f>TRUNC(SUMIF(N717:N718, N716, F717:F718),0)</f>
        <v>0</v>
      </c>
      <c r="G719" s="13"/>
      <c r="H719" s="14">
        <f>TRUNC(SUMIF(N717:N718, N716, H717:H718),0)</f>
        <v>11332</v>
      </c>
      <c r="I719" s="13"/>
      <c r="J719" s="14">
        <f>TRUNC(SUMIF(N717:N718, N716, J717:J718),0)</f>
        <v>0</v>
      </c>
      <c r="K719" s="13"/>
      <c r="L719" s="14">
        <f>F719+H719+J719</f>
        <v>11332</v>
      </c>
      <c r="M719" s="8" t="s">
        <v>52</v>
      </c>
      <c r="N719" s="2" t="s">
        <v>106</v>
      </c>
      <c r="O719" s="2" t="s">
        <v>106</v>
      </c>
      <c r="P719" s="2" t="s">
        <v>52</v>
      </c>
      <c r="Q719" s="2" t="s">
        <v>52</v>
      </c>
      <c r="R719" s="2" t="s">
        <v>52</v>
      </c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2" t="s">
        <v>52</v>
      </c>
      <c r="AW719" s="2" t="s">
        <v>52</v>
      </c>
      <c r="AX719" s="2" t="s">
        <v>52</v>
      </c>
      <c r="AY719" s="2" t="s">
        <v>52</v>
      </c>
    </row>
    <row r="720" spans="1:51" ht="30" customHeight="1">
      <c r="A720" s="9"/>
      <c r="B720" s="9"/>
      <c r="C720" s="9"/>
      <c r="D720" s="9"/>
      <c r="E720" s="13"/>
      <c r="F720" s="14"/>
      <c r="G720" s="13"/>
      <c r="H720" s="14"/>
      <c r="I720" s="13"/>
      <c r="J720" s="14"/>
      <c r="K720" s="13"/>
      <c r="L720" s="14"/>
      <c r="M720" s="9"/>
    </row>
    <row r="721" spans="1:51" ht="30" customHeight="1">
      <c r="A721" s="44" t="s">
        <v>1712</v>
      </c>
      <c r="B721" s="44"/>
      <c r="C721" s="44"/>
      <c r="D721" s="44"/>
      <c r="E721" s="45"/>
      <c r="F721" s="46"/>
      <c r="G721" s="45"/>
      <c r="H721" s="46"/>
      <c r="I721" s="45"/>
      <c r="J721" s="46"/>
      <c r="K721" s="45"/>
      <c r="L721" s="46"/>
      <c r="M721" s="44"/>
      <c r="N721" s="1" t="s">
        <v>701</v>
      </c>
    </row>
    <row r="722" spans="1:51" ht="30" customHeight="1">
      <c r="A722" s="8" t="s">
        <v>1394</v>
      </c>
      <c r="B722" s="8" t="s">
        <v>858</v>
      </c>
      <c r="C722" s="8" t="s">
        <v>859</v>
      </c>
      <c r="D722" s="9">
        <v>0.05</v>
      </c>
      <c r="E722" s="13">
        <f>단가대비표!O175</f>
        <v>0</v>
      </c>
      <c r="F722" s="14">
        <f>TRUNC(E722*D722,1)</f>
        <v>0</v>
      </c>
      <c r="G722" s="13">
        <f>단가대비표!P175</f>
        <v>195972</v>
      </c>
      <c r="H722" s="14">
        <f>TRUNC(G722*D722,1)</f>
        <v>9798.6</v>
      </c>
      <c r="I722" s="13">
        <f>단가대비표!V175</f>
        <v>0</v>
      </c>
      <c r="J722" s="14">
        <f>TRUNC(I722*D722,1)</f>
        <v>0</v>
      </c>
      <c r="K722" s="13">
        <f>TRUNC(E722+G722+I722,1)</f>
        <v>195972</v>
      </c>
      <c r="L722" s="14">
        <f>TRUNC(F722+H722+J722,1)</f>
        <v>9798.6</v>
      </c>
      <c r="M722" s="8" t="s">
        <v>52</v>
      </c>
      <c r="N722" s="2" t="s">
        <v>701</v>
      </c>
      <c r="O722" s="2" t="s">
        <v>1395</v>
      </c>
      <c r="P722" s="2" t="s">
        <v>64</v>
      </c>
      <c r="Q722" s="2" t="s">
        <v>64</v>
      </c>
      <c r="R722" s="2" t="s">
        <v>63</v>
      </c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2" t="s">
        <v>52</v>
      </c>
      <c r="AW722" s="2" t="s">
        <v>1713</v>
      </c>
      <c r="AX722" s="2" t="s">
        <v>52</v>
      </c>
      <c r="AY722" s="2" t="s">
        <v>52</v>
      </c>
    </row>
    <row r="723" spans="1:51" ht="30" customHeight="1">
      <c r="A723" s="8" t="s">
        <v>862</v>
      </c>
      <c r="B723" s="8" t="s">
        <v>863</v>
      </c>
      <c r="C723" s="8" t="s">
        <v>859</v>
      </c>
      <c r="D723" s="9">
        <v>1.0999999999999999E-2</v>
      </c>
      <c r="E723" s="13">
        <f>단가대비표!O160</f>
        <v>0</v>
      </c>
      <c r="F723" s="14">
        <f>TRUNC(E723*D723,1)</f>
        <v>0</v>
      </c>
      <c r="G723" s="13">
        <f>단가대비표!P160</f>
        <v>130264</v>
      </c>
      <c r="H723" s="14">
        <f>TRUNC(G723*D723,1)</f>
        <v>1432.9</v>
      </c>
      <c r="I723" s="13">
        <f>단가대비표!V160</f>
        <v>0</v>
      </c>
      <c r="J723" s="14">
        <f>TRUNC(I723*D723,1)</f>
        <v>0</v>
      </c>
      <c r="K723" s="13">
        <f>TRUNC(E723+G723+I723,1)</f>
        <v>130264</v>
      </c>
      <c r="L723" s="14">
        <f>TRUNC(F723+H723+J723,1)</f>
        <v>1432.9</v>
      </c>
      <c r="M723" s="8" t="s">
        <v>52</v>
      </c>
      <c r="N723" s="2" t="s">
        <v>701</v>
      </c>
      <c r="O723" s="2" t="s">
        <v>864</v>
      </c>
      <c r="P723" s="2" t="s">
        <v>64</v>
      </c>
      <c r="Q723" s="2" t="s">
        <v>64</v>
      </c>
      <c r="R723" s="2" t="s">
        <v>63</v>
      </c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2" t="s">
        <v>52</v>
      </c>
      <c r="AW723" s="2" t="s">
        <v>1714</v>
      </c>
      <c r="AX723" s="2" t="s">
        <v>52</v>
      </c>
      <c r="AY723" s="2" t="s">
        <v>52</v>
      </c>
    </row>
    <row r="724" spans="1:51" ht="30" customHeight="1">
      <c r="A724" s="8" t="s">
        <v>845</v>
      </c>
      <c r="B724" s="8" t="s">
        <v>52</v>
      </c>
      <c r="C724" s="8" t="s">
        <v>52</v>
      </c>
      <c r="D724" s="9"/>
      <c r="E724" s="13"/>
      <c r="F724" s="14">
        <f>TRUNC(SUMIF(N722:N723, N721, F722:F723),0)</f>
        <v>0</v>
      </c>
      <c r="G724" s="13"/>
      <c r="H724" s="14">
        <f>TRUNC(SUMIF(N722:N723, N721, H722:H723),0)</f>
        <v>11231</v>
      </c>
      <c r="I724" s="13"/>
      <c r="J724" s="14">
        <f>TRUNC(SUMIF(N722:N723, N721, J722:J723),0)</f>
        <v>0</v>
      </c>
      <c r="K724" s="13"/>
      <c r="L724" s="14">
        <f>F724+H724+J724</f>
        <v>11231</v>
      </c>
      <c r="M724" s="8" t="s">
        <v>52</v>
      </c>
      <c r="N724" s="2" t="s">
        <v>106</v>
      </c>
      <c r="O724" s="2" t="s">
        <v>106</v>
      </c>
      <c r="P724" s="2" t="s">
        <v>52</v>
      </c>
      <c r="Q724" s="2" t="s">
        <v>52</v>
      </c>
      <c r="R724" s="2" t="s">
        <v>52</v>
      </c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2" t="s">
        <v>52</v>
      </c>
      <c r="AW724" s="2" t="s">
        <v>52</v>
      </c>
      <c r="AX724" s="2" t="s">
        <v>52</v>
      </c>
      <c r="AY724" s="2" t="s">
        <v>52</v>
      </c>
    </row>
    <row r="725" spans="1:51" ht="30" customHeight="1">
      <c r="A725" s="9"/>
      <c r="B725" s="9"/>
      <c r="C725" s="9"/>
      <c r="D725" s="9"/>
      <c r="E725" s="13"/>
      <c r="F725" s="14"/>
      <c r="G725" s="13"/>
      <c r="H725" s="14"/>
      <c r="I725" s="13"/>
      <c r="J725" s="14"/>
      <c r="K725" s="13"/>
      <c r="L725" s="14"/>
      <c r="M725" s="9"/>
    </row>
    <row r="726" spans="1:51" ht="30" customHeight="1">
      <c r="A726" s="44" t="s">
        <v>1715</v>
      </c>
      <c r="B726" s="44"/>
      <c r="C726" s="44"/>
      <c r="D726" s="44"/>
      <c r="E726" s="45"/>
      <c r="F726" s="46"/>
      <c r="G726" s="45"/>
      <c r="H726" s="46"/>
      <c r="I726" s="45"/>
      <c r="J726" s="46"/>
      <c r="K726" s="45"/>
      <c r="L726" s="46"/>
      <c r="M726" s="44"/>
      <c r="N726" s="1" t="s">
        <v>704</v>
      </c>
    </row>
    <row r="727" spans="1:51" ht="30" customHeight="1">
      <c r="A727" s="8" t="s">
        <v>1677</v>
      </c>
      <c r="B727" s="8" t="s">
        <v>863</v>
      </c>
      <c r="C727" s="8" t="s">
        <v>859</v>
      </c>
      <c r="D727" s="9">
        <v>0.05</v>
      </c>
      <c r="E727" s="13">
        <f>단가대비표!O182</f>
        <v>0</v>
      </c>
      <c r="F727" s="14">
        <f>TRUNC(E727*D727,1)</f>
        <v>0</v>
      </c>
      <c r="G727" s="13">
        <f>단가대비표!P182</f>
        <v>204974</v>
      </c>
      <c r="H727" s="14">
        <f>TRUNC(G727*D727,1)</f>
        <v>10248.700000000001</v>
      </c>
      <c r="I727" s="13">
        <f>단가대비표!V182</f>
        <v>0</v>
      </c>
      <c r="J727" s="14">
        <f>TRUNC(I727*D727,1)</f>
        <v>0</v>
      </c>
      <c r="K727" s="13">
        <f>TRUNC(E727+G727+I727,1)</f>
        <v>204974</v>
      </c>
      <c r="L727" s="14">
        <f>TRUNC(F727+H727+J727,1)</f>
        <v>10248.700000000001</v>
      </c>
      <c r="M727" s="8" t="s">
        <v>52</v>
      </c>
      <c r="N727" s="2" t="s">
        <v>704</v>
      </c>
      <c r="O727" s="2" t="s">
        <v>1678</v>
      </c>
      <c r="P727" s="2" t="s">
        <v>64</v>
      </c>
      <c r="Q727" s="2" t="s">
        <v>64</v>
      </c>
      <c r="R727" s="2" t="s">
        <v>63</v>
      </c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2" t="s">
        <v>52</v>
      </c>
      <c r="AW727" s="2" t="s">
        <v>1716</v>
      </c>
      <c r="AX727" s="2" t="s">
        <v>52</v>
      </c>
      <c r="AY727" s="2" t="s">
        <v>52</v>
      </c>
    </row>
    <row r="728" spans="1:51" ht="30" customHeight="1">
      <c r="A728" s="8" t="s">
        <v>862</v>
      </c>
      <c r="B728" s="8" t="s">
        <v>863</v>
      </c>
      <c r="C728" s="8" t="s">
        <v>859</v>
      </c>
      <c r="D728" s="9">
        <v>1.0999999999999999E-2</v>
      </c>
      <c r="E728" s="13">
        <f>단가대비표!O160</f>
        <v>0</v>
      </c>
      <c r="F728" s="14">
        <f>TRUNC(E728*D728,1)</f>
        <v>0</v>
      </c>
      <c r="G728" s="13">
        <f>단가대비표!P160</f>
        <v>130264</v>
      </c>
      <c r="H728" s="14">
        <f>TRUNC(G728*D728,1)</f>
        <v>1432.9</v>
      </c>
      <c r="I728" s="13">
        <f>단가대비표!V160</f>
        <v>0</v>
      </c>
      <c r="J728" s="14">
        <f>TRUNC(I728*D728,1)</f>
        <v>0</v>
      </c>
      <c r="K728" s="13">
        <f>TRUNC(E728+G728+I728,1)</f>
        <v>130264</v>
      </c>
      <c r="L728" s="14">
        <f>TRUNC(F728+H728+J728,1)</f>
        <v>1432.9</v>
      </c>
      <c r="M728" s="8" t="s">
        <v>52</v>
      </c>
      <c r="N728" s="2" t="s">
        <v>704</v>
      </c>
      <c r="O728" s="2" t="s">
        <v>864</v>
      </c>
      <c r="P728" s="2" t="s">
        <v>64</v>
      </c>
      <c r="Q728" s="2" t="s">
        <v>64</v>
      </c>
      <c r="R728" s="2" t="s">
        <v>63</v>
      </c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2" t="s">
        <v>52</v>
      </c>
      <c r="AW728" s="2" t="s">
        <v>1717</v>
      </c>
      <c r="AX728" s="2" t="s">
        <v>52</v>
      </c>
      <c r="AY728" s="2" t="s">
        <v>52</v>
      </c>
    </row>
    <row r="729" spans="1:51" ht="30" customHeight="1">
      <c r="A729" s="8" t="s">
        <v>845</v>
      </c>
      <c r="B729" s="8" t="s">
        <v>52</v>
      </c>
      <c r="C729" s="8" t="s">
        <v>52</v>
      </c>
      <c r="D729" s="9"/>
      <c r="E729" s="13"/>
      <c r="F729" s="14">
        <f>TRUNC(SUMIF(N727:N728, N726, F727:F728),0)</f>
        <v>0</v>
      </c>
      <c r="G729" s="13"/>
      <c r="H729" s="14">
        <f>TRUNC(SUMIF(N727:N728, N726, H727:H728),0)</f>
        <v>11681</v>
      </c>
      <c r="I729" s="13"/>
      <c r="J729" s="14">
        <f>TRUNC(SUMIF(N727:N728, N726, J727:J728),0)</f>
        <v>0</v>
      </c>
      <c r="K729" s="13"/>
      <c r="L729" s="14">
        <f>F729+H729+J729</f>
        <v>11681</v>
      </c>
      <c r="M729" s="8" t="s">
        <v>52</v>
      </c>
      <c r="N729" s="2" t="s">
        <v>106</v>
      </c>
      <c r="O729" s="2" t="s">
        <v>106</v>
      </c>
      <c r="P729" s="2" t="s">
        <v>52</v>
      </c>
      <c r="Q729" s="2" t="s">
        <v>52</v>
      </c>
      <c r="R729" s="2" t="s">
        <v>52</v>
      </c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2" t="s">
        <v>52</v>
      </c>
      <c r="AW729" s="2" t="s">
        <v>52</v>
      </c>
      <c r="AX729" s="2" t="s">
        <v>52</v>
      </c>
      <c r="AY729" s="2" t="s">
        <v>52</v>
      </c>
    </row>
    <row r="730" spans="1:51" ht="30" customHeight="1">
      <c r="A730" s="9"/>
      <c r="B730" s="9"/>
      <c r="C730" s="9"/>
      <c r="D730" s="9"/>
      <c r="E730" s="13"/>
      <c r="F730" s="14"/>
      <c r="G730" s="13"/>
      <c r="H730" s="14"/>
      <c r="I730" s="13"/>
      <c r="J730" s="14"/>
      <c r="K730" s="13"/>
      <c r="L730" s="14"/>
      <c r="M730" s="9"/>
    </row>
    <row r="731" spans="1:51" ht="30" customHeight="1">
      <c r="A731" s="44" t="s">
        <v>1718</v>
      </c>
      <c r="B731" s="44"/>
      <c r="C731" s="44"/>
      <c r="D731" s="44"/>
      <c r="E731" s="45"/>
      <c r="F731" s="46"/>
      <c r="G731" s="45"/>
      <c r="H731" s="46"/>
      <c r="I731" s="45"/>
      <c r="J731" s="46"/>
      <c r="K731" s="45"/>
      <c r="L731" s="46"/>
      <c r="M731" s="44"/>
      <c r="N731" s="1" t="s">
        <v>707</v>
      </c>
    </row>
    <row r="732" spans="1:51" ht="30" customHeight="1">
      <c r="A732" s="8" t="s">
        <v>1677</v>
      </c>
      <c r="B732" s="8" t="s">
        <v>863</v>
      </c>
      <c r="C732" s="8" t="s">
        <v>859</v>
      </c>
      <c r="D732" s="9">
        <v>0.08</v>
      </c>
      <c r="E732" s="13">
        <f>단가대비표!O182</f>
        <v>0</v>
      </c>
      <c r="F732" s="14">
        <f>TRUNC(E732*D732,1)</f>
        <v>0</v>
      </c>
      <c r="G732" s="13">
        <f>단가대비표!P182</f>
        <v>204974</v>
      </c>
      <c r="H732" s="14">
        <f>TRUNC(G732*D732,1)</f>
        <v>16397.900000000001</v>
      </c>
      <c r="I732" s="13">
        <f>단가대비표!V182</f>
        <v>0</v>
      </c>
      <c r="J732" s="14">
        <f>TRUNC(I732*D732,1)</f>
        <v>0</v>
      </c>
      <c r="K732" s="13">
        <f>TRUNC(E732+G732+I732,1)</f>
        <v>204974</v>
      </c>
      <c r="L732" s="14">
        <f>TRUNC(F732+H732+J732,1)</f>
        <v>16397.900000000001</v>
      </c>
      <c r="M732" s="8" t="s">
        <v>52</v>
      </c>
      <c r="N732" s="2" t="s">
        <v>707</v>
      </c>
      <c r="O732" s="2" t="s">
        <v>1678</v>
      </c>
      <c r="P732" s="2" t="s">
        <v>64</v>
      </c>
      <c r="Q732" s="2" t="s">
        <v>64</v>
      </c>
      <c r="R732" s="2" t="s">
        <v>63</v>
      </c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2" t="s">
        <v>52</v>
      </c>
      <c r="AW732" s="2" t="s">
        <v>1719</v>
      </c>
      <c r="AX732" s="2" t="s">
        <v>52</v>
      </c>
      <c r="AY732" s="2" t="s">
        <v>52</v>
      </c>
    </row>
    <row r="733" spans="1:51" ht="30" customHeight="1">
      <c r="A733" s="8" t="s">
        <v>862</v>
      </c>
      <c r="B733" s="8" t="s">
        <v>863</v>
      </c>
      <c r="C733" s="8" t="s">
        <v>859</v>
      </c>
      <c r="D733" s="9">
        <v>0.03</v>
      </c>
      <c r="E733" s="13">
        <f>단가대비표!O160</f>
        <v>0</v>
      </c>
      <c r="F733" s="14">
        <f>TRUNC(E733*D733,1)</f>
        <v>0</v>
      </c>
      <c r="G733" s="13">
        <f>단가대비표!P160</f>
        <v>130264</v>
      </c>
      <c r="H733" s="14">
        <f>TRUNC(G733*D733,1)</f>
        <v>3907.9</v>
      </c>
      <c r="I733" s="13">
        <f>단가대비표!V160</f>
        <v>0</v>
      </c>
      <c r="J733" s="14">
        <f>TRUNC(I733*D733,1)</f>
        <v>0</v>
      </c>
      <c r="K733" s="13">
        <f>TRUNC(E733+G733+I733,1)</f>
        <v>130264</v>
      </c>
      <c r="L733" s="14">
        <f>TRUNC(F733+H733+J733,1)</f>
        <v>3907.9</v>
      </c>
      <c r="M733" s="8" t="s">
        <v>52</v>
      </c>
      <c r="N733" s="2" t="s">
        <v>707</v>
      </c>
      <c r="O733" s="2" t="s">
        <v>864</v>
      </c>
      <c r="P733" s="2" t="s">
        <v>64</v>
      </c>
      <c r="Q733" s="2" t="s">
        <v>64</v>
      </c>
      <c r="R733" s="2" t="s">
        <v>63</v>
      </c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2" t="s">
        <v>52</v>
      </c>
      <c r="AW733" s="2" t="s">
        <v>1720</v>
      </c>
      <c r="AX733" s="2" t="s">
        <v>52</v>
      </c>
      <c r="AY733" s="2" t="s">
        <v>52</v>
      </c>
    </row>
    <row r="734" spans="1:51" ht="30" customHeight="1">
      <c r="A734" s="8" t="s">
        <v>845</v>
      </c>
      <c r="B734" s="8" t="s">
        <v>52</v>
      </c>
      <c r="C734" s="8" t="s">
        <v>52</v>
      </c>
      <c r="D734" s="9"/>
      <c r="E734" s="13"/>
      <c r="F734" s="14">
        <f>TRUNC(SUMIF(N732:N733, N731, F732:F733),0)</f>
        <v>0</v>
      </c>
      <c r="G734" s="13"/>
      <c r="H734" s="14">
        <f>TRUNC(SUMIF(N732:N733, N731, H732:H733),0)</f>
        <v>20305</v>
      </c>
      <c r="I734" s="13"/>
      <c r="J734" s="14">
        <f>TRUNC(SUMIF(N732:N733, N731, J732:J733),0)</f>
        <v>0</v>
      </c>
      <c r="K734" s="13"/>
      <c r="L734" s="14">
        <f>F734+H734+J734</f>
        <v>20305</v>
      </c>
      <c r="M734" s="8" t="s">
        <v>52</v>
      </c>
      <c r="N734" s="2" t="s">
        <v>106</v>
      </c>
      <c r="O734" s="2" t="s">
        <v>106</v>
      </c>
      <c r="P734" s="2" t="s">
        <v>52</v>
      </c>
      <c r="Q734" s="2" t="s">
        <v>52</v>
      </c>
      <c r="R734" s="2" t="s">
        <v>52</v>
      </c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2" t="s">
        <v>52</v>
      </c>
      <c r="AW734" s="2" t="s">
        <v>52</v>
      </c>
      <c r="AX734" s="2" t="s">
        <v>52</v>
      </c>
      <c r="AY734" s="2" t="s">
        <v>52</v>
      </c>
    </row>
    <row r="735" spans="1:51" ht="30" customHeight="1">
      <c r="A735" s="9"/>
      <c r="B735" s="9"/>
      <c r="C735" s="9"/>
      <c r="D735" s="9"/>
      <c r="E735" s="13"/>
      <c r="F735" s="14"/>
      <c r="G735" s="13"/>
      <c r="H735" s="14"/>
      <c r="I735" s="13"/>
      <c r="J735" s="14"/>
      <c r="K735" s="13"/>
      <c r="L735" s="14"/>
      <c r="M735" s="9"/>
    </row>
    <row r="736" spans="1:51" ht="30" customHeight="1">
      <c r="A736" s="44" t="s">
        <v>1721</v>
      </c>
      <c r="B736" s="44"/>
      <c r="C736" s="44"/>
      <c r="D736" s="44"/>
      <c r="E736" s="45"/>
      <c r="F736" s="46"/>
      <c r="G736" s="45"/>
      <c r="H736" s="46"/>
      <c r="I736" s="45"/>
      <c r="J736" s="46"/>
      <c r="K736" s="45"/>
      <c r="L736" s="46"/>
      <c r="M736" s="44"/>
      <c r="N736" s="1" t="s">
        <v>710</v>
      </c>
    </row>
    <row r="737" spans="1:51" ht="30" customHeight="1">
      <c r="A737" s="8" t="s">
        <v>1677</v>
      </c>
      <c r="B737" s="8" t="s">
        <v>863</v>
      </c>
      <c r="C737" s="8" t="s">
        <v>859</v>
      </c>
      <c r="D737" s="9">
        <v>4.4999999999999998E-2</v>
      </c>
      <c r="E737" s="13">
        <f>단가대비표!O182</f>
        <v>0</v>
      </c>
      <c r="F737" s="14">
        <f>TRUNC(E737*D737,1)</f>
        <v>0</v>
      </c>
      <c r="G737" s="13">
        <f>단가대비표!P182</f>
        <v>204974</v>
      </c>
      <c r="H737" s="14">
        <f>TRUNC(G737*D737,1)</f>
        <v>9223.7999999999993</v>
      </c>
      <c r="I737" s="13">
        <f>단가대비표!V182</f>
        <v>0</v>
      </c>
      <c r="J737" s="14">
        <f>TRUNC(I737*D737,1)</f>
        <v>0</v>
      </c>
      <c r="K737" s="13">
        <f>TRUNC(E737+G737+I737,1)</f>
        <v>204974</v>
      </c>
      <c r="L737" s="14">
        <f>TRUNC(F737+H737+J737,1)</f>
        <v>9223.7999999999993</v>
      </c>
      <c r="M737" s="8" t="s">
        <v>52</v>
      </c>
      <c r="N737" s="2" t="s">
        <v>710</v>
      </c>
      <c r="O737" s="2" t="s">
        <v>1678</v>
      </c>
      <c r="P737" s="2" t="s">
        <v>64</v>
      </c>
      <c r="Q737" s="2" t="s">
        <v>64</v>
      </c>
      <c r="R737" s="2" t="s">
        <v>63</v>
      </c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2" t="s">
        <v>52</v>
      </c>
      <c r="AW737" s="2" t="s">
        <v>1722</v>
      </c>
      <c r="AX737" s="2" t="s">
        <v>52</v>
      </c>
      <c r="AY737" s="2" t="s">
        <v>52</v>
      </c>
    </row>
    <row r="738" spans="1:51" ht="30" customHeight="1">
      <c r="A738" s="8" t="s">
        <v>862</v>
      </c>
      <c r="B738" s="8" t="s">
        <v>863</v>
      </c>
      <c r="C738" s="8" t="s">
        <v>859</v>
      </c>
      <c r="D738" s="9">
        <v>0.03</v>
      </c>
      <c r="E738" s="13">
        <f>단가대비표!O160</f>
        <v>0</v>
      </c>
      <c r="F738" s="14">
        <f>TRUNC(E738*D738,1)</f>
        <v>0</v>
      </c>
      <c r="G738" s="13">
        <f>단가대비표!P160</f>
        <v>130264</v>
      </c>
      <c r="H738" s="14">
        <f>TRUNC(G738*D738,1)</f>
        <v>3907.9</v>
      </c>
      <c r="I738" s="13">
        <f>단가대비표!V160</f>
        <v>0</v>
      </c>
      <c r="J738" s="14">
        <f>TRUNC(I738*D738,1)</f>
        <v>0</v>
      </c>
      <c r="K738" s="13">
        <f>TRUNC(E738+G738+I738,1)</f>
        <v>130264</v>
      </c>
      <c r="L738" s="14">
        <f>TRUNC(F738+H738+J738,1)</f>
        <v>3907.9</v>
      </c>
      <c r="M738" s="8" t="s">
        <v>52</v>
      </c>
      <c r="N738" s="2" t="s">
        <v>710</v>
      </c>
      <c r="O738" s="2" t="s">
        <v>864</v>
      </c>
      <c r="P738" s="2" t="s">
        <v>64</v>
      </c>
      <c r="Q738" s="2" t="s">
        <v>64</v>
      </c>
      <c r="R738" s="2" t="s">
        <v>63</v>
      </c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2" t="s">
        <v>52</v>
      </c>
      <c r="AW738" s="2" t="s">
        <v>1723</v>
      </c>
      <c r="AX738" s="2" t="s">
        <v>52</v>
      </c>
      <c r="AY738" s="2" t="s">
        <v>52</v>
      </c>
    </row>
    <row r="739" spans="1:51" ht="30" customHeight="1">
      <c r="A739" s="8" t="s">
        <v>845</v>
      </c>
      <c r="B739" s="8" t="s">
        <v>52</v>
      </c>
      <c r="C739" s="8" t="s">
        <v>52</v>
      </c>
      <c r="D739" s="9"/>
      <c r="E739" s="13"/>
      <c r="F739" s="14">
        <f>TRUNC(SUMIF(N737:N738, N736, F737:F738),0)</f>
        <v>0</v>
      </c>
      <c r="G739" s="13"/>
      <c r="H739" s="14">
        <f>TRUNC(SUMIF(N737:N738, N736, H737:H738),0)</f>
        <v>13131</v>
      </c>
      <c r="I739" s="13"/>
      <c r="J739" s="14">
        <f>TRUNC(SUMIF(N737:N738, N736, J737:J738),0)</f>
        <v>0</v>
      </c>
      <c r="K739" s="13"/>
      <c r="L739" s="14">
        <f>F739+H739+J739</f>
        <v>13131</v>
      </c>
      <c r="M739" s="8" t="s">
        <v>52</v>
      </c>
      <c r="N739" s="2" t="s">
        <v>106</v>
      </c>
      <c r="O739" s="2" t="s">
        <v>106</v>
      </c>
      <c r="P739" s="2" t="s">
        <v>52</v>
      </c>
      <c r="Q739" s="2" t="s">
        <v>52</v>
      </c>
      <c r="R739" s="2" t="s">
        <v>52</v>
      </c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2" t="s">
        <v>52</v>
      </c>
      <c r="AW739" s="2" t="s">
        <v>52</v>
      </c>
      <c r="AX739" s="2" t="s">
        <v>52</v>
      </c>
      <c r="AY739" s="2" t="s">
        <v>52</v>
      </c>
    </row>
    <row r="740" spans="1:51" ht="30" customHeight="1">
      <c r="A740" s="9"/>
      <c r="B740" s="9"/>
      <c r="C740" s="9"/>
      <c r="D740" s="9"/>
      <c r="E740" s="13"/>
      <c r="F740" s="14"/>
      <c r="G740" s="13"/>
      <c r="H740" s="14"/>
      <c r="I740" s="13"/>
      <c r="J740" s="14"/>
      <c r="K740" s="13"/>
      <c r="L740" s="14"/>
      <c r="M740" s="9"/>
    </row>
    <row r="741" spans="1:51" ht="30" customHeight="1">
      <c r="A741" s="44" t="s">
        <v>1724</v>
      </c>
      <c r="B741" s="44"/>
      <c r="C741" s="44"/>
      <c r="D741" s="44"/>
      <c r="E741" s="45"/>
      <c r="F741" s="46"/>
      <c r="G741" s="45"/>
      <c r="H741" s="46"/>
      <c r="I741" s="45"/>
      <c r="J741" s="46"/>
      <c r="K741" s="45"/>
      <c r="L741" s="46"/>
      <c r="M741" s="44"/>
      <c r="N741" s="1" t="s">
        <v>714</v>
      </c>
    </row>
    <row r="742" spans="1:51" ht="30" customHeight="1">
      <c r="A742" s="8" t="s">
        <v>1725</v>
      </c>
      <c r="B742" s="8" t="s">
        <v>858</v>
      </c>
      <c r="C742" s="8" t="s">
        <v>859</v>
      </c>
      <c r="D742" s="9">
        <v>0.62</v>
      </c>
      <c r="E742" s="13">
        <f>단가대비표!O169</f>
        <v>0</v>
      </c>
      <c r="F742" s="14">
        <f>TRUNC(E742*D742,1)</f>
        <v>0</v>
      </c>
      <c r="G742" s="13">
        <f>단가대비표!P169</f>
        <v>150052</v>
      </c>
      <c r="H742" s="14">
        <f>TRUNC(G742*D742,1)</f>
        <v>93032.2</v>
      </c>
      <c r="I742" s="13">
        <f>단가대비표!V169</f>
        <v>0</v>
      </c>
      <c r="J742" s="14">
        <f>TRUNC(I742*D742,1)</f>
        <v>0</v>
      </c>
      <c r="K742" s="13">
        <f t="shared" ref="K742:L746" si="77">TRUNC(E742+G742+I742,1)</f>
        <v>150052</v>
      </c>
      <c r="L742" s="14">
        <f t="shared" si="77"/>
        <v>93032.2</v>
      </c>
      <c r="M742" s="8" t="s">
        <v>52</v>
      </c>
      <c r="N742" s="2" t="s">
        <v>714</v>
      </c>
      <c r="O742" s="2" t="s">
        <v>1726</v>
      </c>
      <c r="P742" s="2" t="s">
        <v>64</v>
      </c>
      <c r="Q742" s="2" t="s">
        <v>64</v>
      </c>
      <c r="R742" s="2" t="s">
        <v>63</v>
      </c>
      <c r="S742" s="3"/>
      <c r="T742" s="3"/>
      <c r="U742" s="3"/>
      <c r="V742" s="3">
        <v>1</v>
      </c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2" t="s">
        <v>52</v>
      </c>
      <c r="AW742" s="2" t="s">
        <v>1727</v>
      </c>
      <c r="AX742" s="2" t="s">
        <v>52</v>
      </c>
      <c r="AY742" s="2" t="s">
        <v>52</v>
      </c>
    </row>
    <row r="743" spans="1:51" ht="30" customHeight="1">
      <c r="A743" s="8" t="s">
        <v>862</v>
      </c>
      <c r="B743" s="8" t="s">
        <v>863</v>
      </c>
      <c r="C743" s="8" t="s">
        <v>859</v>
      </c>
      <c r="D743" s="9">
        <v>0.45</v>
      </c>
      <c r="E743" s="13">
        <f>단가대비표!O160</f>
        <v>0</v>
      </c>
      <c r="F743" s="14">
        <f>TRUNC(E743*D743,1)</f>
        <v>0</v>
      </c>
      <c r="G743" s="13">
        <f>단가대비표!P160</f>
        <v>130264</v>
      </c>
      <c r="H743" s="14">
        <f>TRUNC(G743*D743,1)</f>
        <v>58618.8</v>
      </c>
      <c r="I743" s="13">
        <f>단가대비표!V160</f>
        <v>0</v>
      </c>
      <c r="J743" s="14">
        <f>TRUNC(I743*D743,1)</f>
        <v>0</v>
      </c>
      <c r="K743" s="13">
        <f t="shared" si="77"/>
        <v>130264</v>
      </c>
      <c r="L743" s="14">
        <f t="shared" si="77"/>
        <v>58618.8</v>
      </c>
      <c r="M743" s="8" t="s">
        <v>52</v>
      </c>
      <c r="N743" s="2" t="s">
        <v>714</v>
      </c>
      <c r="O743" s="2" t="s">
        <v>864</v>
      </c>
      <c r="P743" s="2" t="s">
        <v>64</v>
      </c>
      <c r="Q743" s="2" t="s">
        <v>64</v>
      </c>
      <c r="R743" s="2" t="s">
        <v>63</v>
      </c>
      <c r="S743" s="3"/>
      <c r="T743" s="3"/>
      <c r="U743" s="3"/>
      <c r="V743" s="3">
        <v>1</v>
      </c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2" t="s">
        <v>52</v>
      </c>
      <c r="AW743" s="2" t="s">
        <v>1728</v>
      </c>
      <c r="AX743" s="2" t="s">
        <v>52</v>
      </c>
      <c r="AY743" s="2" t="s">
        <v>52</v>
      </c>
    </row>
    <row r="744" spans="1:51" ht="30" customHeight="1">
      <c r="A744" s="8" t="s">
        <v>1729</v>
      </c>
      <c r="B744" s="8" t="s">
        <v>1730</v>
      </c>
      <c r="C744" s="8" t="s">
        <v>1731</v>
      </c>
      <c r="D744" s="9">
        <v>3.2</v>
      </c>
      <c r="E744" s="13">
        <f>일위대가목록!E248</f>
        <v>0</v>
      </c>
      <c r="F744" s="14">
        <f>TRUNC(E744*D744,1)</f>
        <v>0</v>
      </c>
      <c r="G744" s="13">
        <f>일위대가목록!F248</f>
        <v>0</v>
      </c>
      <c r="H744" s="14">
        <f>TRUNC(G744*D744,1)</f>
        <v>0</v>
      </c>
      <c r="I744" s="13">
        <f>일위대가목록!G248</f>
        <v>437</v>
      </c>
      <c r="J744" s="14">
        <f>TRUNC(I744*D744,1)</f>
        <v>1398.4</v>
      </c>
      <c r="K744" s="13">
        <f t="shared" si="77"/>
        <v>437</v>
      </c>
      <c r="L744" s="14">
        <f t="shared" si="77"/>
        <v>1398.4</v>
      </c>
      <c r="M744" s="8" t="s">
        <v>1732</v>
      </c>
      <c r="N744" s="2" t="s">
        <v>714</v>
      </c>
      <c r="O744" s="2" t="s">
        <v>1733</v>
      </c>
      <c r="P744" s="2" t="s">
        <v>63</v>
      </c>
      <c r="Q744" s="2" t="s">
        <v>64</v>
      </c>
      <c r="R744" s="2" t="s">
        <v>64</v>
      </c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2" t="s">
        <v>52</v>
      </c>
      <c r="AW744" s="2" t="s">
        <v>1734</v>
      </c>
      <c r="AX744" s="2" t="s">
        <v>52</v>
      </c>
      <c r="AY744" s="2" t="s">
        <v>52</v>
      </c>
    </row>
    <row r="745" spans="1:51" ht="30" customHeight="1">
      <c r="A745" s="8" t="s">
        <v>1735</v>
      </c>
      <c r="B745" s="8" t="s">
        <v>1736</v>
      </c>
      <c r="C745" s="8" t="s">
        <v>1731</v>
      </c>
      <c r="D745" s="9">
        <v>1.6</v>
      </c>
      <c r="E745" s="13">
        <f>일위대가목록!E249</f>
        <v>9371</v>
      </c>
      <c r="F745" s="14">
        <f>TRUNC(E745*D745,1)</f>
        <v>14993.6</v>
      </c>
      <c r="G745" s="13">
        <f>일위대가목록!F249</f>
        <v>39632</v>
      </c>
      <c r="H745" s="14">
        <f>TRUNC(G745*D745,1)</f>
        <v>63411.199999999997</v>
      </c>
      <c r="I745" s="13">
        <f>일위대가목록!G249</f>
        <v>2088</v>
      </c>
      <c r="J745" s="14">
        <f>TRUNC(I745*D745,1)</f>
        <v>3340.8</v>
      </c>
      <c r="K745" s="13">
        <f t="shared" si="77"/>
        <v>51091</v>
      </c>
      <c r="L745" s="14">
        <f t="shared" si="77"/>
        <v>81745.600000000006</v>
      </c>
      <c r="M745" s="8" t="s">
        <v>1737</v>
      </c>
      <c r="N745" s="2" t="s">
        <v>714</v>
      </c>
      <c r="O745" s="2" t="s">
        <v>1738</v>
      </c>
      <c r="P745" s="2" t="s">
        <v>63</v>
      </c>
      <c r="Q745" s="2" t="s">
        <v>64</v>
      </c>
      <c r="R745" s="2" t="s">
        <v>64</v>
      </c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2" t="s">
        <v>52</v>
      </c>
      <c r="AW745" s="2" t="s">
        <v>1739</v>
      </c>
      <c r="AX745" s="2" t="s">
        <v>52</v>
      </c>
      <c r="AY745" s="2" t="s">
        <v>52</v>
      </c>
    </row>
    <row r="746" spans="1:51" ht="30" customHeight="1">
      <c r="A746" s="8" t="s">
        <v>911</v>
      </c>
      <c r="B746" s="8" t="s">
        <v>1579</v>
      </c>
      <c r="C746" s="8" t="s">
        <v>172</v>
      </c>
      <c r="D746" s="9">
        <v>1</v>
      </c>
      <c r="E746" s="13">
        <f>TRUNC(SUMIF(V742:V746, RIGHTB(O746, 1), H742:H746)*U746, 2)</f>
        <v>1516.51</v>
      </c>
      <c r="F746" s="14">
        <f>TRUNC(E746*D746,1)</f>
        <v>1516.5</v>
      </c>
      <c r="G746" s="13">
        <v>0</v>
      </c>
      <c r="H746" s="14">
        <f>TRUNC(G746*D746,1)</f>
        <v>0</v>
      </c>
      <c r="I746" s="13">
        <v>0</v>
      </c>
      <c r="J746" s="14">
        <f>TRUNC(I746*D746,1)</f>
        <v>0</v>
      </c>
      <c r="K746" s="13">
        <f t="shared" si="77"/>
        <v>1516.5</v>
      </c>
      <c r="L746" s="14">
        <f t="shared" si="77"/>
        <v>1516.5</v>
      </c>
      <c r="M746" s="8" t="s">
        <v>52</v>
      </c>
      <c r="N746" s="2" t="s">
        <v>714</v>
      </c>
      <c r="O746" s="2" t="s">
        <v>843</v>
      </c>
      <c r="P746" s="2" t="s">
        <v>64</v>
      </c>
      <c r="Q746" s="2" t="s">
        <v>64</v>
      </c>
      <c r="R746" s="2" t="s">
        <v>64</v>
      </c>
      <c r="S746" s="3">
        <v>1</v>
      </c>
      <c r="T746" s="3">
        <v>0</v>
      </c>
      <c r="U746" s="3">
        <v>0.01</v>
      </c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2" t="s">
        <v>52</v>
      </c>
      <c r="AW746" s="2" t="s">
        <v>1740</v>
      </c>
      <c r="AX746" s="2" t="s">
        <v>52</v>
      </c>
      <c r="AY746" s="2" t="s">
        <v>52</v>
      </c>
    </row>
    <row r="747" spans="1:51" ht="30" customHeight="1">
      <c r="A747" s="8" t="s">
        <v>845</v>
      </c>
      <c r="B747" s="8" t="s">
        <v>52</v>
      </c>
      <c r="C747" s="8" t="s">
        <v>52</v>
      </c>
      <c r="D747" s="9"/>
      <c r="E747" s="13"/>
      <c r="F747" s="14">
        <f>TRUNC(SUMIF(N742:N746, N741, F742:F746),0)</f>
        <v>16510</v>
      </c>
      <c r="G747" s="13"/>
      <c r="H747" s="14">
        <f>TRUNC(SUMIF(N742:N746, N741, H742:H746),0)</f>
        <v>215062</v>
      </c>
      <c r="I747" s="13"/>
      <c r="J747" s="14">
        <f>TRUNC(SUMIF(N742:N746, N741, J742:J746),0)</f>
        <v>4739</v>
      </c>
      <c r="K747" s="13"/>
      <c r="L747" s="14">
        <f>F747+H747+J747</f>
        <v>236311</v>
      </c>
      <c r="M747" s="8" t="s">
        <v>52</v>
      </c>
      <c r="N747" s="2" t="s">
        <v>106</v>
      </c>
      <c r="O747" s="2" t="s">
        <v>106</v>
      </c>
      <c r="P747" s="2" t="s">
        <v>52</v>
      </c>
      <c r="Q747" s="2" t="s">
        <v>52</v>
      </c>
      <c r="R747" s="2" t="s">
        <v>52</v>
      </c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2" t="s">
        <v>52</v>
      </c>
      <c r="AW747" s="2" t="s">
        <v>52</v>
      </c>
      <c r="AX747" s="2" t="s">
        <v>52</v>
      </c>
      <c r="AY747" s="2" t="s">
        <v>52</v>
      </c>
    </row>
    <row r="748" spans="1:51" ht="30" customHeight="1">
      <c r="A748" s="9"/>
      <c r="B748" s="9"/>
      <c r="C748" s="9"/>
      <c r="D748" s="9"/>
      <c r="E748" s="13"/>
      <c r="F748" s="14"/>
      <c r="G748" s="13"/>
      <c r="H748" s="14"/>
      <c r="I748" s="13"/>
      <c r="J748" s="14"/>
      <c r="K748" s="13"/>
      <c r="L748" s="14"/>
      <c r="M748" s="9"/>
    </row>
    <row r="749" spans="1:51" ht="30" customHeight="1">
      <c r="A749" s="44" t="s">
        <v>1741</v>
      </c>
      <c r="B749" s="44"/>
      <c r="C749" s="44"/>
      <c r="D749" s="44"/>
      <c r="E749" s="45"/>
      <c r="F749" s="46"/>
      <c r="G749" s="45"/>
      <c r="H749" s="46"/>
      <c r="I749" s="45"/>
      <c r="J749" s="46"/>
      <c r="K749" s="45"/>
      <c r="L749" s="46"/>
      <c r="M749" s="44"/>
      <c r="N749" s="1" t="s">
        <v>718</v>
      </c>
    </row>
    <row r="750" spans="1:51" ht="30" customHeight="1">
      <c r="A750" s="8" t="s">
        <v>1725</v>
      </c>
      <c r="B750" s="8" t="s">
        <v>858</v>
      </c>
      <c r="C750" s="8" t="s">
        <v>859</v>
      </c>
      <c r="D750" s="9">
        <v>0.75</v>
      </c>
      <c r="E750" s="13">
        <f>단가대비표!O169</f>
        <v>0</v>
      </c>
      <c r="F750" s="14">
        <f>TRUNC(E750*D750,1)</f>
        <v>0</v>
      </c>
      <c r="G750" s="13">
        <f>단가대비표!P169</f>
        <v>150052</v>
      </c>
      <c r="H750" s="14">
        <f>TRUNC(G750*D750,1)</f>
        <v>112539</v>
      </c>
      <c r="I750" s="13">
        <f>단가대비표!V169</f>
        <v>0</v>
      </c>
      <c r="J750" s="14">
        <f>TRUNC(I750*D750,1)</f>
        <v>0</v>
      </c>
      <c r="K750" s="13">
        <f t="shared" ref="K750:L753" si="78">TRUNC(E750+G750+I750,1)</f>
        <v>150052</v>
      </c>
      <c r="L750" s="14">
        <f t="shared" si="78"/>
        <v>112539</v>
      </c>
      <c r="M750" s="8" t="s">
        <v>52</v>
      </c>
      <c r="N750" s="2" t="s">
        <v>718</v>
      </c>
      <c r="O750" s="2" t="s">
        <v>1726</v>
      </c>
      <c r="P750" s="2" t="s">
        <v>64</v>
      </c>
      <c r="Q750" s="2" t="s">
        <v>64</v>
      </c>
      <c r="R750" s="2" t="s">
        <v>63</v>
      </c>
      <c r="S750" s="3"/>
      <c r="T750" s="3"/>
      <c r="U750" s="3"/>
      <c r="V750" s="3">
        <v>1</v>
      </c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2" t="s">
        <v>52</v>
      </c>
      <c r="AW750" s="2" t="s">
        <v>1742</v>
      </c>
      <c r="AX750" s="2" t="s">
        <v>52</v>
      </c>
      <c r="AY750" s="2" t="s">
        <v>52</v>
      </c>
    </row>
    <row r="751" spans="1:51" ht="30" customHeight="1">
      <c r="A751" s="8" t="s">
        <v>862</v>
      </c>
      <c r="B751" s="8" t="s">
        <v>863</v>
      </c>
      <c r="C751" s="8" t="s">
        <v>859</v>
      </c>
      <c r="D751" s="9">
        <v>0.45</v>
      </c>
      <c r="E751" s="13">
        <f>단가대비표!O160</f>
        <v>0</v>
      </c>
      <c r="F751" s="14">
        <f>TRUNC(E751*D751,1)</f>
        <v>0</v>
      </c>
      <c r="G751" s="13">
        <f>단가대비표!P160</f>
        <v>130264</v>
      </c>
      <c r="H751" s="14">
        <f>TRUNC(G751*D751,1)</f>
        <v>58618.8</v>
      </c>
      <c r="I751" s="13">
        <f>단가대비표!V160</f>
        <v>0</v>
      </c>
      <c r="J751" s="14">
        <f>TRUNC(I751*D751,1)</f>
        <v>0</v>
      </c>
      <c r="K751" s="13">
        <f t="shared" si="78"/>
        <v>130264</v>
      </c>
      <c r="L751" s="14">
        <f t="shared" si="78"/>
        <v>58618.8</v>
      </c>
      <c r="M751" s="8" t="s">
        <v>52</v>
      </c>
      <c r="N751" s="2" t="s">
        <v>718</v>
      </c>
      <c r="O751" s="2" t="s">
        <v>864</v>
      </c>
      <c r="P751" s="2" t="s">
        <v>64</v>
      </c>
      <c r="Q751" s="2" t="s">
        <v>64</v>
      </c>
      <c r="R751" s="2" t="s">
        <v>63</v>
      </c>
      <c r="S751" s="3"/>
      <c r="T751" s="3"/>
      <c r="U751" s="3"/>
      <c r="V751" s="3">
        <v>1</v>
      </c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2" t="s">
        <v>52</v>
      </c>
      <c r="AW751" s="2" t="s">
        <v>1743</v>
      </c>
      <c r="AX751" s="2" t="s">
        <v>52</v>
      </c>
      <c r="AY751" s="2" t="s">
        <v>52</v>
      </c>
    </row>
    <row r="752" spans="1:51" ht="30" customHeight="1">
      <c r="A752" s="8" t="s">
        <v>1744</v>
      </c>
      <c r="B752" s="8" t="s">
        <v>1745</v>
      </c>
      <c r="C752" s="8" t="s">
        <v>1731</v>
      </c>
      <c r="D752" s="9">
        <v>3.77</v>
      </c>
      <c r="E752" s="13">
        <f>일위대가목록!E250</f>
        <v>0</v>
      </c>
      <c r="F752" s="14">
        <f>TRUNC(E752*D752,1)</f>
        <v>0</v>
      </c>
      <c r="G752" s="13">
        <f>일위대가목록!F250</f>
        <v>0</v>
      </c>
      <c r="H752" s="14">
        <f>TRUNC(G752*D752,1)</f>
        <v>0</v>
      </c>
      <c r="I752" s="13">
        <f>일위대가목록!G250</f>
        <v>289</v>
      </c>
      <c r="J752" s="14">
        <f>TRUNC(I752*D752,1)</f>
        <v>1089.5</v>
      </c>
      <c r="K752" s="13">
        <f t="shared" si="78"/>
        <v>289</v>
      </c>
      <c r="L752" s="14">
        <f t="shared" si="78"/>
        <v>1089.5</v>
      </c>
      <c r="M752" s="8" t="s">
        <v>1746</v>
      </c>
      <c r="N752" s="2" t="s">
        <v>718</v>
      </c>
      <c r="O752" s="2" t="s">
        <v>1747</v>
      </c>
      <c r="P752" s="2" t="s">
        <v>63</v>
      </c>
      <c r="Q752" s="2" t="s">
        <v>64</v>
      </c>
      <c r="R752" s="2" t="s">
        <v>64</v>
      </c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2" t="s">
        <v>52</v>
      </c>
      <c r="AW752" s="2" t="s">
        <v>1748</v>
      </c>
      <c r="AX752" s="2" t="s">
        <v>52</v>
      </c>
      <c r="AY752" s="2" t="s">
        <v>52</v>
      </c>
    </row>
    <row r="753" spans="1:51" ht="30" customHeight="1">
      <c r="A753" s="8" t="s">
        <v>911</v>
      </c>
      <c r="B753" s="8" t="s">
        <v>1579</v>
      </c>
      <c r="C753" s="8" t="s">
        <v>172</v>
      </c>
      <c r="D753" s="9">
        <v>1</v>
      </c>
      <c r="E753" s="13">
        <f>TRUNC(SUMIF(V750:V753, RIGHTB(O753, 1), H750:H753)*U753, 2)</f>
        <v>1711.57</v>
      </c>
      <c r="F753" s="14">
        <f>TRUNC(E753*D753,1)</f>
        <v>1711.5</v>
      </c>
      <c r="G753" s="13">
        <v>0</v>
      </c>
      <c r="H753" s="14">
        <f>TRUNC(G753*D753,1)</f>
        <v>0</v>
      </c>
      <c r="I753" s="13">
        <v>0</v>
      </c>
      <c r="J753" s="14">
        <f>TRUNC(I753*D753,1)</f>
        <v>0</v>
      </c>
      <c r="K753" s="13">
        <f t="shared" si="78"/>
        <v>1711.5</v>
      </c>
      <c r="L753" s="14">
        <f t="shared" si="78"/>
        <v>1711.5</v>
      </c>
      <c r="M753" s="8" t="s">
        <v>52</v>
      </c>
      <c r="N753" s="2" t="s">
        <v>718</v>
      </c>
      <c r="O753" s="2" t="s">
        <v>843</v>
      </c>
      <c r="P753" s="2" t="s">
        <v>64</v>
      </c>
      <c r="Q753" s="2" t="s">
        <v>64</v>
      </c>
      <c r="R753" s="2" t="s">
        <v>64</v>
      </c>
      <c r="S753" s="3">
        <v>1</v>
      </c>
      <c r="T753" s="3">
        <v>0</v>
      </c>
      <c r="U753" s="3">
        <v>0.01</v>
      </c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2" t="s">
        <v>52</v>
      </c>
      <c r="AW753" s="2" t="s">
        <v>1749</v>
      </c>
      <c r="AX753" s="2" t="s">
        <v>52</v>
      </c>
      <c r="AY753" s="2" t="s">
        <v>52</v>
      </c>
    </row>
    <row r="754" spans="1:51" ht="30" customHeight="1">
      <c r="A754" s="8" t="s">
        <v>845</v>
      </c>
      <c r="B754" s="8" t="s">
        <v>52</v>
      </c>
      <c r="C754" s="8" t="s">
        <v>52</v>
      </c>
      <c r="D754" s="9"/>
      <c r="E754" s="13"/>
      <c r="F754" s="14">
        <f>TRUNC(SUMIF(N750:N753, N749, F750:F753),0)</f>
        <v>1711</v>
      </c>
      <c r="G754" s="13"/>
      <c r="H754" s="14">
        <f>TRUNC(SUMIF(N750:N753, N749, H750:H753),0)</f>
        <v>171157</v>
      </c>
      <c r="I754" s="13"/>
      <c r="J754" s="14">
        <f>TRUNC(SUMIF(N750:N753, N749, J750:J753),0)</f>
        <v>1089</v>
      </c>
      <c r="K754" s="13"/>
      <c r="L754" s="14">
        <f>F754+H754+J754</f>
        <v>173957</v>
      </c>
      <c r="M754" s="8" t="s">
        <v>52</v>
      </c>
      <c r="N754" s="2" t="s">
        <v>106</v>
      </c>
      <c r="O754" s="2" t="s">
        <v>106</v>
      </c>
      <c r="P754" s="2" t="s">
        <v>52</v>
      </c>
      <c r="Q754" s="2" t="s">
        <v>52</v>
      </c>
      <c r="R754" s="2" t="s">
        <v>52</v>
      </c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2" t="s">
        <v>52</v>
      </c>
      <c r="AW754" s="2" t="s">
        <v>52</v>
      </c>
      <c r="AX754" s="2" t="s">
        <v>52</v>
      </c>
      <c r="AY754" s="2" t="s">
        <v>52</v>
      </c>
    </row>
    <row r="755" spans="1:51" ht="30" customHeight="1">
      <c r="A755" s="9"/>
      <c r="B755" s="9"/>
      <c r="C755" s="9"/>
      <c r="D755" s="9"/>
      <c r="E755" s="13"/>
      <c r="F755" s="14"/>
      <c r="G755" s="13"/>
      <c r="H755" s="14"/>
      <c r="I755" s="13"/>
      <c r="J755" s="14"/>
      <c r="K755" s="13"/>
      <c r="L755" s="14"/>
      <c r="M755" s="9"/>
    </row>
    <row r="756" spans="1:51" ht="30" customHeight="1">
      <c r="A756" s="44" t="s">
        <v>1750</v>
      </c>
      <c r="B756" s="44"/>
      <c r="C756" s="44"/>
      <c r="D756" s="44"/>
      <c r="E756" s="45"/>
      <c r="F756" s="46"/>
      <c r="G756" s="45"/>
      <c r="H756" s="46"/>
      <c r="I756" s="45"/>
      <c r="J756" s="46"/>
      <c r="K756" s="45"/>
      <c r="L756" s="46"/>
      <c r="M756" s="44"/>
      <c r="N756" s="1" t="s">
        <v>722</v>
      </c>
    </row>
    <row r="757" spans="1:51" ht="30" customHeight="1">
      <c r="A757" s="8" t="s">
        <v>862</v>
      </c>
      <c r="B757" s="8" t="s">
        <v>863</v>
      </c>
      <c r="C757" s="8" t="s">
        <v>859</v>
      </c>
      <c r="D757" s="9">
        <v>0.06</v>
      </c>
      <c r="E757" s="13">
        <f>단가대비표!O160</f>
        <v>0</v>
      </c>
      <c r="F757" s="14">
        <f>TRUNC(E757*D757,1)</f>
        <v>0</v>
      </c>
      <c r="G757" s="13">
        <f>단가대비표!P160</f>
        <v>130264</v>
      </c>
      <c r="H757" s="14">
        <f>TRUNC(G757*D757,1)</f>
        <v>7815.8</v>
      </c>
      <c r="I757" s="13">
        <f>단가대비표!V160</f>
        <v>0</v>
      </c>
      <c r="J757" s="14">
        <f>TRUNC(I757*D757,1)</f>
        <v>0</v>
      </c>
      <c r="K757" s="13">
        <f t="shared" ref="K757:L759" si="79">TRUNC(E757+G757+I757,1)</f>
        <v>130264</v>
      </c>
      <c r="L757" s="14">
        <f t="shared" si="79"/>
        <v>7815.8</v>
      </c>
      <c r="M757" s="8" t="s">
        <v>52</v>
      </c>
      <c r="N757" s="2" t="s">
        <v>722</v>
      </c>
      <c r="O757" s="2" t="s">
        <v>864</v>
      </c>
      <c r="P757" s="2" t="s">
        <v>64</v>
      </c>
      <c r="Q757" s="2" t="s">
        <v>64</v>
      </c>
      <c r="R757" s="2" t="s">
        <v>63</v>
      </c>
      <c r="S757" s="3"/>
      <c r="T757" s="3"/>
      <c r="U757" s="3"/>
      <c r="V757" s="3">
        <v>1</v>
      </c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2" t="s">
        <v>52</v>
      </c>
      <c r="AW757" s="2" t="s">
        <v>1751</v>
      </c>
      <c r="AX757" s="2" t="s">
        <v>52</v>
      </c>
      <c r="AY757" s="2" t="s">
        <v>52</v>
      </c>
    </row>
    <row r="758" spans="1:51" ht="30" customHeight="1">
      <c r="A758" s="8" t="s">
        <v>1752</v>
      </c>
      <c r="B758" s="8" t="s">
        <v>1753</v>
      </c>
      <c r="C758" s="8" t="s">
        <v>1731</v>
      </c>
      <c r="D758" s="9">
        <v>0.8</v>
      </c>
      <c r="E758" s="13">
        <f>일위대가목록!E251</f>
        <v>0</v>
      </c>
      <c r="F758" s="14">
        <f>TRUNC(E758*D758,1)</f>
        <v>0</v>
      </c>
      <c r="G758" s="13">
        <f>일위대가목록!F251</f>
        <v>0</v>
      </c>
      <c r="H758" s="14">
        <f>TRUNC(G758*D758,1)</f>
        <v>0</v>
      </c>
      <c r="I758" s="13">
        <f>일위대가목록!G251</f>
        <v>15854</v>
      </c>
      <c r="J758" s="14">
        <f>TRUNC(I758*D758,1)</f>
        <v>12683.2</v>
      </c>
      <c r="K758" s="13">
        <f t="shared" si="79"/>
        <v>15854</v>
      </c>
      <c r="L758" s="14">
        <f t="shared" si="79"/>
        <v>12683.2</v>
      </c>
      <c r="M758" s="8" t="s">
        <v>1754</v>
      </c>
      <c r="N758" s="2" t="s">
        <v>722</v>
      </c>
      <c r="O758" s="2" t="s">
        <v>1755</v>
      </c>
      <c r="P758" s="2" t="s">
        <v>63</v>
      </c>
      <c r="Q758" s="2" t="s">
        <v>64</v>
      </c>
      <c r="R758" s="2" t="s">
        <v>64</v>
      </c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2" t="s">
        <v>52</v>
      </c>
      <c r="AW758" s="2" t="s">
        <v>1756</v>
      </c>
      <c r="AX758" s="2" t="s">
        <v>52</v>
      </c>
      <c r="AY758" s="2" t="s">
        <v>52</v>
      </c>
    </row>
    <row r="759" spans="1:51" ht="30" customHeight="1">
      <c r="A759" s="8" t="s">
        <v>869</v>
      </c>
      <c r="B759" s="8" t="s">
        <v>1757</v>
      </c>
      <c r="C759" s="8" t="s">
        <v>172</v>
      </c>
      <c r="D759" s="9">
        <v>1</v>
      </c>
      <c r="E759" s="13">
        <v>0</v>
      </c>
      <c r="F759" s="14">
        <f>TRUNC(E759*D759,1)</f>
        <v>0</v>
      </c>
      <c r="G759" s="13">
        <v>0</v>
      </c>
      <c r="H759" s="14">
        <f>TRUNC(G759*D759,1)</f>
        <v>0</v>
      </c>
      <c r="I759" s="13">
        <f>TRUNC(SUMIF(V757:V759, RIGHTB(O759, 1), H757:H759)*U759, 2)</f>
        <v>468.94</v>
      </c>
      <c r="J759" s="14">
        <f>TRUNC(I759*D759,1)</f>
        <v>468.9</v>
      </c>
      <c r="K759" s="13">
        <f t="shared" si="79"/>
        <v>468.9</v>
      </c>
      <c r="L759" s="14">
        <f t="shared" si="79"/>
        <v>468.9</v>
      </c>
      <c r="M759" s="8" t="s">
        <v>52</v>
      </c>
      <c r="N759" s="2" t="s">
        <v>722</v>
      </c>
      <c r="O759" s="2" t="s">
        <v>843</v>
      </c>
      <c r="P759" s="2" t="s">
        <v>64</v>
      </c>
      <c r="Q759" s="2" t="s">
        <v>64</v>
      </c>
      <c r="R759" s="2" t="s">
        <v>64</v>
      </c>
      <c r="S759" s="3">
        <v>1</v>
      </c>
      <c r="T759" s="3">
        <v>2</v>
      </c>
      <c r="U759" s="3">
        <v>0.06</v>
      </c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2" t="s">
        <v>52</v>
      </c>
      <c r="AW759" s="2" t="s">
        <v>1758</v>
      </c>
      <c r="AX759" s="2" t="s">
        <v>52</v>
      </c>
      <c r="AY759" s="2" t="s">
        <v>52</v>
      </c>
    </row>
    <row r="760" spans="1:51" ht="30" customHeight="1">
      <c r="A760" s="8" t="s">
        <v>845</v>
      </c>
      <c r="B760" s="8" t="s">
        <v>52</v>
      </c>
      <c r="C760" s="8" t="s">
        <v>52</v>
      </c>
      <c r="D760" s="9"/>
      <c r="E760" s="13"/>
      <c r="F760" s="14">
        <f>TRUNC(SUMIF(N757:N759, N756, F757:F759),0)</f>
        <v>0</v>
      </c>
      <c r="G760" s="13"/>
      <c r="H760" s="14">
        <f>TRUNC(SUMIF(N757:N759, N756, H757:H759),0)</f>
        <v>7815</v>
      </c>
      <c r="I760" s="13"/>
      <c r="J760" s="14">
        <f>TRUNC(SUMIF(N757:N759, N756, J757:J759),0)</f>
        <v>13152</v>
      </c>
      <c r="K760" s="13"/>
      <c r="L760" s="14">
        <f>F760+H760+J760</f>
        <v>20967</v>
      </c>
      <c r="M760" s="8" t="s">
        <v>52</v>
      </c>
      <c r="N760" s="2" t="s">
        <v>106</v>
      </c>
      <c r="O760" s="2" t="s">
        <v>106</v>
      </c>
      <c r="P760" s="2" t="s">
        <v>52</v>
      </c>
      <c r="Q760" s="2" t="s">
        <v>52</v>
      </c>
      <c r="R760" s="2" t="s">
        <v>52</v>
      </c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2" t="s">
        <v>52</v>
      </c>
      <c r="AW760" s="2" t="s">
        <v>52</v>
      </c>
      <c r="AX760" s="2" t="s">
        <v>52</v>
      </c>
      <c r="AY760" s="2" t="s">
        <v>52</v>
      </c>
    </row>
    <row r="761" spans="1:51" ht="30" customHeight="1">
      <c r="A761" s="9"/>
      <c r="B761" s="9"/>
      <c r="C761" s="9"/>
      <c r="D761" s="9"/>
      <c r="E761" s="13"/>
      <c r="F761" s="14"/>
      <c r="G761" s="13"/>
      <c r="H761" s="14"/>
      <c r="I761" s="13"/>
      <c r="J761" s="14"/>
      <c r="K761" s="13"/>
      <c r="L761" s="14"/>
      <c r="M761" s="9"/>
    </row>
    <row r="762" spans="1:51" ht="30" customHeight="1">
      <c r="A762" s="44" t="s">
        <v>1759</v>
      </c>
      <c r="B762" s="44"/>
      <c r="C762" s="44"/>
      <c r="D762" s="44"/>
      <c r="E762" s="45"/>
      <c r="F762" s="46"/>
      <c r="G762" s="45"/>
      <c r="H762" s="46"/>
      <c r="I762" s="45"/>
      <c r="J762" s="46"/>
      <c r="K762" s="45"/>
      <c r="L762" s="46"/>
      <c r="M762" s="44"/>
      <c r="N762" s="1" t="s">
        <v>725</v>
      </c>
    </row>
    <row r="763" spans="1:51" ht="30" customHeight="1">
      <c r="A763" s="8" t="s">
        <v>862</v>
      </c>
      <c r="B763" s="8" t="s">
        <v>863</v>
      </c>
      <c r="C763" s="8" t="s">
        <v>859</v>
      </c>
      <c r="D763" s="9">
        <v>0.3</v>
      </c>
      <c r="E763" s="13">
        <f>단가대비표!O160</f>
        <v>0</v>
      </c>
      <c r="F763" s="14">
        <f>TRUNC(E763*D763,1)</f>
        <v>0</v>
      </c>
      <c r="G763" s="13">
        <f>단가대비표!P160</f>
        <v>130264</v>
      </c>
      <c r="H763" s="14">
        <f>TRUNC(G763*D763,1)</f>
        <v>39079.199999999997</v>
      </c>
      <c r="I763" s="13">
        <f>단가대비표!V160</f>
        <v>0</v>
      </c>
      <c r="J763" s="14">
        <f>TRUNC(I763*D763,1)</f>
        <v>0</v>
      </c>
      <c r="K763" s="13">
        <f>TRUNC(E763+G763+I763,1)</f>
        <v>130264</v>
      </c>
      <c r="L763" s="14">
        <f>TRUNC(F763+H763+J763,1)</f>
        <v>39079.199999999997</v>
      </c>
      <c r="M763" s="8" t="s">
        <v>52</v>
      </c>
      <c r="N763" s="2" t="s">
        <v>725</v>
      </c>
      <c r="O763" s="2" t="s">
        <v>864</v>
      </c>
      <c r="P763" s="2" t="s">
        <v>64</v>
      </c>
      <c r="Q763" s="2" t="s">
        <v>64</v>
      </c>
      <c r="R763" s="2" t="s">
        <v>63</v>
      </c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2" t="s">
        <v>52</v>
      </c>
      <c r="AW763" s="2" t="s">
        <v>1760</v>
      </c>
      <c r="AX763" s="2" t="s">
        <v>52</v>
      </c>
      <c r="AY763" s="2" t="s">
        <v>52</v>
      </c>
    </row>
    <row r="764" spans="1:51" ht="30" customHeight="1">
      <c r="A764" s="8" t="s">
        <v>845</v>
      </c>
      <c r="B764" s="8" t="s">
        <v>52</v>
      </c>
      <c r="C764" s="8" t="s">
        <v>52</v>
      </c>
      <c r="D764" s="9"/>
      <c r="E764" s="13"/>
      <c r="F764" s="14">
        <f>TRUNC(SUMIF(N763:N763, N762, F763:F763),0)</f>
        <v>0</v>
      </c>
      <c r="G764" s="13"/>
      <c r="H764" s="14">
        <f>TRUNC(SUMIF(N763:N763, N762, H763:H763),0)</f>
        <v>39079</v>
      </c>
      <c r="I764" s="13"/>
      <c r="J764" s="14">
        <f>TRUNC(SUMIF(N763:N763, N762, J763:J763),0)</f>
        <v>0</v>
      </c>
      <c r="K764" s="13"/>
      <c r="L764" s="14">
        <f>F764+H764+J764</f>
        <v>39079</v>
      </c>
      <c r="M764" s="8" t="s">
        <v>52</v>
      </c>
      <c r="N764" s="2" t="s">
        <v>106</v>
      </c>
      <c r="O764" s="2" t="s">
        <v>106</v>
      </c>
      <c r="P764" s="2" t="s">
        <v>52</v>
      </c>
      <c r="Q764" s="2" t="s">
        <v>52</v>
      </c>
      <c r="R764" s="2" t="s">
        <v>52</v>
      </c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2" t="s">
        <v>52</v>
      </c>
      <c r="AW764" s="2" t="s">
        <v>52</v>
      </c>
      <c r="AX764" s="2" t="s">
        <v>52</v>
      </c>
      <c r="AY764" s="2" t="s">
        <v>52</v>
      </c>
    </row>
    <row r="765" spans="1:51" ht="30" customHeight="1">
      <c r="A765" s="9"/>
      <c r="B765" s="9"/>
      <c r="C765" s="9"/>
      <c r="D765" s="9"/>
      <c r="E765" s="13"/>
      <c r="F765" s="14"/>
      <c r="G765" s="13"/>
      <c r="H765" s="14"/>
      <c r="I765" s="13"/>
      <c r="J765" s="14"/>
      <c r="K765" s="13"/>
      <c r="L765" s="14"/>
      <c r="M765" s="9"/>
    </row>
    <row r="766" spans="1:51" ht="30" customHeight="1">
      <c r="A766" s="44" t="s">
        <v>1761</v>
      </c>
      <c r="B766" s="44"/>
      <c r="C766" s="44"/>
      <c r="D766" s="44"/>
      <c r="E766" s="45"/>
      <c r="F766" s="46"/>
      <c r="G766" s="45"/>
      <c r="H766" s="46"/>
      <c r="I766" s="45"/>
      <c r="J766" s="46"/>
      <c r="K766" s="45"/>
      <c r="L766" s="46"/>
      <c r="M766" s="44"/>
      <c r="N766" s="1" t="s">
        <v>728</v>
      </c>
    </row>
    <row r="767" spans="1:51" ht="30" customHeight="1">
      <c r="A767" s="8" t="s">
        <v>862</v>
      </c>
      <c r="B767" s="8" t="s">
        <v>863</v>
      </c>
      <c r="C767" s="8" t="s">
        <v>859</v>
      </c>
      <c r="D767" s="9">
        <v>0.2</v>
      </c>
      <c r="E767" s="13">
        <f>단가대비표!O160</f>
        <v>0</v>
      </c>
      <c r="F767" s="14">
        <f>TRUNC(E767*D767,1)</f>
        <v>0</v>
      </c>
      <c r="G767" s="13">
        <f>단가대비표!P160</f>
        <v>130264</v>
      </c>
      <c r="H767" s="14">
        <f>TRUNC(G767*D767,1)</f>
        <v>26052.799999999999</v>
      </c>
      <c r="I767" s="13">
        <f>단가대비표!V160</f>
        <v>0</v>
      </c>
      <c r="J767" s="14">
        <f>TRUNC(I767*D767,1)</f>
        <v>0</v>
      </c>
      <c r="K767" s="13">
        <f>TRUNC(E767+G767+I767,1)</f>
        <v>130264</v>
      </c>
      <c r="L767" s="14">
        <f>TRUNC(F767+H767+J767,1)</f>
        <v>26052.799999999999</v>
      </c>
      <c r="M767" s="8" t="s">
        <v>52</v>
      </c>
      <c r="N767" s="2" t="s">
        <v>728</v>
      </c>
      <c r="O767" s="2" t="s">
        <v>864</v>
      </c>
      <c r="P767" s="2" t="s">
        <v>64</v>
      </c>
      <c r="Q767" s="2" t="s">
        <v>64</v>
      </c>
      <c r="R767" s="2" t="s">
        <v>63</v>
      </c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2" t="s">
        <v>52</v>
      </c>
      <c r="AW767" s="2" t="s">
        <v>1762</v>
      </c>
      <c r="AX767" s="2" t="s">
        <v>52</v>
      </c>
      <c r="AY767" s="2" t="s">
        <v>52</v>
      </c>
    </row>
    <row r="768" spans="1:51" ht="30" customHeight="1">
      <c r="A768" s="8" t="s">
        <v>845</v>
      </c>
      <c r="B768" s="8" t="s">
        <v>52</v>
      </c>
      <c r="C768" s="8" t="s">
        <v>52</v>
      </c>
      <c r="D768" s="9"/>
      <c r="E768" s="13"/>
      <c r="F768" s="14">
        <f>TRUNC(SUMIF(N767:N767, N766, F767:F767),0)</f>
        <v>0</v>
      </c>
      <c r="G768" s="13"/>
      <c r="H768" s="14">
        <f>TRUNC(SUMIF(N767:N767, N766, H767:H767),0)</f>
        <v>26052</v>
      </c>
      <c r="I768" s="13"/>
      <c r="J768" s="14">
        <f>TRUNC(SUMIF(N767:N767, N766, J767:J767),0)</f>
        <v>0</v>
      </c>
      <c r="K768" s="13"/>
      <c r="L768" s="14">
        <f>F768+H768+J768</f>
        <v>26052</v>
      </c>
      <c r="M768" s="8" t="s">
        <v>52</v>
      </c>
      <c r="N768" s="2" t="s">
        <v>106</v>
      </c>
      <c r="O768" s="2" t="s">
        <v>106</v>
      </c>
      <c r="P768" s="2" t="s">
        <v>52</v>
      </c>
      <c r="Q768" s="2" t="s">
        <v>52</v>
      </c>
      <c r="R768" s="2" t="s">
        <v>52</v>
      </c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2" t="s">
        <v>52</v>
      </c>
      <c r="AW768" s="2" t="s">
        <v>52</v>
      </c>
      <c r="AX768" s="2" t="s">
        <v>52</v>
      </c>
      <c r="AY768" s="2" t="s">
        <v>52</v>
      </c>
    </row>
    <row r="769" spans="1:51" ht="30" customHeight="1">
      <c r="A769" s="9"/>
      <c r="B769" s="9"/>
      <c r="C769" s="9"/>
      <c r="D769" s="9"/>
      <c r="E769" s="13"/>
      <c r="F769" s="14"/>
      <c r="G769" s="13"/>
      <c r="H769" s="14"/>
      <c r="I769" s="13"/>
      <c r="J769" s="14"/>
      <c r="K769" s="13"/>
      <c r="L769" s="14"/>
      <c r="M769" s="9"/>
    </row>
    <row r="770" spans="1:51" ht="30" customHeight="1">
      <c r="A770" s="44" t="s">
        <v>1763</v>
      </c>
      <c r="B770" s="44"/>
      <c r="C770" s="44"/>
      <c r="D770" s="44"/>
      <c r="E770" s="45"/>
      <c r="F770" s="46"/>
      <c r="G770" s="45"/>
      <c r="H770" s="46"/>
      <c r="I770" s="45"/>
      <c r="J770" s="46"/>
      <c r="K770" s="45"/>
      <c r="L770" s="46"/>
      <c r="M770" s="44"/>
      <c r="N770" s="1" t="s">
        <v>731</v>
      </c>
    </row>
    <row r="771" spans="1:51" ht="30" customHeight="1">
      <c r="A771" s="8" t="s">
        <v>862</v>
      </c>
      <c r="B771" s="8" t="s">
        <v>863</v>
      </c>
      <c r="C771" s="8" t="s">
        <v>859</v>
      </c>
      <c r="D771" s="9">
        <v>0.03</v>
      </c>
      <c r="E771" s="13">
        <f>단가대비표!O160</f>
        <v>0</v>
      </c>
      <c r="F771" s="14">
        <f>TRUNC(E771*D771,1)</f>
        <v>0</v>
      </c>
      <c r="G771" s="13">
        <f>단가대비표!P160</f>
        <v>130264</v>
      </c>
      <c r="H771" s="14">
        <f>TRUNC(G771*D771,1)</f>
        <v>3907.9</v>
      </c>
      <c r="I771" s="13">
        <f>단가대비표!V160</f>
        <v>0</v>
      </c>
      <c r="J771" s="14">
        <f>TRUNC(I771*D771,1)</f>
        <v>0</v>
      </c>
      <c r="K771" s="13">
        <f>TRUNC(E771+G771+I771,1)</f>
        <v>130264</v>
      </c>
      <c r="L771" s="14">
        <f>TRUNC(F771+H771+J771,1)</f>
        <v>3907.9</v>
      </c>
      <c r="M771" s="8" t="s">
        <v>52</v>
      </c>
      <c r="N771" s="2" t="s">
        <v>731</v>
      </c>
      <c r="O771" s="2" t="s">
        <v>864</v>
      </c>
      <c r="P771" s="2" t="s">
        <v>64</v>
      </c>
      <c r="Q771" s="2" t="s">
        <v>64</v>
      </c>
      <c r="R771" s="2" t="s">
        <v>63</v>
      </c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2" t="s">
        <v>52</v>
      </c>
      <c r="AW771" s="2" t="s">
        <v>1764</v>
      </c>
      <c r="AX771" s="2" t="s">
        <v>52</v>
      </c>
      <c r="AY771" s="2" t="s">
        <v>52</v>
      </c>
    </row>
    <row r="772" spans="1:51" ht="30" customHeight="1">
      <c r="A772" s="8" t="s">
        <v>845</v>
      </c>
      <c r="B772" s="8" t="s">
        <v>52</v>
      </c>
      <c r="C772" s="8" t="s">
        <v>52</v>
      </c>
      <c r="D772" s="9"/>
      <c r="E772" s="13"/>
      <c r="F772" s="14">
        <f>TRUNC(SUMIF(N771:N771, N770, F771:F771),0)</f>
        <v>0</v>
      </c>
      <c r="G772" s="13"/>
      <c r="H772" s="14">
        <f>TRUNC(SUMIF(N771:N771, N770, H771:H771),0)</f>
        <v>3907</v>
      </c>
      <c r="I772" s="13"/>
      <c r="J772" s="14">
        <f>TRUNC(SUMIF(N771:N771, N770, J771:J771),0)</f>
        <v>0</v>
      </c>
      <c r="K772" s="13"/>
      <c r="L772" s="14">
        <f>F772+H772+J772</f>
        <v>3907</v>
      </c>
      <c r="M772" s="8" t="s">
        <v>52</v>
      </c>
      <c r="N772" s="2" t="s">
        <v>106</v>
      </c>
      <c r="O772" s="2" t="s">
        <v>106</v>
      </c>
      <c r="P772" s="2" t="s">
        <v>52</v>
      </c>
      <c r="Q772" s="2" t="s">
        <v>52</v>
      </c>
      <c r="R772" s="2" t="s">
        <v>52</v>
      </c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2" t="s">
        <v>52</v>
      </c>
      <c r="AW772" s="2" t="s">
        <v>52</v>
      </c>
      <c r="AX772" s="2" t="s">
        <v>52</v>
      </c>
      <c r="AY772" s="2" t="s">
        <v>52</v>
      </c>
    </row>
    <row r="773" spans="1:51" ht="30" customHeight="1">
      <c r="A773" s="9"/>
      <c r="B773" s="9"/>
      <c r="C773" s="9"/>
      <c r="D773" s="9"/>
      <c r="E773" s="13"/>
      <c r="F773" s="14"/>
      <c r="G773" s="13"/>
      <c r="H773" s="14"/>
      <c r="I773" s="13"/>
      <c r="J773" s="14"/>
      <c r="K773" s="13"/>
      <c r="L773" s="14"/>
      <c r="M773" s="9"/>
    </row>
    <row r="774" spans="1:51" ht="30" customHeight="1">
      <c r="A774" s="44" t="s">
        <v>1765</v>
      </c>
      <c r="B774" s="44"/>
      <c r="C774" s="44"/>
      <c r="D774" s="44"/>
      <c r="E774" s="45"/>
      <c r="F774" s="46"/>
      <c r="G774" s="45"/>
      <c r="H774" s="46"/>
      <c r="I774" s="45"/>
      <c r="J774" s="46"/>
      <c r="K774" s="45"/>
      <c r="L774" s="46"/>
      <c r="M774" s="44"/>
      <c r="N774" s="1" t="s">
        <v>739</v>
      </c>
    </row>
    <row r="775" spans="1:51" ht="30" customHeight="1">
      <c r="A775" s="8" t="s">
        <v>862</v>
      </c>
      <c r="B775" s="8" t="s">
        <v>863</v>
      </c>
      <c r="C775" s="8" t="s">
        <v>859</v>
      </c>
      <c r="D775" s="9">
        <v>0.6</v>
      </c>
      <c r="E775" s="13">
        <f>단가대비표!O160</f>
        <v>0</v>
      </c>
      <c r="F775" s="14">
        <f>TRUNC(E775*D775,1)</f>
        <v>0</v>
      </c>
      <c r="G775" s="13">
        <f>단가대비표!P160</f>
        <v>130264</v>
      </c>
      <c r="H775" s="14">
        <f>TRUNC(G775*D775,1)</f>
        <v>78158.399999999994</v>
      </c>
      <c r="I775" s="13">
        <f>단가대비표!V160</f>
        <v>0</v>
      </c>
      <c r="J775" s="14">
        <f>TRUNC(I775*D775,1)</f>
        <v>0</v>
      </c>
      <c r="K775" s="13">
        <f>TRUNC(E775+G775+I775,1)</f>
        <v>130264</v>
      </c>
      <c r="L775" s="14">
        <f>TRUNC(F775+H775+J775,1)</f>
        <v>78158.399999999994</v>
      </c>
      <c r="M775" s="8" t="s">
        <v>52</v>
      </c>
      <c r="N775" s="2" t="s">
        <v>739</v>
      </c>
      <c r="O775" s="2" t="s">
        <v>864</v>
      </c>
      <c r="P775" s="2" t="s">
        <v>64</v>
      </c>
      <c r="Q775" s="2" t="s">
        <v>64</v>
      </c>
      <c r="R775" s="2" t="s">
        <v>63</v>
      </c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2" t="s">
        <v>52</v>
      </c>
      <c r="AW775" s="2" t="s">
        <v>1766</v>
      </c>
      <c r="AX775" s="2" t="s">
        <v>52</v>
      </c>
      <c r="AY775" s="2" t="s">
        <v>52</v>
      </c>
    </row>
    <row r="776" spans="1:51" ht="30" customHeight="1">
      <c r="A776" s="8" t="s">
        <v>845</v>
      </c>
      <c r="B776" s="8" t="s">
        <v>52</v>
      </c>
      <c r="C776" s="8" t="s">
        <v>52</v>
      </c>
      <c r="D776" s="9"/>
      <c r="E776" s="13"/>
      <c r="F776" s="14">
        <f>TRUNC(SUMIF(N775:N775, N774, F775:F775),0)</f>
        <v>0</v>
      </c>
      <c r="G776" s="13"/>
      <c r="H776" s="14">
        <f>TRUNC(SUMIF(N775:N775, N774, H775:H775),0)</f>
        <v>78158</v>
      </c>
      <c r="I776" s="13"/>
      <c r="J776" s="14">
        <f>TRUNC(SUMIF(N775:N775, N774, J775:J775),0)</f>
        <v>0</v>
      </c>
      <c r="K776" s="13"/>
      <c r="L776" s="14">
        <f>F776+H776+J776</f>
        <v>78158</v>
      </c>
      <c r="M776" s="8" t="s">
        <v>52</v>
      </c>
      <c r="N776" s="2" t="s">
        <v>106</v>
      </c>
      <c r="O776" s="2" t="s">
        <v>106</v>
      </c>
      <c r="P776" s="2" t="s">
        <v>52</v>
      </c>
      <c r="Q776" s="2" t="s">
        <v>52</v>
      </c>
      <c r="R776" s="2" t="s">
        <v>52</v>
      </c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2" t="s">
        <v>52</v>
      </c>
      <c r="AW776" s="2" t="s">
        <v>52</v>
      </c>
      <c r="AX776" s="2" t="s">
        <v>52</v>
      </c>
      <c r="AY776" s="2" t="s">
        <v>52</v>
      </c>
    </row>
    <row r="777" spans="1:51" ht="30" customHeight="1">
      <c r="A777" s="9"/>
      <c r="B777" s="9"/>
      <c r="C777" s="9"/>
      <c r="D777" s="9"/>
      <c r="E777" s="13"/>
      <c r="F777" s="14"/>
      <c r="G777" s="13"/>
      <c r="H777" s="14"/>
      <c r="I777" s="13"/>
      <c r="J777" s="14"/>
      <c r="K777" s="13"/>
      <c r="L777" s="14"/>
      <c r="M777" s="9"/>
    </row>
    <row r="778" spans="1:51" ht="30" customHeight="1">
      <c r="A778" s="44" t="s">
        <v>1767</v>
      </c>
      <c r="B778" s="44"/>
      <c r="C778" s="44"/>
      <c r="D778" s="44"/>
      <c r="E778" s="45"/>
      <c r="F778" s="46"/>
      <c r="G778" s="45"/>
      <c r="H778" s="46"/>
      <c r="I778" s="45"/>
      <c r="J778" s="46"/>
      <c r="K778" s="45"/>
      <c r="L778" s="46"/>
      <c r="M778" s="44"/>
      <c r="N778" s="1" t="s">
        <v>742</v>
      </c>
    </row>
    <row r="779" spans="1:51" ht="30" customHeight="1">
      <c r="A779" s="8" t="s">
        <v>862</v>
      </c>
      <c r="B779" s="8" t="s">
        <v>863</v>
      </c>
      <c r="C779" s="8" t="s">
        <v>859</v>
      </c>
      <c r="D779" s="9">
        <v>0.4</v>
      </c>
      <c r="E779" s="13">
        <f>단가대비표!O160</f>
        <v>0</v>
      </c>
      <c r="F779" s="14">
        <f>TRUNC(E779*D779,1)</f>
        <v>0</v>
      </c>
      <c r="G779" s="13">
        <f>단가대비표!P160</f>
        <v>130264</v>
      </c>
      <c r="H779" s="14">
        <f>TRUNC(G779*D779,1)</f>
        <v>52105.599999999999</v>
      </c>
      <c r="I779" s="13">
        <f>단가대비표!V160</f>
        <v>0</v>
      </c>
      <c r="J779" s="14">
        <f>TRUNC(I779*D779,1)</f>
        <v>0</v>
      </c>
      <c r="K779" s="13">
        <f>TRUNC(E779+G779+I779,1)</f>
        <v>130264</v>
      </c>
      <c r="L779" s="14">
        <f>TRUNC(F779+H779+J779,1)</f>
        <v>52105.599999999999</v>
      </c>
      <c r="M779" s="8" t="s">
        <v>52</v>
      </c>
      <c r="N779" s="2" t="s">
        <v>742</v>
      </c>
      <c r="O779" s="2" t="s">
        <v>864</v>
      </c>
      <c r="P779" s="2" t="s">
        <v>64</v>
      </c>
      <c r="Q779" s="2" t="s">
        <v>64</v>
      </c>
      <c r="R779" s="2" t="s">
        <v>63</v>
      </c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2" t="s">
        <v>52</v>
      </c>
      <c r="AW779" s="2" t="s">
        <v>1768</v>
      </c>
      <c r="AX779" s="2" t="s">
        <v>52</v>
      </c>
      <c r="AY779" s="2" t="s">
        <v>52</v>
      </c>
    </row>
    <row r="780" spans="1:51" ht="30" customHeight="1">
      <c r="A780" s="8" t="s">
        <v>845</v>
      </c>
      <c r="B780" s="8" t="s">
        <v>52</v>
      </c>
      <c r="C780" s="8" t="s">
        <v>52</v>
      </c>
      <c r="D780" s="9"/>
      <c r="E780" s="13"/>
      <c r="F780" s="14">
        <f>TRUNC(SUMIF(N779:N779, N778, F779:F779),0)</f>
        <v>0</v>
      </c>
      <c r="G780" s="13"/>
      <c r="H780" s="14">
        <f>TRUNC(SUMIF(N779:N779, N778, H779:H779),0)</f>
        <v>52105</v>
      </c>
      <c r="I780" s="13"/>
      <c r="J780" s="14">
        <f>TRUNC(SUMIF(N779:N779, N778, J779:J779),0)</f>
        <v>0</v>
      </c>
      <c r="K780" s="13"/>
      <c r="L780" s="14">
        <f>F780+H780+J780</f>
        <v>52105</v>
      </c>
      <c r="M780" s="8" t="s">
        <v>52</v>
      </c>
      <c r="N780" s="2" t="s">
        <v>106</v>
      </c>
      <c r="O780" s="2" t="s">
        <v>106</v>
      </c>
      <c r="P780" s="2" t="s">
        <v>52</v>
      </c>
      <c r="Q780" s="2" t="s">
        <v>52</v>
      </c>
      <c r="R780" s="2" t="s">
        <v>52</v>
      </c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2" t="s">
        <v>52</v>
      </c>
      <c r="AW780" s="2" t="s">
        <v>52</v>
      </c>
      <c r="AX780" s="2" t="s">
        <v>52</v>
      </c>
      <c r="AY780" s="2" t="s">
        <v>52</v>
      </c>
    </row>
    <row r="781" spans="1:51" ht="30" customHeight="1">
      <c r="A781" s="9"/>
      <c r="B781" s="9"/>
      <c r="C781" s="9"/>
      <c r="D781" s="9"/>
      <c r="E781" s="13"/>
      <c r="F781" s="14"/>
      <c r="G781" s="13"/>
      <c r="H781" s="14"/>
      <c r="I781" s="13"/>
      <c r="J781" s="14"/>
      <c r="K781" s="13"/>
      <c r="L781" s="14"/>
      <c r="M781" s="9"/>
    </row>
    <row r="782" spans="1:51" ht="30" customHeight="1">
      <c r="A782" s="44" t="s">
        <v>1769</v>
      </c>
      <c r="B782" s="44"/>
      <c r="C782" s="44"/>
      <c r="D782" s="44"/>
      <c r="E782" s="45"/>
      <c r="F782" s="46"/>
      <c r="G782" s="45"/>
      <c r="H782" s="46"/>
      <c r="I782" s="45"/>
      <c r="J782" s="46"/>
      <c r="K782" s="45"/>
      <c r="L782" s="46"/>
      <c r="M782" s="44"/>
      <c r="N782" s="1" t="s">
        <v>745</v>
      </c>
    </row>
    <row r="783" spans="1:51" ht="30" customHeight="1">
      <c r="A783" s="8" t="s">
        <v>862</v>
      </c>
      <c r="B783" s="8" t="s">
        <v>863</v>
      </c>
      <c r="C783" s="8" t="s">
        <v>859</v>
      </c>
      <c r="D783" s="9">
        <v>0.3</v>
      </c>
      <c r="E783" s="13">
        <f>단가대비표!O160</f>
        <v>0</v>
      </c>
      <c r="F783" s="14">
        <f>TRUNC(E783*D783,1)</f>
        <v>0</v>
      </c>
      <c r="G783" s="13">
        <f>단가대비표!P160</f>
        <v>130264</v>
      </c>
      <c r="H783" s="14">
        <f>TRUNC(G783*D783,1)</f>
        <v>39079.199999999997</v>
      </c>
      <c r="I783" s="13">
        <f>단가대비표!V160</f>
        <v>0</v>
      </c>
      <c r="J783" s="14">
        <f>TRUNC(I783*D783,1)</f>
        <v>0</v>
      </c>
      <c r="K783" s="13">
        <f>TRUNC(E783+G783+I783,1)</f>
        <v>130264</v>
      </c>
      <c r="L783" s="14">
        <f>TRUNC(F783+H783+J783,1)</f>
        <v>39079.199999999997</v>
      </c>
      <c r="M783" s="8" t="s">
        <v>52</v>
      </c>
      <c r="N783" s="2" t="s">
        <v>745</v>
      </c>
      <c r="O783" s="2" t="s">
        <v>864</v>
      </c>
      <c r="P783" s="2" t="s">
        <v>64</v>
      </c>
      <c r="Q783" s="2" t="s">
        <v>64</v>
      </c>
      <c r="R783" s="2" t="s">
        <v>63</v>
      </c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2" t="s">
        <v>52</v>
      </c>
      <c r="AW783" s="2" t="s">
        <v>1770</v>
      </c>
      <c r="AX783" s="2" t="s">
        <v>52</v>
      </c>
      <c r="AY783" s="2" t="s">
        <v>52</v>
      </c>
    </row>
    <row r="784" spans="1:51" ht="30" customHeight="1">
      <c r="A784" s="8" t="s">
        <v>845</v>
      </c>
      <c r="B784" s="8" t="s">
        <v>52</v>
      </c>
      <c r="C784" s="8" t="s">
        <v>52</v>
      </c>
      <c r="D784" s="9"/>
      <c r="E784" s="13"/>
      <c r="F784" s="14">
        <f>TRUNC(SUMIF(N783:N783, N782, F783:F783),0)</f>
        <v>0</v>
      </c>
      <c r="G784" s="13"/>
      <c r="H784" s="14">
        <f>TRUNC(SUMIF(N783:N783, N782, H783:H783),0)</f>
        <v>39079</v>
      </c>
      <c r="I784" s="13"/>
      <c r="J784" s="14">
        <f>TRUNC(SUMIF(N783:N783, N782, J783:J783),0)</f>
        <v>0</v>
      </c>
      <c r="K784" s="13"/>
      <c r="L784" s="14">
        <f>F784+H784+J784</f>
        <v>39079</v>
      </c>
      <c r="M784" s="8" t="s">
        <v>52</v>
      </c>
      <c r="N784" s="2" t="s">
        <v>106</v>
      </c>
      <c r="O784" s="2" t="s">
        <v>106</v>
      </c>
      <c r="P784" s="2" t="s">
        <v>52</v>
      </c>
      <c r="Q784" s="2" t="s">
        <v>52</v>
      </c>
      <c r="R784" s="2" t="s">
        <v>52</v>
      </c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2" t="s">
        <v>52</v>
      </c>
      <c r="AW784" s="2" t="s">
        <v>52</v>
      </c>
      <c r="AX784" s="2" t="s">
        <v>52</v>
      </c>
      <c r="AY784" s="2" t="s">
        <v>52</v>
      </c>
    </row>
    <row r="785" spans="1:51" ht="30" customHeight="1">
      <c r="A785" s="9"/>
      <c r="B785" s="9"/>
      <c r="C785" s="9"/>
      <c r="D785" s="9"/>
      <c r="E785" s="13"/>
      <c r="F785" s="14"/>
      <c r="G785" s="13"/>
      <c r="H785" s="14"/>
      <c r="I785" s="13"/>
      <c r="J785" s="14"/>
      <c r="K785" s="13"/>
      <c r="L785" s="14"/>
      <c r="M785" s="9"/>
    </row>
    <row r="786" spans="1:51" ht="30" customHeight="1">
      <c r="A786" s="44" t="s">
        <v>1771</v>
      </c>
      <c r="B786" s="44"/>
      <c r="C786" s="44"/>
      <c r="D786" s="44"/>
      <c r="E786" s="45"/>
      <c r="F786" s="46"/>
      <c r="G786" s="45"/>
      <c r="H786" s="46"/>
      <c r="I786" s="45"/>
      <c r="J786" s="46"/>
      <c r="K786" s="45"/>
      <c r="L786" s="46"/>
      <c r="M786" s="44"/>
      <c r="N786" s="1" t="s">
        <v>748</v>
      </c>
    </row>
    <row r="787" spans="1:51" ht="30" customHeight="1">
      <c r="A787" s="8" t="s">
        <v>862</v>
      </c>
      <c r="B787" s="8" t="s">
        <v>863</v>
      </c>
      <c r="C787" s="8" t="s">
        <v>859</v>
      </c>
      <c r="D787" s="9">
        <v>1.2</v>
      </c>
      <c r="E787" s="13">
        <f>단가대비표!O160</f>
        <v>0</v>
      </c>
      <c r="F787" s="14">
        <f>TRUNC(E787*D787,1)</f>
        <v>0</v>
      </c>
      <c r="G787" s="13">
        <f>단가대비표!P160</f>
        <v>130264</v>
      </c>
      <c r="H787" s="14">
        <f>TRUNC(G787*D787,1)</f>
        <v>156316.79999999999</v>
      </c>
      <c r="I787" s="13">
        <f>단가대비표!V160</f>
        <v>0</v>
      </c>
      <c r="J787" s="14">
        <f>TRUNC(I787*D787,1)</f>
        <v>0</v>
      </c>
      <c r="K787" s="13">
        <f>TRUNC(E787+G787+I787,1)</f>
        <v>130264</v>
      </c>
      <c r="L787" s="14">
        <f>TRUNC(F787+H787+J787,1)</f>
        <v>156316.79999999999</v>
      </c>
      <c r="M787" s="8" t="s">
        <v>52</v>
      </c>
      <c r="N787" s="2" t="s">
        <v>748</v>
      </c>
      <c r="O787" s="2" t="s">
        <v>864</v>
      </c>
      <c r="P787" s="2" t="s">
        <v>64</v>
      </c>
      <c r="Q787" s="2" t="s">
        <v>64</v>
      </c>
      <c r="R787" s="2" t="s">
        <v>63</v>
      </c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2" t="s">
        <v>52</v>
      </c>
      <c r="AW787" s="2" t="s">
        <v>1772</v>
      </c>
      <c r="AX787" s="2" t="s">
        <v>52</v>
      </c>
      <c r="AY787" s="2" t="s">
        <v>52</v>
      </c>
    </row>
    <row r="788" spans="1:51" ht="30" customHeight="1">
      <c r="A788" s="8" t="s">
        <v>845</v>
      </c>
      <c r="B788" s="8" t="s">
        <v>52</v>
      </c>
      <c r="C788" s="8" t="s">
        <v>52</v>
      </c>
      <c r="D788" s="9"/>
      <c r="E788" s="13"/>
      <c r="F788" s="14">
        <f>TRUNC(SUMIF(N787:N787, N786, F787:F787),0)</f>
        <v>0</v>
      </c>
      <c r="G788" s="13"/>
      <c r="H788" s="14">
        <f>TRUNC(SUMIF(N787:N787, N786, H787:H787),0)</f>
        <v>156316</v>
      </c>
      <c r="I788" s="13"/>
      <c r="J788" s="14">
        <f>TRUNC(SUMIF(N787:N787, N786, J787:J787),0)</f>
        <v>0</v>
      </c>
      <c r="K788" s="13"/>
      <c r="L788" s="14">
        <f>F788+H788+J788</f>
        <v>156316</v>
      </c>
      <c r="M788" s="8" t="s">
        <v>52</v>
      </c>
      <c r="N788" s="2" t="s">
        <v>106</v>
      </c>
      <c r="O788" s="2" t="s">
        <v>106</v>
      </c>
      <c r="P788" s="2" t="s">
        <v>52</v>
      </c>
      <c r="Q788" s="2" t="s">
        <v>52</v>
      </c>
      <c r="R788" s="2" t="s">
        <v>52</v>
      </c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2" t="s">
        <v>52</v>
      </c>
      <c r="AW788" s="2" t="s">
        <v>52</v>
      </c>
      <c r="AX788" s="2" t="s">
        <v>52</v>
      </c>
      <c r="AY788" s="2" t="s">
        <v>52</v>
      </c>
    </row>
    <row r="789" spans="1:51" ht="30" customHeight="1">
      <c r="A789" s="9"/>
      <c r="B789" s="9"/>
      <c r="C789" s="9"/>
      <c r="D789" s="9"/>
      <c r="E789" s="13"/>
      <c r="F789" s="14"/>
      <c r="G789" s="13"/>
      <c r="H789" s="14"/>
      <c r="I789" s="13"/>
      <c r="J789" s="14"/>
      <c r="K789" s="13"/>
      <c r="L789" s="14"/>
      <c r="M789" s="9"/>
    </row>
    <row r="790" spans="1:51" ht="30" customHeight="1">
      <c r="A790" s="44" t="s">
        <v>1773</v>
      </c>
      <c r="B790" s="44"/>
      <c r="C790" s="44"/>
      <c r="D790" s="44"/>
      <c r="E790" s="45"/>
      <c r="F790" s="46"/>
      <c r="G790" s="45"/>
      <c r="H790" s="46"/>
      <c r="I790" s="45"/>
      <c r="J790" s="46"/>
      <c r="K790" s="45"/>
      <c r="L790" s="46"/>
      <c r="M790" s="44"/>
      <c r="N790" s="1" t="s">
        <v>751</v>
      </c>
    </row>
    <row r="791" spans="1:51" ht="30" customHeight="1">
      <c r="A791" s="8" t="s">
        <v>862</v>
      </c>
      <c r="B791" s="8" t="s">
        <v>863</v>
      </c>
      <c r="C791" s="8" t="s">
        <v>859</v>
      </c>
      <c r="D791" s="9">
        <v>1.2</v>
      </c>
      <c r="E791" s="13">
        <f>단가대비표!O160</f>
        <v>0</v>
      </c>
      <c r="F791" s="14">
        <f>TRUNC(E791*D791,1)</f>
        <v>0</v>
      </c>
      <c r="G791" s="13">
        <f>단가대비표!P160</f>
        <v>130264</v>
      </c>
      <c r="H791" s="14">
        <f>TRUNC(G791*D791,1)</f>
        <v>156316.79999999999</v>
      </c>
      <c r="I791" s="13">
        <f>단가대비표!V160</f>
        <v>0</v>
      </c>
      <c r="J791" s="14">
        <f>TRUNC(I791*D791,1)</f>
        <v>0</v>
      </c>
      <c r="K791" s="13">
        <f>TRUNC(E791+G791+I791,1)</f>
        <v>130264</v>
      </c>
      <c r="L791" s="14">
        <f>TRUNC(F791+H791+J791,1)</f>
        <v>156316.79999999999</v>
      </c>
      <c r="M791" s="8" t="s">
        <v>52</v>
      </c>
      <c r="N791" s="2" t="s">
        <v>751</v>
      </c>
      <c r="O791" s="2" t="s">
        <v>864</v>
      </c>
      <c r="P791" s="2" t="s">
        <v>64</v>
      </c>
      <c r="Q791" s="2" t="s">
        <v>64</v>
      </c>
      <c r="R791" s="2" t="s">
        <v>63</v>
      </c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2" t="s">
        <v>52</v>
      </c>
      <c r="AW791" s="2" t="s">
        <v>1774</v>
      </c>
      <c r="AX791" s="2" t="s">
        <v>52</v>
      </c>
      <c r="AY791" s="2" t="s">
        <v>52</v>
      </c>
    </row>
    <row r="792" spans="1:51" ht="30" customHeight="1">
      <c r="A792" s="8" t="s">
        <v>845</v>
      </c>
      <c r="B792" s="8" t="s">
        <v>52</v>
      </c>
      <c r="C792" s="8" t="s">
        <v>52</v>
      </c>
      <c r="D792" s="9"/>
      <c r="E792" s="13"/>
      <c r="F792" s="14">
        <f>TRUNC(SUMIF(N791:N791, N790, F791:F791),0)</f>
        <v>0</v>
      </c>
      <c r="G792" s="13"/>
      <c r="H792" s="14">
        <f>TRUNC(SUMIF(N791:N791, N790, H791:H791),0)</f>
        <v>156316</v>
      </c>
      <c r="I792" s="13"/>
      <c r="J792" s="14">
        <f>TRUNC(SUMIF(N791:N791, N790, J791:J791),0)</f>
        <v>0</v>
      </c>
      <c r="K792" s="13"/>
      <c r="L792" s="14">
        <f>F792+H792+J792</f>
        <v>156316</v>
      </c>
      <c r="M792" s="8" t="s">
        <v>52</v>
      </c>
      <c r="N792" s="2" t="s">
        <v>106</v>
      </c>
      <c r="O792" s="2" t="s">
        <v>106</v>
      </c>
      <c r="P792" s="2" t="s">
        <v>52</v>
      </c>
      <c r="Q792" s="2" t="s">
        <v>52</v>
      </c>
      <c r="R792" s="2" t="s">
        <v>52</v>
      </c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2" t="s">
        <v>52</v>
      </c>
      <c r="AW792" s="2" t="s">
        <v>52</v>
      </c>
      <c r="AX792" s="2" t="s">
        <v>52</v>
      </c>
      <c r="AY792" s="2" t="s">
        <v>52</v>
      </c>
    </row>
    <row r="793" spans="1:51" ht="30" customHeight="1">
      <c r="A793" s="9"/>
      <c r="B793" s="9"/>
      <c r="C793" s="9"/>
      <c r="D793" s="9"/>
      <c r="E793" s="13"/>
      <c r="F793" s="14"/>
      <c r="G793" s="13"/>
      <c r="H793" s="14"/>
      <c r="I793" s="13"/>
      <c r="J793" s="14"/>
      <c r="K793" s="13"/>
      <c r="L793" s="14"/>
      <c r="M793" s="9"/>
    </row>
    <row r="794" spans="1:51" ht="30" customHeight="1">
      <c r="A794" s="44" t="s">
        <v>1775</v>
      </c>
      <c r="B794" s="44"/>
      <c r="C794" s="44"/>
      <c r="D794" s="44"/>
      <c r="E794" s="45"/>
      <c r="F794" s="46"/>
      <c r="G794" s="45"/>
      <c r="H794" s="46"/>
      <c r="I794" s="45"/>
      <c r="J794" s="46"/>
      <c r="K794" s="45"/>
      <c r="L794" s="46"/>
      <c r="M794" s="44"/>
      <c r="N794" s="1" t="s">
        <v>754</v>
      </c>
    </row>
    <row r="795" spans="1:51" ht="30" customHeight="1">
      <c r="A795" s="8" t="s">
        <v>862</v>
      </c>
      <c r="B795" s="8" t="s">
        <v>863</v>
      </c>
      <c r="C795" s="8" t="s">
        <v>859</v>
      </c>
      <c r="D795" s="9">
        <v>0.6</v>
      </c>
      <c r="E795" s="13">
        <f>단가대비표!O160</f>
        <v>0</v>
      </c>
      <c r="F795" s="14">
        <f>TRUNC(E795*D795,1)</f>
        <v>0</v>
      </c>
      <c r="G795" s="13">
        <f>단가대비표!P160</f>
        <v>130264</v>
      </c>
      <c r="H795" s="14">
        <f>TRUNC(G795*D795,1)</f>
        <v>78158.399999999994</v>
      </c>
      <c r="I795" s="13">
        <f>단가대비표!V160</f>
        <v>0</v>
      </c>
      <c r="J795" s="14">
        <f>TRUNC(I795*D795,1)</f>
        <v>0</v>
      </c>
      <c r="K795" s="13">
        <f>TRUNC(E795+G795+I795,1)</f>
        <v>130264</v>
      </c>
      <c r="L795" s="14">
        <f>TRUNC(F795+H795+J795,1)</f>
        <v>78158.399999999994</v>
      </c>
      <c r="M795" s="8" t="s">
        <v>52</v>
      </c>
      <c r="N795" s="2" t="s">
        <v>754</v>
      </c>
      <c r="O795" s="2" t="s">
        <v>864</v>
      </c>
      <c r="P795" s="2" t="s">
        <v>64</v>
      </c>
      <c r="Q795" s="2" t="s">
        <v>64</v>
      </c>
      <c r="R795" s="2" t="s">
        <v>63</v>
      </c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2" t="s">
        <v>52</v>
      </c>
      <c r="AW795" s="2" t="s">
        <v>1776</v>
      </c>
      <c r="AX795" s="2" t="s">
        <v>52</v>
      </c>
      <c r="AY795" s="2" t="s">
        <v>52</v>
      </c>
    </row>
    <row r="796" spans="1:51" ht="30" customHeight="1">
      <c r="A796" s="8" t="s">
        <v>845</v>
      </c>
      <c r="B796" s="8" t="s">
        <v>52</v>
      </c>
      <c r="C796" s="8" t="s">
        <v>52</v>
      </c>
      <c r="D796" s="9"/>
      <c r="E796" s="13"/>
      <c r="F796" s="14">
        <f>TRUNC(SUMIF(N795:N795, N794, F795:F795),0)</f>
        <v>0</v>
      </c>
      <c r="G796" s="13"/>
      <c r="H796" s="14">
        <f>TRUNC(SUMIF(N795:N795, N794, H795:H795),0)</f>
        <v>78158</v>
      </c>
      <c r="I796" s="13"/>
      <c r="J796" s="14">
        <f>TRUNC(SUMIF(N795:N795, N794, J795:J795),0)</f>
        <v>0</v>
      </c>
      <c r="K796" s="13"/>
      <c r="L796" s="14">
        <f>F796+H796+J796</f>
        <v>78158</v>
      </c>
      <c r="M796" s="8" t="s">
        <v>52</v>
      </c>
      <c r="N796" s="2" t="s">
        <v>106</v>
      </c>
      <c r="O796" s="2" t="s">
        <v>106</v>
      </c>
      <c r="P796" s="2" t="s">
        <v>52</v>
      </c>
      <c r="Q796" s="2" t="s">
        <v>52</v>
      </c>
      <c r="R796" s="2" t="s">
        <v>52</v>
      </c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2" t="s">
        <v>52</v>
      </c>
      <c r="AW796" s="2" t="s">
        <v>52</v>
      </c>
      <c r="AX796" s="2" t="s">
        <v>52</v>
      </c>
      <c r="AY796" s="2" t="s">
        <v>52</v>
      </c>
    </row>
    <row r="797" spans="1:51" ht="30" customHeight="1">
      <c r="A797" s="9"/>
      <c r="B797" s="9"/>
      <c r="C797" s="9"/>
      <c r="D797" s="9"/>
      <c r="E797" s="13"/>
      <c r="F797" s="14"/>
      <c r="G797" s="13"/>
      <c r="H797" s="14"/>
      <c r="I797" s="13"/>
      <c r="J797" s="14"/>
      <c r="K797" s="13"/>
      <c r="L797" s="14"/>
      <c r="M797" s="9"/>
    </row>
    <row r="798" spans="1:51" ht="30" customHeight="1">
      <c r="A798" s="44" t="s">
        <v>1777</v>
      </c>
      <c r="B798" s="44"/>
      <c r="C798" s="44"/>
      <c r="D798" s="44"/>
      <c r="E798" s="45"/>
      <c r="F798" s="46"/>
      <c r="G798" s="45"/>
      <c r="H798" s="46"/>
      <c r="I798" s="45"/>
      <c r="J798" s="46"/>
      <c r="K798" s="45"/>
      <c r="L798" s="46"/>
      <c r="M798" s="44"/>
      <c r="N798" s="1" t="s">
        <v>757</v>
      </c>
    </row>
    <row r="799" spans="1:51" ht="30" customHeight="1">
      <c r="A799" s="8" t="s">
        <v>862</v>
      </c>
      <c r="B799" s="8" t="s">
        <v>863</v>
      </c>
      <c r="C799" s="8" t="s">
        <v>859</v>
      </c>
      <c r="D799" s="9">
        <v>0.8</v>
      </c>
      <c r="E799" s="13">
        <f>단가대비표!O160</f>
        <v>0</v>
      </c>
      <c r="F799" s="14">
        <f>TRUNC(E799*D799,1)</f>
        <v>0</v>
      </c>
      <c r="G799" s="13">
        <f>단가대비표!P160</f>
        <v>130264</v>
      </c>
      <c r="H799" s="14">
        <f>TRUNC(G799*D799,1)</f>
        <v>104211.2</v>
      </c>
      <c r="I799" s="13">
        <f>단가대비표!V160</f>
        <v>0</v>
      </c>
      <c r="J799" s="14">
        <f>TRUNC(I799*D799,1)</f>
        <v>0</v>
      </c>
      <c r="K799" s="13">
        <f>TRUNC(E799+G799+I799,1)</f>
        <v>130264</v>
      </c>
      <c r="L799" s="14">
        <f>TRUNC(F799+H799+J799,1)</f>
        <v>104211.2</v>
      </c>
      <c r="M799" s="8" t="s">
        <v>52</v>
      </c>
      <c r="N799" s="2" t="s">
        <v>757</v>
      </c>
      <c r="O799" s="2" t="s">
        <v>864</v>
      </c>
      <c r="P799" s="2" t="s">
        <v>64</v>
      </c>
      <c r="Q799" s="2" t="s">
        <v>64</v>
      </c>
      <c r="R799" s="2" t="s">
        <v>63</v>
      </c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2" t="s">
        <v>52</v>
      </c>
      <c r="AW799" s="2" t="s">
        <v>1778</v>
      </c>
      <c r="AX799" s="2" t="s">
        <v>52</v>
      </c>
      <c r="AY799" s="2" t="s">
        <v>52</v>
      </c>
    </row>
    <row r="800" spans="1:51" ht="30" customHeight="1">
      <c r="A800" s="8" t="s">
        <v>845</v>
      </c>
      <c r="B800" s="8" t="s">
        <v>52</v>
      </c>
      <c r="C800" s="8" t="s">
        <v>52</v>
      </c>
      <c r="D800" s="9"/>
      <c r="E800" s="13"/>
      <c r="F800" s="14">
        <f>TRUNC(SUMIF(N799:N799, N798, F799:F799),0)</f>
        <v>0</v>
      </c>
      <c r="G800" s="13"/>
      <c r="H800" s="14">
        <f>TRUNC(SUMIF(N799:N799, N798, H799:H799),0)</f>
        <v>104211</v>
      </c>
      <c r="I800" s="13"/>
      <c r="J800" s="14">
        <f>TRUNC(SUMIF(N799:N799, N798, J799:J799),0)</f>
        <v>0</v>
      </c>
      <c r="K800" s="13"/>
      <c r="L800" s="14">
        <f>F800+H800+J800</f>
        <v>104211</v>
      </c>
      <c r="M800" s="8" t="s">
        <v>52</v>
      </c>
      <c r="N800" s="2" t="s">
        <v>106</v>
      </c>
      <c r="O800" s="2" t="s">
        <v>106</v>
      </c>
      <c r="P800" s="2" t="s">
        <v>52</v>
      </c>
      <c r="Q800" s="2" t="s">
        <v>52</v>
      </c>
      <c r="R800" s="2" t="s">
        <v>52</v>
      </c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2" t="s">
        <v>52</v>
      </c>
      <c r="AW800" s="2" t="s">
        <v>52</v>
      </c>
      <c r="AX800" s="2" t="s">
        <v>52</v>
      </c>
      <c r="AY800" s="2" t="s">
        <v>52</v>
      </c>
    </row>
    <row r="801" spans="1:51" ht="30" customHeight="1">
      <c r="A801" s="9"/>
      <c r="B801" s="9"/>
      <c r="C801" s="9"/>
      <c r="D801" s="9"/>
      <c r="E801" s="13"/>
      <c r="F801" s="14"/>
      <c r="G801" s="13"/>
      <c r="H801" s="14"/>
      <c r="I801" s="13"/>
      <c r="J801" s="14"/>
      <c r="K801" s="13"/>
      <c r="L801" s="14"/>
      <c r="M801" s="9"/>
    </row>
    <row r="802" spans="1:51" ht="30" customHeight="1">
      <c r="A802" s="44" t="s">
        <v>1779</v>
      </c>
      <c r="B802" s="44"/>
      <c r="C802" s="44"/>
      <c r="D802" s="44"/>
      <c r="E802" s="45"/>
      <c r="F802" s="46"/>
      <c r="G802" s="45"/>
      <c r="H802" s="46"/>
      <c r="I802" s="45"/>
      <c r="J802" s="46"/>
      <c r="K802" s="45"/>
      <c r="L802" s="46"/>
      <c r="M802" s="44"/>
      <c r="N802" s="1" t="s">
        <v>760</v>
      </c>
    </row>
    <row r="803" spans="1:51" ht="30" customHeight="1">
      <c r="A803" s="8" t="s">
        <v>862</v>
      </c>
      <c r="B803" s="8" t="s">
        <v>863</v>
      </c>
      <c r="C803" s="8" t="s">
        <v>859</v>
      </c>
      <c r="D803" s="9">
        <v>0.7</v>
      </c>
      <c r="E803" s="13">
        <f>단가대비표!O160</f>
        <v>0</v>
      </c>
      <c r="F803" s="14">
        <f>TRUNC(E803*D803,1)</f>
        <v>0</v>
      </c>
      <c r="G803" s="13">
        <f>단가대비표!P160</f>
        <v>130264</v>
      </c>
      <c r="H803" s="14">
        <f>TRUNC(G803*D803,1)</f>
        <v>91184.8</v>
      </c>
      <c r="I803" s="13">
        <f>단가대비표!V160</f>
        <v>0</v>
      </c>
      <c r="J803" s="14">
        <f>TRUNC(I803*D803,1)</f>
        <v>0</v>
      </c>
      <c r="K803" s="13">
        <f>TRUNC(E803+G803+I803,1)</f>
        <v>130264</v>
      </c>
      <c r="L803" s="14">
        <f>TRUNC(F803+H803+J803,1)</f>
        <v>91184.8</v>
      </c>
      <c r="M803" s="8" t="s">
        <v>52</v>
      </c>
      <c r="N803" s="2" t="s">
        <v>760</v>
      </c>
      <c r="O803" s="2" t="s">
        <v>864</v>
      </c>
      <c r="P803" s="2" t="s">
        <v>64</v>
      </c>
      <c r="Q803" s="2" t="s">
        <v>64</v>
      </c>
      <c r="R803" s="2" t="s">
        <v>63</v>
      </c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2" t="s">
        <v>52</v>
      </c>
      <c r="AW803" s="2" t="s">
        <v>1780</v>
      </c>
      <c r="AX803" s="2" t="s">
        <v>52</v>
      </c>
      <c r="AY803" s="2" t="s">
        <v>52</v>
      </c>
    </row>
    <row r="804" spans="1:51" ht="30" customHeight="1">
      <c r="A804" s="8" t="s">
        <v>845</v>
      </c>
      <c r="B804" s="8" t="s">
        <v>52</v>
      </c>
      <c r="C804" s="8" t="s">
        <v>52</v>
      </c>
      <c r="D804" s="9"/>
      <c r="E804" s="13"/>
      <c r="F804" s="14">
        <f>TRUNC(SUMIF(N803:N803, N802, F803:F803),0)</f>
        <v>0</v>
      </c>
      <c r="G804" s="13"/>
      <c r="H804" s="14">
        <f>TRUNC(SUMIF(N803:N803, N802, H803:H803),0)</f>
        <v>91184</v>
      </c>
      <c r="I804" s="13"/>
      <c r="J804" s="14">
        <f>TRUNC(SUMIF(N803:N803, N802, J803:J803),0)</f>
        <v>0</v>
      </c>
      <c r="K804" s="13"/>
      <c r="L804" s="14">
        <f>F804+H804+J804</f>
        <v>91184</v>
      </c>
      <c r="M804" s="8" t="s">
        <v>52</v>
      </c>
      <c r="N804" s="2" t="s">
        <v>106</v>
      </c>
      <c r="O804" s="2" t="s">
        <v>106</v>
      </c>
      <c r="P804" s="2" t="s">
        <v>52</v>
      </c>
      <c r="Q804" s="2" t="s">
        <v>52</v>
      </c>
      <c r="R804" s="2" t="s">
        <v>52</v>
      </c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2" t="s">
        <v>52</v>
      </c>
      <c r="AW804" s="2" t="s">
        <v>52</v>
      </c>
      <c r="AX804" s="2" t="s">
        <v>52</v>
      </c>
      <c r="AY804" s="2" t="s">
        <v>52</v>
      </c>
    </row>
    <row r="805" spans="1:51" ht="30" customHeight="1">
      <c r="A805" s="9"/>
      <c r="B805" s="9"/>
      <c r="C805" s="9"/>
      <c r="D805" s="9"/>
      <c r="E805" s="13"/>
      <c r="F805" s="14"/>
      <c r="G805" s="13"/>
      <c r="H805" s="14"/>
      <c r="I805" s="13"/>
      <c r="J805" s="14"/>
      <c r="K805" s="13"/>
      <c r="L805" s="14"/>
      <c r="M805" s="9"/>
    </row>
    <row r="806" spans="1:51" ht="30" customHeight="1">
      <c r="A806" s="44" t="s">
        <v>1781</v>
      </c>
      <c r="B806" s="44"/>
      <c r="C806" s="44"/>
      <c r="D806" s="44"/>
      <c r="E806" s="45"/>
      <c r="F806" s="46"/>
      <c r="G806" s="45"/>
      <c r="H806" s="46"/>
      <c r="I806" s="45"/>
      <c r="J806" s="46"/>
      <c r="K806" s="45"/>
      <c r="L806" s="46"/>
      <c r="M806" s="44"/>
      <c r="N806" s="1" t="s">
        <v>763</v>
      </c>
    </row>
    <row r="807" spans="1:51" ht="30" customHeight="1">
      <c r="A807" s="8" t="s">
        <v>862</v>
      </c>
      <c r="B807" s="8" t="s">
        <v>863</v>
      </c>
      <c r="C807" s="8" t="s">
        <v>859</v>
      </c>
      <c r="D807" s="9">
        <v>1</v>
      </c>
      <c r="E807" s="13">
        <f>단가대비표!O160</f>
        <v>0</v>
      </c>
      <c r="F807" s="14">
        <f>TRUNC(E807*D807,1)</f>
        <v>0</v>
      </c>
      <c r="G807" s="13">
        <f>단가대비표!P160</f>
        <v>130264</v>
      </c>
      <c r="H807" s="14">
        <f>TRUNC(G807*D807,1)</f>
        <v>130264</v>
      </c>
      <c r="I807" s="13">
        <f>단가대비표!V160</f>
        <v>0</v>
      </c>
      <c r="J807" s="14">
        <f>TRUNC(I807*D807,1)</f>
        <v>0</v>
      </c>
      <c r="K807" s="13">
        <f>TRUNC(E807+G807+I807,1)</f>
        <v>130264</v>
      </c>
      <c r="L807" s="14">
        <f>TRUNC(F807+H807+J807,1)</f>
        <v>130264</v>
      </c>
      <c r="M807" s="8" t="s">
        <v>52</v>
      </c>
      <c r="N807" s="2" t="s">
        <v>763</v>
      </c>
      <c r="O807" s="2" t="s">
        <v>864</v>
      </c>
      <c r="P807" s="2" t="s">
        <v>64</v>
      </c>
      <c r="Q807" s="2" t="s">
        <v>64</v>
      </c>
      <c r="R807" s="2" t="s">
        <v>63</v>
      </c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2" t="s">
        <v>52</v>
      </c>
      <c r="AW807" s="2" t="s">
        <v>1782</v>
      </c>
      <c r="AX807" s="2" t="s">
        <v>52</v>
      </c>
      <c r="AY807" s="2" t="s">
        <v>52</v>
      </c>
    </row>
    <row r="808" spans="1:51" ht="30" customHeight="1">
      <c r="A808" s="8" t="s">
        <v>845</v>
      </c>
      <c r="B808" s="8" t="s">
        <v>52</v>
      </c>
      <c r="C808" s="8" t="s">
        <v>52</v>
      </c>
      <c r="D808" s="9"/>
      <c r="E808" s="13"/>
      <c r="F808" s="14">
        <f>TRUNC(SUMIF(N807:N807, N806, F807:F807),0)</f>
        <v>0</v>
      </c>
      <c r="G808" s="13"/>
      <c r="H808" s="14">
        <f>TRUNC(SUMIF(N807:N807, N806, H807:H807),0)</f>
        <v>130264</v>
      </c>
      <c r="I808" s="13"/>
      <c r="J808" s="14">
        <f>TRUNC(SUMIF(N807:N807, N806, J807:J807),0)</f>
        <v>0</v>
      </c>
      <c r="K808" s="13"/>
      <c r="L808" s="14">
        <f>F808+H808+J808</f>
        <v>130264</v>
      </c>
      <c r="M808" s="8" t="s">
        <v>52</v>
      </c>
      <c r="N808" s="2" t="s">
        <v>106</v>
      </c>
      <c r="O808" s="2" t="s">
        <v>106</v>
      </c>
      <c r="P808" s="2" t="s">
        <v>52</v>
      </c>
      <c r="Q808" s="2" t="s">
        <v>52</v>
      </c>
      <c r="R808" s="2" t="s">
        <v>52</v>
      </c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2" t="s">
        <v>52</v>
      </c>
      <c r="AW808" s="2" t="s">
        <v>52</v>
      </c>
      <c r="AX808" s="2" t="s">
        <v>52</v>
      </c>
      <c r="AY808" s="2" t="s">
        <v>52</v>
      </c>
    </row>
    <row r="809" spans="1:51" ht="30" customHeight="1">
      <c r="A809" s="9"/>
      <c r="B809" s="9"/>
      <c r="C809" s="9"/>
      <c r="D809" s="9"/>
      <c r="E809" s="13"/>
      <c r="F809" s="14"/>
      <c r="G809" s="13"/>
      <c r="H809" s="14"/>
      <c r="I809" s="13"/>
      <c r="J809" s="14"/>
      <c r="K809" s="13"/>
      <c r="L809" s="14"/>
      <c r="M809" s="9"/>
    </row>
    <row r="810" spans="1:51" ht="30" customHeight="1">
      <c r="A810" s="44" t="s">
        <v>1783</v>
      </c>
      <c r="B810" s="44"/>
      <c r="C810" s="44"/>
      <c r="D810" s="44"/>
      <c r="E810" s="45"/>
      <c r="F810" s="46"/>
      <c r="G810" s="45"/>
      <c r="H810" s="46"/>
      <c r="I810" s="45"/>
      <c r="J810" s="46"/>
      <c r="K810" s="45"/>
      <c r="L810" s="46"/>
      <c r="M810" s="44"/>
      <c r="N810" s="1" t="s">
        <v>766</v>
      </c>
    </row>
    <row r="811" spans="1:51" ht="30" customHeight="1">
      <c r="A811" s="8" t="s">
        <v>862</v>
      </c>
      <c r="B811" s="8" t="s">
        <v>863</v>
      </c>
      <c r="C811" s="8" t="s">
        <v>859</v>
      </c>
      <c r="D811" s="9">
        <v>0.7</v>
      </c>
      <c r="E811" s="13">
        <f>단가대비표!O160</f>
        <v>0</v>
      </c>
      <c r="F811" s="14">
        <f>TRUNC(E811*D811,1)</f>
        <v>0</v>
      </c>
      <c r="G811" s="13">
        <f>단가대비표!P160</f>
        <v>130264</v>
      </c>
      <c r="H811" s="14">
        <f>TRUNC(G811*D811,1)</f>
        <v>91184.8</v>
      </c>
      <c r="I811" s="13">
        <f>단가대비표!V160</f>
        <v>0</v>
      </c>
      <c r="J811" s="14">
        <f>TRUNC(I811*D811,1)</f>
        <v>0</v>
      </c>
      <c r="K811" s="13">
        <f>TRUNC(E811+G811+I811,1)</f>
        <v>130264</v>
      </c>
      <c r="L811" s="14">
        <f>TRUNC(F811+H811+J811,1)</f>
        <v>91184.8</v>
      </c>
      <c r="M811" s="8" t="s">
        <v>52</v>
      </c>
      <c r="N811" s="2" t="s">
        <v>766</v>
      </c>
      <c r="O811" s="2" t="s">
        <v>864</v>
      </c>
      <c r="P811" s="2" t="s">
        <v>64</v>
      </c>
      <c r="Q811" s="2" t="s">
        <v>64</v>
      </c>
      <c r="R811" s="2" t="s">
        <v>63</v>
      </c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2" t="s">
        <v>52</v>
      </c>
      <c r="AW811" s="2" t="s">
        <v>1784</v>
      </c>
      <c r="AX811" s="2" t="s">
        <v>52</v>
      </c>
      <c r="AY811" s="2" t="s">
        <v>52</v>
      </c>
    </row>
    <row r="812" spans="1:51" ht="30" customHeight="1">
      <c r="A812" s="8" t="s">
        <v>845</v>
      </c>
      <c r="B812" s="8" t="s">
        <v>52</v>
      </c>
      <c r="C812" s="8" t="s">
        <v>52</v>
      </c>
      <c r="D812" s="9"/>
      <c r="E812" s="13"/>
      <c r="F812" s="14">
        <f>TRUNC(SUMIF(N811:N811, N810, F811:F811),0)</f>
        <v>0</v>
      </c>
      <c r="G812" s="13"/>
      <c r="H812" s="14">
        <f>TRUNC(SUMIF(N811:N811, N810, H811:H811),0)</f>
        <v>91184</v>
      </c>
      <c r="I812" s="13"/>
      <c r="J812" s="14">
        <f>TRUNC(SUMIF(N811:N811, N810, J811:J811),0)</f>
        <v>0</v>
      </c>
      <c r="K812" s="13"/>
      <c r="L812" s="14">
        <f>F812+H812+J812</f>
        <v>91184</v>
      </c>
      <c r="M812" s="8" t="s">
        <v>52</v>
      </c>
      <c r="N812" s="2" t="s">
        <v>106</v>
      </c>
      <c r="O812" s="2" t="s">
        <v>106</v>
      </c>
      <c r="P812" s="2" t="s">
        <v>52</v>
      </c>
      <c r="Q812" s="2" t="s">
        <v>52</v>
      </c>
      <c r="R812" s="2" t="s">
        <v>52</v>
      </c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2" t="s">
        <v>52</v>
      </c>
      <c r="AW812" s="2" t="s">
        <v>52</v>
      </c>
      <c r="AX812" s="2" t="s">
        <v>52</v>
      </c>
      <c r="AY812" s="2" t="s">
        <v>52</v>
      </c>
    </row>
    <row r="813" spans="1:51" ht="30" customHeight="1">
      <c r="A813" s="9"/>
      <c r="B813" s="9"/>
      <c r="C813" s="9"/>
      <c r="D813" s="9"/>
      <c r="E813" s="13"/>
      <c r="F813" s="14"/>
      <c r="G813" s="13"/>
      <c r="H813" s="14"/>
      <c r="I813" s="13"/>
      <c r="J813" s="14"/>
      <c r="K813" s="13"/>
      <c r="L813" s="14"/>
      <c r="M813" s="9"/>
    </row>
    <row r="814" spans="1:51" ht="30" customHeight="1">
      <c r="A814" s="44" t="s">
        <v>1785</v>
      </c>
      <c r="B814" s="44"/>
      <c r="C814" s="44"/>
      <c r="D814" s="44"/>
      <c r="E814" s="45"/>
      <c r="F814" s="46"/>
      <c r="G814" s="45"/>
      <c r="H814" s="46"/>
      <c r="I814" s="45"/>
      <c r="J814" s="46"/>
      <c r="K814" s="45"/>
      <c r="L814" s="46"/>
      <c r="M814" s="44"/>
      <c r="N814" s="1" t="s">
        <v>769</v>
      </c>
    </row>
    <row r="815" spans="1:51" ht="30" customHeight="1">
      <c r="A815" s="8" t="s">
        <v>862</v>
      </c>
      <c r="B815" s="8" t="s">
        <v>863</v>
      </c>
      <c r="C815" s="8" t="s">
        <v>859</v>
      </c>
      <c r="D815" s="9">
        <v>1.2</v>
      </c>
      <c r="E815" s="13">
        <f>단가대비표!O160</f>
        <v>0</v>
      </c>
      <c r="F815" s="14">
        <f>TRUNC(E815*D815,1)</f>
        <v>0</v>
      </c>
      <c r="G815" s="13">
        <f>단가대비표!P160</f>
        <v>130264</v>
      </c>
      <c r="H815" s="14">
        <f>TRUNC(G815*D815,1)</f>
        <v>156316.79999999999</v>
      </c>
      <c r="I815" s="13">
        <f>단가대비표!V160</f>
        <v>0</v>
      </c>
      <c r="J815" s="14">
        <f>TRUNC(I815*D815,1)</f>
        <v>0</v>
      </c>
      <c r="K815" s="13">
        <f>TRUNC(E815+G815+I815,1)</f>
        <v>130264</v>
      </c>
      <c r="L815" s="14">
        <f>TRUNC(F815+H815+J815,1)</f>
        <v>156316.79999999999</v>
      </c>
      <c r="M815" s="8" t="s">
        <v>52</v>
      </c>
      <c r="N815" s="2" t="s">
        <v>769</v>
      </c>
      <c r="O815" s="2" t="s">
        <v>864</v>
      </c>
      <c r="P815" s="2" t="s">
        <v>64</v>
      </c>
      <c r="Q815" s="2" t="s">
        <v>64</v>
      </c>
      <c r="R815" s="2" t="s">
        <v>63</v>
      </c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2" t="s">
        <v>52</v>
      </c>
      <c r="AW815" s="2" t="s">
        <v>1786</v>
      </c>
      <c r="AX815" s="2" t="s">
        <v>52</v>
      </c>
      <c r="AY815" s="2" t="s">
        <v>52</v>
      </c>
    </row>
    <row r="816" spans="1:51" ht="30" customHeight="1">
      <c r="A816" s="8" t="s">
        <v>845</v>
      </c>
      <c r="B816" s="8" t="s">
        <v>52</v>
      </c>
      <c r="C816" s="8" t="s">
        <v>52</v>
      </c>
      <c r="D816" s="9"/>
      <c r="E816" s="13"/>
      <c r="F816" s="14">
        <f>TRUNC(SUMIF(N815:N815, N814, F815:F815),0)</f>
        <v>0</v>
      </c>
      <c r="G816" s="13"/>
      <c r="H816" s="14">
        <f>TRUNC(SUMIF(N815:N815, N814, H815:H815),0)</f>
        <v>156316</v>
      </c>
      <c r="I816" s="13"/>
      <c r="J816" s="14">
        <f>TRUNC(SUMIF(N815:N815, N814, J815:J815),0)</f>
        <v>0</v>
      </c>
      <c r="K816" s="13"/>
      <c r="L816" s="14">
        <f>F816+H816+J816</f>
        <v>156316</v>
      </c>
      <c r="M816" s="8" t="s">
        <v>52</v>
      </c>
      <c r="N816" s="2" t="s">
        <v>106</v>
      </c>
      <c r="O816" s="2" t="s">
        <v>106</v>
      </c>
      <c r="P816" s="2" t="s">
        <v>52</v>
      </c>
      <c r="Q816" s="2" t="s">
        <v>52</v>
      </c>
      <c r="R816" s="2" t="s">
        <v>52</v>
      </c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2" t="s">
        <v>52</v>
      </c>
      <c r="AW816" s="2" t="s">
        <v>52</v>
      </c>
      <c r="AX816" s="2" t="s">
        <v>52</v>
      </c>
      <c r="AY816" s="2" t="s">
        <v>52</v>
      </c>
    </row>
    <row r="817" spans="1:51" ht="30" customHeight="1">
      <c r="A817" s="9"/>
      <c r="B817" s="9"/>
      <c r="C817" s="9"/>
      <c r="D817" s="9"/>
      <c r="E817" s="13"/>
      <c r="F817" s="14"/>
      <c r="G817" s="13"/>
      <c r="H817" s="14"/>
      <c r="I817" s="13"/>
      <c r="J817" s="14"/>
      <c r="K817" s="13"/>
      <c r="L817" s="14"/>
      <c r="M817" s="9"/>
    </row>
    <row r="818" spans="1:51" ht="30" customHeight="1">
      <c r="A818" s="44" t="s">
        <v>1787</v>
      </c>
      <c r="B818" s="44"/>
      <c r="C818" s="44"/>
      <c r="D818" s="44"/>
      <c r="E818" s="45"/>
      <c r="F818" s="46"/>
      <c r="G818" s="45"/>
      <c r="H818" s="46"/>
      <c r="I818" s="45"/>
      <c r="J818" s="46"/>
      <c r="K818" s="45"/>
      <c r="L818" s="46"/>
      <c r="M818" s="44"/>
      <c r="N818" s="1" t="s">
        <v>772</v>
      </c>
    </row>
    <row r="819" spans="1:51" ht="30" customHeight="1">
      <c r="A819" s="8" t="s">
        <v>862</v>
      </c>
      <c r="B819" s="8" t="s">
        <v>863</v>
      </c>
      <c r="C819" s="8" t="s">
        <v>859</v>
      </c>
      <c r="D819" s="9">
        <v>0.7</v>
      </c>
      <c r="E819" s="13">
        <f>단가대비표!O160</f>
        <v>0</v>
      </c>
      <c r="F819" s="14">
        <f>TRUNC(E819*D819,1)</f>
        <v>0</v>
      </c>
      <c r="G819" s="13">
        <f>단가대비표!P160</f>
        <v>130264</v>
      </c>
      <c r="H819" s="14">
        <f>TRUNC(G819*D819,1)</f>
        <v>91184.8</v>
      </c>
      <c r="I819" s="13">
        <f>단가대비표!V160</f>
        <v>0</v>
      </c>
      <c r="J819" s="14">
        <f>TRUNC(I819*D819,1)</f>
        <v>0</v>
      </c>
      <c r="K819" s="13">
        <f>TRUNC(E819+G819+I819,1)</f>
        <v>130264</v>
      </c>
      <c r="L819" s="14">
        <f>TRUNC(F819+H819+J819,1)</f>
        <v>91184.8</v>
      </c>
      <c r="M819" s="8" t="s">
        <v>52</v>
      </c>
      <c r="N819" s="2" t="s">
        <v>772</v>
      </c>
      <c r="O819" s="2" t="s">
        <v>864</v>
      </c>
      <c r="P819" s="2" t="s">
        <v>64</v>
      </c>
      <c r="Q819" s="2" t="s">
        <v>64</v>
      </c>
      <c r="R819" s="2" t="s">
        <v>63</v>
      </c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2" t="s">
        <v>52</v>
      </c>
      <c r="AW819" s="2" t="s">
        <v>1788</v>
      </c>
      <c r="AX819" s="2" t="s">
        <v>52</v>
      </c>
      <c r="AY819" s="2" t="s">
        <v>52</v>
      </c>
    </row>
    <row r="820" spans="1:51" ht="30" customHeight="1">
      <c r="A820" s="8" t="s">
        <v>845</v>
      </c>
      <c r="B820" s="8" t="s">
        <v>52</v>
      </c>
      <c r="C820" s="8" t="s">
        <v>52</v>
      </c>
      <c r="D820" s="9"/>
      <c r="E820" s="13"/>
      <c r="F820" s="14">
        <f>TRUNC(SUMIF(N819:N819, N818, F819:F819),0)</f>
        <v>0</v>
      </c>
      <c r="G820" s="13"/>
      <c r="H820" s="14">
        <f>TRUNC(SUMIF(N819:N819, N818, H819:H819),0)</f>
        <v>91184</v>
      </c>
      <c r="I820" s="13"/>
      <c r="J820" s="14">
        <f>TRUNC(SUMIF(N819:N819, N818, J819:J819),0)</f>
        <v>0</v>
      </c>
      <c r="K820" s="13"/>
      <c r="L820" s="14">
        <f>F820+H820+J820</f>
        <v>91184</v>
      </c>
      <c r="M820" s="8" t="s">
        <v>52</v>
      </c>
      <c r="N820" s="2" t="s">
        <v>106</v>
      </c>
      <c r="O820" s="2" t="s">
        <v>106</v>
      </c>
      <c r="P820" s="2" t="s">
        <v>52</v>
      </c>
      <c r="Q820" s="2" t="s">
        <v>52</v>
      </c>
      <c r="R820" s="2" t="s">
        <v>52</v>
      </c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2" t="s">
        <v>52</v>
      </c>
      <c r="AW820" s="2" t="s">
        <v>52</v>
      </c>
      <c r="AX820" s="2" t="s">
        <v>52</v>
      </c>
      <c r="AY820" s="2" t="s">
        <v>52</v>
      </c>
    </row>
    <row r="821" spans="1:51" ht="30" customHeight="1">
      <c r="A821" s="9"/>
      <c r="B821" s="9"/>
      <c r="C821" s="9"/>
      <c r="D821" s="9"/>
      <c r="E821" s="13"/>
      <c r="F821" s="14"/>
      <c r="G821" s="13"/>
      <c r="H821" s="14"/>
      <c r="I821" s="13"/>
      <c r="J821" s="14"/>
      <c r="K821" s="13"/>
      <c r="L821" s="14"/>
      <c r="M821" s="9"/>
    </row>
    <row r="822" spans="1:51" ht="30" customHeight="1">
      <c r="A822" s="44" t="s">
        <v>1789</v>
      </c>
      <c r="B822" s="44"/>
      <c r="C822" s="44"/>
      <c r="D822" s="44"/>
      <c r="E822" s="45"/>
      <c r="F822" s="46"/>
      <c r="G822" s="45"/>
      <c r="H822" s="46"/>
      <c r="I822" s="45"/>
      <c r="J822" s="46"/>
      <c r="K822" s="45"/>
      <c r="L822" s="46"/>
      <c r="M822" s="44"/>
      <c r="N822" s="1" t="s">
        <v>775</v>
      </c>
    </row>
    <row r="823" spans="1:51" ht="30" customHeight="1">
      <c r="A823" s="8" t="s">
        <v>862</v>
      </c>
      <c r="B823" s="8" t="s">
        <v>863</v>
      </c>
      <c r="C823" s="8" t="s">
        <v>859</v>
      </c>
      <c r="D823" s="9">
        <v>0.75</v>
      </c>
      <c r="E823" s="13">
        <f>단가대비표!O160</f>
        <v>0</v>
      </c>
      <c r="F823" s="14">
        <f>TRUNC(E823*D823,1)</f>
        <v>0</v>
      </c>
      <c r="G823" s="13">
        <f>단가대비표!P160</f>
        <v>130264</v>
      </c>
      <c r="H823" s="14">
        <f>TRUNC(G823*D823,1)</f>
        <v>97698</v>
      </c>
      <c r="I823" s="13">
        <f>단가대비표!V160</f>
        <v>0</v>
      </c>
      <c r="J823" s="14">
        <f>TRUNC(I823*D823,1)</f>
        <v>0</v>
      </c>
      <c r="K823" s="13">
        <f>TRUNC(E823+G823+I823,1)</f>
        <v>130264</v>
      </c>
      <c r="L823" s="14">
        <f>TRUNC(F823+H823+J823,1)</f>
        <v>97698</v>
      </c>
      <c r="M823" s="8" t="s">
        <v>52</v>
      </c>
      <c r="N823" s="2" t="s">
        <v>775</v>
      </c>
      <c r="O823" s="2" t="s">
        <v>864</v>
      </c>
      <c r="P823" s="2" t="s">
        <v>64</v>
      </c>
      <c r="Q823" s="2" t="s">
        <v>64</v>
      </c>
      <c r="R823" s="2" t="s">
        <v>63</v>
      </c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2" t="s">
        <v>52</v>
      </c>
      <c r="AW823" s="2" t="s">
        <v>1790</v>
      </c>
      <c r="AX823" s="2" t="s">
        <v>52</v>
      </c>
      <c r="AY823" s="2" t="s">
        <v>52</v>
      </c>
    </row>
    <row r="824" spans="1:51" ht="30" customHeight="1">
      <c r="A824" s="8" t="s">
        <v>845</v>
      </c>
      <c r="B824" s="8" t="s">
        <v>52</v>
      </c>
      <c r="C824" s="8" t="s">
        <v>52</v>
      </c>
      <c r="D824" s="9"/>
      <c r="E824" s="13"/>
      <c r="F824" s="14">
        <f>TRUNC(SUMIF(N823:N823, N822, F823:F823),0)</f>
        <v>0</v>
      </c>
      <c r="G824" s="13"/>
      <c r="H824" s="14">
        <f>TRUNC(SUMIF(N823:N823, N822, H823:H823),0)</f>
        <v>97698</v>
      </c>
      <c r="I824" s="13"/>
      <c r="J824" s="14">
        <f>TRUNC(SUMIF(N823:N823, N822, J823:J823),0)</f>
        <v>0</v>
      </c>
      <c r="K824" s="13"/>
      <c r="L824" s="14">
        <f>F824+H824+J824</f>
        <v>97698</v>
      </c>
      <c r="M824" s="8" t="s">
        <v>52</v>
      </c>
      <c r="N824" s="2" t="s">
        <v>106</v>
      </c>
      <c r="O824" s="2" t="s">
        <v>106</v>
      </c>
      <c r="P824" s="2" t="s">
        <v>52</v>
      </c>
      <c r="Q824" s="2" t="s">
        <v>52</v>
      </c>
      <c r="R824" s="2" t="s">
        <v>52</v>
      </c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2" t="s">
        <v>52</v>
      </c>
      <c r="AW824" s="2" t="s">
        <v>52</v>
      </c>
      <c r="AX824" s="2" t="s">
        <v>52</v>
      </c>
      <c r="AY824" s="2" t="s">
        <v>52</v>
      </c>
    </row>
    <row r="825" spans="1:51" ht="30" customHeight="1">
      <c r="A825" s="9"/>
      <c r="B825" s="9"/>
      <c r="C825" s="9"/>
      <c r="D825" s="9"/>
      <c r="E825" s="13"/>
      <c r="F825" s="14"/>
      <c r="G825" s="13"/>
      <c r="H825" s="14"/>
      <c r="I825" s="13"/>
      <c r="J825" s="14"/>
      <c r="K825" s="13"/>
      <c r="L825" s="14"/>
      <c r="M825" s="9"/>
    </row>
    <row r="826" spans="1:51" ht="30" customHeight="1">
      <c r="A826" s="44" t="s">
        <v>1791</v>
      </c>
      <c r="B826" s="44"/>
      <c r="C826" s="44"/>
      <c r="D826" s="44"/>
      <c r="E826" s="45"/>
      <c r="F826" s="46"/>
      <c r="G826" s="45"/>
      <c r="H826" s="46"/>
      <c r="I826" s="45"/>
      <c r="J826" s="46"/>
      <c r="K826" s="45"/>
      <c r="L826" s="46"/>
      <c r="M826" s="44"/>
      <c r="N826" s="1" t="s">
        <v>779</v>
      </c>
    </row>
    <row r="827" spans="1:51" ht="30" customHeight="1">
      <c r="A827" s="8" t="s">
        <v>862</v>
      </c>
      <c r="B827" s="8" t="s">
        <v>863</v>
      </c>
      <c r="C827" s="8" t="s">
        <v>859</v>
      </c>
      <c r="D827" s="9">
        <v>0.7</v>
      </c>
      <c r="E827" s="13">
        <f>단가대비표!O160</f>
        <v>0</v>
      </c>
      <c r="F827" s="14">
        <f>TRUNC(E827*D827,1)</f>
        <v>0</v>
      </c>
      <c r="G827" s="13">
        <f>단가대비표!P160</f>
        <v>130264</v>
      </c>
      <c r="H827" s="14">
        <f>TRUNC(G827*D827,1)</f>
        <v>91184.8</v>
      </c>
      <c r="I827" s="13">
        <f>단가대비표!V160</f>
        <v>0</v>
      </c>
      <c r="J827" s="14">
        <f>TRUNC(I827*D827,1)</f>
        <v>0</v>
      </c>
      <c r="K827" s="13">
        <f>TRUNC(E827+G827+I827,1)</f>
        <v>130264</v>
      </c>
      <c r="L827" s="14">
        <f>TRUNC(F827+H827+J827,1)</f>
        <v>91184.8</v>
      </c>
      <c r="M827" s="8" t="s">
        <v>52</v>
      </c>
      <c r="N827" s="2" t="s">
        <v>779</v>
      </c>
      <c r="O827" s="2" t="s">
        <v>864</v>
      </c>
      <c r="P827" s="2" t="s">
        <v>64</v>
      </c>
      <c r="Q827" s="2" t="s">
        <v>64</v>
      </c>
      <c r="R827" s="2" t="s">
        <v>63</v>
      </c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2" t="s">
        <v>52</v>
      </c>
      <c r="AW827" s="2" t="s">
        <v>1792</v>
      </c>
      <c r="AX827" s="2" t="s">
        <v>52</v>
      </c>
      <c r="AY827" s="2" t="s">
        <v>52</v>
      </c>
    </row>
    <row r="828" spans="1:51" ht="30" customHeight="1">
      <c r="A828" s="8" t="s">
        <v>845</v>
      </c>
      <c r="B828" s="8" t="s">
        <v>52</v>
      </c>
      <c r="C828" s="8" t="s">
        <v>52</v>
      </c>
      <c r="D828" s="9"/>
      <c r="E828" s="13"/>
      <c r="F828" s="14">
        <f>TRUNC(SUMIF(N827:N827, N826, F827:F827),0)</f>
        <v>0</v>
      </c>
      <c r="G828" s="13"/>
      <c r="H828" s="14">
        <f>TRUNC(SUMIF(N827:N827, N826, H827:H827),0)</f>
        <v>91184</v>
      </c>
      <c r="I828" s="13"/>
      <c r="J828" s="14">
        <f>TRUNC(SUMIF(N827:N827, N826, J827:J827),0)</f>
        <v>0</v>
      </c>
      <c r="K828" s="13"/>
      <c r="L828" s="14">
        <f>F828+H828+J828</f>
        <v>91184</v>
      </c>
      <c r="M828" s="8" t="s">
        <v>52</v>
      </c>
      <c r="N828" s="2" t="s">
        <v>106</v>
      </c>
      <c r="O828" s="2" t="s">
        <v>106</v>
      </c>
      <c r="P828" s="2" t="s">
        <v>52</v>
      </c>
      <c r="Q828" s="2" t="s">
        <v>52</v>
      </c>
      <c r="R828" s="2" t="s">
        <v>52</v>
      </c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2" t="s">
        <v>52</v>
      </c>
      <c r="AW828" s="2" t="s">
        <v>52</v>
      </c>
      <c r="AX828" s="2" t="s">
        <v>52</v>
      </c>
      <c r="AY828" s="2" t="s">
        <v>52</v>
      </c>
    </row>
    <row r="829" spans="1:51" ht="30" customHeight="1">
      <c r="A829" s="9"/>
      <c r="B829" s="9"/>
      <c r="C829" s="9"/>
      <c r="D829" s="9"/>
      <c r="E829" s="13"/>
      <c r="F829" s="14"/>
      <c r="G829" s="13"/>
      <c r="H829" s="14"/>
      <c r="I829" s="13"/>
      <c r="J829" s="14"/>
      <c r="K829" s="13"/>
      <c r="L829" s="14"/>
      <c r="M829" s="9"/>
    </row>
    <row r="830" spans="1:51" ht="30" customHeight="1">
      <c r="A830" s="44" t="s">
        <v>1793</v>
      </c>
      <c r="B830" s="44"/>
      <c r="C830" s="44"/>
      <c r="D830" s="44"/>
      <c r="E830" s="45"/>
      <c r="F830" s="46"/>
      <c r="G830" s="45"/>
      <c r="H830" s="46"/>
      <c r="I830" s="45"/>
      <c r="J830" s="46"/>
      <c r="K830" s="45"/>
      <c r="L830" s="46"/>
      <c r="M830" s="44"/>
      <c r="N830" s="1" t="s">
        <v>836</v>
      </c>
    </row>
    <row r="831" spans="1:51" ht="30" customHeight="1">
      <c r="A831" s="8" t="s">
        <v>857</v>
      </c>
      <c r="B831" s="8" t="s">
        <v>858</v>
      </c>
      <c r="C831" s="8" t="s">
        <v>859</v>
      </c>
      <c r="D831" s="9">
        <v>0.36</v>
      </c>
      <c r="E831" s="13">
        <f>단가대비표!O162</f>
        <v>0</v>
      </c>
      <c r="F831" s="14">
        <f>TRUNC(E831*D831,1)</f>
        <v>0</v>
      </c>
      <c r="G831" s="13">
        <f>단가대비표!P162</f>
        <v>228462</v>
      </c>
      <c r="H831" s="14">
        <f>TRUNC(G831*D831,1)</f>
        <v>82246.3</v>
      </c>
      <c r="I831" s="13">
        <f>단가대비표!V162</f>
        <v>0</v>
      </c>
      <c r="J831" s="14">
        <f>TRUNC(I831*D831,1)</f>
        <v>0</v>
      </c>
      <c r="K831" s="13">
        <f t="shared" ref="K831:L834" si="80">TRUNC(E831+G831+I831,1)</f>
        <v>228462</v>
      </c>
      <c r="L831" s="14">
        <f t="shared" si="80"/>
        <v>82246.3</v>
      </c>
      <c r="M831" s="8" t="s">
        <v>830</v>
      </c>
      <c r="N831" s="2" t="s">
        <v>52</v>
      </c>
      <c r="O831" s="2" t="s">
        <v>860</v>
      </c>
      <c r="P831" s="2" t="s">
        <v>64</v>
      </c>
      <c r="Q831" s="2" t="s">
        <v>64</v>
      </c>
      <c r="R831" s="2" t="s">
        <v>63</v>
      </c>
      <c r="S831" s="3"/>
      <c r="T831" s="3"/>
      <c r="U831" s="3"/>
      <c r="V831" s="3">
        <v>1</v>
      </c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2" t="s">
        <v>52</v>
      </c>
      <c r="AW831" s="2" t="s">
        <v>1795</v>
      </c>
      <c r="AX831" s="2" t="s">
        <v>52</v>
      </c>
      <c r="AY831" s="2" t="s">
        <v>833</v>
      </c>
    </row>
    <row r="832" spans="1:51" ht="30" customHeight="1">
      <c r="A832" s="8" t="s">
        <v>1185</v>
      </c>
      <c r="B832" s="8" t="s">
        <v>863</v>
      </c>
      <c r="C832" s="8" t="s">
        <v>859</v>
      </c>
      <c r="D832" s="9">
        <v>0.18</v>
      </c>
      <c r="E832" s="13">
        <f>단가대비표!O161</f>
        <v>0</v>
      </c>
      <c r="F832" s="14">
        <f>TRUNC(E832*D832,1)</f>
        <v>0</v>
      </c>
      <c r="G832" s="13">
        <f>단가대비표!P161</f>
        <v>155599</v>
      </c>
      <c r="H832" s="14">
        <f>TRUNC(G832*D832,1)</f>
        <v>28007.8</v>
      </c>
      <c r="I832" s="13">
        <f>단가대비표!V161</f>
        <v>0</v>
      </c>
      <c r="J832" s="14">
        <f>TRUNC(I832*D832,1)</f>
        <v>0</v>
      </c>
      <c r="K832" s="13">
        <f t="shared" si="80"/>
        <v>155599</v>
      </c>
      <c r="L832" s="14">
        <f t="shared" si="80"/>
        <v>28007.8</v>
      </c>
      <c r="M832" s="8" t="s">
        <v>830</v>
      </c>
      <c r="N832" s="2" t="s">
        <v>52</v>
      </c>
      <c r="O832" s="2" t="s">
        <v>1186</v>
      </c>
      <c r="P832" s="2" t="s">
        <v>64</v>
      </c>
      <c r="Q832" s="2" t="s">
        <v>64</v>
      </c>
      <c r="R832" s="2" t="s">
        <v>63</v>
      </c>
      <c r="S832" s="3"/>
      <c r="T832" s="3"/>
      <c r="U832" s="3"/>
      <c r="V832" s="3">
        <v>1</v>
      </c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2" t="s">
        <v>52</v>
      </c>
      <c r="AW832" s="2" t="s">
        <v>1796</v>
      </c>
      <c r="AX832" s="2" t="s">
        <v>52</v>
      </c>
      <c r="AY832" s="2" t="s">
        <v>833</v>
      </c>
    </row>
    <row r="833" spans="1:51" ht="30" customHeight="1">
      <c r="A833" s="8" t="s">
        <v>1797</v>
      </c>
      <c r="B833" s="8" t="s">
        <v>1798</v>
      </c>
      <c r="C833" s="8" t="s">
        <v>1731</v>
      </c>
      <c r="D833" s="9">
        <v>1</v>
      </c>
      <c r="E833" s="13">
        <f>일위대가목록!E165</f>
        <v>6882</v>
      </c>
      <c r="F833" s="14">
        <f>TRUNC(E833*D833,1)</f>
        <v>6882</v>
      </c>
      <c r="G833" s="13">
        <f>일위대가목록!F165</f>
        <v>39632</v>
      </c>
      <c r="H833" s="14">
        <f>TRUNC(G833*D833,1)</f>
        <v>39632</v>
      </c>
      <c r="I833" s="13">
        <f>일위대가목록!G165</f>
        <v>26197</v>
      </c>
      <c r="J833" s="14">
        <f>TRUNC(I833*D833,1)</f>
        <v>26197</v>
      </c>
      <c r="K833" s="13">
        <f t="shared" si="80"/>
        <v>72711</v>
      </c>
      <c r="L833" s="14">
        <f t="shared" si="80"/>
        <v>72711</v>
      </c>
      <c r="M833" s="8" t="s">
        <v>830</v>
      </c>
      <c r="N833" s="2" t="s">
        <v>52</v>
      </c>
      <c r="O833" s="2" t="s">
        <v>1799</v>
      </c>
      <c r="P833" s="2" t="s">
        <v>63</v>
      </c>
      <c r="Q833" s="2" t="s">
        <v>64</v>
      </c>
      <c r="R833" s="2" t="s">
        <v>64</v>
      </c>
      <c r="S833" s="3"/>
      <c r="T833" s="3"/>
      <c r="U833" s="3"/>
      <c r="V833" s="3">
        <v>1</v>
      </c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2" t="s">
        <v>52</v>
      </c>
      <c r="AW833" s="2" t="s">
        <v>1800</v>
      </c>
      <c r="AX833" s="2" t="s">
        <v>52</v>
      </c>
      <c r="AY833" s="2" t="s">
        <v>833</v>
      </c>
    </row>
    <row r="834" spans="1:51" ht="30" customHeight="1">
      <c r="A834" s="8" t="s">
        <v>841</v>
      </c>
      <c r="B834" s="8" t="s">
        <v>842</v>
      </c>
      <c r="C834" s="8" t="s">
        <v>172</v>
      </c>
      <c r="D834" s="9">
        <v>1</v>
      </c>
      <c r="E834" s="13">
        <v>0</v>
      </c>
      <c r="F834" s="14">
        <f>TRUNC(E834*D834,1)</f>
        <v>0</v>
      </c>
      <c r="G834" s="13">
        <v>0</v>
      </c>
      <c r="H834" s="14">
        <f>TRUNC(G834*D834,1)</f>
        <v>0</v>
      </c>
      <c r="I834" s="13">
        <f>TRUNC(SUMIF(V831:V834, RIGHTB(O834, 1), L831:L834)*U834, 2)</f>
        <v>182965.1</v>
      </c>
      <c r="J834" s="14">
        <f>TRUNC(I834*D834,1)</f>
        <v>182965.1</v>
      </c>
      <c r="K834" s="13">
        <f t="shared" si="80"/>
        <v>182965.1</v>
      </c>
      <c r="L834" s="14">
        <f t="shared" si="80"/>
        <v>182965.1</v>
      </c>
      <c r="M834" s="8" t="s">
        <v>52</v>
      </c>
      <c r="N834" s="2" t="s">
        <v>836</v>
      </c>
      <c r="O834" s="2" t="s">
        <v>843</v>
      </c>
      <c r="P834" s="2" t="s">
        <v>64</v>
      </c>
      <c r="Q834" s="2" t="s">
        <v>64</v>
      </c>
      <c r="R834" s="2" t="s">
        <v>64</v>
      </c>
      <c r="S834" s="3">
        <v>3</v>
      </c>
      <c r="T834" s="3">
        <v>2</v>
      </c>
      <c r="U834" s="3">
        <v>1</v>
      </c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2" t="s">
        <v>52</v>
      </c>
      <c r="AW834" s="2" t="s">
        <v>1801</v>
      </c>
      <c r="AX834" s="2" t="s">
        <v>52</v>
      </c>
      <c r="AY834" s="2" t="s">
        <v>52</v>
      </c>
    </row>
    <row r="835" spans="1:51" ht="30" customHeight="1">
      <c r="A835" s="8" t="s">
        <v>845</v>
      </c>
      <c r="B835" s="8" t="s">
        <v>52</v>
      </c>
      <c r="C835" s="8" t="s">
        <v>52</v>
      </c>
      <c r="D835" s="9"/>
      <c r="E835" s="13"/>
      <c r="F835" s="14">
        <f>TRUNC(SUMIF(N831:N834, N830, F831:F834),0)</f>
        <v>0</v>
      </c>
      <c r="G835" s="13"/>
      <c r="H835" s="14">
        <f>TRUNC(SUMIF(N831:N834, N830, H831:H834),0)</f>
        <v>0</v>
      </c>
      <c r="I835" s="13"/>
      <c r="J835" s="14">
        <f>TRUNC(SUMIF(N831:N834, N830, J831:J834),0)</f>
        <v>182965</v>
      </c>
      <c r="K835" s="13"/>
      <c r="L835" s="14">
        <f>F835+H835+J835</f>
        <v>182965</v>
      </c>
      <c r="M835" s="8" t="s">
        <v>52</v>
      </c>
      <c r="N835" s="2" t="s">
        <v>106</v>
      </c>
      <c r="O835" s="2" t="s">
        <v>106</v>
      </c>
      <c r="P835" s="2" t="s">
        <v>52</v>
      </c>
      <c r="Q835" s="2" t="s">
        <v>52</v>
      </c>
      <c r="R835" s="2" t="s">
        <v>52</v>
      </c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2" t="s">
        <v>52</v>
      </c>
      <c r="AW835" s="2" t="s">
        <v>52</v>
      </c>
      <c r="AX835" s="2" t="s">
        <v>52</v>
      </c>
      <c r="AY835" s="2" t="s">
        <v>52</v>
      </c>
    </row>
    <row r="836" spans="1:51" ht="30" customHeight="1">
      <c r="A836" s="9"/>
      <c r="B836" s="9"/>
      <c r="C836" s="9"/>
      <c r="D836" s="9"/>
      <c r="E836" s="13"/>
      <c r="F836" s="14"/>
      <c r="G836" s="13"/>
      <c r="H836" s="14"/>
      <c r="I836" s="13"/>
      <c r="J836" s="14"/>
      <c r="K836" s="13"/>
      <c r="L836" s="14"/>
      <c r="M836" s="9"/>
    </row>
    <row r="837" spans="1:51" ht="30" customHeight="1">
      <c r="A837" s="44" t="s">
        <v>1802</v>
      </c>
      <c r="B837" s="44"/>
      <c r="C837" s="44"/>
      <c r="D837" s="44"/>
      <c r="E837" s="45"/>
      <c r="F837" s="46"/>
      <c r="G837" s="45"/>
      <c r="H837" s="46"/>
      <c r="I837" s="45"/>
      <c r="J837" s="46"/>
      <c r="K837" s="45"/>
      <c r="L837" s="46"/>
      <c r="M837" s="44"/>
      <c r="N837" s="1" t="s">
        <v>839</v>
      </c>
    </row>
    <row r="838" spans="1:51" ht="30" customHeight="1">
      <c r="A838" s="8" t="s">
        <v>857</v>
      </c>
      <c r="B838" s="8" t="s">
        <v>858</v>
      </c>
      <c r="C838" s="8" t="s">
        <v>859</v>
      </c>
      <c r="D838" s="9">
        <v>0.36</v>
      </c>
      <c r="E838" s="13">
        <f>단가대비표!O162</f>
        <v>0</v>
      </c>
      <c r="F838" s="14">
        <f>TRUNC(E838*D838,1)</f>
        <v>0</v>
      </c>
      <c r="G838" s="13">
        <f>단가대비표!P162</f>
        <v>228462</v>
      </c>
      <c r="H838" s="14">
        <f>TRUNC(G838*D838,1)</f>
        <v>82246.3</v>
      </c>
      <c r="I838" s="13">
        <f>단가대비표!V162</f>
        <v>0</v>
      </c>
      <c r="J838" s="14">
        <f>TRUNC(I838*D838,1)</f>
        <v>0</v>
      </c>
      <c r="K838" s="13">
        <f t="shared" ref="K838:L841" si="81">TRUNC(E838+G838+I838,1)</f>
        <v>228462</v>
      </c>
      <c r="L838" s="14">
        <f t="shared" si="81"/>
        <v>82246.3</v>
      </c>
      <c r="M838" s="8" t="s">
        <v>830</v>
      </c>
      <c r="N838" s="2" t="s">
        <v>52</v>
      </c>
      <c r="O838" s="2" t="s">
        <v>860</v>
      </c>
      <c r="P838" s="2" t="s">
        <v>64</v>
      </c>
      <c r="Q838" s="2" t="s">
        <v>64</v>
      </c>
      <c r="R838" s="2" t="s">
        <v>63</v>
      </c>
      <c r="S838" s="3"/>
      <c r="T838" s="3"/>
      <c r="U838" s="3"/>
      <c r="V838" s="3">
        <v>1</v>
      </c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2" t="s">
        <v>52</v>
      </c>
      <c r="AW838" s="2" t="s">
        <v>1804</v>
      </c>
      <c r="AX838" s="2" t="s">
        <v>52</v>
      </c>
      <c r="AY838" s="2" t="s">
        <v>833</v>
      </c>
    </row>
    <row r="839" spans="1:51" ht="30" customHeight="1">
      <c r="A839" s="8" t="s">
        <v>1185</v>
      </c>
      <c r="B839" s="8" t="s">
        <v>863</v>
      </c>
      <c r="C839" s="8" t="s">
        <v>859</v>
      </c>
      <c r="D839" s="9">
        <v>0.18</v>
      </c>
      <c r="E839" s="13">
        <f>단가대비표!O161</f>
        <v>0</v>
      </c>
      <c r="F839" s="14">
        <f>TRUNC(E839*D839,1)</f>
        <v>0</v>
      </c>
      <c r="G839" s="13">
        <f>단가대비표!P161</f>
        <v>155599</v>
      </c>
      <c r="H839" s="14">
        <f>TRUNC(G839*D839,1)</f>
        <v>28007.8</v>
      </c>
      <c r="I839" s="13">
        <f>단가대비표!V161</f>
        <v>0</v>
      </c>
      <c r="J839" s="14">
        <f>TRUNC(I839*D839,1)</f>
        <v>0</v>
      </c>
      <c r="K839" s="13">
        <f t="shared" si="81"/>
        <v>155599</v>
      </c>
      <c r="L839" s="14">
        <f t="shared" si="81"/>
        <v>28007.8</v>
      </c>
      <c r="M839" s="8" t="s">
        <v>830</v>
      </c>
      <c r="N839" s="2" t="s">
        <v>52</v>
      </c>
      <c r="O839" s="2" t="s">
        <v>1186</v>
      </c>
      <c r="P839" s="2" t="s">
        <v>64</v>
      </c>
      <c r="Q839" s="2" t="s">
        <v>64</v>
      </c>
      <c r="R839" s="2" t="s">
        <v>63</v>
      </c>
      <c r="S839" s="3"/>
      <c r="T839" s="3"/>
      <c r="U839" s="3"/>
      <c r="V839" s="3">
        <v>1</v>
      </c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2" t="s">
        <v>52</v>
      </c>
      <c r="AW839" s="2" t="s">
        <v>1805</v>
      </c>
      <c r="AX839" s="2" t="s">
        <v>52</v>
      </c>
      <c r="AY839" s="2" t="s">
        <v>833</v>
      </c>
    </row>
    <row r="840" spans="1:51" ht="30" customHeight="1">
      <c r="A840" s="8" t="s">
        <v>1797</v>
      </c>
      <c r="B840" s="8" t="s">
        <v>1798</v>
      </c>
      <c r="C840" s="8" t="s">
        <v>1731</v>
      </c>
      <c r="D840" s="9">
        <v>1</v>
      </c>
      <c r="E840" s="13">
        <f>일위대가목록!E165</f>
        <v>6882</v>
      </c>
      <c r="F840" s="14">
        <f>TRUNC(E840*D840,1)</f>
        <v>6882</v>
      </c>
      <c r="G840" s="13">
        <f>일위대가목록!F165</f>
        <v>39632</v>
      </c>
      <c r="H840" s="14">
        <f>TRUNC(G840*D840,1)</f>
        <v>39632</v>
      </c>
      <c r="I840" s="13">
        <f>일위대가목록!G165</f>
        <v>26197</v>
      </c>
      <c r="J840" s="14">
        <f>TRUNC(I840*D840,1)</f>
        <v>26197</v>
      </c>
      <c r="K840" s="13">
        <f t="shared" si="81"/>
        <v>72711</v>
      </c>
      <c r="L840" s="14">
        <f t="shared" si="81"/>
        <v>72711</v>
      </c>
      <c r="M840" s="8" t="s">
        <v>830</v>
      </c>
      <c r="N840" s="2" t="s">
        <v>52</v>
      </c>
      <c r="O840" s="2" t="s">
        <v>1799</v>
      </c>
      <c r="P840" s="2" t="s">
        <v>63</v>
      </c>
      <c r="Q840" s="2" t="s">
        <v>64</v>
      </c>
      <c r="R840" s="2" t="s">
        <v>64</v>
      </c>
      <c r="S840" s="3"/>
      <c r="T840" s="3"/>
      <c r="U840" s="3"/>
      <c r="V840" s="3">
        <v>1</v>
      </c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2" t="s">
        <v>52</v>
      </c>
      <c r="AW840" s="2" t="s">
        <v>1806</v>
      </c>
      <c r="AX840" s="2" t="s">
        <v>52</v>
      </c>
      <c r="AY840" s="2" t="s">
        <v>833</v>
      </c>
    </row>
    <row r="841" spans="1:51" ht="30" customHeight="1">
      <c r="A841" s="8" t="s">
        <v>841</v>
      </c>
      <c r="B841" s="8" t="s">
        <v>842</v>
      </c>
      <c r="C841" s="8" t="s">
        <v>172</v>
      </c>
      <c r="D841" s="9">
        <v>1</v>
      </c>
      <c r="E841" s="13">
        <v>0</v>
      </c>
      <c r="F841" s="14">
        <f>TRUNC(E841*D841,1)</f>
        <v>0</v>
      </c>
      <c r="G841" s="13">
        <v>0</v>
      </c>
      <c r="H841" s="14">
        <f>TRUNC(G841*D841,1)</f>
        <v>0</v>
      </c>
      <c r="I841" s="13">
        <f>TRUNC(SUMIF(V838:V841, RIGHTB(O841, 1), L838:L841)*U841, 2)</f>
        <v>182965.1</v>
      </c>
      <c r="J841" s="14">
        <f>TRUNC(I841*D841,1)</f>
        <v>182965.1</v>
      </c>
      <c r="K841" s="13">
        <f t="shared" si="81"/>
        <v>182965.1</v>
      </c>
      <c r="L841" s="14">
        <f t="shared" si="81"/>
        <v>182965.1</v>
      </c>
      <c r="M841" s="8" t="s">
        <v>52</v>
      </c>
      <c r="N841" s="2" t="s">
        <v>839</v>
      </c>
      <c r="O841" s="2" t="s">
        <v>843</v>
      </c>
      <c r="P841" s="2" t="s">
        <v>64</v>
      </c>
      <c r="Q841" s="2" t="s">
        <v>64</v>
      </c>
      <c r="R841" s="2" t="s">
        <v>64</v>
      </c>
      <c r="S841" s="3">
        <v>3</v>
      </c>
      <c r="T841" s="3">
        <v>2</v>
      </c>
      <c r="U841" s="3">
        <v>1</v>
      </c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2" t="s">
        <v>52</v>
      </c>
      <c r="AW841" s="2" t="s">
        <v>1807</v>
      </c>
      <c r="AX841" s="2" t="s">
        <v>52</v>
      </c>
      <c r="AY841" s="2" t="s">
        <v>52</v>
      </c>
    </row>
    <row r="842" spans="1:51" ht="30" customHeight="1">
      <c r="A842" s="8" t="s">
        <v>845</v>
      </c>
      <c r="B842" s="8" t="s">
        <v>52</v>
      </c>
      <c r="C842" s="8" t="s">
        <v>52</v>
      </c>
      <c r="D842" s="9"/>
      <c r="E842" s="13"/>
      <c r="F842" s="14">
        <f>TRUNC(SUMIF(N838:N841, N837, F838:F841),0)</f>
        <v>0</v>
      </c>
      <c r="G842" s="13"/>
      <c r="H842" s="14">
        <f>TRUNC(SUMIF(N838:N841, N837, H838:H841),0)</f>
        <v>0</v>
      </c>
      <c r="I842" s="13"/>
      <c r="J842" s="14">
        <f>TRUNC(SUMIF(N838:N841, N837, J838:J841),0)</f>
        <v>182965</v>
      </c>
      <c r="K842" s="13"/>
      <c r="L842" s="14">
        <f>F842+H842+J842</f>
        <v>182965</v>
      </c>
      <c r="M842" s="8" t="s">
        <v>52</v>
      </c>
      <c r="N842" s="2" t="s">
        <v>106</v>
      </c>
      <c r="O842" s="2" t="s">
        <v>106</v>
      </c>
      <c r="P842" s="2" t="s">
        <v>52</v>
      </c>
      <c r="Q842" s="2" t="s">
        <v>52</v>
      </c>
      <c r="R842" s="2" t="s">
        <v>52</v>
      </c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2" t="s">
        <v>52</v>
      </c>
      <c r="AW842" s="2" t="s">
        <v>52</v>
      </c>
      <c r="AX842" s="2" t="s">
        <v>52</v>
      </c>
      <c r="AY842" s="2" t="s">
        <v>52</v>
      </c>
    </row>
    <row r="843" spans="1:51" ht="30" customHeight="1">
      <c r="A843" s="9"/>
      <c r="B843" s="9"/>
      <c r="C843" s="9"/>
      <c r="D843" s="9"/>
      <c r="E843" s="13"/>
      <c r="F843" s="14"/>
      <c r="G843" s="13"/>
      <c r="H843" s="14"/>
      <c r="I843" s="13"/>
      <c r="J843" s="14"/>
      <c r="K843" s="13"/>
      <c r="L843" s="14"/>
      <c r="M843" s="9"/>
    </row>
    <row r="844" spans="1:51" ht="30" customHeight="1">
      <c r="A844" s="44" t="s">
        <v>1808</v>
      </c>
      <c r="B844" s="44"/>
      <c r="C844" s="44"/>
      <c r="D844" s="44"/>
      <c r="E844" s="45"/>
      <c r="F844" s="46"/>
      <c r="G844" s="45"/>
      <c r="H844" s="46"/>
      <c r="I844" s="45"/>
      <c r="J844" s="46"/>
      <c r="K844" s="45"/>
      <c r="L844" s="46"/>
      <c r="M844" s="44"/>
      <c r="N844" s="1" t="s">
        <v>1799</v>
      </c>
    </row>
    <row r="845" spans="1:51" ht="30" customHeight="1">
      <c r="A845" s="8" t="s">
        <v>1797</v>
      </c>
      <c r="B845" s="8" t="s">
        <v>1798</v>
      </c>
      <c r="C845" s="8" t="s">
        <v>94</v>
      </c>
      <c r="D845" s="9">
        <v>0.2298</v>
      </c>
      <c r="E845" s="13">
        <f>단가대비표!O9</f>
        <v>0</v>
      </c>
      <c r="F845" s="14">
        <f>TRUNC(E845*D845,1)</f>
        <v>0</v>
      </c>
      <c r="G845" s="13">
        <f>단가대비표!P9</f>
        <v>0</v>
      </c>
      <c r="H845" s="14">
        <f>TRUNC(G845*D845,1)</f>
        <v>0</v>
      </c>
      <c r="I845" s="13">
        <f>단가대비표!V9</f>
        <v>114000</v>
      </c>
      <c r="J845" s="14">
        <f>TRUNC(I845*D845,1)</f>
        <v>26197.200000000001</v>
      </c>
      <c r="K845" s="13">
        <f t="shared" ref="K845:L848" si="82">TRUNC(E845+G845+I845,1)</f>
        <v>114000</v>
      </c>
      <c r="L845" s="14">
        <f t="shared" si="82"/>
        <v>26197.200000000001</v>
      </c>
      <c r="M845" s="8" t="s">
        <v>1811</v>
      </c>
      <c r="N845" s="2" t="s">
        <v>1799</v>
      </c>
      <c r="O845" s="2" t="s">
        <v>1812</v>
      </c>
      <c r="P845" s="2" t="s">
        <v>64</v>
      </c>
      <c r="Q845" s="2" t="s">
        <v>64</v>
      </c>
      <c r="R845" s="2" t="s">
        <v>63</v>
      </c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2" t="s">
        <v>52</v>
      </c>
      <c r="AW845" s="2" t="s">
        <v>1813</v>
      </c>
      <c r="AX845" s="2" t="s">
        <v>52</v>
      </c>
      <c r="AY845" s="2" t="s">
        <v>52</v>
      </c>
    </row>
    <row r="846" spans="1:51" ht="30" customHeight="1">
      <c r="A846" s="8" t="s">
        <v>1814</v>
      </c>
      <c r="B846" s="8" t="s">
        <v>1815</v>
      </c>
      <c r="C846" s="8" t="s">
        <v>1113</v>
      </c>
      <c r="D846" s="9">
        <v>3.8</v>
      </c>
      <c r="E846" s="13">
        <f>단가대비표!O23</f>
        <v>1303</v>
      </c>
      <c r="F846" s="14">
        <f>TRUNC(E846*D846,1)</f>
        <v>4951.3999999999996</v>
      </c>
      <c r="G846" s="13">
        <f>단가대비표!P23</f>
        <v>0</v>
      </c>
      <c r="H846" s="14">
        <f>TRUNC(G846*D846,1)</f>
        <v>0</v>
      </c>
      <c r="I846" s="13">
        <f>단가대비표!V23</f>
        <v>0</v>
      </c>
      <c r="J846" s="14">
        <f>TRUNC(I846*D846,1)</f>
        <v>0</v>
      </c>
      <c r="K846" s="13">
        <f t="shared" si="82"/>
        <v>1303</v>
      </c>
      <c r="L846" s="14">
        <f t="shared" si="82"/>
        <v>4951.3999999999996</v>
      </c>
      <c r="M846" s="8" t="s">
        <v>52</v>
      </c>
      <c r="N846" s="2" t="s">
        <v>1799</v>
      </c>
      <c r="O846" s="2" t="s">
        <v>1816</v>
      </c>
      <c r="P846" s="2" t="s">
        <v>64</v>
      </c>
      <c r="Q846" s="2" t="s">
        <v>64</v>
      </c>
      <c r="R846" s="2" t="s">
        <v>63</v>
      </c>
      <c r="S846" s="3"/>
      <c r="T846" s="3"/>
      <c r="U846" s="3"/>
      <c r="V846" s="3">
        <v>1</v>
      </c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2" t="s">
        <v>52</v>
      </c>
      <c r="AW846" s="2" t="s">
        <v>1817</v>
      </c>
      <c r="AX846" s="2" t="s">
        <v>52</v>
      </c>
      <c r="AY846" s="2" t="s">
        <v>52</v>
      </c>
    </row>
    <row r="847" spans="1:51" ht="30" customHeight="1">
      <c r="A847" s="8" t="s">
        <v>911</v>
      </c>
      <c r="B847" s="8" t="s">
        <v>1818</v>
      </c>
      <c r="C847" s="8" t="s">
        <v>172</v>
      </c>
      <c r="D847" s="9">
        <v>1</v>
      </c>
      <c r="E847" s="13">
        <f>TRUNC(SUMIF(V845:V848, RIGHTB(O847, 1), F845:F848)*U847, 2)</f>
        <v>1931.04</v>
      </c>
      <c r="F847" s="14">
        <f>TRUNC(E847*D847,1)</f>
        <v>1931</v>
      </c>
      <c r="G847" s="13">
        <v>0</v>
      </c>
      <c r="H847" s="14">
        <f>TRUNC(G847*D847,1)</f>
        <v>0</v>
      </c>
      <c r="I847" s="13">
        <v>0</v>
      </c>
      <c r="J847" s="14">
        <f>TRUNC(I847*D847,1)</f>
        <v>0</v>
      </c>
      <c r="K847" s="13">
        <f t="shared" si="82"/>
        <v>1931</v>
      </c>
      <c r="L847" s="14">
        <f t="shared" si="82"/>
        <v>1931</v>
      </c>
      <c r="M847" s="8" t="s">
        <v>52</v>
      </c>
      <c r="N847" s="2" t="s">
        <v>1799</v>
      </c>
      <c r="O847" s="2" t="s">
        <v>843</v>
      </c>
      <c r="P847" s="2" t="s">
        <v>64</v>
      </c>
      <c r="Q847" s="2" t="s">
        <v>64</v>
      </c>
      <c r="R847" s="2" t="s">
        <v>64</v>
      </c>
      <c r="S847" s="3">
        <v>0</v>
      </c>
      <c r="T847" s="3">
        <v>0</v>
      </c>
      <c r="U847" s="3">
        <v>0.39</v>
      </c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2" t="s">
        <v>52</v>
      </c>
      <c r="AW847" s="2" t="s">
        <v>1819</v>
      </c>
      <c r="AX847" s="2" t="s">
        <v>52</v>
      </c>
      <c r="AY847" s="2" t="s">
        <v>52</v>
      </c>
    </row>
    <row r="848" spans="1:51" ht="30" customHeight="1">
      <c r="A848" s="8" t="s">
        <v>1820</v>
      </c>
      <c r="B848" s="8" t="s">
        <v>863</v>
      </c>
      <c r="C848" s="8" t="s">
        <v>859</v>
      </c>
      <c r="D848" s="9">
        <v>1</v>
      </c>
      <c r="E848" s="13">
        <f>TRUNC(단가대비표!O185*1/8*16/12*25/20, 1)</f>
        <v>0</v>
      </c>
      <c r="F848" s="14">
        <f>TRUNC(E848*D848,1)</f>
        <v>0</v>
      </c>
      <c r="G848" s="13">
        <f>TRUNC(단가대비표!P185*1/8*16/12*25/20, 1)</f>
        <v>39632.199999999997</v>
      </c>
      <c r="H848" s="14">
        <f>TRUNC(G848*D848,1)</f>
        <v>39632.199999999997</v>
      </c>
      <c r="I848" s="13">
        <f>TRUNC(단가대비표!V185*1/8*16/12*25/20, 1)</f>
        <v>0</v>
      </c>
      <c r="J848" s="14">
        <f>TRUNC(I848*D848,1)</f>
        <v>0</v>
      </c>
      <c r="K848" s="13">
        <f t="shared" si="82"/>
        <v>39632.199999999997</v>
      </c>
      <c r="L848" s="14">
        <f t="shared" si="82"/>
        <v>39632.199999999997</v>
      </c>
      <c r="M848" s="8" t="s">
        <v>52</v>
      </c>
      <c r="N848" s="2" t="s">
        <v>1799</v>
      </c>
      <c r="O848" s="2" t="s">
        <v>1821</v>
      </c>
      <c r="P848" s="2" t="s">
        <v>64</v>
      </c>
      <c r="Q848" s="2" t="s">
        <v>64</v>
      </c>
      <c r="R848" s="2" t="s">
        <v>63</v>
      </c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2" t="s">
        <v>52</v>
      </c>
      <c r="AW848" s="2" t="s">
        <v>1822</v>
      </c>
      <c r="AX848" s="2" t="s">
        <v>63</v>
      </c>
      <c r="AY848" s="2" t="s">
        <v>52</v>
      </c>
    </row>
    <row r="849" spans="1:51" ht="30" customHeight="1">
      <c r="A849" s="8" t="s">
        <v>845</v>
      </c>
      <c r="B849" s="8" t="s">
        <v>52</v>
      </c>
      <c r="C849" s="8" t="s">
        <v>52</v>
      </c>
      <c r="D849" s="9"/>
      <c r="E849" s="13"/>
      <c r="F849" s="14">
        <f>TRUNC(SUMIF(N845:N848, N844, F845:F848),0)</f>
        <v>6882</v>
      </c>
      <c r="G849" s="13"/>
      <c r="H849" s="14">
        <f>TRUNC(SUMIF(N845:N848, N844, H845:H848),0)</f>
        <v>39632</v>
      </c>
      <c r="I849" s="13"/>
      <c r="J849" s="14">
        <f>TRUNC(SUMIF(N845:N848, N844, J845:J848),0)</f>
        <v>26197</v>
      </c>
      <c r="K849" s="13"/>
      <c r="L849" s="14">
        <f>F849+H849+J849</f>
        <v>72711</v>
      </c>
      <c r="M849" s="8" t="s">
        <v>52</v>
      </c>
      <c r="N849" s="2" t="s">
        <v>106</v>
      </c>
      <c r="O849" s="2" t="s">
        <v>106</v>
      </c>
      <c r="P849" s="2" t="s">
        <v>52</v>
      </c>
      <c r="Q849" s="2" t="s">
        <v>52</v>
      </c>
      <c r="R849" s="2" t="s">
        <v>52</v>
      </c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2" t="s">
        <v>52</v>
      </c>
      <c r="AW849" s="2" t="s">
        <v>52</v>
      </c>
      <c r="AX849" s="2" t="s">
        <v>52</v>
      </c>
      <c r="AY849" s="2" t="s">
        <v>52</v>
      </c>
    </row>
    <row r="850" spans="1:51" ht="30" customHeight="1">
      <c r="A850" s="9"/>
      <c r="B850" s="9"/>
      <c r="C850" s="9"/>
      <c r="D850" s="9"/>
      <c r="E850" s="13"/>
      <c r="F850" s="14"/>
      <c r="G850" s="13"/>
      <c r="H850" s="14"/>
      <c r="I850" s="13"/>
      <c r="J850" s="14"/>
      <c r="K850" s="13"/>
      <c r="L850" s="14"/>
      <c r="M850" s="9"/>
    </row>
    <row r="851" spans="1:51" ht="30" customHeight="1">
      <c r="A851" s="44" t="s">
        <v>1823</v>
      </c>
      <c r="B851" s="44"/>
      <c r="C851" s="44"/>
      <c r="D851" s="44"/>
      <c r="E851" s="45"/>
      <c r="F851" s="46"/>
      <c r="G851" s="45"/>
      <c r="H851" s="46"/>
      <c r="I851" s="45"/>
      <c r="J851" s="46"/>
      <c r="K851" s="45"/>
      <c r="L851" s="46"/>
      <c r="M851" s="44"/>
      <c r="N851" s="1" t="s">
        <v>851</v>
      </c>
    </row>
    <row r="852" spans="1:51" ht="30" customHeight="1">
      <c r="A852" s="8" t="s">
        <v>857</v>
      </c>
      <c r="B852" s="8" t="s">
        <v>858</v>
      </c>
      <c r="C852" s="8" t="s">
        <v>859</v>
      </c>
      <c r="D852" s="9">
        <v>0.28000000000000003</v>
      </c>
      <c r="E852" s="13">
        <f>단가대비표!O162</f>
        <v>0</v>
      </c>
      <c r="F852" s="14">
        <f>TRUNC(E852*D852,1)</f>
        <v>0</v>
      </c>
      <c r="G852" s="13">
        <f>단가대비표!P162</f>
        <v>228462</v>
      </c>
      <c r="H852" s="14">
        <f>TRUNC(G852*D852,1)</f>
        <v>63969.3</v>
      </c>
      <c r="I852" s="13">
        <f>단가대비표!V162</f>
        <v>0</v>
      </c>
      <c r="J852" s="14">
        <f>TRUNC(I852*D852,1)</f>
        <v>0</v>
      </c>
      <c r="K852" s="13">
        <f t="shared" ref="K852:L855" si="83">TRUNC(E852+G852+I852,1)</f>
        <v>228462</v>
      </c>
      <c r="L852" s="14">
        <f t="shared" si="83"/>
        <v>63969.3</v>
      </c>
      <c r="M852" s="8" t="s">
        <v>830</v>
      </c>
      <c r="N852" s="2" t="s">
        <v>52</v>
      </c>
      <c r="O852" s="2" t="s">
        <v>860</v>
      </c>
      <c r="P852" s="2" t="s">
        <v>64</v>
      </c>
      <c r="Q852" s="2" t="s">
        <v>64</v>
      </c>
      <c r="R852" s="2" t="s">
        <v>63</v>
      </c>
      <c r="S852" s="3"/>
      <c r="T852" s="3"/>
      <c r="U852" s="3"/>
      <c r="V852" s="3">
        <v>1</v>
      </c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2" t="s">
        <v>52</v>
      </c>
      <c r="AW852" s="2" t="s">
        <v>1825</v>
      </c>
      <c r="AX852" s="2" t="s">
        <v>52</v>
      </c>
      <c r="AY852" s="2" t="s">
        <v>833</v>
      </c>
    </row>
    <row r="853" spans="1:51" ht="30" customHeight="1">
      <c r="A853" s="8" t="s">
        <v>1185</v>
      </c>
      <c r="B853" s="8" t="s">
        <v>863</v>
      </c>
      <c r="C853" s="8" t="s">
        <v>859</v>
      </c>
      <c r="D853" s="9">
        <v>0.15</v>
      </c>
      <c r="E853" s="13">
        <f>단가대비표!O161</f>
        <v>0</v>
      </c>
      <c r="F853" s="14">
        <f>TRUNC(E853*D853,1)</f>
        <v>0</v>
      </c>
      <c r="G853" s="13">
        <f>단가대비표!P161</f>
        <v>155599</v>
      </c>
      <c r="H853" s="14">
        <f>TRUNC(G853*D853,1)</f>
        <v>23339.8</v>
      </c>
      <c r="I853" s="13">
        <f>단가대비표!V161</f>
        <v>0</v>
      </c>
      <c r="J853" s="14">
        <f>TRUNC(I853*D853,1)</f>
        <v>0</v>
      </c>
      <c r="K853" s="13">
        <f t="shared" si="83"/>
        <v>155599</v>
      </c>
      <c r="L853" s="14">
        <f t="shared" si="83"/>
        <v>23339.8</v>
      </c>
      <c r="M853" s="8" t="s">
        <v>830</v>
      </c>
      <c r="N853" s="2" t="s">
        <v>52</v>
      </c>
      <c r="O853" s="2" t="s">
        <v>1186</v>
      </c>
      <c r="P853" s="2" t="s">
        <v>64</v>
      </c>
      <c r="Q853" s="2" t="s">
        <v>64</v>
      </c>
      <c r="R853" s="2" t="s">
        <v>63</v>
      </c>
      <c r="S853" s="3"/>
      <c r="T853" s="3"/>
      <c r="U853" s="3"/>
      <c r="V853" s="3">
        <v>1</v>
      </c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2" t="s">
        <v>52</v>
      </c>
      <c r="AW853" s="2" t="s">
        <v>1826</v>
      </c>
      <c r="AX853" s="2" t="s">
        <v>52</v>
      </c>
      <c r="AY853" s="2" t="s">
        <v>833</v>
      </c>
    </row>
    <row r="854" spans="1:51" ht="30" customHeight="1">
      <c r="A854" s="8" t="s">
        <v>1797</v>
      </c>
      <c r="B854" s="8" t="s">
        <v>1798</v>
      </c>
      <c r="C854" s="8" t="s">
        <v>1731</v>
      </c>
      <c r="D854" s="9">
        <v>1</v>
      </c>
      <c r="E854" s="13">
        <f>일위대가목록!E165</f>
        <v>6882</v>
      </c>
      <c r="F854" s="14">
        <f>TRUNC(E854*D854,1)</f>
        <v>6882</v>
      </c>
      <c r="G854" s="13">
        <f>일위대가목록!F165</f>
        <v>39632</v>
      </c>
      <c r="H854" s="14">
        <f>TRUNC(G854*D854,1)</f>
        <v>39632</v>
      </c>
      <c r="I854" s="13">
        <f>일위대가목록!G165</f>
        <v>26197</v>
      </c>
      <c r="J854" s="14">
        <f>TRUNC(I854*D854,1)</f>
        <v>26197</v>
      </c>
      <c r="K854" s="13">
        <f t="shared" si="83"/>
        <v>72711</v>
      </c>
      <c r="L854" s="14">
        <f t="shared" si="83"/>
        <v>72711</v>
      </c>
      <c r="M854" s="8" t="s">
        <v>830</v>
      </c>
      <c r="N854" s="2" t="s">
        <v>52</v>
      </c>
      <c r="O854" s="2" t="s">
        <v>1799</v>
      </c>
      <c r="P854" s="2" t="s">
        <v>63</v>
      </c>
      <c r="Q854" s="2" t="s">
        <v>64</v>
      </c>
      <c r="R854" s="2" t="s">
        <v>64</v>
      </c>
      <c r="S854" s="3"/>
      <c r="T854" s="3"/>
      <c r="U854" s="3"/>
      <c r="V854" s="3">
        <v>1</v>
      </c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2" t="s">
        <v>52</v>
      </c>
      <c r="AW854" s="2" t="s">
        <v>1827</v>
      </c>
      <c r="AX854" s="2" t="s">
        <v>52</v>
      </c>
      <c r="AY854" s="2" t="s">
        <v>833</v>
      </c>
    </row>
    <row r="855" spans="1:51" ht="30" customHeight="1">
      <c r="A855" s="8" t="s">
        <v>841</v>
      </c>
      <c r="B855" s="8" t="s">
        <v>842</v>
      </c>
      <c r="C855" s="8" t="s">
        <v>172</v>
      </c>
      <c r="D855" s="9">
        <v>1</v>
      </c>
      <c r="E855" s="13">
        <v>0</v>
      </c>
      <c r="F855" s="14">
        <f>TRUNC(E855*D855,1)</f>
        <v>0</v>
      </c>
      <c r="G855" s="13">
        <v>0</v>
      </c>
      <c r="H855" s="14">
        <f>TRUNC(G855*D855,1)</f>
        <v>0</v>
      </c>
      <c r="I855" s="13">
        <f>TRUNC(SUMIF(V852:V855, RIGHTB(O855, 1), L852:L855)*U855, 2)</f>
        <v>160020.1</v>
      </c>
      <c r="J855" s="14">
        <f>TRUNC(I855*D855,1)</f>
        <v>160020.1</v>
      </c>
      <c r="K855" s="13">
        <f t="shared" si="83"/>
        <v>160020.1</v>
      </c>
      <c r="L855" s="14">
        <f t="shared" si="83"/>
        <v>160020.1</v>
      </c>
      <c r="M855" s="8" t="s">
        <v>52</v>
      </c>
      <c r="N855" s="2" t="s">
        <v>851</v>
      </c>
      <c r="O855" s="2" t="s">
        <v>843</v>
      </c>
      <c r="P855" s="2" t="s">
        <v>64</v>
      </c>
      <c r="Q855" s="2" t="s">
        <v>64</v>
      </c>
      <c r="R855" s="2" t="s">
        <v>64</v>
      </c>
      <c r="S855" s="3">
        <v>3</v>
      </c>
      <c r="T855" s="3">
        <v>2</v>
      </c>
      <c r="U855" s="3">
        <v>1</v>
      </c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2" t="s">
        <v>52</v>
      </c>
      <c r="AW855" s="2" t="s">
        <v>1828</v>
      </c>
      <c r="AX855" s="2" t="s">
        <v>52</v>
      </c>
      <c r="AY855" s="2" t="s">
        <v>52</v>
      </c>
    </row>
    <row r="856" spans="1:51" ht="30" customHeight="1">
      <c r="A856" s="8" t="s">
        <v>845</v>
      </c>
      <c r="B856" s="8" t="s">
        <v>52</v>
      </c>
      <c r="C856" s="8" t="s">
        <v>52</v>
      </c>
      <c r="D856" s="9"/>
      <c r="E856" s="13"/>
      <c r="F856" s="14">
        <f>TRUNC(SUMIF(N852:N855, N851, F852:F855),0)</f>
        <v>0</v>
      </c>
      <c r="G856" s="13"/>
      <c r="H856" s="14">
        <f>TRUNC(SUMIF(N852:N855, N851, H852:H855),0)</f>
        <v>0</v>
      </c>
      <c r="I856" s="13"/>
      <c r="J856" s="14">
        <f>TRUNC(SUMIF(N852:N855, N851, J852:J855),0)</f>
        <v>160020</v>
      </c>
      <c r="K856" s="13"/>
      <c r="L856" s="14">
        <f>F856+H856+J856</f>
        <v>160020</v>
      </c>
      <c r="M856" s="8" t="s">
        <v>52</v>
      </c>
      <c r="N856" s="2" t="s">
        <v>106</v>
      </c>
      <c r="O856" s="2" t="s">
        <v>106</v>
      </c>
      <c r="P856" s="2" t="s">
        <v>52</v>
      </c>
      <c r="Q856" s="2" t="s">
        <v>52</v>
      </c>
      <c r="R856" s="2" t="s">
        <v>52</v>
      </c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2" t="s">
        <v>52</v>
      </c>
      <c r="AW856" s="2" t="s">
        <v>52</v>
      </c>
      <c r="AX856" s="2" t="s">
        <v>52</v>
      </c>
      <c r="AY856" s="2" t="s">
        <v>52</v>
      </c>
    </row>
    <row r="857" spans="1:51" ht="30" customHeight="1">
      <c r="A857" s="9"/>
      <c r="B857" s="9"/>
      <c r="C857" s="9"/>
      <c r="D857" s="9"/>
      <c r="E857" s="13"/>
      <c r="F857" s="14"/>
      <c r="G857" s="13"/>
      <c r="H857" s="14"/>
      <c r="I857" s="13"/>
      <c r="J857" s="14"/>
      <c r="K857" s="13"/>
      <c r="L857" s="14"/>
      <c r="M857" s="9"/>
    </row>
    <row r="858" spans="1:51" ht="30" customHeight="1">
      <c r="A858" s="44" t="s">
        <v>1829</v>
      </c>
      <c r="B858" s="44"/>
      <c r="C858" s="44"/>
      <c r="D858" s="44"/>
      <c r="E858" s="45"/>
      <c r="F858" s="46"/>
      <c r="G858" s="45"/>
      <c r="H858" s="46"/>
      <c r="I858" s="45"/>
      <c r="J858" s="46"/>
      <c r="K858" s="45"/>
      <c r="L858" s="46"/>
      <c r="M858" s="44"/>
      <c r="N858" s="1" t="s">
        <v>853</v>
      </c>
    </row>
    <row r="859" spans="1:51" ht="30" customHeight="1">
      <c r="A859" s="8" t="s">
        <v>857</v>
      </c>
      <c r="B859" s="8" t="s">
        <v>858</v>
      </c>
      <c r="C859" s="8" t="s">
        <v>859</v>
      </c>
      <c r="D859" s="9">
        <v>0.28000000000000003</v>
      </c>
      <c r="E859" s="13">
        <f>단가대비표!O162</f>
        <v>0</v>
      </c>
      <c r="F859" s="14">
        <f>TRUNC(E859*D859,1)</f>
        <v>0</v>
      </c>
      <c r="G859" s="13">
        <f>단가대비표!P162</f>
        <v>228462</v>
      </c>
      <c r="H859" s="14">
        <f>TRUNC(G859*D859,1)</f>
        <v>63969.3</v>
      </c>
      <c r="I859" s="13">
        <f>단가대비표!V162</f>
        <v>0</v>
      </c>
      <c r="J859" s="14">
        <f>TRUNC(I859*D859,1)</f>
        <v>0</v>
      </c>
      <c r="K859" s="13">
        <f t="shared" ref="K859:L862" si="84">TRUNC(E859+G859+I859,1)</f>
        <v>228462</v>
      </c>
      <c r="L859" s="14">
        <f t="shared" si="84"/>
        <v>63969.3</v>
      </c>
      <c r="M859" s="8" t="s">
        <v>830</v>
      </c>
      <c r="N859" s="2" t="s">
        <v>52</v>
      </c>
      <c r="O859" s="2" t="s">
        <v>860</v>
      </c>
      <c r="P859" s="2" t="s">
        <v>64</v>
      </c>
      <c r="Q859" s="2" t="s">
        <v>64</v>
      </c>
      <c r="R859" s="2" t="s">
        <v>63</v>
      </c>
      <c r="S859" s="3"/>
      <c r="T859" s="3"/>
      <c r="U859" s="3"/>
      <c r="V859" s="3">
        <v>1</v>
      </c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2" t="s">
        <v>52</v>
      </c>
      <c r="AW859" s="2" t="s">
        <v>1831</v>
      </c>
      <c r="AX859" s="2" t="s">
        <v>52</v>
      </c>
      <c r="AY859" s="2" t="s">
        <v>833</v>
      </c>
    </row>
    <row r="860" spans="1:51" ht="30" customHeight="1">
      <c r="A860" s="8" t="s">
        <v>1185</v>
      </c>
      <c r="B860" s="8" t="s">
        <v>863</v>
      </c>
      <c r="C860" s="8" t="s">
        <v>859</v>
      </c>
      <c r="D860" s="9">
        <v>0.15</v>
      </c>
      <c r="E860" s="13">
        <f>단가대비표!O161</f>
        <v>0</v>
      </c>
      <c r="F860" s="14">
        <f>TRUNC(E860*D860,1)</f>
        <v>0</v>
      </c>
      <c r="G860" s="13">
        <f>단가대비표!P161</f>
        <v>155599</v>
      </c>
      <c r="H860" s="14">
        <f>TRUNC(G860*D860,1)</f>
        <v>23339.8</v>
      </c>
      <c r="I860" s="13">
        <f>단가대비표!V161</f>
        <v>0</v>
      </c>
      <c r="J860" s="14">
        <f>TRUNC(I860*D860,1)</f>
        <v>0</v>
      </c>
      <c r="K860" s="13">
        <f t="shared" si="84"/>
        <v>155599</v>
      </c>
      <c r="L860" s="14">
        <f t="shared" si="84"/>
        <v>23339.8</v>
      </c>
      <c r="M860" s="8" t="s">
        <v>830</v>
      </c>
      <c r="N860" s="2" t="s">
        <v>52</v>
      </c>
      <c r="O860" s="2" t="s">
        <v>1186</v>
      </c>
      <c r="P860" s="2" t="s">
        <v>64</v>
      </c>
      <c r="Q860" s="2" t="s">
        <v>64</v>
      </c>
      <c r="R860" s="2" t="s">
        <v>63</v>
      </c>
      <c r="S860" s="3"/>
      <c r="T860" s="3"/>
      <c r="U860" s="3"/>
      <c r="V860" s="3">
        <v>1</v>
      </c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2" t="s">
        <v>52</v>
      </c>
      <c r="AW860" s="2" t="s">
        <v>1832</v>
      </c>
      <c r="AX860" s="2" t="s">
        <v>52</v>
      </c>
      <c r="AY860" s="2" t="s">
        <v>833</v>
      </c>
    </row>
    <row r="861" spans="1:51" ht="30" customHeight="1">
      <c r="A861" s="8" t="s">
        <v>1797</v>
      </c>
      <c r="B861" s="8" t="s">
        <v>1798</v>
      </c>
      <c r="C861" s="8" t="s">
        <v>1731</v>
      </c>
      <c r="D861" s="9">
        <v>1</v>
      </c>
      <c r="E861" s="13">
        <f>일위대가목록!E165</f>
        <v>6882</v>
      </c>
      <c r="F861" s="14">
        <f>TRUNC(E861*D861,1)</f>
        <v>6882</v>
      </c>
      <c r="G861" s="13">
        <f>일위대가목록!F165</f>
        <v>39632</v>
      </c>
      <c r="H861" s="14">
        <f>TRUNC(G861*D861,1)</f>
        <v>39632</v>
      </c>
      <c r="I861" s="13">
        <f>일위대가목록!G165</f>
        <v>26197</v>
      </c>
      <c r="J861" s="14">
        <f>TRUNC(I861*D861,1)</f>
        <v>26197</v>
      </c>
      <c r="K861" s="13">
        <f t="shared" si="84"/>
        <v>72711</v>
      </c>
      <c r="L861" s="14">
        <f t="shared" si="84"/>
        <v>72711</v>
      </c>
      <c r="M861" s="8" t="s">
        <v>830</v>
      </c>
      <c r="N861" s="2" t="s">
        <v>52</v>
      </c>
      <c r="O861" s="2" t="s">
        <v>1799</v>
      </c>
      <c r="P861" s="2" t="s">
        <v>63</v>
      </c>
      <c r="Q861" s="2" t="s">
        <v>64</v>
      </c>
      <c r="R861" s="2" t="s">
        <v>64</v>
      </c>
      <c r="S861" s="3"/>
      <c r="T861" s="3"/>
      <c r="U861" s="3"/>
      <c r="V861" s="3">
        <v>1</v>
      </c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2" t="s">
        <v>52</v>
      </c>
      <c r="AW861" s="2" t="s">
        <v>1833</v>
      </c>
      <c r="AX861" s="2" t="s">
        <v>52</v>
      </c>
      <c r="AY861" s="2" t="s">
        <v>833</v>
      </c>
    </row>
    <row r="862" spans="1:51" ht="30" customHeight="1">
      <c r="A862" s="8" t="s">
        <v>841</v>
      </c>
      <c r="B862" s="8" t="s">
        <v>842</v>
      </c>
      <c r="C862" s="8" t="s">
        <v>172</v>
      </c>
      <c r="D862" s="9">
        <v>1</v>
      </c>
      <c r="E862" s="13">
        <v>0</v>
      </c>
      <c r="F862" s="14">
        <f>TRUNC(E862*D862,1)</f>
        <v>0</v>
      </c>
      <c r="G862" s="13">
        <v>0</v>
      </c>
      <c r="H862" s="14">
        <f>TRUNC(G862*D862,1)</f>
        <v>0</v>
      </c>
      <c r="I862" s="13">
        <f>TRUNC(SUMIF(V859:V862, RIGHTB(O862, 1), L859:L862)*U862, 2)</f>
        <v>160020.1</v>
      </c>
      <c r="J862" s="14">
        <f>TRUNC(I862*D862,1)</f>
        <v>160020.1</v>
      </c>
      <c r="K862" s="13">
        <f t="shared" si="84"/>
        <v>160020.1</v>
      </c>
      <c r="L862" s="14">
        <f t="shared" si="84"/>
        <v>160020.1</v>
      </c>
      <c r="M862" s="8" t="s">
        <v>52</v>
      </c>
      <c r="N862" s="2" t="s">
        <v>853</v>
      </c>
      <c r="O862" s="2" t="s">
        <v>843</v>
      </c>
      <c r="P862" s="2" t="s">
        <v>64</v>
      </c>
      <c r="Q862" s="2" t="s">
        <v>64</v>
      </c>
      <c r="R862" s="2" t="s">
        <v>64</v>
      </c>
      <c r="S862" s="3">
        <v>3</v>
      </c>
      <c r="T862" s="3">
        <v>2</v>
      </c>
      <c r="U862" s="3">
        <v>1</v>
      </c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2" t="s">
        <v>52</v>
      </c>
      <c r="AW862" s="2" t="s">
        <v>1834</v>
      </c>
      <c r="AX862" s="2" t="s">
        <v>52</v>
      </c>
      <c r="AY862" s="2" t="s">
        <v>52</v>
      </c>
    </row>
    <row r="863" spans="1:51" ht="30" customHeight="1">
      <c r="A863" s="8" t="s">
        <v>845</v>
      </c>
      <c r="B863" s="8" t="s">
        <v>52</v>
      </c>
      <c r="C863" s="8" t="s">
        <v>52</v>
      </c>
      <c r="D863" s="9"/>
      <c r="E863" s="13"/>
      <c r="F863" s="14">
        <f>TRUNC(SUMIF(N859:N862, N858, F859:F862),0)</f>
        <v>0</v>
      </c>
      <c r="G863" s="13"/>
      <c r="H863" s="14">
        <f>TRUNC(SUMIF(N859:N862, N858, H859:H862),0)</f>
        <v>0</v>
      </c>
      <c r="I863" s="13"/>
      <c r="J863" s="14">
        <f>TRUNC(SUMIF(N859:N862, N858, J859:J862),0)</f>
        <v>160020</v>
      </c>
      <c r="K863" s="13"/>
      <c r="L863" s="14">
        <f>F863+H863+J863</f>
        <v>160020</v>
      </c>
      <c r="M863" s="8" t="s">
        <v>52</v>
      </c>
      <c r="N863" s="2" t="s">
        <v>106</v>
      </c>
      <c r="O863" s="2" t="s">
        <v>106</v>
      </c>
      <c r="P863" s="2" t="s">
        <v>52</v>
      </c>
      <c r="Q863" s="2" t="s">
        <v>52</v>
      </c>
      <c r="R863" s="2" t="s">
        <v>52</v>
      </c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2" t="s">
        <v>52</v>
      </c>
      <c r="AW863" s="2" t="s">
        <v>52</v>
      </c>
      <c r="AX863" s="2" t="s">
        <v>52</v>
      </c>
      <c r="AY863" s="2" t="s">
        <v>52</v>
      </c>
    </row>
    <row r="864" spans="1:51" ht="30" customHeight="1">
      <c r="A864" s="9"/>
      <c r="B864" s="9"/>
      <c r="C864" s="9"/>
      <c r="D864" s="9"/>
      <c r="E864" s="13"/>
      <c r="F864" s="14"/>
      <c r="G864" s="13"/>
      <c r="H864" s="14"/>
      <c r="I864" s="13"/>
      <c r="J864" s="14"/>
      <c r="K864" s="13"/>
      <c r="L864" s="14"/>
      <c r="M864" s="9"/>
    </row>
    <row r="865" spans="1:51" ht="30" customHeight="1">
      <c r="A865" s="44" t="s">
        <v>1835</v>
      </c>
      <c r="B865" s="44"/>
      <c r="C865" s="44"/>
      <c r="D865" s="44"/>
      <c r="E865" s="45"/>
      <c r="F865" s="46"/>
      <c r="G865" s="45"/>
      <c r="H865" s="46"/>
      <c r="I865" s="45"/>
      <c r="J865" s="46"/>
      <c r="K865" s="45"/>
      <c r="L865" s="46"/>
      <c r="M865" s="44"/>
      <c r="N865" s="1" t="s">
        <v>899</v>
      </c>
    </row>
    <row r="866" spans="1:51" ht="30" customHeight="1">
      <c r="A866" s="8" t="s">
        <v>857</v>
      </c>
      <c r="B866" s="8" t="s">
        <v>858</v>
      </c>
      <c r="C866" s="8" t="s">
        <v>859</v>
      </c>
      <c r="D866" s="9">
        <v>0.03</v>
      </c>
      <c r="E866" s="13">
        <f>단가대비표!O162</f>
        <v>0</v>
      </c>
      <c r="F866" s="14">
        <f>TRUNC(E866*D866,1)</f>
        <v>0</v>
      </c>
      <c r="G866" s="13">
        <f>단가대비표!P162</f>
        <v>228462</v>
      </c>
      <c r="H866" s="14">
        <f>TRUNC(G866*D866,1)</f>
        <v>6853.8</v>
      </c>
      <c r="I866" s="13">
        <f>단가대비표!V162</f>
        <v>0</v>
      </c>
      <c r="J866" s="14">
        <f>TRUNC(I866*D866,1)</f>
        <v>0</v>
      </c>
      <c r="K866" s="13">
        <f t="shared" ref="K866:L868" si="85">TRUNC(E866+G866+I866,1)</f>
        <v>228462</v>
      </c>
      <c r="L866" s="14">
        <f t="shared" si="85"/>
        <v>6853.8</v>
      </c>
      <c r="M866" s="8" t="s">
        <v>52</v>
      </c>
      <c r="N866" s="2" t="s">
        <v>899</v>
      </c>
      <c r="O866" s="2" t="s">
        <v>860</v>
      </c>
      <c r="P866" s="2" t="s">
        <v>64</v>
      </c>
      <c r="Q866" s="2" t="s">
        <v>64</v>
      </c>
      <c r="R866" s="2" t="s">
        <v>63</v>
      </c>
      <c r="S866" s="3"/>
      <c r="T866" s="3"/>
      <c r="U866" s="3"/>
      <c r="V866" s="3">
        <v>1</v>
      </c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2" t="s">
        <v>52</v>
      </c>
      <c r="AW866" s="2" t="s">
        <v>1836</v>
      </c>
      <c r="AX866" s="2" t="s">
        <v>52</v>
      </c>
      <c r="AY866" s="2" t="s">
        <v>52</v>
      </c>
    </row>
    <row r="867" spans="1:51" ht="30" customHeight="1">
      <c r="A867" s="8" t="s">
        <v>862</v>
      </c>
      <c r="B867" s="8" t="s">
        <v>863</v>
      </c>
      <c r="C867" s="8" t="s">
        <v>859</v>
      </c>
      <c r="D867" s="9">
        <v>0.01</v>
      </c>
      <c r="E867" s="13">
        <f>단가대비표!O160</f>
        <v>0</v>
      </c>
      <c r="F867" s="14">
        <f>TRUNC(E867*D867,1)</f>
        <v>0</v>
      </c>
      <c r="G867" s="13">
        <f>단가대비표!P160</f>
        <v>130264</v>
      </c>
      <c r="H867" s="14">
        <f>TRUNC(G867*D867,1)</f>
        <v>1302.5999999999999</v>
      </c>
      <c r="I867" s="13">
        <f>단가대비표!V160</f>
        <v>0</v>
      </c>
      <c r="J867" s="14">
        <f>TRUNC(I867*D867,1)</f>
        <v>0</v>
      </c>
      <c r="K867" s="13">
        <f t="shared" si="85"/>
        <v>130264</v>
      </c>
      <c r="L867" s="14">
        <f t="shared" si="85"/>
        <v>1302.5999999999999</v>
      </c>
      <c r="M867" s="8" t="s">
        <v>52</v>
      </c>
      <c r="N867" s="2" t="s">
        <v>899</v>
      </c>
      <c r="O867" s="2" t="s">
        <v>864</v>
      </c>
      <c r="P867" s="2" t="s">
        <v>64</v>
      </c>
      <c r="Q867" s="2" t="s">
        <v>64</v>
      </c>
      <c r="R867" s="2" t="s">
        <v>63</v>
      </c>
      <c r="S867" s="3"/>
      <c r="T867" s="3"/>
      <c r="U867" s="3"/>
      <c r="V867" s="3">
        <v>1</v>
      </c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2" t="s">
        <v>52</v>
      </c>
      <c r="AW867" s="2" t="s">
        <v>1837</v>
      </c>
      <c r="AX867" s="2" t="s">
        <v>52</v>
      </c>
      <c r="AY867" s="2" t="s">
        <v>52</v>
      </c>
    </row>
    <row r="868" spans="1:51" ht="30" customHeight="1">
      <c r="A868" s="8" t="s">
        <v>869</v>
      </c>
      <c r="B868" s="8" t="s">
        <v>999</v>
      </c>
      <c r="C868" s="8" t="s">
        <v>172</v>
      </c>
      <c r="D868" s="9">
        <v>1</v>
      </c>
      <c r="E868" s="13">
        <v>0</v>
      </c>
      <c r="F868" s="14">
        <f>TRUNC(E868*D868,1)</f>
        <v>0</v>
      </c>
      <c r="G868" s="13">
        <v>0</v>
      </c>
      <c r="H868" s="14">
        <f>TRUNC(G868*D868,1)</f>
        <v>0</v>
      </c>
      <c r="I868" s="13">
        <f>TRUNC(SUMIF(V866:V868, RIGHTB(O868, 1), H866:H868)*U868, 2)</f>
        <v>163.12</v>
      </c>
      <c r="J868" s="14">
        <f>TRUNC(I868*D868,1)</f>
        <v>163.1</v>
      </c>
      <c r="K868" s="13">
        <f t="shared" si="85"/>
        <v>163.1</v>
      </c>
      <c r="L868" s="14">
        <f t="shared" si="85"/>
        <v>163.1</v>
      </c>
      <c r="M868" s="8" t="s">
        <v>52</v>
      </c>
      <c r="N868" s="2" t="s">
        <v>899</v>
      </c>
      <c r="O868" s="2" t="s">
        <v>843</v>
      </c>
      <c r="P868" s="2" t="s">
        <v>64</v>
      </c>
      <c r="Q868" s="2" t="s">
        <v>64</v>
      </c>
      <c r="R868" s="2" t="s">
        <v>64</v>
      </c>
      <c r="S868" s="3">
        <v>1</v>
      </c>
      <c r="T868" s="3">
        <v>2</v>
      </c>
      <c r="U868" s="3">
        <v>0.02</v>
      </c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2" t="s">
        <v>52</v>
      </c>
      <c r="AW868" s="2" t="s">
        <v>1838</v>
      </c>
      <c r="AX868" s="2" t="s">
        <v>52</v>
      </c>
      <c r="AY868" s="2" t="s">
        <v>52</v>
      </c>
    </row>
    <row r="869" spans="1:51" ht="30" customHeight="1">
      <c r="A869" s="8" t="s">
        <v>845</v>
      </c>
      <c r="B869" s="8" t="s">
        <v>52</v>
      </c>
      <c r="C869" s="8" t="s">
        <v>52</v>
      </c>
      <c r="D869" s="9"/>
      <c r="E869" s="13"/>
      <c r="F869" s="14">
        <f>TRUNC(SUMIF(N866:N868, N865, F866:F868),0)</f>
        <v>0</v>
      </c>
      <c r="G869" s="13"/>
      <c r="H869" s="14">
        <f>TRUNC(SUMIF(N866:N868, N865, H866:H868),0)</f>
        <v>8156</v>
      </c>
      <c r="I869" s="13"/>
      <c r="J869" s="14">
        <f>TRUNC(SUMIF(N866:N868, N865, J866:J868),0)</f>
        <v>163</v>
      </c>
      <c r="K869" s="13"/>
      <c r="L869" s="14">
        <f>F869+H869+J869</f>
        <v>8319</v>
      </c>
      <c r="M869" s="8" t="s">
        <v>52</v>
      </c>
      <c r="N869" s="2" t="s">
        <v>106</v>
      </c>
      <c r="O869" s="2" t="s">
        <v>106</v>
      </c>
      <c r="P869" s="2" t="s">
        <v>52</v>
      </c>
      <c r="Q869" s="2" t="s">
        <v>52</v>
      </c>
      <c r="R869" s="2" t="s">
        <v>52</v>
      </c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2" t="s">
        <v>52</v>
      </c>
      <c r="AW869" s="2" t="s">
        <v>52</v>
      </c>
      <c r="AX869" s="2" t="s">
        <v>52</v>
      </c>
      <c r="AY869" s="2" t="s">
        <v>52</v>
      </c>
    </row>
    <row r="870" spans="1:51" ht="30" customHeight="1">
      <c r="A870" s="9"/>
      <c r="B870" s="9"/>
      <c r="C870" s="9"/>
      <c r="D870" s="9"/>
      <c r="E870" s="13"/>
      <c r="F870" s="14"/>
      <c r="G870" s="13"/>
      <c r="H870" s="14"/>
      <c r="I870" s="13"/>
      <c r="J870" s="14"/>
      <c r="K870" s="13"/>
      <c r="L870" s="14"/>
      <c r="M870" s="9"/>
    </row>
    <row r="871" spans="1:51" ht="30" customHeight="1">
      <c r="A871" s="44" t="s">
        <v>1839</v>
      </c>
      <c r="B871" s="44"/>
      <c r="C871" s="44"/>
      <c r="D871" s="44"/>
      <c r="E871" s="45"/>
      <c r="F871" s="46"/>
      <c r="G871" s="45"/>
      <c r="H871" s="46"/>
      <c r="I871" s="45"/>
      <c r="J871" s="46"/>
      <c r="K871" s="45"/>
      <c r="L871" s="46"/>
      <c r="M871" s="44"/>
      <c r="N871" s="1" t="s">
        <v>906</v>
      </c>
    </row>
    <row r="872" spans="1:51" ht="30" customHeight="1">
      <c r="A872" s="8" t="s">
        <v>857</v>
      </c>
      <c r="B872" s="8" t="s">
        <v>858</v>
      </c>
      <c r="C872" s="8" t="s">
        <v>859</v>
      </c>
      <c r="D872" s="9">
        <v>0.02</v>
      </c>
      <c r="E872" s="13">
        <f>단가대비표!O162</f>
        <v>0</v>
      </c>
      <c r="F872" s="14">
        <f>TRUNC(E872*D872,1)</f>
        <v>0</v>
      </c>
      <c r="G872" s="13">
        <f>단가대비표!P162</f>
        <v>228462</v>
      </c>
      <c r="H872" s="14">
        <f>TRUNC(G872*D872,1)</f>
        <v>4569.2</v>
      </c>
      <c r="I872" s="13">
        <f>단가대비표!V162</f>
        <v>0</v>
      </c>
      <c r="J872" s="14">
        <f>TRUNC(I872*D872,1)</f>
        <v>0</v>
      </c>
      <c r="K872" s="13">
        <f>TRUNC(E872+G872+I872,1)</f>
        <v>228462</v>
      </c>
      <c r="L872" s="14">
        <f>TRUNC(F872+H872+J872,1)</f>
        <v>4569.2</v>
      </c>
      <c r="M872" s="8" t="s">
        <v>52</v>
      </c>
      <c r="N872" s="2" t="s">
        <v>906</v>
      </c>
      <c r="O872" s="2" t="s">
        <v>860</v>
      </c>
      <c r="P872" s="2" t="s">
        <v>64</v>
      </c>
      <c r="Q872" s="2" t="s">
        <v>64</v>
      </c>
      <c r="R872" s="2" t="s">
        <v>63</v>
      </c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2" t="s">
        <v>52</v>
      </c>
      <c r="AW872" s="2" t="s">
        <v>1840</v>
      </c>
      <c r="AX872" s="2" t="s">
        <v>52</v>
      </c>
      <c r="AY872" s="2" t="s">
        <v>52</v>
      </c>
    </row>
    <row r="873" spans="1:51" ht="30" customHeight="1">
      <c r="A873" s="8" t="s">
        <v>845</v>
      </c>
      <c r="B873" s="8" t="s">
        <v>52</v>
      </c>
      <c r="C873" s="8" t="s">
        <v>52</v>
      </c>
      <c r="D873" s="9"/>
      <c r="E873" s="13"/>
      <c r="F873" s="14">
        <f>TRUNC(SUMIF(N872:N872, N871, F872:F872),0)</f>
        <v>0</v>
      </c>
      <c r="G873" s="13"/>
      <c r="H873" s="14">
        <f>TRUNC(SUMIF(N872:N872, N871, H872:H872),0)</f>
        <v>4569</v>
      </c>
      <c r="I873" s="13"/>
      <c r="J873" s="14">
        <f>TRUNC(SUMIF(N872:N872, N871, J872:J872),0)</f>
        <v>0</v>
      </c>
      <c r="K873" s="13"/>
      <c r="L873" s="14">
        <f>F873+H873+J873</f>
        <v>4569</v>
      </c>
      <c r="M873" s="8" t="s">
        <v>52</v>
      </c>
      <c r="N873" s="2" t="s">
        <v>106</v>
      </c>
      <c r="O873" s="2" t="s">
        <v>106</v>
      </c>
      <c r="P873" s="2" t="s">
        <v>52</v>
      </c>
      <c r="Q873" s="2" t="s">
        <v>52</v>
      </c>
      <c r="R873" s="2" t="s">
        <v>52</v>
      </c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2" t="s">
        <v>52</v>
      </c>
      <c r="AW873" s="2" t="s">
        <v>52</v>
      </c>
      <c r="AX873" s="2" t="s">
        <v>52</v>
      </c>
      <c r="AY873" s="2" t="s">
        <v>52</v>
      </c>
    </row>
    <row r="874" spans="1:51" ht="30" customHeight="1">
      <c r="A874" s="9"/>
      <c r="B874" s="9"/>
      <c r="C874" s="9"/>
      <c r="D874" s="9"/>
      <c r="E874" s="13"/>
      <c r="F874" s="14"/>
      <c r="G874" s="13"/>
      <c r="H874" s="14"/>
      <c r="I874" s="13"/>
      <c r="J874" s="14"/>
      <c r="K874" s="13"/>
      <c r="L874" s="14"/>
      <c r="M874" s="9"/>
    </row>
    <row r="875" spans="1:51" ht="30" customHeight="1">
      <c r="A875" s="44" t="s">
        <v>1841</v>
      </c>
      <c r="B875" s="44"/>
      <c r="C875" s="44"/>
      <c r="D875" s="44"/>
      <c r="E875" s="45"/>
      <c r="F875" s="46"/>
      <c r="G875" s="45"/>
      <c r="H875" s="46"/>
      <c r="I875" s="45"/>
      <c r="J875" s="46"/>
      <c r="K875" s="45"/>
      <c r="L875" s="46"/>
      <c r="M875" s="44"/>
      <c r="N875" s="1" t="s">
        <v>951</v>
      </c>
    </row>
    <row r="876" spans="1:51" ht="30" customHeight="1">
      <c r="A876" s="8" t="s">
        <v>857</v>
      </c>
      <c r="B876" s="8" t="s">
        <v>858</v>
      </c>
      <c r="C876" s="8" t="s">
        <v>859</v>
      </c>
      <c r="D876" s="9">
        <v>0.25</v>
      </c>
      <c r="E876" s="13">
        <f>단가대비표!O162</f>
        <v>0</v>
      </c>
      <c r="F876" s="14">
        <f>TRUNC(E876*D876,1)</f>
        <v>0</v>
      </c>
      <c r="G876" s="13">
        <f>단가대비표!P162</f>
        <v>228462</v>
      </c>
      <c r="H876" s="14">
        <f>TRUNC(G876*D876,1)</f>
        <v>57115.5</v>
      </c>
      <c r="I876" s="13">
        <f>단가대비표!V162</f>
        <v>0</v>
      </c>
      <c r="J876" s="14">
        <f>TRUNC(I876*D876,1)</f>
        <v>0</v>
      </c>
      <c r="K876" s="13">
        <f>TRUNC(E876+G876+I876,1)</f>
        <v>228462</v>
      </c>
      <c r="L876" s="14">
        <f>TRUNC(F876+H876+J876,1)</f>
        <v>57115.5</v>
      </c>
      <c r="M876" s="8" t="s">
        <v>52</v>
      </c>
      <c r="N876" s="2" t="s">
        <v>951</v>
      </c>
      <c r="O876" s="2" t="s">
        <v>860</v>
      </c>
      <c r="P876" s="2" t="s">
        <v>64</v>
      </c>
      <c r="Q876" s="2" t="s">
        <v>64</v>
      </c>
      <c r="R876" s="2" t="s">
        <v>63</v>
      </c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2" t="s">
        <v>52</v>
      </c>
      <c r="AW876" s="2" t="s">
        <v>1842</v>
      </c>
      <c r="AX876" s="2" t="s">
        <v>52</v>
      </c>
      <c r="AY876" s="2" t="s">
        <v>52</v>
      </c>
    </row>
    <row r="877" spans="1:51" ht="30" customHeight="1">
      <c r="A877" s="8" t="s">
        <v>862</v>
      </c>
      <c r="B877" s="8" t="s">
        <v>863</v>
      </c>
      <c r="C877" s="8" t="s">
        <v>859</v>
      </c>
      <c r="D877" s="9">
        <v>0.14000000000000001</v>
      </c>
      <c r="E877" s="13">
        <f>단가대비표!O160</f>
        <v>0</v>
      </c>
      <c r="F877" s="14">
        <f>TRUNC(E877*D877,1)</f>
        <v>0</v>
      </c>
      <c r="G877" s="13">
        <f>단가대비표!P160</f>
        <v>130264</v>
      </c>
      <c r="H877" s="14">
        <f>TRUNC(G877*D877,1)</f>
        <v>18236.900000000001</v>
      </c>
      <c r="I877" s="13">
        <f>단가대비표!V160</f>
        <v>0</v>
      </c>
      <c r="J877" s="14">
        <f>TRUNC(I877*D877,1)</f>
        <v>0</v>
      </c>
      <c r="K877" s="13">
        <f>TRUNC(E877+G877+I877,1)</f>
        <v>130264</v>
      </c>
      <c r="L877" s="14">
        <f>TRUNC(F877+H877+J877,1)</f>
        <v>18236.900000000001</v>
      </c>
      <c r="M877" s="8" t="s">
        <v>52</v>
      </c>
      <c r="N877" s="2" t="s">
        <v>951</v>
      </c>
      <c r="O877" s="2" t="s">
        <v>864</v>
      </c>
      <c r="P877" s="2" t="s">
        <v>64</v>
      </c>
      <c r="Q877" s="2" t="s">
        <v>64</v>
      </c>
      <c r="R877" s="2" t="s">
        <v>63</v>
      </c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2" t="s">
        <v>52</v>
      </c>
      <c r="AW877" s="2" t="s">
        <v>1843</v>
      </c>
      <c r="AX877" s="2" t="s">
        <v>52</v>
      </c>
      <c r="AY877" s="2" t="s">
        <v>52</v>
      </c>
    </row>
    <row r="878" spans="1:51" ht="30" customHeight="1">
      <c r="A878" s="8" t="s">
        <v>845</v>
      </c>
      <c r="B878" s="8" t="s">
        <v>52</v>
      </c>
      <c r="C878" s="8" t="s">
        <v>52</v>
      </c>
      <c r="D878" s="9"/>
      <c r="E878" s="13"/>
      <c r="F878" s="14">
        <f>TRUNC(SUMIF(N876:N877, N875, F876:F877),0)</f>
        <v>0</v>
      </c>
      <c r="G878" s="13"/>
      <c r="H878" s="14">
        <f>TRUNC(SUMIF(N876:N877, N875, H876:H877),0)</f>
        <v>75352</v>
      </c>
      <c r="I878" s="13"/>
      <c r="J878" s="14">
        <f>TRUNC(SUMIF(N876:N877, N875, J876:J877),0)</f>
        <v>0</v>
      </c>
      <c r="K878" s="13"/>
      <c r="L878" s="14">
        <f>F878+H878+J878</f>
        <v>75352</v>
      </c>
      <c r="M878" s="8" t="s">
        <v>52</v>
      </c>
      <c r="N878" s="2" t="s">
        <v>106</v>
      </c>
      <c r="O878" s="2" t="s">
        <v>106</v>
      </c>
      <c r="P878" s="2" t="s">
        <v>52</v>
      </c>
      <c r="Q878" s="2" t="s">
        <v>52</v>
      </c>
      <c r="R878" s="2" t="s">
        <v>52</v>
      </c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2" t="s">
        <v>52</v>
      </c>
      <c r="AW878" s="2" t="s">
        <v>52</v>
      </c>
      <c r="AX878" s="2" t="s">
        <v>52</v>
      </c>
      <c r="AY878" s="2" t="s">
        <v>52</v>
      </c>
    </row>
    <row r="879" spans="1:51" ht="30" customHeight="1">
      <c r="A879" s="9"/>
      <c r="B879" s="9"/>
      <c r="C879" s="9"/>
      <c r="D879" s="9"/>
      <c r="E879" s="13"/>
      <c r="F879" s="14"/>
      <c r="G879" s="13"/>
      <c r="H879" s="14"/>
      <c r="I879" s="13"/>
      <c r="J879" s="14"/>
      <c r="K879" s="13"/>
      <c r="L879" s="14"/>
      <c r="M879" s="9"/>
    </row>
    <row r="880" spans="1:51" ht="30" customHeight="1">
      <c r="A880" s="44" t="s">
        <v>1844</v>
      </c>
      <c r="B880" s="44"/>
      <c r="C880" s="44"/>
      <c r="D880" s="44"/>
      <c r="E880" s="45"/>
      <c r="F880" s="46"/>
      <c r="G880" s="45"/>
      <c r="H880" s="46"/>
      <c r="I880" s="45"/>
      <c r="J880" s="46"/>
      <c r="K880" s="45"/>
      <c r="L880" s="46"/>
      <c r="M880" s="44"/>
      <c r="N880" s="1" t="s">
        <v>1845</v>
      </c>
    </row>
    <row r="881" spans="1:51" ht="30" customHeight="1">
      <c r="A881" s="8" t="s">
        <v>1849</v>
      </c>
      <c r="B881" s="8" t="s">
        <v>1847</v>
      </c>
      <c r="C881" s="8" t="s">
        <v>94</v>
      </c>
      <c r="D881" s="9">
        <v>0.20849999999999999</v>
      </c>
      <c r="E881" s="13">
        <f>단가대비표!O5</f>
        <v>0</v>
      </c>
      <c r="F881" s="14">
        <f>TRUNC(E881*D881,1)</f>
        <v>0</v>
      </c>
      <c r="G881" s="13">
        <f>단가대비표!P5</f>
        <v>0</v>
      </c>
      <c r="H881" s="14">
        <f>TRUNC(G881*D881,1)</f>
        <v>0</v>
      </c>
      <c r="I881" s="13">
        <f>단가대비표!V5</f>
        <v>101750</v>
      </c>
      <c r="J881" s="14">
        <f>TRUNC(I881*D881,1)</f>
        <v>21214.799999999999</v>
      </c>
      <c r="K881" s="13">
        <f t="shared" ref="K881:L884" si="86">TRUNC(E881+G881+I881,1)</f>
        <v>101750</v>
      </c>
      <c r="L881" s="14">
        <f t="shared" si="86"/>
        <v>21214.799999999999</v>
      </c>
      <c r="M881" s="8" t="s">
        <v>1811</v>
      </c>
      <c r="N881" s="2" t="s">
        <v>1845</v>
      </c>
      <c r="O881" s="2" t="s">
        <v>1850</v>
      </c>
      <c r="P881" s="2" t="s">
        <v>64</v>
      </c>
      <c r="Q881" s="2" t="s">
        <v>64</v>
      </c>
      <c r="R881" s="2" t="s">
        <v>63</v>
      </c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2" t="s">
        <v>52</v>
      </c>
      <c r="AW881" s="2" t="s">
        <v>1851</v>
      </c>
      <c r="AX881" s="2" t="s">
        <v>52</v>
      </c>
      <c r="AY881" s="2" t="s">
        <v>52</v>
      </c>
    </row>
    <row r="882" spans="1:51" ht="30" customHeight="1">
      <c r="A882" s="8" t="s">
        <v>1814</v>
      </c>
      <c r="B882" s="8" t="s">
        <v>1815</v>
      </c>
      <c r="C882" s="8" t="s">
        <v>1113</v>
      </c>
      <c r="D882" s="9">
        <v>11.6</v>
      </c>
      <c r="E882" s="13">
        <f>단가대비표!O23</f>
        <v>1303</v>
      </c>
      <c r="F882" s="14">
        <f>TRUNC(E882*D882,1)</f>
        <v>15114.8</v>
      </c>
      <c r="G882" s="13">
        <f>단가대비표!P23</f>
        <v>0</v>
      </c>
      <c r="H882" s="14">
        <f>TRUNC(G882*D882,1)</f>
        <v>0</v>
      </c>
      <c r="I882" s="13">
        <f>단가대비표!V23</f>
        <v>0</v>
      </c>
      <c r="J882" s="14">
        <f>TRUNC(I882*D882,1)</f>
        <v>0</v>
      </c>
      <c r="K882" s="13">
        <f t="shared" si="86"/>
        <v>1303</v>
      </c>
      <c r="L882" s="14">
        <f t="shared" si="86"/>
        <v>15114.8</v>
      </c>
      <c r="M882" s="8" t="s">
        <v>52</v>
      </c>
      <c r="N882" s="2" t="s">
        <v>1845</v>
      </c>
      <c r="O882" s="2" t="s">
        <v>1816</v>
      </c>
      <c r="P882" s="2" t="s">
        <v>64</v>
      </c>
      <c r="Q882" s="2" t="s">
        <v>64</v>
      </c>
      <c r="R882" s="2" t="s">
        <v>63</v>
      </c>
      <c r="S882" s="3"/>
      <c r="T882" s="3"/>
      <c r="U882" s="3"/>
      <c r="V882" s="3">
        <v>1</v>
      </c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2" t="s">
        <v>52</v>
      </c>
      <c r="AW882" s="2" t="s">
        <v>1852</v>
      </c>
      <c r="AX882" s="2" t="s">
        <v>52</v>
      </c>
      <c r="AY882" s="2" t="s">
        <v>52</v>
      </c>
    </row>
    <row r="883" spans="1:51" ht="30" customHeight="1">
      <c r="A883" s="8" t="s">
        <v>911</v>
      </c>
      <c r="B883" s="8" t="s">
        <v>1853</v>
      </c>
      <c r="C883" s="8" t="s">
        <v>172</v>
      </c>
      <c r="D883" s="9">
        <v>1</v>
      </c>
      <c r="E883" s="13">
        <f>TRUNC(SUMIF(V881:V884, RIGHTB(O883, 1), F881:F884)*U883, 2)</f>
        <v>3325.25</v>
      </c>
      <c r="F883" s="14">
        <f>TRUNC(E883*D883,1)</f>
        <v>3325.2</v>
      </c>
      <c r="G883" s="13">
        <v>0</v>
      </c>
      <c r="H883" s="14">
        <f>TRUNC(G883*D883,1)</f>
        <v>0</v>
      </c>
      <c r="I883" s="13">
        <v>0</v>
      </c>
      <c r="J883" s="14">
        <f>TRUNC(I883*D883,1)</f>
        <v>0</v>
      </c>
      <c r="K883" s="13">
        <f t="shared" si="86"/>
        <v>3325.2</v>
      </c>
      <c r="L883" s="14">
        <f t="shared" si="86"/>
        <v>3325.2</v>
      </c>
      <c r="M883" s="8" t="s">
        <v>52</v>
      </c>
      <c r="N883" s="2" t="s">
        <v>1845</v>
      </c>
      <c r="O883" s="2" t="s">
        <v>843</v>
      </c>
      <c r="P883" s="2" t="s">
        <v>64</v>
      </c>
      <c r="Q883" s="2" t="s">
        <v>64</v>
      </c>
      <c r="R883" s="2" t="s">
        <v>64</v>
      </c>
      <c r="S883" s="3">
        <v>0</v>
      </c>
      <c r="T883" s="3">
        <v>0</v>
      </c>
      <c r="U883" s="3">
        <v>0.22</v>
      </c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2" t="s">
        <v>52</v>
      </c>
      <c r="AW883" s="2" t="s">
        <v>1854</v>
      </c>
      <c r="AX883" s="2" t="s">
        <v>52</v>
      </c>
      <c r="AY883" s="2" t="s">
        <v>52</v>
      </c>
    </row>
    <row r="884" spans="1:51" ht="30" customHeight="1">
      <c r="A884" s="8" t="s">
        <v>1820</v>
      </c>
      <c r="B884" s="8" t="s">
        <v>863</v>
      </c>
      <c r="C884" s="8" t="s">
        <v>859</v>
      </c>
      <c r="D884" s="9">
        <v>1</v>
      </c>
      <c r="E884" s="13">
        <f>TRUNC(단가대비표!O185*1/8*16/12*25/20, 1)</f>
        <v>0</v>
      </c>
      <c r="F884" s="14">
        <f>TRUNC(E884*D884,1)</f>
        <v>0</v>
      </c>
      <c r="G884" s="13">
        <f>TRUNC(단가대비표!P185*1/8*16/12*25/20, 1)</f>
        <v>39632.199999999997</v>
      </c>
      <c r="H884" s="14">
        <f>TRUNC(G884*D884,1)</f>
        <v>39632.199999999997</v>
      </c>
      <c r="I884" s="13">
        <f>TRUNC(단가대비표!V185*1/8*16/12*25/20, 1)</f>
        <v>0</v>
      </c>
      <c r="J884" s="14">
        <f>TRUNC(I884*D884,1)</f>
        <v>0</v>
      </c>
      <c r="K884" s="13">
        <f t="shared" si="86"/>
        <v>39632.199999999997</v>
      </c>
      <c r="L884" s="14">
        <f t="shared" si="86"/>
        <v>39632.199999999997</v>
      </c>
      <c r="M884" s="8" t="s">
        <v>52</v>
      </c>
      <c r="N884" s="2" t="s">
        <v>1845</v>
      </c>
      <c r="O884" s="2" t="s">
        <v>1821</v>
      </c>
      <c r="P884" s="2" t="s">
        <v>64</v>
      </c>
      <c r="Q884" s="2" t="s">
        <v>64</v>
      </c>
      <c r="R884" s="2" t="s">
        <v>63</v>
      </c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2" t="s">
        <v>52</v>
      </c>
      <c r="AW884" s="2" t="s">
        <v>1855</v>
      </c>
      <c r="AX884" s="2" t="s">
        <v>63</v>
      </c>
      <c r="AY884" s="2" t="s">
        <v>52</v>
      </c>
    </row>
    <row r="885" spans="1:51" ht="30" customHeight="1">
      <c r="A885" s="8" t="s">
        <v>845</v>
      </c>
      <c r="B885" s="8" t="s">
        <v>52</v>
      </c>
      <c r="C885" s="8" t="s">
        <v>52</v>
      </c>
      <c r="D885" s="9"/>
      <c r="E885" s="13"/>
      <c r="F885" s="14">
        <f>TRUNC(SUMIF(N881:N884, N880, F881:F884),0)</f>
        <v>18440</v>
      </c>
      <c r="G885" s="13"/>
      <c r="H885" s="14">
        <f>TRUNC(SUMIF(N881:N884, N880, H881:H884),0)</f>
        <v>39632</v>
      </c>
      <c r="I885" s="13"/>
      <c r="J885" s="14">
        <f>TRUNC(SUMIF(N881:N884, N880, J881:J884),0)</f>
        <v>21214</v>
      </c>
      <c r="K885" s="13"/>
      <c r="L885" s="14">
        <f>F885+H885+J885</f>
        <v>79286</v>
      </c>
      <c r="M885" s="8" t="s">
        <v>52</v>
      </c>
      <c r="N885" s="2" t="s">
        <v>106</v>
      </c>
      <c r="O885" s="2" t="s">
        <v>106</v>
      </c>
      <c r="P885" s="2" t="s">
        <v>52</v>
      </c>
      <c r="Q885" s="2" t="s">
        <v>52</v>
      </c>
      <c r="R885" s="2" t="s">
        <v>52</v>
      </c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2" t="s">
        <v>52</v>
      </c>
      <c r="AW885" s="2" t="s">
        <v>52</v>
      </c>
      <c r="AX885" s="2" t="s">
        <v>52</v>
      </c>
      <c r="AY885" s="2" t="s">
        <v>52</v>
      </c>
    </row>
    <row r="886" spans="1:51" ht="30" customHeight="1">
      <c r="A886" s="9"/>
      <c r="B886" s="9"/>
      <c r="C886" s="9"/>
      <c r="D886" s="9"/>
      <c r="E886" s="13"/>
      <c r="F886" s="14"/>
      <c r="G886" s="13"/>
      <c r="H886" s="14"/>
      <c r="I886" s="13"/>
      <c r="J886" s="14"/>
      <c r="K886" s="13"/>
      <c r="L886" s="14"/>
      <c r="M886" s="9"/>
    </row>
    <row r="887" spans="1:51" ht="30" customHeight="1">
      <c r="A887" s="44" t="s">
        <v>1856</v>
      </c>
      <c r="B887" s="44"/>
      <c r="C887" s="44"/>
      <c r="D887" s="44"/>
      <c r="E887" s="45"/>
      <c r="F887" s="46"/>
      <c r="G887" s="45"/>
      <c r="H887" s="46"/>
      <c r="I887" s="45"/>
      <c r="J887" s="46"/>
      <c r="K887" s="45"/>
      <c r="L887" s="46"/>
      <c r="M887" s="44"/>
      <c r="N887" s="1" t="s">
        <v>1857</v>
      </c>
    </row>
    <row r="888" spans="1:51" ht="30" customHeight="1">
      <c r="A888" s="8" t="s">
        <v>1858</v>
      </c>
      <c r="B888" s="8" t="s">
        <v>1859</v>
      </c>
      <c r="C888" s="8" t="s">
        <v>94</v>
      </c>
      <c r="D888" s="9">
        <v>0.37080000000000002</v>
      </c>
      <c r="E888" s="13">
        <f>단가대비표!O8</f>
        <v>0</v>
      </c>
      <c r="F888" s="14">
        <f>TRUNC(E888*D888,1)</f>
        <v>0</v>
      </c>
      <c r="G888" s="13">
        <f>단가대비표!P8</f>
        <v>0</v>
      </c>
      <c r="H888" s="14">
        <f>TRUNC(G888*D888,1)</f>
        <v>0</v>
      </c>
      <c r="I888" s="13">
        <f>단가대비표!V8</f>
        <v>1188</v>
      </c>
      <c r="J888" s="14">
        <f>TRUNC(I888*D888,1)</f>
        <v>440.5</v>
      </c>
      <c r="K888" s="13">
        <f t="shared" ref="K888:L891" si="87">TRUNC(E888+G888+I888,1)</f>
        <v>1188</v>
      </c>
      <c r="L888" s="14">
        <f t="shared" si="87"/>
        <v>440.5</v>
      </c>
      <c r="M888" s="8" t="s">
        <v>1811</v>
      </c>
      <c r="N888" s="2" t="s">
        <v>1857</v>
      </c>
      <c r="O888" s="2" t="s">
        <v>1861</v>
      </c>
      <c r="P888" s="2" t="s">
        <v>64</v>
      </c>
      <c r="Q888" s="2" t="s">
        <v>64</v>
      </c>
      <c r="R888" s="2" t="s">
        <v>63</v>
      </c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2" t="s">
        <v>52</v>
      </c>
      <c r="AW888" s="2" t="s">
        <v>1862</v>
      </c>
      <c r="AX888" s="2" t="s">
        <v>52</v>
      </c>
      <c r="AY888" s="2" t="s">
        <v>52</v>
      </c>
    </row>
    <row r="889" spans="1:51" ht="30" customHeight="1">
      <c r="A889" s="8" t="s">
        <v>1863</v>
      </c>
      <c r="B889" s="8" t="s">
        <v>1864</v>
      </c>
      <c r="C889" s="8" t="s">
        <v>1113</v>
      </c>
      <c r="D889" s="9">
        <v>0.7</v>
      </c>
      <c r="E889" s="13">
        <f>단가대비표!O24</f>
        <v>1477</v>
      </c>
      <c r="F889" s="14">
        <f>TRUNC(E889*D889,1)</f>
        <v>1033.9000000000001</v>
      </c>
      <c r="G889" s="13">
        <f>단가대비표!P24</f>
        <v>0</v>
      </c>
      <c r="H889" s="14">
        <f>TRUNC(G889*D889,1)</f>
        <v>0</v>
      </c>
      <c r="I889" s="13">
        <f>단가대비표!V24</f>
        <v>0</v>
      </c>
      <c r="J889" s="14">
        <f>TRUNC(I889*D889,1)</f>
        <v>0</v>
      </c>
      <c r="K889" s="13">
        <f t="shared" si="87"/>
        <v>1477</v>
      </c>
      <c r="L889" s="14">
        <f t="shared" si="87"/>
        <v>1033.9000000000001</v>
      </c>
      <c r="M889" s="8" t="s">
        <v>52</v>
      </c>
      <c r="N889" s="2" t="s">
        <v>1857</v>
      </c>
      <c r="O889" s="2" t="s">
        <v>1865</v>
      </c>
      <c r="P889" s="2" t="s">
        <v>64</v>
      </c>
      <c r="Q889" s="2" t="s">
        <v>64</v>
      </c>
      <c r="R889" s="2" t="s">
        <v>63</v>
      </c>
      <c r="S889" s="3"/>
      <c r="T889" s="3"/>
      <c r="U889" s="3"/>
      <c r="V889" s="3">
        <v>1</v>
      </c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2" t="s">
        <v>52</v>
      </c>
      <c r="AW889" s="2" t="s">
        <v>1866</v>
      </c>
      <c r="AX889" s="2" t="s">
        <v>52</v>
      </c>
      <c r="AY889" s="2" t="s">
        <v>52</v>
      </c>
    </row>
    <row r="890" spans="1:51" ht="30" customHeight="1">
      <c r="A890" s="8" t="s">
        <v>911</v>
      </c>
      <c r="B890" s="8" t="s">
        <v>1867</v>
      </c>
      <c r="C890" s="8" t="s">
        <v>172</v>
      </c>
      <c r="D890" s="9">
        <v>1</v>
      </c>
      <c r="E890" s="13">
        <f>TRUNC(SUMIF(V888:V891, RIGHTB(O890, 1), F888:F891)*U890, 2)</f>
        <v>103.39</v>
      </c>
      <c r="F890" s="14">
        <f>TRUNC(E890*D890,1)</f>
        <v>103.3</v>
      </c>
      <c r="G890" s="13">
        <v>0</v>
      </c>
      <c r="H890" s="14">
        <f>TRUNC(G890*D890,1)</f>
        <v>0</v>
      </c>
      <c r="I890" s="13">
        <v>0</v>
      </c>
      <c r="J890" s="14">
        <f>TRUNC(I890*D890,1)</f>
        <v>0</v>
      </c>
      <c r="K890" s="13">
        <f t="shared" si="87"/>
        <v>103.3</v>
      </c>
      <c r="L890" s="14">
        <f t="shared" si="87"/>
        <v>103.3</v>
      </c>
      <c r="M890" s="8" t="s">
        <v>52</v>
      </c>
      <c r="N890" s="2" t="s">
        <v>1857</v>
      </c>
      <c r="O890" s="2" t="s">
        <v>843</v>
      </c>
      <c r="P890" s="2" t="s">
        <v>64</v>
      </c>
      <c r="Q890" s="2" t="s">
        <v>64</v>
      </c>
      <c r="R890" s="2" t="s">
        <v>64</v>
      </c>
      <c r="S890" s="3">
        <v>0</v>
      </c>
      <c r="T890" s="3">
        <v>0</v>
      </c>
      <c r="U890" s="3">
        <v>0.1</v>
      </c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2" t="s">
        <v>52</v>
      </c>
      <c r="AW890" s="2" t="s">
        <v>1868</v>
      </c>
      <c r="AX890" s="2" t="s">
        <v>52</v>
      </c>
      <c r="AY890" s="2" t="s">
        <v>52</v>
      </c>
    </row>
    <row r="891" spans="1:51" ht="30" customHeight="1">
      <c r="A891" s="8" t="s">
        <v>1869</v>
      </c>
      <c r="B891" s="8" t="s">
        <v>858</v>
      </c>
      <c r="C891" s="8" t="s">
        <v>859</v>
      </c>
      <c r="D891" s="9">
        <v>1</v>
      </c>
      <c r="E891" s="13">
        <f>TRUNC(단가대비표!O186*1/8*16/12*25/20, 1)</f>
        <v>0</v>
      </c>
      <c r="F891" s="14">
        <f>TRUNC(E891*D891,1)</f>
        <v>0</v>
      </c>
      <c r="G891" s="13">
        <f>TRUNC(단가대비표!P186*1/8*16/12*25/20, 1)</f>
        <v>27401.599999999999</v>
      </c>
      <c r="H891" s="14">
        <f>TRUNC(G891*D891,1)</f>
        <v>27401.599999999999</v>
      </c>
      <c r="I891" s="13">
        <f>TRUNC(단가대비표!V186*1/8*16/12*25/20, 1)</f>
        <v>0</v>
      </c>
      <c r="J891" s="14">
        <f>TRUNC(I891*D891,1)</f>
        <v>0</v>
      </c>
      <c r="K891" s="13">
        <f t="shared" si="87"/>
        <v>27401.599999999999</v>
      </c>
      <c r="L891" s="14">
        <f t="shared" si="87"/>
        <v>27401.599999999999</v>
      </c>
      <c r="M891" s="8" t="s">
        <v>52</v>
      </c>
      <c r="N891" s="2" t="s">
        <v>1857</v>
      </c>
      <c r="O891" s="2" t="s">
        <v>1870</v>
      </c>
      <c r="P891" s="2" t="s">
        <v>64</v>
      </c>
      <c r="Q891" s="2" t="s">
        <v>64</v>
      </c>
      <c r="R891" s="2" t="s">
        <v>63</v>
      </c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2" t="s">
        <v>52</v>
      </c>
      <c r="AW891" s="2" t="s">
        <v>1871</v>
      </c>
      <c r="AX891" s="2" t="s">
        <v>63</v>
      </c>
      <c r="AY891" s="2" t="s">
        <v>52</v>
      </c>
    </row>
    <row r="892" spans="1:51" ht="30" customHeight="1">
      <c r="A892" s="8" t="s">
        <v>845</v>
      </c>
      <c r="B892" s="8" t="s">
        <v>52</v>
      </c>
      <c r="C892" s="8" t="s">
        <v>52</v>
      </c>
      <c r="D892" s="9"/>
      <c r="E892" s="13"/>
      <c r="F892" s="14">
        <f>TRUNC(SUMIF(N888:N891, N887, F888:F891),0)</f>
        <v>1137</v>
      </c>
      <c r="G892" s="13"/>
      <c r="H892" s="14">
        <f>TRUNC(SUMIF(N888:N891, N887, H888:H891),0)</f>
        <v>27401</v>
      </c>
      <c r="I892" s="13"/>
      <c r="J892" s="14">
        <f>TRUNC(SUMIF(N888:N891, N887, J888:J891),0)</f>
        <v>440</v>
      </c>
      <c r="K892" s="13"/>
      <c r="L892" s="14">
        <f>F892+H892+J892</f>
        <v>28978</v>
      </c>
      <c r="M892" s="8" t="s">
        <v>52</v>
      </c>
      <c r="N892" s="2" t="s">
        <v>106</v>
      </c>
      <c r="O892" s="2" t="s">
        <v>106</v>
      </c>
      <c r="P892" s="2" t="s">
        <v>52</v>
      </c>
      <c r="Q892" s="2" t="s">
        <v>52</v>
      </c>
      <c r="R892" s="2" t="s">
        <v>52</v>
      </c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2" t="s">
        <v>52</v>
      </c>
      <c r="AW892" s="2" t="s">
        <v>52</v>
      </c>
      <c r="AX892" s="2" t="s">
        <v>52</v>
      </c>
      <c r="AY892" s="2" t="s">
        <v>52</v>
      </c>
    </row>
    <row r="893" spans="1:51" ht="30" customHeight="1">
      <c r="A893" s="9"/>
      <c r="B893" s="9"/>
      <c r="C893" s="9"/>
      <c r="D893" s="9"/>
      <c r="E893" s="13"/>
      <c r="F893" s="14"/>
      <c r="G893" s="13"/>
      <c r="H893" s="14"/>
      <c r="I893" s="13"/>
      <c r="J893" s="14"/>
      <c r="K893" s="13"/>
      <c r="L893" s="14"/>
      <c r="M893" s="9"/>
    </row>
    <row r="894" spans="1:51" ht="30" customHeight="1">
      <c r="A894" s="44" t="s">
        <v>1872</v>
      </c>
      <c r="B894" s="44"/>
      <c r="C894" s="44"/>
      <c r="D894" s="44"/>
      <c r="E894" s="45"/>
      <c r="F894" s="46"/>
      <c r="G894" s="45"/>
      <c r="H894" s="46"/>
      <c r="I894" s="45"/>
      <c r="J894" s="46"/>
      <c r="K894" s="45"/>
      <c r="L894" s="46"/>
      <c r="M894" s="44"/>
      <c r="N894" s="1" t="s">
        <v>1873</v>
      </c>
    </row>
    <row r="895" spans="1:51" ht="30" customHeight="1">
      <c r="A895" s="8" t="s">
        <v>1877</v>
      </c>
      <c r="B895" s="8" t="s">
        <v>1875</v>
      </c>
      <c r="C895" s="8" t="s">
        <v>94</v>
      </c>
      <c r="D895" s="9">
        <v>0.22789999999999999</v>
      </c>
      <c r="E895" s="13">
        <f>단가대비표!O7</f>
        <v>0</v>
      </c>
      <c r="F895" s="14">
        <f>TRUNC(E895*D895,1)</f>
        <v>0</v>
      </c>
      <c r="G895" s="13">
        <f>단가대비표!P7</f>
        <v>0</v>
      </c>
      <c r="H895" s="14">
        <f>TRUNC(G895*D895,1)</f>
        <v>0</v>
      </c>
      <c r="I895" s="13">
        <f>단가대비표!V7</f>
        <v>80295</v>
      </c>
      <c r="J895" s="14">
        <f>TRUNC(I895*D895,1)</f>
        <v>18299.2</v>
      </c>
      <c r="K895" s="13">
        <f t="shared" ref="K895:L898" si="88">TRUNC(E895+G895+I895,1)</f>
        <v>80295</v>
      </c>
      <c r="L895" s="14">
        <f t="shared" si="88"/>
        <v>18299.2</v>
      </c>
      <c r="M895" s="8" t="s">
        <v>1811</v>
      </c>
      <c r="N895" s="2" t="s">
        <v>1873</v>
      </c>
      <c r="O895" s="2" t="s">
        <v>1878</v>
      </c>
      <c r="P895" s="2" t="s">
        <v>64</v>
      </c>
      <c r="Q895" s="2" t="s">
        <v>64</v>
      </c>
      <c r="R895" s="2" t="s">
        <v>63</v>
      </c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2" t="s">
        <v>52</v>
      </c>
      <c r="AW895" s="2" t="s">
        <v>1879</v>
      </c>
      <c r="AX895" s="2" t="s">
        <v>52</v>
      </c>
      <c r="AY895" s="2" t="s">
        <v>52</v>
      </c>
    </row>
    <row r="896" spans="1:51" ht="30" customHeight="1">
      <c r="A896" s="8" t="s">
        <v>1814</v>
      </c>
      <c r="B896" s="8" t="s">
        <v>1815</v>
      </c>
      <c r="C896" s="8" t="s">
        <v>1113</v>
      </c>
      <c r="D896" s="9">
        <v>15.9</v>
      </c>
      <c r="E896" s="13">
        <f>단가대비표!O23</f>
        <v>1303</v>
      </c>
      <c r="F896" s="14">
        <f>TRUNC(E896*D896,1)</f>
        <v>20717.7</v>
      </c>
      <c r="G896" s="13">
        <f>단가대비표!P23</f>
        <v>0</v>
      </c>
      <c r="H896" s="14">
        <f>TRUNC(G896*D896,1)</f>
        <v>0</v>
      </c>
      <c r="I896" s="13">
        <f>단가대비표!V23</f>
        <v>0</v>
      </c>
      <c r="J896" s="14">
        <f>TRUNC(I896*D896,1)</f>
        <v>0</v>
      </c>
      <c r="K896" s="13">
        <f t="shared" si="88"/>
        <v>1303</v>
      </c>
      <c r="L896" s="14">
        <f t="shared" si="88"/>
        <v>20717.7</v>
      </c>
      <c r="M896" s="8" t="s">
        <v>52</v>
      </c>
      <c r="N896" s="2" t="s">
        <v>1873</v>
      </c>
      <c r="O896" s="2" t="s">
        <v>1816</v>
      </c>
      <c r="P896" s="2" t="s">
        <v>64</v>
      </c>
      <c r="Q896" s="2" t="s">
        <v>64</v>
      </c>
      <c r="R896" s="2" t="s">
        <v>63</v>
      </c>
      <c r="S896" s="3"/>
      <c r="T896" s="3"/>
      <c r="U896" s="3"/>
      <c r="V896" s="3">
        <v>1</v>
      </c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2" t="s">
        <v>52</v>
      </c>
      <c r="AW896" s="2" t="s">
        <v>1880</v>
      </c>
      <c r="AX896" s="2" t="s">
        <v>52</v>
      </c>
      <c r="AY896" s="2" t="s">
        <v>52</v>
      </c>
    </row>
    <row r="897" spans="1:51" ht="30" customHeight="1">
      <c r="A897" s="8" t="s">
        <v>911</v>
      </c>
      <c r="B897" s="8" t="s">
        <v>1881</v>
      </c>
      <c r="C897" s="8" t="s">
        <v>172</v>
      </c>
      <c r="D897" s="9">
        <v>1</v>
      </c>
      <c r="E897" s="13">
        <f>TRUNC(SUMIF(V895:V898, RIGHTB(O897, 1), F895:F898)*U897, 2)</f>
        <v>7872.72</v>
      </c>
      <c r="F897" s="14">
        <f>TRUNC(E897*D897,1)</f>
        <v>7872.7</v>
      </c>
      <c r="G897" s="13">
        <v>0</v>
      </c>
      <c r="H897" s="14">
        <f>TRUNC(G897*D897,1)</f>
        <v>0</v>
      </c>
      <c r="I897" s="13">
        <v>0</v>
      </c>
      <c r="J897" s="14">
        <f>TRUNC(I897*D897,1)</f>
        <v>0</v>
      </c>
      <c r="K897" s="13">
        <f t="shared" si="88"/>
        <v>7872.7</v>
      </c>
      <c r="L897" s="14">
        <f t="shared" si="88"/>
        <v>7872.7</v>
      </c>
      <c r="M897" s="8" t="s">
        <v>52</v>
      </c>
      <c r="N897" s="2" t="s">
        <v>1873</v>
      </c>
      <c r="O897" s="2" t="s">
        <v>843</v>
      </c>
      <c r="P897" s="2" t="s">
        <v>64</v>
      </c>
      <c r="Q897" s="2" t="s">
        <v>64</v>
      </c>
      <c r="R897" s="2" t="s">
        <v>64</v>
      </c>
      <c r="S897" s="3">
        <v>0</v>
      </c>
      <c r="T897" s="3">
        <v>0</v>
      </c>
      <c r="U897" s="3">
        <v>0.38</v>
      </c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2" t="s">
        <v>52</v>
      </c>
      <c r="AW897" s="2" t="s">
        <v>1882</v>
      </c>
      <c r="AX897" s="2" t="s">
        <v>52</v>
      </c>
      <c r="AY897" s="2" t="s">
        <v>52</v>
      </c>
    </row>
    <row r="898" spans="1:51" ht="30" customHeight="1">
      <c r="A898" s="8" t="s">
        <v>1820</v>
      </c>
      <c r="B898" s="8" t="s">
        <v>863</v>
      </c>
      <c r="C898" s="8" t="s">
        <v>859</v>
      </c>
      <c r="D898" s="9">
        <v>1</v>
      </c>
      <c r="E898" s="13">
        <f>TRUNC(단가대비표!O185*1/8*16/12*25/20, 1)</f>
        <v>0</v>
      </c>
      <c r="F898" s="14">
        <f>TRUNC(E898*D898,1)</f>
        <v>0</v>
      </c>
      <c r="G898" s="13">
        <f>TRUNC(단가대비표!P185*1/8*16/12*25/20, 1)</f>
        <v>39632.199999999997</v>
      </c>
      <c r="H898" s="14">
        <f>TRUNC(G898*D898,1)</f>
        <v>39632.199999999997</v>
      </c>
      <c r="I898" s="13">
        <f>TRUNC(단가대비표!V185*1/8*16/12*25/20, 1)</f>
        <v>0</v>
      </c>
      <c r="J898" s="14">
        <f>TRUNC(I898*D898,1)</f>
        <v>0</v>
      </c>
      <c r="K898" s="13">
        <f t="shared" si="88"/>
        <v>39632.199999999997</v>
      </c>
      <c r="L898" s="14">
        <f t="shared" si="88"/>
        <v>39632.199999999997</v>
      </c>
      <c r="M898" s="8" t="s">
        <v>52</v>
      </c>
      <c r="N898" s="2" t="s">
        <v>1873</v>
      </c>
      <c r="O898" s="2" t="s">
        <v>1821</v>
      </c>
      <c r="P898" s="2" t="s">
        <v>64</v>
      </c>
      <c r="Q898" s="2" t="s">
        <v>64</v>
      </c>
      <c r="R898" s="2" t="s">
        <v>63</v>
      </c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2" t="s">
        <v>52</v>
      </c>
      <c r="AW898" s="2" t="s">
        <v>1883</v>
      </c>
      <c r="AX898" s="2" t="s">
        <v>63</v>
      </c>
      <c r="AY898" s="2" t="s">
        <v>52</v>
      </c>
    </row>
    <row r="899" spans="1:51" ht="30" customHeight="1">
      <c r="A899" s="8" t="s">
        <v>845</v>
      </c>
      <c r="B899" s="8" t="s">
        <v>52</v>
      </c>
      <c r="C899" s="8" t="s">
        <v>52</v>
      </c>
      <c r="D899" s="9"/>
      <c r="E899" s="13"/>
      <c r="F899" s="14">
        <f>TRUNC(SUMIF(N895:N898, N894, F895:F898),0)</f>
        <v>28590</v>
      </c>
      <c r="G899" s="13"/>
      <c r="H899" s="14">
        <f>TRUNC(SUMIF(N895:N898, N894, H895:H898),0)</f>
        <v>39632</v>
      </c>
      <c r="I899" s="13"/>
      <c r="J899" s="14">
        <f>TRUNC(SUMIF(N895:N898, N894, J895:J898),0)</f>
        <v>18299</v>
      </c>
      <c r="K899" s="13"/>
      <c r="L899" s="14">
        <f>F899+H899+J899</f>
        <v>86521</v>
      </c>
      <c r="M899" s="8" t="s">
        <v>52</v>
      </c>
      <c r="N899" s="2" t="s">
        <v>106</v>
      </c>
      <c r="O899" s="2" t="s">
        <v>106</v>
      </c>
      <c r="P899" s="2" t="s">
        <v>52</v>
      </c>
      <c r="Q899" s="2" t="s">
        <v>52</v>
      </c>
      <c r="R899" s="2" t="s">
        <v>52</v>
      </c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2" t="s">
        <v>52</v>
      </c>
      <c r="AW899" s="2" t="s">
        <v>52</v>
      </c>
      <c r="AX899" s="2" t="s">
        <v>52</v>
      </c>
      <c r="AY899" s="2" t="s">
        <v>52</v>
      </c>
    </row>
    <row r="900" spans="1:51" ht="30" customHeight="1">
      <c r="A900" s="9"/>
      <c r="B900" s="9"/>
      <c r="C900" s="9"/>
      <c r="D900" s="9"/>
      <c r="E900" s="13"/>
      <c r="F900" s="14"/>
      <c r="G900" s="13"/>
      <c r="H900" s="14"/>
      <c r="I900" s="13"/>
      <c r="J900" s="14"/>
      <c r="K900" s="13"/>
      <c r="L900" s="14"/>
      <c r="M900" s="9"/>
    </row>
    <row r="901" spans="1:51" ht="30" customHeight="1">
      <c r="A901" s="44" t="s">
        <v>1884</v>
      </c>
      <c r="B901" s="44"/>
      <c r="C901" s="44"/>
      <c r="D901" s="44"/>
      <c r="E901" s="45"/>
      <c r="F901" s="46"/>
      <c r="G901" s="45"/>
      <c r="H901" s="46"/>
      <c r="I901" s="45"/>
      <c r="J901" s="46"/>
      <c r="K901" s="45"/>
      <c r="L901" s="46"/>
      <c r="M901" s="44"/>
      <c r="N901" s="1" t="s">
        <v>973</v>
      </c>
    </row>
    <row r="902" spans="1:51" ht="30" customHeight="1">
      <c r="A902" s="8" t="s">
        <v>884</v>
      </c>
      <c r="B902" s="8" t="s">
        <v>1885</v>
      </c>
      <c r="C902" s="8" t="s">
        <v>886</v>
      </c>
      <c r="D902" s="9">
        <v>5</v>
      </c>
      <c r="E902" s="13">
        <f>단가대비표!O116</f>
        <v>1220</v>
      </c>
      <c r="F902" s="14">
        <f>TRUNC(E902*D902,1)</f>
        <v>6100</v>
      </c>
      <c r="G902" s="13">
        <f>단가대비표!P116</f>
        <v>0</v>
      </c>
      <c r="H902" s="14">
        <f>TRUNC(G902*D902,1)</f>
        <v>0</v>
      </c>
      <c r="I902" s="13">
        <f>단가대비표!V116</f>
        <v>0</v>
      </c>
      <c r="J902" s="14">
        <f>TRUNC(I902*D902,1)</f>
        <v>0</v>
      </c>
      <c r="K902" s="13">
        <f t="shared" ref="K902:L904" si="89">TRUNC(E902+G902+I902,1)</f>
        <v>1220</v>
      </c>
      <c r="L902" s="14">
        <f t="shared" si="89"/>
        <v>6100</v>
      </c>
      <c r="M902" s="8" t="s">
        <v>52</v>
      </c>
      <c r="N902" s="2" t="s">
        <v>973</v>
      </c>
      <c r="O902" s="2" t="s">
        <v>1886</v>
      </c>
      <c r="P902" s="2" t="s">
        <v>64</v>
      </c>
      <c r="Q902" s="2" t="s">
        <v>64</v>
      </c>
      <c r="R902" s="2" t="s">
        <v>63</v>
      </c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2" t="s">
        <v>52</v>
      </c>
      <c r="AW902" s="2" t="s">
        <v>1887</v>
      </c>
      <c r="AX902" s="2" t="s">
        <v>52</v>
      </c>
      <c r="AY902" s="2" t="s">
        <v>52</v>
      </c>
    </row>
    <row r="903" spans="1:51" ht="30" customHeight="1">
      <c r="A903" s="8" t="s">
        <v>1888</v>
      </c>
      <c r="B903" s="8" t="s">
        <v>1889</v>
      </c>
      <c r="C903" s="8" t="s">
        <v>121</v>
      </c>
      <c r="D903" s="9">
        <v>1</v>
      </c>
      <c r="E903" s="13">
        <f>일위대가목록!E175</f>
        <v>5468</v>
      </c>
      <c r="F903" s="14">
        <f>TRUNC(E903*D903,1)</f>
        <v>5468</v>
      </c>
      <c r="G903" s="13">
        <f>일위대가목록!F175</f>
        <v>273432</v>
      </c>
      <c r="H903" s="14">
        <f>TRUNC(G903*D903,1)</f>
        <v>273432</v>
      </c>
      <c r="I903" s="13">
        <f>일위대가목록!G175</f>
        <v>0</v>
      </c>
      <c r="J903" s="14">
        <f>TRUNC(I903*D903,1)</f>
        <v>0</v>
      </c>
      <c r="K903" s="13">
        <f t="shared" si="89"/>
        <v>278900</v>
      </c>
      <c r="L903" s="14">
        <f t="shared" si="89"/>
        <v>278900</v>
      </c>
      <c r="M903" s="8" t="s">
        <v>1890</v>
      </c>
      <c r="N903" s="2" t="s">
        <v>973</v>
      </c>
      <c r="O903" s="2" t="s">
        <v>1891</v>
      </c>
      <c r="P903" s="2" t="s">
        <v>63</v>
      </c>
      <c r="Q903" s="2" t="s">
        <v>64</v>
      </c>
      <c r="R903" s="2" t="s">
        <v>64</v>
      </c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2" t="s">
        <v>52</v>
      </c>
      <c r="AW903" s="2" t="s">
        <v>1892</v>
      </c>
      <c r="AX903" s="2" t="s">
        <v>52</v>
      </c>
      <c r="AY903" s="2" t="s">
        <v>52</v>
      </c>
    </row>
    <row r="904" spans="1:51" ht="30" customHeight="1">
      <c r="A904" s="8" t="s">
        <v>1893</v>
      </c>
      <c r="B904" s="8" t="s">
        <v>1889</v>
      </c>
      <c r="C904" s="8" t="s">
        <v>121</v>
      </c>
      <c r="D904" s="9">
        <v>1</v>
      </c>
      <c r="E904" s="13">
        <f>일위대가목록!E176</f>
        <v>0</v>
      </c>
      <c r="F904" s="14">
        <f>TRUNC(E904*D904,1)</f>
        <v>0</v>
      </c>
      <c r="G904" s="13">
        <f>일위대가목록!F176</f>
        <v>449742</v>
      </c>
      <c r="H904" s="14">
        <f>TRUNC(G904*D904,1)</f>
        <v>449742</v>
      </c>
      <c r="I904" s="13">
        <f>일위대가목록!G176</f>
        <v>0</v>
      </c>
      <c r="J904" s="14">
        <f>TRUNC(I904*D904,1)</f>
        <v>0</v>
      </c>
      <c r="K904" s="13">
        <f t="shared" si="89"/>
        <v>449742</v>
      </c>
      <c r="L904" s="14">
        <f t="shared" si="89"/>
        <v>449742</v>
      </c>
      <c r="M904" s="8" t="s">
        <v>1894</v>
      </c>
      <c r="N904" s="2" t="s">
        <v>973</v>
      </c>
      <c r="O904" s="2" t="s">
        <v>1895</v>
      </c>
      <c r="P904" s="2" t="s">
        <v>63</v>
      </c>
      <c r="Q904" s="2" t="s">
        <v>64</v>
      </c>
      <c r="R904" s="2" t="s">
        <v>64</v>
      </c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2" t="s">
        <v>52</v>
      </c>
      <c r="AW904" s="2" t="s">
        <v>1896</v>
      </c>
      <c r="AX904" s="2" t="s">
        <v>52</v>
      </c>
      <c r="AY904" s="2" t="s">
        <v>52</v>
      </c>
    </row>
    <row r="905" spans="1:51" ht="30" customHeight="1">
      <c r="A905" s="8" t="s">
        <v>845</v>
      </c>
      <c r="B905" s="8" t="s">
        <v>52</v>
      </c>
      <c r="C905" s="8" t="s">
        <v>52</v>
      </c>
      <c r="D905" s="9"/>
      <c r="E905" s="13"/>
      <c r="F905" s="14">
        <f>TRUNC(SUMIF(N902:N904, N901, F902:F904),0)</f>
        <v>11568</v>
      </c>
      <c r="G905" s="13"/>
      <c r="H905" s="14">
        <f>TRUNC(SUMIF(N902:N904, N901, H902:H904),0)</f>
        <v>723174</v>
      </c>
      <c r="I905" s="13"/>
      <c r="J905" s="14">
        <f>TRUNC(SUMIF(N902:N904, N901, J902:J904),0)</f>
        <v>0</v>
      </c>
      <c r="K905" s="13"/>
      <c r="L905" s="14">
        <f>F905+H905+J905</f>
        <v>734742</v>
      </c>
      <c r="M905" s="8" t="s">
        <v>52</v>
      </c>
      <c r="N905" s="2" t="s">
        <v>106</v>
      </c>
      <c r="O905" s="2" t="s">
        <v>106</v>
      </c>
      <c r="P905" s="2" t="s">
        <v>52</v>
      </c>
      <c r="Q905" s="2" t="s">
        <v>52</v>
      </c>
      <c r="R905" s="2" t="s">
        <v>52</v>
      </c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2" t="s">
        <v>52</v>
      </c>
      <c r="AW905" s="2" t="s">
        <v>52</v>
      </c>
      <c r="AX905" s="2" t="s">
        <v>52</v>
      </c>
      <c r="AY905" s="2" t="s">
        <v>52</v>
      </c>
    </row>
    <row r="906" spans="1:51" ht="30" customHeight="1">
      <c r="A906" s="9"/>
      <c r="B906" s="9"/>
      <c r="C906" s="9"/>
      <c r="D906" s="9"/>
      <c r="E906" s="13"/>
      <c r="F906" s="14"/>
      <c r="G906" s="13"/>
      <c r="H906" s="14"/>
      <c r="I906" s="13"/>
      <c r="J906" s="14"/>
      <c r="K906" s="13"/>
      <c r="L906" s="14"/>
      <c r="M906" s="9"/>
    </row>
    <row r="907" spans="1:51" ht="30" customHeight="1">
      <c r="A907" s="44" t="s">
        <v>1897</v>
      </c>
      <c r="B907" s="44"/>
      <c r="C907" s="44"/>
      <c r="D907" s="44"/>
      <c r="E907" s="45"/>
      <c r="F907" s="46"/>
      <c r="G907" s="45"/>
      <c r="H907" s="46"/>
      <c r="I907" s="45"/>
      <c r="J907" s="46"/>
      <c r="K907" s="45"/>
      <c r="L907" s="46"/>
      <c r="M907" s="44"/>
      <c r="N907" s="1" t="s">
        <v>1891</v>
      </c>
    </row>
    <row r="908" spans="1:51" ht="30" customHeight="1">
      <c r="A908" s="8" t="s">
        <v>1898</v>
      </c>
      <c r="B908" s="8" t="s">
        <v>858</v>
      </c>
      <c r="C908" s="8" t="s">
        <v>859</v>
      </c>
      <c r="D908" s="9">
        <v>1.07</v>
      </c>
      <c r="E908" s="13">
        <f>단가대비표!O164</f>
        <v>0</v>
      </c>
      <c r="F908" s="14">
        <f>TRUNC(E908*D908,1)</f>
        <v>0</v>
      </c>
      <c r="G908" s="13">
        <f>단가대비표!P164</f>
        <v>212935</v>
      </c>
      <c r="H908" s="14">
        <f>TRUNC(G908*D908,1)</f>
        <v>227840.4</v>
      </c>
      <c r="I908" s="13">
        <f>단가대비표!V164</f>
        <v>0</v>
      </c>
      <c r="J908" s="14">
        <f>TRUNC(I908*D908,1)</f>
        <v>0</v>
      </c>
      <c r="K908" s="13">
        <f t="shared" ref="K908:L910" si="90">TRUNC(E908+G908+I908,1)</f>
        <v>212935</v>
      </c>
      <c r="L908" s="14">
        <f t="shared" si="90"/>
        <v>227840.4</v>
      </c>
      <c r="M908" s="8" t="s">
        <v>52</v>
      </c>
      <c r="N908" s="2" t="s">
        <v>1891</v>
      </c>
      <c r="O908" s="2" t="s">
        <v>1899</v>
      </c>
      <c r="P908" s="2" t="s">
        <v>64</v>
      </c>
      <c r="Q908" s="2" t="s">
        <v>64</v>
      </c>
      <c r="R908" s="2" t="s">
        <v>63</v>
      </c>
      <c r="S908" s="3"/>
      <c r="T908" s="3"/>
      <c r="U908" s="3"/>
      <c r="V908" s="3">
        <v>1</v>
      </c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2" t="s">
        <v>52</v>
      </c>
      <c r="AW908" s="2" t="s">
        <v>1900</v>
      </c>
      <c r="AX908" s="2" t="s">
        <v>52</v>
      </c>
      <c r="AY908" s="2" t="s">
        <v>52</v>
      </c>
    </row>
    <row r="909" spans="1:51" ht="30" customHeight="1">
      <c r="A909" s="8" t="s">
        <v>862</v>
      </c>
      <c r="B909" s="8" t="s">
        <v>863</v>
      </c>
      <c r="C909" s="8" t="s">
        <v>859</v>
      </c>
      <c r="D909" s="9">
        <v>0.35</v>
      </c>
      <c r="E909" s="13">
        <f>단가대비표!O160</f>
        <v>0</v>
      </c>
      <c r="F909" s="14">
        <f>TRUNC(E909*D909,1)</f>
        <v>0</v>
      </c>
      <c r="G909" s="13">
        <f>단가대비표!P160</f>
        <v>130264</v>
      </c>
      <c r="H909" s="14">
        <f>TRUNC(G909*D909,1)</f>
        <v>45592.4</v>
      </c>
      <c r="I909" s="13">
        <f>단가대비표!V160</f>
        <v>0</v>
      </c>
      <c r="J909" s="14">
        <f>TRUNC(I909*D909,1)</f>
        <v>0</v>
      </c>
      <c r="K909" s="13">
        <f t="shared" si="90"/>
        <v>130264</v>
      </c>
      <c r="L909" s="14">
        <f t="shared" si="90"/>
        <v>45592.4</v>
      </c>
      <c r="M909" s="8" t="s">
        <v>52</v>
      </c>
      <c r="N909" s="2" t="s">
        <v>1891</v>
      </c>
      <c r="O909" s="2" t="s">
        <v>864</v>
      </c>
      <c r="P909" s="2" t="s">
        <v>64</v>
      </c>
      <c r="Q909" s="2" t="s">
        <v>64</v>
      </c>
      <c r="R909" s="2" t="s">
        <v>63</v>
      </c>
      <c r="S909" s="3"/>
      <c r="T909" s="3"/>
      <c r="U909" s="3"/>
      <c r="V909" s="3">
        <v>1</v>
      </c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2" t="s">
        <v>52</v>
      </c>
      <c r="AW909" s="2" t="s">
        <v>1901</v>
      </c>
      <c r="AX909" s="2" t="s">
        <v>52</v>
      </c>
      <c r="AY909" s="2" t="s">
        <v>52</v>
      </c>
    </row>
    <row r="910" spans="1:51" ht="30" customHeight="1">
      <c r="A910" s="8" t="s">
        <v>1902</v>
      </c>
      <c r="B910" s="8" t="s">
        <v>999</v>
      </c>
      <c r="C910" s="8" t="s">
        <v>172</v>
      </c>
      <c r="D910" s="9">
        <v>1</v>
      </c>
      <c r="E910" s="13">
        <f>TRUNC(SUMIF(V908:V910, RIGHTB(O910, 1), H908:H910)*U910, 2)</f>
        <v>5468.65</v>
      </c>
      <c r="F910" s="14">
        <f>TRUNC(E910*D910,1)</f>
        <v>5468.6</v>
      </c>
      <c r="G910" s="13">
        <v>0</v>
      </c>
      <c r="H910" s="14">
        <f>TRUNC(G910*D910,1)</f>
        <v>0</v>
      </c>
      <c r="I910" s="13">
        <v>0</v>
      </c>
      <c r="J910" s="14">
        <f>TRUNC(I910*D910,1)</f>
        <v>0</v>
      </c>
      <c r="K910" s="13">
        <f t="shared" si="90"/>
        <v>5468.6</v>
      </c>
      <c r="L910" s="14">
        <f t="shared" si="90"/>
        <v>5468.6</v>
      </c>
      <c r="M910" s="8" t="s">
        <v>52</v>
      </c>
      <c r="N910" s="2" t="s">
        <v>1891</v>
      </c>
      <c r="O910" s="2" t="s">
        <v>843</v>
      </c>
      <c r="P910" s="2" t="s">
        <v>64</v>
      </c>
      <c r="Q910" s="2" t="s">
        <v>64</v>
      </c>
      <c r="R910" s="2" t="s">
        <v>64</v>
      </c>
      <c r="S910" s="3">
        <v>1</v>
      </c>
      <c r="T910" s="3">
        <v>0</v>
      </c>
      <c r="U910" s="3">
        <v>0.02</v>
      </c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2" t="s">
        <v>52</v>
      </c>
      <c r="AW910" s="2" t="s">
        <v>1903</v>
      </c>
      <c r="AX910" s="2" t="s">
        <v>52</v>
      </c>
      <c r="AY910" s="2" t="s">
        <v>52</v>
      </c>
    </row>
    <row r="911" spans="1:51" ht="30" customHeight="1">
      <c r="A911" s="8" t="s">
        <v>845</v>
      </c>
      <c r="B911" s="8" t="s">
        <v>52</v>
      </c>
      <c r="C911" s="8" t="s">
        <v>52</v>
      </c>
      <c r="D911" s="9"/>
      <c r="E911" s="13"/>
      <c r="F911" s="14">
        <f>TRUNC(SUMIF(N908:N910, N907, F908:F910),0)</f>
        <v>5468</v>
      </c>
      <c r="G911" s="13"/>
      <c r="H911" s="14">
        <f>TRUNC(SUMIF(N908:N910, N907, H908:H910),0)</f>
        <v>273432</v>
      </c>
      <c r="I911" s="13"/>
      <c r="J911" s="14">
        <f>TRUNC(SUMIF(N908:N910, N907, J908:J910),0)</f>
        <v>0</v>
      </c>
      <c r="K911" s="13"/>
      <c r="L911" s="14">
        <f>F911+H911+J911</f>
        <v>278900</v>
      </c>
      <c r="M911" s="8" t="s">
        <v>52</v>
      </c>
      <c r="N911" s="2" t="s">
        <v>106</v>
      </c>
      <c r="O911" s="2" t="s">
        <v>106</v>
      </c>
      <c r="P911" s="2" t="s">
        <v>52</v>
      </c>
      <c r="Q911" s="2" t="s">
        <v>52</v>
      </c>
      <c r="R911" s="2" t="s">
        <v>52</v>
      </c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2" t="s">
        <v>52</v>
      </c>
      <c r="AW911" s="2" t="s">
        <v>52</v>
      </c>
      <c r="AX911" s="2" t="s">
        <v>52</v>
      </c>
      <c r="AY911" s="2" t="s">
        <v>52</v>
      </c>
    </row>
    <row r="912" spans="1:51" ht="30" customHeight="1">
      <c r="A912" s="9"/>
      <c r="B912" s="9"/>
      <c r="C912" s="9"/>
      <c r="D912" s="9"/>
      <c r="E912" s="13"/>
      <c r="F912" s="14"/>
      <c r="G912" s="13"/>
      <c r="H912" s="14"/>
      <c r="I912" s="13"/>
      <c r="J912" s="14"/>
      <c r="K912" s="13"/>
      <c r="L912" s="14"/>
      <c r="M912" s="9"/>
    </row>
    <row r="913" spans="1:51" ht="30" customHeight="1">
      <c r="A913" s="44" t="s">
        <v>1904</v>
      </c>
      <c r="B913" s="44"/>
      <c r="C913" s="44"/>
      <c r="D913" s="44"/>
      <c r="E913" s="45"/>
      <c r="F913" s="46"/>
      <c r="G913" s="45"/>
      <c r="H913" s="46"/>
      <c r="I913" s="45"/>
      <c r="J913" s="46"/>
      <c r="K913" s="45"/>
      <c r="L913" s="46"/>
      <c r="M913" s="44"/>
      <c r="N913" s="1" t="s">
        <v>1895</v>
      </c>
    </row>
    <row r="914" spans="1:51" ht="30" customHeight="1">
      <c r="A914" s="8" t="s">
        <v>1898</v>
      </c>
      <c r="B914" s="8" t="s">
        <v>858</v>
      </c>
      <c r="C914" s="8" t="s">
        <v>859</v>
      </c>
      <c r="D914" s="9">
        <v>1.69</v>
      </c>
      <c r="E914" s="13">
        <f>단가대비표!O164</f>
        <v>0</v>
      </c>
      <c r="F914" s="14">
        <f>TRUNC(E914*D914,1)</f>
        <v>0</v>
      </c>
      <c r="G914" s="13">
        <f>단가대비표!P164</f>
        <v>212935</v>
      </c>
      <c r="H914" s="14">
        <f>TRUNC(G914*D914,1)</f>
        <v>359860.1</v>
      </c>
      <c r="I914" s="13">
        <f>단가대비표!V164</f>
        <v>0</v>
      </c>
      <c r="J914" s="14">
        <f>TRUNC(I914*D914,1)</f>
        <v>0</v>
      </c>
      <c r="K914" s="13">
        <f>TRUNC(E914+G914+I914,1)</f>
        <v>212935</v>
      </c>
      <c r="L914" s="14">
        <f>TRUNC(F914+H914+J914,1)</f>
        <v>359860.1</v>
      </c>
      <c r="M914" s="8" t="s">
        <v>52</v>
      </c>
      <c r="N914" s="2" t="s">
        <v>1895</v>
      </c>
      <c r="O914" s="2" t="s">
        <v>1899</v>
      </c>
      <c r="P914" s="2" t="s">
        <v>64</v>
      </c>
      <c r="Q914" s="2" t="s">
        <v>64</v>
      </c>
      <c r="R914" s="2" t="s">
        <v>63</v>
      </c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2" t="s">
        <v>52</v>
      </c>
      <c r="AW914" s="2" t="s">
        <v>1905</v>
      </c>
      <c r="AX914" s="2" t="s">
        <v>52</v>
      </c>
      <c r="AY914" s="2" t="s">
        <v>52</v>
      </c>
    </row>
    <row r="915" spans="1:51" ht="30" customHeight="1">
      <c r="A915" s="8" t="s">
        <v>862</v>
      </c>
      <c r="B915" s="8" t="s">
        <v>863</v>
      </c>
      <c r="C915" s="8" t="s">
        <v>859</v>
      </c>
      <c r="D915" s="9">
        <v>0.69</v>
      </c>
      <c r="E915" s="13">
        <f>단가대비표!O160</f>
        <v>0</v>
      </c>
      <c r="F915" s="14">
        <f>TRUNC(E915*D915,1)</f>
        <v>0</v>
      </c>
      <c r="G915" s="13">
        <f>단가대비표!P160</f>
        <v>130264</v>
      </c>
      <c r="H915" s="14">
        <f>TRUNC(G915*D915,1)</f>
        <v>89882.1</v>
      </c>
      <c r="I915" s="13">
        <f>단가대비표!V160</f>
        <v>0</v>
      </c>
      <c r="J915" s="14">
        <f>TRUNC(I915*D915,1)</f>
        <v>0</v>
      </c>
      <c r="K915" s="13">
        <f>TRUNC(E915+G915+I915,1)</f>
        <v>130264</v>
      </c>
      <c r="L915" s="14">
        <f>TRUNC(F915+H915+J915,1)</f>
        <v>89882.1</v>
      </c>
      <c r="M915" s="8" t="s">
        <v>52</v>
      </c>
      <c r="N915" s="2" t="s">
        <v>1895</v>
      </c>
      <c r="O915" s="2" t="s">
        <v>864</v>
      </c>
      <c r="P915" s="2" t="s">
        <v>64</v>
      </c>
      <c r="Q915" s="2" t="s">
        <v>64</v>
      </c>
      <c r="R915" s="2" t="s">
        <v>63</v>
      </c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2" t="s">
        <v>52</v>
      </c>
      <c r="AW915" s="2" t="s">
        <v>1906</v>
      </c>
      <c r="AX915" s="2" t="s">
        <v>52</v>
      </c>
      <c r="AY915" s="2" t="s">
        <v>52</v>
      </c>
    </row>
    <row r="916" spans="1:51" ht="30" customHeight="1">
      <c r="A916" s="8" t="s">
        <v>845</v>
      </c>
      <c r="B916" s="8" t="s">
        <v>52</v>
      </c>
      <c r="C916" s="8" t="s">
        <v>52</v>
      </c>
      <c r="D916" s="9"/>
      <c r="E916" s="13"/>
      <c r="F916" s="14">
        <f>TRUNC(SUMIF(N914:N915, N913, F914:F915),0)</f>
        <v>0</v>
      </c>
      <c r="G916" s="13"/>
      <c r="H916" s="14">
        <f>TRUNC(SUMIF(N914:N915, N913, H914:H915),0)</f>
        <v>449742</v>
      </c>
      <c r="I916" s="13"/>
      <c r="J916" s="14">
        <f>TRUNC(SUMIF(N914:N915, N913, J914:J915),0)</f>
        <v>0</v>
      </c>
      <c r="K916" s="13"/>
      <c r="L916" s="14">
        <f>F916+H916+J916</f>
        <v>449742</v>
      </c>
      <c r="M916" s="8" t="s">
        <v>52</v>
      </c>
      <c r="N916" s="2" t="s">
        <v>106</v>
      </c>
      <c r="O916" s="2" t="s">
        <v>106</v>
      </c>
      <c r="P916" s="2" t="s">
        <v>52</v>
      </c>
      <c r="Q916" s="2" t="s">
        <v>52</v>
      </c>
      <c r="R916" s="2" t="s">
        <v>52</v>
      </c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2" t="s">
        <v>52</v>
      </c>
      <c r="AW916" s="2" t="s">
        <v>52</v>
      </c>
      <c r="AX916" s="2" t="s">
        <v>52</v>
      </c>
      <c r="AY916" s="2" t="s">
        <v>52</v>
      </c>
    </row>
    <row r="917" spans="1:51" ht="30" customHeight="1">
      <c r="A917" s="9"/>
      <c r="B917" s="9"/>
      <c r="C917" s="9"/>
      <c r="D917" s="9"/>
      <c r="E917" s="13"/>
      <c r="F917" s="14"/>
      <c r="G917" s="13"/>
      <c r="H917" s="14"/>
      <c r="I917" s="13"/>
      <c r="J917" s="14"/>
      <c r="K917" s="13"/>
      <c r="L917" s="14"/>
      <c r="M917" s="9"/>
    </row>
    <row r="918" spans="1:51" ht="30" customHeight="1">
      <c r="A918" s="44" t="s">
        <v>1907</v>
      </c>
      <c r="B918" s="44"/>
      <c r="C918" s="44"/>
      <c r="D918" s="44"/>
      <c r="E918" s="45"/>
      <c r="F918" s="46"/>
      <c r="G918" s="45"/>
      <c r="H918" s="46"/>
      <c r="I918" s="45"/>
      <c r="J918" s="46"/>
      <c r="K918" s="45"/>
      <c r="L918" s="46"/>
      <c r="M918" s="44"/>
      <c r="N918" s="1" t="s">
        <v>978</v>
      </c>
    </row>
    <row r="919" spans="1:51" ht="30" customHeight="1">
      <c r="A919" s="8" t="s">
        <v>1908</v>
      </c>
      <c r="B919" s="8" t="s">
        <v>1909</v>
      </c>
      <c r="C919" s="8" t="s">
        <v>159</v>
      </c>
      <c r="D919" s="9">
        <v>8.8999999999999996E-2</v>
      </c>
      <c r="E919" s="13">
        <f>단가대비표!O108</f>
        <v>21160</v>
      </c>
      <c r="F919" s="14">
        <f t="shared" ref="F919:F925" si="91">TRUNC(E919*D919,1)</f>
        <v>1883.2</v>
      </c>
      <c r="G919" s="13">
        <f>단가대비표!P108</f>
        <v>0</v>
      </c>
      <c r="H919" s="14">
        <f t="shared" ref="H919:H925" si="92">TRUNC(G919*D919,1)</f>
        <v>0</v>
      </c>
      <c r="I919" s="13">
        <f>단가대비표!V108</f>
        <v>0</v>
      </c>
      <c r="J919" s="14">
        <f t="shared" ref="J919:J925" si="93">TRUNC(I919*D919,1)</f>
        <v>0</v>
      </c>
      <c r="K919" s="13">
        <f t="shared" ref="K919:L925" si="94">TRUNC(E919+G919+I919,1)</f>
        <v>21160</v>
      </c>
      <c r="L919" s="14">
        <f t="shared" si="94"/>
        <v>1883.2</v>
      </c>
      <c r="M919" s="8" t="s">
        <v>52</v>
      </c>
      <c r="N919" s="2" t="s">
        <v>978</v>
      </c>
      <c r="O919" s="2" t="s">
        <v>1910</v>
      </c>
      <c r="P919" s="2" t="s">
        <v>64</v>
      </c>
      <c r="Q919" s="2" t="s">
        <v>64</v>
      </c>
      <c r="R919" s="2" t="s">
        <v>63</v>
      </c>
      <c r="S919" s="3"/>
      <c r="T919" s="3"/>
      <c r="U919" s="3"/>
      <c r="V919" s="3">
        <v>1</v>
      </c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2" t="s">
        <v>52</v>
      </c>
      <c r="AW919" s="2" t="s">
        <v>1911</v>
      </c>
      <c r="AX919" s="2" t="s">
        <v>52</v>
      </c>
      <c r="AY919" s="2" t="s">
        <v>52</v>
      </c>
    </row>
    <row r="920" spans="1:51" ht="30" customHeight="1">
      <c r="A920" s="8" t="s">
        <v>1908</v>
      </c>
      <c r="B920" s="8" t="s">
        <v>1912</v>
      </c>
      <c r="C920" s="8" t="s">
        <v>159</v>
      </c>
      <c r="D920" s="9">
        <v>3.0000000000000001E-3</v>
      </c>
      <c r="E920" s="13">
        <f>단가대비표!O109</f>
        <v>15920</v>
      </c>
      <c r="F920" s="14">
        <f t="shared" si="91"/>
        <v>47.7</v>
      </c>
      <c r="G920" s="13">
        <f>단가대비표!P109</f>
        <v>0</v>
      </c>
      <c r="H920" s="14">
        <f t="shared" si="92"/>
        <v>0</v>
      </c>
      <c r="I920" s="13">
        <f>단가대비표!V109</f>
        <v>0</v>
      </c>
      <c r="J920" s="14">
        <f t="shared" si="93"/>
        <v>0</v>
      </c>
      <c r="K920" s="13">
        <f t="shared" si="94"/>
        <v>15920</v>
      </c>
      <c r="L920" s="14">
        <f t="shared" si="94"/>
        <v>47.7</v>
      </c>
      <c r="M920" s="8" t="s">
        <v>52</v>
      </c>
      <c r="N920" s="2" t="s">
        <v>978</v>
      </c>
      <c r="O920" s="2" t="s">
        <v>1913</v>
      </c>
      <c r="P920" s="2" t="s">
        <v>64</v>
      </c>
      <c r="Q920" s="2" t="s">
        <v>64</v>
      </c>
      <c r="R920" s="2" t="s">
        <v>63</v>
      </c>
      <c r="S920" s="3"/>
      <c r="T920" s="3"/>
      <c r="U920" s="3"/>
      <c r="V920" s="3">
        <v>1</v>
      </c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2" t="s">
        <v>52</v>
      </c>
      <c r="AW920" s="2" t="s">
        <v>1914</v>
      </c>
      <c r="AX920" s="2" t="s">
        <v>52</v>
      </c>
      <c r="AY920" s="2" t="s">
        <v>52</v>
      </c>
    </row>
    <row r="921" spans="1:51" ht="30" customHeight="1">
      <c r="A921" s="8" t="s">
        <v>1915</v>
      </c>
      <c r="B921" s="8" t="s">
        <v>1916</v>
      </c>
      <c r="C921" s="8" t="s">
        <v>447</v>
      </c>
      <c r="D921" s="9">
        <v>1.9</v>
      </c>
      <c r="E921" s="13">
        <f>단가대비표!O110</f>
        <v>61</v>
      </c>
      <c r="F921" s="14">
        <f t="shared" si="91"/>
        <v>115.9</v>
      </c>
      <c r="G921" s="13">
        <f>단가대비표!P110</f>
        <v>0</v>
      </c>
      <c r="H921" s="14">
        <f t="shared" si="92"/>
        <v>0</v>
      </c>
      <c r="I921" s="13">
        <f>단가대비표!V110</f>
        <v>0</v>
      </c>
      <c r="J921" s="14">
        <f t="shared" si="93"/>
        <v>0</v>
      </c>
      <c r="K921" s="13">
        <f t="shared" si="94"/>
        <v>61</v>
      </c>
      <c r="L921" s="14">
        <f t="shared" si="94"/>
        <v>115.9</v>
      </c>
      <c r="M921" s="8" t="s">
        <v>52</v>
      </c>
      <c r="N921" s="2" t="s">
        <v>978</v>
      </c>
      <c r="O921" s="2" t="s">
        <v>1917</v>
      </c>
      <c r="P921" s="2" t="s">
        <v>64</v>
      </c>
      <c r="Q921" s="2" t="s">
        <v>64</v>
      </c>
      <c r="R921" s="2" t="s">
        <v>63</v>
      </c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2" t="s">
        <v>52</v>
      </c>
      <c r="AW921" s="2" t="s">
        <v>1918</v>
      </c>
      <c r="AX921" s="2" t="s">
        <v>52</v>
      </c>
      <c r="AY921" s="2" t="s">
        <v>52</v>
      </c>
    </row>
    <row r="922" spans="1:51" ht="30" customHeight="1">
      <c r="A922" s="8" t="s">
        <v>1915</v>
      </c>
      <c r="B922" s="8" t="s">
        <v>1919</v>
      </c>
      <c r="C922" s="8" t="s">
        <v>447</v>
      </c>
      <c r="D922" s="9">
        <v>2</v>
      </c>
      <c r="E922" s="13">
        <f>단가대비표!O111</f>
        <v>120</v>
      </c>
      <c r="F922" s="14">
        <f t="shared" si="91"/>
        <v>240</v>
      </c>
      <c r="G922" s="13">
        <f>단가대비표!P111</f>
        <v>0</v>
      </c>
      <c r="H922" s="14">
        <f t="shared" si="92"/>
        <v>0</v>
      </c>
      <c r="I922" s="13">
        <f>단가대비표!V111</f>
        <v>0</v>
      </c>
      <c r="J922" s="14">
        <f t="shared" si="93"/>
        <v>0</v>
      </c>
      <c r="K922" s="13">
        <f t="shared" si="94"/>
        <v>120</v>
      </c>
      <c r="L922" s="14">
        <f t="shared" si="94"/>
        <v>240</v>
      </c>
      <c r="M922" s="8" t="s">
        <v>52</v>
      </c>
      <c r="N922" s="2" t="s">
        <v>978</v>
      </c>
      <c r="O922" s="2" t="s">
        <v>1920</v>
      </c>
      <c r="P922" s="2" t="s">
        <v>64</v>
      </c>
      <c r="Q922" s="2" t="s">
        <v>64</v>
      </c>
      <c r="R922" s="2" t="s">
        <v>63</v>
      </c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2" t="s">
        <v>52</v>
      </c>
      <c r="AW922" s="2" t="s">
        <v>1921</v>
      </c>
      <c r="AX922" s="2" t="s">
        <v>52</v>
      </c>
      <c r="AY922" s="2" t="s">
        <v>52</v>
      </c>
    </row>
    <row r="923" spans="1:51" ht="30" customHeight="1">
      <c r="A923" s="8" t="s">
        <v>876</v>
      </c>
      <c r="B923" s="8" t="s">
        <v>877</v>
      </c>
      <c r="C923" s="8" t="s">
        <v>72</v>
      </c>
      <c r="D923" s="9">
        <v>7.6999999999999999E-2</v>
      </c>
      <c r="E923" s="13">
        <f>단가대비표!O94</f>
        <v>986.16</v>
      </c>
      <c r="F923" s="14">
        <f t="shared" si="91"/>
        <v>75.900000000000006</v>
      </c>
      <c r="G923" s="13">
        <f>단가대비표!P94</f>
        <v>0</v>
      </c>
      <c r="H923" s="14">
        <f t="shared" si="92"/>
        <v>0</v>
      </c>
      <c r="I923" s="13">
        <f>단가대비표!V94</f>
        <v>0</v>
      </c>
      <c r="J923" s="14">
        <f t="shared" si="93"/>
        <v>0</v>
      </c>
      <c r="K923" s="13">
        <f t="shared" si="94"/>
        <v>986.1</v>
      </c>
      <c r="L923" s="14">
        <f t="shared" si="94"/>
        <v>75.900000000000006</v>
      </c>
      <c r="M923" s="8" t="s">
        <v>52</v>
      </c>
      <c r="N923" s="2" t="s">
        <v>978</v>
      </c>
      <c r="O923" s="2" t="s">
        <v>878</v>
      </c>
      <c r="P923" s="2" t="s">
        <v>64</v>
      </c>
      <c r="Q923" s="2" t="s">
        <v>64</v>
      </c>
      <c r="R923" s="2" t="s">
        <v>63</v>
      </c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2" t="s">
        <v>52</v>
      </c>
      <c r="AW923" s="2" t="s">
        <v>1922</v>
      </c>
      <c r="AX923" s="2" t="s">
        <v>52</v>
      </c>
      <c r="AY923" s="2" t="s">
        <v>52</v>
      </c>
    </row>
    <row r="924" spans="1:51" ht="30" customHeight="1">
      <c r="A924" s="8" t="s">
        <v>1915</v>
      </c>
      <c r="B924" s="8" t="s">
        <v>1923</v>
      </c>
      <c r="C924" s="8" t="s">
        <v>447</v>
      </c>
      <c r="D924" s="9">
        <v>0.28299999999999997</v>
      </c>
      <c r="E924" s="13">
        <f>단가대비표!O112</f>
        <v>127</v>
      </c>
      <c r="F924" s="14">
        <f t="shared" si="91"/>
        <v>35.9</v>
      </c>
      <c r="G924" s="13">
        <f>단가대비표!P112</f>
        <v>0</v>
      </c>
      <c r="H924" s="14">
        <f t="shared" si="92"/>
        <v>0</v>
      </c>
      <c r="I924" s="13">
        <f>단가대비표!V112</f>
        <v>0</v>
      </c>
      <c r="J924" s="14">
        <f t="shared" si="93"/>
        <v>0</v>
      </c>
      <c r="K924" s="13">
        <f t="shared" si="94"/>
        <v>127</v>
      </c>
      <c r="L924" s="14">
        <f t="shared" si="94"/>
        <v>35.9</v>
      </c>
      <c r="M924" s="8" t="s">
        <v>52</v>
      </c>
      <c r="N924" s="2" t="s">
        <v>978</v>
      </c>
      <c r="O924" s="2" t="s">
        <v>1924</v>
      </c>
      <c r="P924" s="2" t="s">
        <v>64</v>
      </c>
      <c r="Q924" s="2" t="s">
        <v>64</v>
      </c>
      <c r="R924" s="2" t="s">
        <v>63</v>
      </c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2" t="s">
        <v>52</v>
      </c>
      <c r="AW924" s="2" t="s">
        <v>1925</v>
      </c>
      <c r="AX924" s="2" t="s">
        <v>52</v>
      </c>
      <c r="AY924" s="2" t="s">
        <v>52</v>
      </c>
    </row>
    <row r="925" spans="1:51" ht="30" customHeight="1">
      <c r="A925" s="8" t="s">
        <v>1926</v>
      </c>
      <c r="B925" s="8" t="s">
        <v>1927</v>
      </c>
      <c r="C925" s="8" t="s">
        <v>172</v>
      </c>
      <c r="D925" s="9">
        <v>1</v>
      </c>
      <c r="E925" s="13">
        <f>TRUNC(SUMIF(V919:V925, RIGHTB(O925, 1), F919:F925)*U925, 2)</f>
        <v>96.54</v>
      </c>
      <c r="F925" s="14">
        <f t="shared" si="91"/>
        <v>96.5</v>
      </c>
      <c r="G925" s="13">
        <v>0</v>
      </c>
      <c r="H925" s="14">
        <f t="shared" si="92"/>
        <v>0</v>
      </c>
      <c r="I925" s="13">
        <v>0</v>
      </c>
      <c r="J925" s="14">
        <f t="shared" si="93"/>
        <v>0</v>
      </c>
      <c r="K925" s="13">
        <f t="shared" si="94"/>
        <v>96.5</v>
      </c>
      <c r="L925" s="14">
        <f t="shared" si="94"/>
        <v>96.5</v>
      </c>
      <c r="M925" s="8" t="s">
        <v>52</v>
      </c>
      <c r="N925" s="2" t="s">
        <v>978</v>
      </c>
      <c r="O925" s="2" t="s">
        <v>843</v>
      </c>
      <c r="P925" s="2" t="s">
        <v>64</v>
      </c>
      <c r="Q925" s="2" t="s">
        <v>64</v>
      </c>
      <c r="R925" s="2" t="s">
        <v>64</v>
      </c>
      <c r="S925" s="3">
        <v>0</v>
      </c>
      <c r="T925" s="3">
        <v>0</v>
      </c>
      <c r="U925" s="3">
        <v>0.05</v>
      </c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2" t="s">
        <v>52</v>
      </c>
      <c r="AW925" s="2" t="s">
        <v>1928</v>
      </c>
      <c r="AX925" s="2" t="s">
        <v>52</v>
      </c>
      <c r="AY925" s="2" t="s">
        <v>52</v>
      </c>
    </row>
    <row r="926" spans="1:51" ht="30" customHeight="1">
      <c r="A926" s="8" t="s">
        <v>845</v>
      </c>
      <c r="B926" s="8" t="s">
        <v>52</v>
      </c>
      <c r="C926" s="8" t="s">
        <v>52</v>
      </c>
      <c r="D926" s="9"/>
      <c r="E926" s="13"/>
      <c r="F926" s="14">
        <f>TRUNC(SUMIF(N919:N925, N918, F919:F925),0)</f>
        <v>2495</v>
      </c>
      <c r="G926" s="13"/>
      <c r="H926" s="14">
        <f>TRUNC(SUMIF(N919:N925, N918, H919:H925),0)</f>
        <v>0</v>
      </c>
      <c r="I926" s="13"/>
      <c r="J926" s="14">
        <f>TRUNC(SUMIF(N919:N925, N918, J919:J925),0)</f>
        <v>0</v>
      </c>
      <c r="K926" s="13"/>
      <c r="L926" s="14">
        <f>F926+H926+J926</f>
        <v>2495</v>
      </c>
      <c r="M926" s="8" t="s">
        <v>52</v>
      </c>
      <c r="N926" s="2" t="s">
        <v>106</v>
      </c>
      <c r="O926" s="2" t="s">
        <v>106</v>
      </c>
      <c r="P926" s="2" t="s">
        <v>52</v>
      </c>
      <c r="Q926" s="2" t="s">
        <v>52</v>
      </c>
      <c r="R926" s="2" t="s">
        <v>52</v>
      </c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2" t="s">
        <v>52</v>
      </c>
      <c r="AW926" s="2" t="s">
        <v>52</v>
      </c>
      <c r="AX926" s="2" t="s">
        <v>52</v>
      </c>
      <c r="AY926" s="2" t="s">
        <v>52</v>
      </c>
    </row>
    <row r="927" spans="1:51" ht="30" customHeight="1">
      <c r="A927" s="9"/>
      <c r="B927" s="9"/>
      <c r="C927" s="9"/>
      <c r="D927" s="9"/>
      <c r="E927" s="13"/>
      <c r="F927" s="14"/>
      <c r="G927" s="13"/>
      <c r="H927" s="14"/>
      <c r="I927" s="13"/>
      <c r="J927" s="14"/>
      <c r="K927" s="13"/>
      <c r="L927" s="14"/>
      <c r="M927" s="9"/>
    </row>
    <row r="928" spans="1:51" ht="30" customHeight="1">
      <c r="A928" s="44" t="s">
        <v>1929</v>
      </c>
      <c r="B928" s="44"/>
      <c r="C928" s="44"/>
      <c r="D928" s="44"/>
      <c r="E928" s="45"/>
      <c r="F928" s="46"/>
      <c r="G928" s="45"/>
      <c r="H928" s="46"/>
      <c r="I928" s="45"/>
      <c r="J928" s="46"/>
      <c r="K928" s="45"/>
      <c r="L928" s="46"/>
      <c r="M928" s="44"/>
      <c r="N928" s="1" t="s">
        <v>982</v>
      </c>
    </row>
    <row r="929" spans="1:51" ht="30" customHeight="1">
      <c r="A929" s="8" t="s">
        <v>914</v>
      </c>
      <c r="B929" s="8" t="s">
        <v>863</v>
      </c>
      <c r="C929" s="8" t="s">
        <v>859</v>
      </c>
      <c r="D929" s="9">
        <v>0.09</v>
      </c>
      <c r="E929" s="13">
        <f>단가대비표!O163</f>
        <v>0</v>
      </c>
      <c r="F929" s="14">
        <f>TRUNC(E929*D929,1)</f>
        <v>0</v>
      </c>
      <c r="G929" s="13">
        <f>단가대비표!P163</f>
        <v>207239</v>
      </c>
      <c r="H929" s="14">
        <f>TRUNC(G929*D929,1)</f>
        <v>18651.5</v>
      </c>
      <c r="I929" s="13">
        <f>단가대비표!V163</f>
        <v>0</v>
      </c>
      <c r="J929" s="14">
        <f>TRUNC(I929*D929,1)</f>
        <v>0</v>
      </c>
      <c r="K929" s="13">
        <f t="shared" ref="K929:L931" si="95">TRUNC(E929+G929+I929,1)</f>
        <v>207239</v>
      </c>
      <c r="L929" s="14">
        <f t="shared" si="95"/>
        <v>18651.5</v>
      </c>
      <c r="M929" s="8" t="s">
        <v>52</v>
      </c>
      <c r="N929" s="2" t="s">
        <v>982</v>
      </c>
      <c r="O929" s="2" t="s">
        <v>915</v>
      </c>
      <c r="P929" s="2" t="s">
        <v>64</v>
      </c>
      <c r="Q929" s="2" t="s">
        <v>64</v>
      </c>
      <c r="R929" s="2" t="s">
        <v>63</v>
      </c>
      <c r="S929" s="3"/>
      <c r="T929" s="3"/>
      <c r="U929" s="3"/>
      <c r="V929" s="3">
        <v>1</v>
      </c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2" t="s">
        <v>52</v>
      </c>
      <c r="AW929" s="2" t="s">
        <v>1930</v>
      </c>
      <c r="AX929" s="2" t="s">
        <v>52</v>
      </c>
      <c r="AY929" s="2" t="s">
        <v>52</v>
      </c>
    </row>
    <row r="930" spans="1:51" ht="30" customHeight="1">
      <c r="A930" s="8" t="s">
        <v>862</v>
      </c>
      <c r="B930" s="8" t="s">
        <v>863</v>
      </c>
      <c r="C930" s="8" t="s">
        <v>859</v>
      </c>
      <c r="D930" s="9">
        <v>0.02</v>
      </c>
      <c r="E930" s="13">
        <f>단가대비표!O160</f>
        <v>0</v>
      </c>
      <c r="F930" s="14">
        <f>TRUNC(E930*D930,1)</f>
        <v>0</v>
      </c>
      <c r="G930" s="13">
        <f>단가대비표!P160</f>
        <v>130264</v>
      </c>
      <c r="H930" s="14">
        <f>TRUNC(G930*D930,1)</f>
        <v>2605.1999999999998</v>
      </c>
      <c r="I930" s="13">
        <f>단가대비표!V160</f>
        <v>0</v>
      </c>
      <c r="J930" s="14">
        <f>TRUNC(I930*D930,1)</f>
        <v>0</v>
      </c>
      <c r="K930" s="13">
        <f t="shared" si="95"/>
        <v>130264</v>
      </c>
      <c r="L930" s="14">
        <f t="shared" si="95"/>
        <v>2605.1999999999998</v>
      </c>
      <c r="M930" s="8" t="s">
        <v>52</v>
      </c>
      <c r="N930" s="2" t="s">
        <v>982</v>
      </c>
      <c r="O930" s="2" t="s">
        <v>864</v>
      </c>
      <c r="P930" s="2" t="s">
        <v>64</v>
      </c>
      <c r="Q930" s="2" t="s">
        <v>64</v>
      </c>
      <c r="R930" s="2" t="s">
        <v>63</v>
      </c>
      <c r="S930" s="3"/>
      <c r="T930" s="3"/>
      <c r="U930" s="3"/>
      <c r="V930" s="3">
        <v>1</v>
      </c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2" t="s">
        <v>52</v>
      </c>
      <c r="AW930" s="2" t="s">
        <v>1931</v>
      </c>
      <c r="AX930" s="2" t="s">
        <v>52</v>
      </c>
      <c r="AY930" s="2" t="s">
        <v>52</v>
      </c>
    </row>
    <row r="931" spans="1:51" ht="30" customHeight="1">
      <c r="A931" s="8" t="s">
        <v>869</v>
      </c>
      <c r="B931" s="8" t="s">
        <v>870</v>
      </c>
      <c r="C931" s="8" t="s">
        <v>172</v>
      </c>
      <c r="D931" s="9">
        <v>1</v>
      </c>
      <c r="E931" s="13">
        <v>0</v>
      </c>
      <c r="F931" s="14">
        <f>TRUNC(E931*D931,1)</f>
        <v>0</v>
      </c>
      <c r="G931" s="13">
        <v>0</v>
      </c>
      <c r="H931" s="14">
        <f>TRUNC(G931*D931,1)</f>
        <v>0</v>
      </c>
      <c r="I931" s="13">
        <f>TRUNC(SUMIF(V929:V931, RIGHTB(O931, 1), H929:H931)*U931, 2)</f>
        <v>637.70000000000005</v>
      </c>
      <c r="J931" s="14">
        <f>TRUNC(I931*D931,1)</f>
        <v>637.70000000000005</v>
      </c>
      <c r="K931" s="13">
        <f t="shared" si="95"/>
        <v>637.70000000000005</v>
      </c>
      <c r="L931" s="14">
        <f t="shared" si="95"/>
        <v>637.70000000000005</v>
      </c>
      <c r="M931" s="8" t="s">
        <v>52</v>
      </c>
      <c r="N931" s="2" t="s">
        <v>982</v>
      </c>
      <c r="O931" s="2" t="s">
        <v>843</v>
      </c>
      <c r="P931" s="2" t="s">
        <v>64</v>
      </c>
      <c r="Q931" s="2" t="s">
        <v>64</v>
      </c>
      <c r="R931" s="2" t="s">
        <v>64</v>
      </c>
      <c r="S931" s="3">
        <v>1</v>
      </c>
      <c r="T931" s="3">
        <v>2</v>
      </c>
      <c r="U931" s="3">
        <v>0.03</v>
      </c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2" t="s">
        <v>52</v>
      </c>
      <c r="AW931" s="2" t="s">
        <v>1932</v>
      </c>
      <c r="AX931" s="2" t="s">
        <v>52</v>
      </c>
      <c r="AY931" s="2" t="s">
        <v>52</v>
      </c>
    </row>
    <row r="932" spans="1:51" ht="30" customHeight="1">
      <c r="A932" s="8" t="s">
        <v>845</v>
      </c>
      <c r="B932" s="8" t="s">
        <v>52</v>
      </c>
      <c r="C932" s="8" t="s">
        <v>52</v>
      </c>
      <c r="D932" s="9"/>
      <c r="E932" s="13"/>
      <c r="F932" s="14">
        <f>TRUNC(SUMIF(N929:N931, N928, F929:F931),0)</f>
        <v>0</v>
      </c>
      <c r="G932" s="13"/>
      <c r="H932" s="14">
        <f>TRUNC(SUMIF(N929:N931, N928, H929:H931),0)</f>
        <v>21256</v>
      </c>
      <c r="I932" s="13"/>
      <c r="J932" s="14">
        <f>TRUNC(SUMIF(N929:N931, N928, J929:J931),0)</f>
        <v>637</v>
      </c>
      <c r="K932" s="13"/>
      <c r="L932" s="14">
        <f>F932+H932+J932</f>
        <v>21893</v>
      </c>
      <c r="M932" s="8" t="s">
        <v>52</v>
      </c>
      <c r="N932" s="2" t="s">
        <v>106</v>
      </c>
      <c r="O932" s="2" t="s">
        <v>106</v>
      </c>
      <c r="P932" s="2" t="s">
        <v>52</v>
      </c>
      <c r="Q932" s="2" t="s">
        <v>52</v>
      </c>
      <c r="R932" s="2" t="s">
        <v>52</v>
      </c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2" t="s">
        <v>52</v>
      </c>
      <c r="AW932" s="2" t="s">
        <v>52</v>
      </c>
      <c r="AX932" s="2" t="s">
        <v>52</v>
      </c>
      <c r="AY932" s="2" t="s">
        <v>52</v>
      </c>
    </row>
    <row r="933" spans="1:51" ht="30" customHeight="1">
      <c r="A933" s="9"/>
      <c r="B933" s="9"/>
      <c r="C933" s="9"/>
      <c r="D933" s="9"/>
      <c r="E933" s="13"/>
      <c r="F933" s="14"/>
      <c r="G933" s="13"/>
      <c r="H933" s="14"/>
      <c r="I933" s="13"/>
      <c r="J933" s="14"/>
      <c r="K933" s="13"/>
      <c r="L933" s="14"/>
      <c r="M933" s="9"/>
    </row>
    <row r="934" spans="1:51" ht="30" customHeight="1">
      <c r="A934" s="44" t="s">
        <v>1933</v>
      </c>
      <c r="B934" s="44"/>
      <c r="C934" s="44"/>
      <c r="D934" s="44"/>
      <c r="E934" s="45"/>
      <c r="F934" s="46"/>
      <c r="G934" s="45"/>
      <c r="H934" s="46"/>
      <c r="I934" s="45"/>
      <c r="J934" s="46"/>
      <c r="K934" s="45"/>
      <c r="L934" s="46"/>
      <c r="M934" s="44"/>
      <c r="N934" s="1" t="s">
        <v>1008</v>
      </c>
    </row>
    <row r="935" spans="1:51" ht="30" customHeight="1">
      <c r="A935" s="8" t="s">
        <v>178</v>
      </c>
      <c r="B935" s="8" t="s">
        <v>1409</v>
      </c>
      <c r="C935" s="8" t="s">
        <v>886</v>
      </c>
      <c r="D935" s="9">
        <v>510</v>
      </c>
      <c r="E935" s="13">
        <f>단가대비표!O44</f>
        <v>0</v>
      </c>
      <c r="F935" s="14">
        <f>TRUNC(E935*D935,1)</f>
        <v>0</v>
      </c>
      <c r="G935" s="13">
        <f>단가대비표!P44</f>
        <v>0</v>
      </c>
      <c r="H935" s="14">
        <f>TRUNC(G935*D935,1)</f>
        <v>0</v>
      </c>
      <c r="I935" s="13">
        <f>단가대비표!V44</f>
        <v>0</v>
      </c>
      <c r="J935" s="14">
        <f>TRUNC(I935*D935,1)</f>
        <v>0</v>
      </c>
      <c r="K935" s="13">
        <f t="shared" ref="K935:L937" si="96">TRUNC(E935+G935+I935,1)</f>
        <v>0</v>
      </c>
      <c r="L935" s="14">
        <f t="shared" si="96"/>
        <v>0</v>
      </c>
      <c r="M935" s="8" t="s">
        <v>1002</v>
      </c>
      <c r="N935" s="2" t="s">
        <v>1008</v>
      </c>
      <c r="O935" s="2" t="s">
        <v>1410</v>
      </c>
      <c r="P935" s="2" t="s">
        <v>64</v>
      </c>
      <c r="Q935" s="2" t="s">
        <v>64</v>
      </c>
      <c r="R935" s="2" t="s">
        <v>63</v>
      </c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2" t="s">
        <v>52</v>
      </c>
      <c r="AW935" s="2" t="s">
        <v>1934</v>
      </c>
      <c r="AX935" s="2" t="s">
        <v>52</v>
      </c>
      <c r="AY935" s="2" t="s">
        <v>52</v>
      </c>
    </row>
    <row r="936" spans="1:51" ht="30" customHeight="1">
      <c r="A936" s="8" t="s">
        <v>175</v>
      </c>
      <c r="B936" s="8" t="s">
        <v>1412</v>
      </c>
      <c r="C936" s="8" t="s">
        <v>109</v>
      </c>
      <c r="D936" s="9">
        <v>1.1000000000000001</v>
      </c>
      <c r="E936" s="13">
        <f>단가대비표!O15</f>
        <v>0</v>
      </c>
      <c r="F936" s="14">
        <f>TRUNC(E936*D936,1)</f>
        <v>0</v>
      </c>
      <c r="G936" s="13">
        <f>단가대비표!P15</f>
        <v>0</v>
      </c>
      <c r="H936" s="14">
        <f>TRUNC(G936*D936,1)</f>
        <v>0</v>
      </c>
      <c r="I936" s="13">
        <f>단가대비표!V15</f>
        <v>0</v>
      </c>
      <c r="J936" s="14">
        <f>TRUNC(I936*D936,1)</f>
        <v>0</v>
      </c>
      <c r="K936" s="13">
        <f t="shared" si="96"/>
        <v>0</v>
      </c>
      <c r="L936" s="14">
        <f t="shared" si="96"/>
        <v>0</v>
      </c>
      <c r="M936" s="8" t="s">
        <v>1002</v>
      </c>
      <c r="N936" s="2" t="s">
        <v>1008</v>
      </c>
      <c r="O936" s="2" t="s">
        <v>1413</v>
      </c>
      <c r="P936" s="2" t="s">
        <v>64</v>
      </c>
      <c r="Q936" s="2" t="s">
        <v>64</v>
      </c>
      <c r="R936" s="2" t="s">
        <v>63</v>
      </c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2" t="s">
        <v>52</v>
      </c>
      <c r="AW936" s="2" t="s">
        <v>1935</v>
      </c>
      <c r="AX936" s="2" t="s">
        <v>52</v>
      </c>
      <c r="AY936" s="2" t="s">
        <v>52</v>
      </c>
    </row>
    <row r="937" spans="1:51" ht="30" customHeight="1">
      <c r="A937" s="8" t="s">
        <v>1936</v>
      </c>
      <c r="B937" s="8" t="s">
        <v>1937</v>
      </c>
      <c r="C937" s="8" t="s">
        <v>109</v>
      </c>
      <c r="D937" s="9">
        <v>1</v>
      </c>
      <c r="E937" s="13">
        <f>일위대가목록!E180</f>
        <v>0</v>
      </c>
      <c r="F937" s="14">
        <f>TRUNC(E937*D937,1)</f>
        <v>0</v>
      </c>
      <c r="G937" s="13">
        <f>일위대가목록!F180</f>
        <v>85974</v>
      </c>
      <c r="H937" s="14">
        <f>TRUNC(G937*D937,1)</f>
        <v>85974</v>
      </c>
      <c r="I937" s="13">
        <f>일위대가목록!G180</f>
        <v>0</v>
      </c>
      <c r="J937" s="14">
        <f>TRUNC(I937*D937,1)</f>
        <v>0</v>
      </c>
      <c r="K937" s="13">
        <f t="shared" si="96"/>
        <v>85974</v>
      </c>
      <c r="L937" s="14">
        <f t="shared" si="96"/>
        <v>85974</v>
      </c>
      <c r="M937" s="8" t="s">
        <v>1938</v>
      </c>
      <c r="N937" s="2" t="s">
        <v>1008</v>
      </c>
      <c r="O937" s="2" t="s">
        <v>1939</v>
      </c>
      <c r="P937" s="2" t="s">
        <v>63</v>
      </c>
      <c r="Q937" s="2" t="s">
        <v>64</v>
      </c>
      <c r="R937" s="2" t="s">
        <v>64</v>
      </c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2" t="s">
        <v>52</v>
      </c>
      <c r="AW937" s="2" t="s">
        <v>1940</v>
      </c>
      <c r="AX937" s="2" t="s">
        <v>52</v>
      </c>
      <c r="AY937" s="2" t="s">
        <v>52</v>
      </c>
    </row>
    <row r="938" spans="1:51" ht="30" customHeight="1">
      <c r="A938" s="8" t="s">
        <v>845</v>
      </c>
      <c r="B938" s="8" t="s">
        <v>52</v>
      </c>
      <c r="C938" s="8" t="s">
        <v>52</v>
      </c>
      <c r="D938" s="9"/>
      <c r="E938" s="13"/>
      <c r="F938" s="14">
        <f>TRUNC(SUMIF(N935:N937, N934, F935:F937),0)</f>
        <v>0</v>
      </c>
      <c r="G938" s="13"/>
      <c r="H938" s="14">
        <f>TRUNC(SUMIF(N935:N937, N934, H935:H937),0)</f>
        <v>85974</v>
      </c>
      <c r="I938" s="13"/>
      <c r="J938" s="14">
        <f>TRUNC(SUMIF(N935:N937, N934, J935:J937),0)</f>
        <v>0</v>
      </c>
      <c r="K938" s="13"/>
      <c r="L938" s="14">
        <f>F938+H938+J938</f>
        <v>85974</v>
      </c>
      <c r="M938" s="8" t="s">
        <v>52</v>
      </c>
      <c r="N938" s="2" t="s">
        <v>106</v>
      </c>
      <c r="O938" s="2" t="s">
        <v>106</v>
      </c>
      <c r="P938" s="2" t="s">
        <v>52</v>
      </c>
      <c r="Q938" s="2" t="s">
        <v>52</v>
      </c>
      <c r="R938" s="2" t="s">
        <v>52</v>
      </c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2" t="s">
        <v>52</v>
      </c>
      <c r="AW938" s="2" t="s">
        <v>52</v>
      </c>
      <c r="AX938" s="2" t="s">
        <v>52</v>
      </c>
      <c r="AY938" s="2" t="s">
        <v>52</v>
      </c>
    </row>
    <row r="939" spans="1:51" ht="30" customHeight="1">
      <c r="A939" s="9"/>
      <c r="B939" s="9"/>
      <c r="C939" s="9"/>
      <c r="D939" s="9"/>
      <c r="E939" s="13"/>
      <c r="F939" s="14"/>
      <c r="G939" s="13"/>
      <c r="H939" s="14"/>
      <c r="I939" s="13"/>
      <c r="J939" s="14"/>
      <c r="K939" s="13"/>
      <c r="L939" s="14"/>
      <c r="M939" s="9"/>
    </row>
    <row r="940" spans="1:51" ht="30" customHeight="1">
      <c r="A940" s="44" t="s">
        <v>1941</v>
      </c>
      <c r="B940" s="44"/>
      <c r="C940" s="44"/>
      <c r="D940" s="44"/>
      <c r="E940" s="45"/>
      <c r="F940" s="46"/>
      <c r="G940" s="45"/>
      <c r="H940" s="46"/>
      <c r="I940" s="45"/>
      <c r="J940" s="46"/>
      <c r="K940" s="45"/>
      <c r="L940" s="46"/>
      <c r="M940" s="44"/>
      <c r="N940" s="1" t="s">
        <v>1939</v>
      </c>
    </row>
    <row r="941" spans="1:51" ht="30" customHeight="1">
      <c r="A941" s="8" t="s">
        <v>862</v>
      </c>
      <c r="B941" s="8" t="s">
        <v>863</v>
      </c>
      <c r="C941" s="8" t="s">
        <v>859</v>
      </c>
      <c r="D941" s="9">
        <v>0.66</v>
      </c>
      <c r="E941" s="13">
        <f>단가대비표!O160</f>
        <v>0</v>
      </c>
      <c r="F941" s="14">
        <f>TRUNC(E941*D941,1)</f>
        <v>0</v>
      </c>
      <c r="G941" s="13">
        <f>단가대비표!P160</f>
        <v>130264</v>
      </c>
      <c r="H941" s="14">
        <f>TRUNC(G941*D941,1)</f>
        <v>85974.2</v>
      </c>
      <c r="I941" s="13">
        <f>단가대비표!V160</f>
        <v>0</v>
      </c>
      <c r="J941" s="14">
        <f>TRUNC(I941*D941,1)</f>
        <v>0</v>
      </c>
      <c r="K941" s="13">
        <f>TRUNC(E941+G941+I941,1)</f>
        <v>130264</v>
      </c>
      <c r="L941" s="14">
        <f>TRUNC(F941+H941+J941,1)</f>
        <v>85974.2</v>
      </c>
      <c r="M941" s="8" t="s">
        <v>52</v>
      </c>
      <c r="N941" s="2" t="s">
        <v>1939</v>
      </c>
      <c r="O941" s="2" t="s">
        <v>864</v>
      </c>
      <c r="P941" s="2" t="s">
        <v>64</v>
      </c>
      <c r="Q941" s="2" t="s">
        <v>64</v>
      </c>
      <c r="R941" s="2" t="s">
        <v>63</v>
      </c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2" t="s">
        <v>52</v>
      </c>
      <c r="AW941" s="2" t="s">
        <v>1942</v>
      </c>
      <c r="AX941" s="2" t="s">
        <v>52</v>
      </c>
      <c r="AY941" s="2" t="s">
        <v>52</v>
      </c>
    </row>
    <row r="942" spans="1:51" ht="30" customHeight="1">
      <c r="A942" s="8" t="s">
        <v>845</v>
      </c>
      <c r="B942" s="8" t="s">
        <v>52</v>
      </c>
      <c r="C942" s="8" t="s">
        <v>52</v>
      </c>
      <c r="D942" s="9"/>
      <c r="E942" s="13"/>
      <c r="F942" s="14">
        <f>TRUNC(SUMIF(N941:N941, N940, F941:F941),0)</f>
        <v>0</v>
      </c>
      <c r="G942" s="13"/>
      <c r="H942" s="14">
        <f>TRUNC(SUMIF(N941:N941, N940, H941:H941),0)</f>
        <v>85974</v>
      </c>
      <c r="I942" s="13"/>
      <c r="J942" s="14">
        <f>TRUNC(SUMIF(N941:N941, N940, J941:J941),0)</f>
        <v>0</v>
      </c>
      <c r="K942" s="13"/>
      <c r="L942" s="14">
        <f>F942+H942+J942</f>
        <v>85974</v>
      </c>
      <c r="M942" s="8" t="s">
        <v>52</v>
      </c>
      <c r="N942" s="2" t="s">
        <v>106</v>
      </c>
      <c r="O942" s="2" t="s">
        <v>106</v>
      </c>
      <c r="P942" s="2" t="s">
        <v>52</v>
      </c>
      <c r="Q942" s="2" t="s">
        <v>52</v>
      </c>
      <c r="R942" s="2" t="s">
        <v>52</v>
      </c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2" t="s">
        <v>52</v>
      </c>
      <c r="AW942" s="2" t="s">
        <v>52</v>
      </c>
      <c r="AX942" s="2" t="s">
        <v>52</v>
      </c>
      <c r="AY942" s="2" t="s">
        <v>52</v>
      </c>
    </row>
    <row r="943" spans="1:51" ht="30" customHeight="1">
      <c r="A943" s="9"/>
      <c r="B943" s="9"/>
      <c r="C943" s="9"/>
      <c r="D943" s="9"/>
      <c r="E943" s="13"/>
      <c r="F943" s="14"/>
      <c r="G943" s="13"/>
      <c r="H943" s="14"/>
      <c r="I943" s="13"/>
      <c r="J943" s="14"/>
      <c r="K943" s="13"/>
      <c r="L943" s="14"/>
      <c r="M943" s="9"/>
    </row>
    <row r="944" spans="1:51" ht="30" customHeight="1">
      <c r="A944" s="44" t="s">
        <v>1943</v>
      </c>
      <c r="B944" s="44"/>
      <c r="C944" s="44"/>
      <c r="D944" s="44"/>
      <c r="E944" s="45"/>
      <c r="F944" s="46"/>
      <c r="G944" s="45"/>
      <c r="H944" s="46"/>
      <c r="I944" s="45"/>
      <c r="J944" s="46"/>
      <c r="K944" s="45"/>
      <c r="L944" s="46"/>
      <c r="M944" s="44"/>
      <c r="N944" s="1" t="s">
        <v>1026</v>
      </c>
    </row>
    <row r="945" spans="1:51" ht="30" customHeight="1">
      <c r="A945" s="8" t="s">
        <v>1944</v>
      </c>
      <c r="B945" s="8" t="s">
        <v>1520</v>
      </c>
      <c r="C945" s="8" t="s">
        <v>77</v>
      </c>
      <c r="D945" s="9">
        <v>1</v>
      </c>
      <c r="E945" s="13">
        <f>일위대가목록!E184</f>
        <v>13279</v>
      </c>
      <c r="F945" s="14">
        <f>TRUNC(E945*D945,1)</f>
        <v>13279</v>
      </c>
      <c r="G945" s="13">
        <f>일위대가목록!F184</f>
        <v>0</v>
      </c>
      <c r="H945" s="14">
        <f>TRUNC(G945*D945,1)</f>
        <v>0</v>
      </c>
      <c r="I945" s="13">
        <f>일위대가목록!G184</f>
        <v>0</v>
      </c>
      <c r="J945" s="14">
        <f>TRUNC(I945*D945,1)</f>
        <v>0</v>
      </c>
      <c r="K945" s="13">
        <f>TRUNC(E945+G945+I945,1)</f>
        <v>13279</v>
      </c>
      <c r="L945" s="14">
        <f>TRUNC(F945+H945+J945,1)</f>
        <v>13279</v>
      </c>
      <c r="M945" s="8" t="s">
        <v>1945</v>
      </c>
      <c r="N945" s="2" t="s">
        <v>1026</v>
      </c>
      <c r="O945" s="2" t="s">
        <v>1946</v>
      </c>
      <c r="P945" s="2" t="s">
        <v>63</v>
      </c>
      <c r="Q945" s="2" t="s">
        <v>64</v>
      </c>
      <c r="R945" s="2" t="s">
        <v>64</v>
      </c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2" t="s">
        <v>52</v>
      </c>
      <c r="AW945" s="2" t="s">
        <v>1947</v>
      </c>
      <c r="AX945" s="2" t="s">
        <v>52</v>
      </c>
      <c r="AY945" s="2" t="s">
        <v>52</v>
      </c>
    </row>
    <row r="946" spans="1:51" ht="30" customHeight="1">
      <c r="A946" s="8" t="s">
        <v>1948</v>
      </c>
      <c r="B946" s="8" t="s">
        <v>1949</v>
      </c>
      <c r="C946" s="8" t="s">
        <v>77</v>
      </c>
      <c r="D946" s="9">
        <v>1</v>
      </c>
      <c r="E946" s="13">
        <f>일위대가목록!E185</f>
        <v>0</v>
      </c>
      <c r="F946" s="14">
        <f>TRUNC(E946*D946,1)</f>
        <v>0</v>
      </c>
      <c r="G946" s="13">
        <f>일위대가목록!F185</f>
        <v>43816</v>
      </c>
      <c r="H946" s="14">
        <f>TRUNC(G946*D946,1)</f>
        <v>43816</v>
      </c>
      <c r="I946" s="13">
        <f>일위대가목록!G185</f>
        <v>438</v>
      </c>
      <c r="J946" s="14">
        <f>TRUNC(I946*D946,1)</f>
        <v>438</v>
      </c>
      <c r="K946" s="13">
        <f>TRUNC(E946+G946+I946,1)</f>
        <v>44254</v>
      </c>
      <c r="L946" s="14">
        <f>TRUNC(F946+H946+J946,1)</f>
        <v>44254</v>
      </c>
      <c r="M946" s="8" t="s">
        <v>1950</v>
      </c>
      <c r="N946" s="2" t="s">
        <v>1026</v>
      </c>
      <c r="O946" s="2" t="s">
        <v>1951</v>
      </c>
      <c r="P946" s="2" t="s">
        <v>63</v>
      </c>
      <c r="Q946" s="2" t="s">
        <v>64</v>
      </c>
      <c r="R946" s="2" t="s">
        <v>64</v>
      </c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2" t="s">
        <v>52</v>
      </c>
      <c r="AW946" s="2" t="s">
        <v>1952</v>
      </c>
      <c r="AX946" s="2" t="s">
        <v>52</v>
      </c>
      <c r="AY946" s="2" t="s">
        <v>52</v>
      </c>
    </row>
    <row r="947" spans="1:51" ht="30" customHeight="1">
      <c r="A947" s="8" t="s">
        <v>845</v>
      </c>
      <c r="B947" s="8" t="s">
        <v>52</v>
      </c>
      <c r="C947" s="8" t="s">
        <v>52</v>
      </c>
      <c r="D947" s="9"/>
      <c r="E947" s="13"/>
      <c r="F947" s="14">
        <f>TRUNC(SUMIF(N945:N946, N944, F945:F946),0)</f>
        <v>13279</v>
      </c>
      <c r="G947" s="13"/>
      <c r="H947" s="14">
        <f>TRUNC(SUMIF(N945:N946, N944, H945:H946),0)</f>
        <v>43816</v>
      </c>
      <c r="I947" s="13"/>
      <c r="J947" s="14">
        <f>TRUNC(SUMIF(N945:N946, N944, J945:J946),0)</f>
        <v>438</v>
      </c>
      <c r="K947" s="13"/>
      <c r="L947" s="14">
        <f>F947+H947+J947</f>
        <v>57533</v>
      </c>
      <c r="M947" s="8" t="s">
        <v>52</v>
      </c>
      <c r="N947" s="2" t="s">
        <v>106</v>
      </c>
      <c r="O947" s="2" t="s">
        <v>106</v>
      </c>
      <c r="P947" s="2" t="s">
        <v>52</v>
      </c>
      <c r="Q947" s="2" t="s">
        <v>52</v>
      </c>
      <c r="R947" s="2" t="s">
        <v>52</v>
      </c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2" t="s">
        <v>52</v>
      </c>
      <c r="AW947" s="2" t="s">
        <v>52</v>
      </c>
      <c r="AX947" s="2" t="s">
        <v>52</v>
      </c>
      <c r="AY947" s="2" t="s">
        <v>52</v>
      </c>
    </row>
    <row r="948" spans="1:51" ht="30" customHeight="1">
      <c r="A948" s="9"/>
      <c r="B948" s="9"/>
      <c r="C948" s="9"/>
      <c r="D948" s="9"/>
      <c r="E948" s="13"/>
      <c r="F948" s="14"/>
      <c r="G948" s="13"/>
      <c r="H948" s="14"/>
      <c r="I948" s="13"/>
      <c r="J948" s="14"/>
      <c r="K948" s="13"/>
      <c r="L948" s="14"/>
      <c r="M948" s="9"/>
    </row>
    <row r="949" spans="1:51" ht="30" customHeight="1">
      <c r="A949" s="44" t="s">
        <v>1953</v>
      </c>
      <c r="B949" s="44"/>
      <c r="C949" s="44"/>
      <c r="D949" s="44"/>
      <c r="E949" s="45"/>
      <c r="F949" s="46"/>
      <c r="G949" s="45"/>
      <c r="H949" s="46"/>
      <c r="I949" s="45"/>
      <c r="J949" s="46"/>
      <c r="K949" s="45"/>
      <c r="L949" s="46"/>
      <c r="M949" s="44"/>
      <c r="N949" s="1" t="s">
        <v>1042</v>
      </c>
    </row>
    <row r="950" spans="1:51" ht="30" customHeight="1">
      <c r="A950" s="8" t="s">
        <v>1898</v>
      </c>
      <c r="B950" s="8" t="s">
        <v>858</v>
      </c>
      <c r="C950" s="8" t="s">
        <v>859</v>
      </c>
      <c r="D950" s="9">
        <v>1.24</v>
      </c>
      <c r="E950" s="13">
        <f>단가대비표!O164</f>
        <v>0</v>
      </c>
      <c r="F950" s="14">
        <f t="shared" ref="F950:F956" si="97">TRUNC(E950*D950,1)</f>
        <v>0</v>
      </c>
      <c r="G950" s="13">
        <f>단가대비표!P164</f>
        <v>212935</v>
      </c>
      <c r="H950" s="14">
        <f t="shared" ref="H950:H956" si="98">TRUNC(G950*D950,1)</f>
        <v>264039.40000000002</v>
      </c>
      <c r="I950" s="13">
        <f>단가대비표!V164</f>
        <v>0</v>
      </c>
      <c r="J950" s="14">
        <f t="shared" ref="J950:J956" si="99">TRUNC(I950*D950,1)</f>
        <v>0</v>
      </c>
      <c r="K950" s="13">
        <f t="shared" ref="K950:L956" si="100">TRUNC(E950+G950+I950,1)</f>
        <v>212935</v>
      </c>
      <c r="L950" s="14">
        <f t="shared" si="100"/>
        <v>264039.40000000002</v>
      </c>
      <c r="M950" s="8" t="s">
        <v>52</v>
      </c>
      <c r="N950" s="2" t="s">
        <v>1042</v>
      </c>
      <c r="O950" s="2" t="s">
        <v>1899</v>
      </c>
      <c r="P950" s="2" t="s">
        <v>64</v>
      </c>
      <c r="Q950" s="2" t="s">
        <v>64</v>
      </c>
      <c r="R950" s="2" t="s">
        <v>63</v>
      </c>
      <c r="S950" s="3"/>
      <c r="T950" s="3"/>
      <c r="U950" s="3"/>
      <c r="V950" s="3">
        <v>1</v>
      </c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2" t="s">
        <v>52</v>
      </c>
      <c r="AW950" s="2" t="s">
        <v>1954</v>
      </c>
      <c r="AX950" s="2" t="s">
        <v>52</v>
      </c>
      <c r="AY950" s="2" t="s">
        <v>52</v>
      </c>
    </row>
    <row r="951" spans="1:51" ht="30" customHeight="1">
      <c r="A951" s="8" t="s">
        <v>862</v>
      </c>
      <c r="B951" s="8" t="s">
        <v>863</v>
      </c>
      <c r="C951" s="8" t="s">
        <v>859</v>
      </c>
      <c r="D951" s="9">
        <v>0.45</v>
      </c>
      <c r="E951" s="13">
        <f>단가대비표!O160</f>
        <v>0</v>
      </c>
      <c r="F951" s="14">
        <f t="shared" si="97"/>
        <v>0</v>
      </c>
      <c r="G951" s="13">
        <f>단가대비표!P160</f>
        <v>130264</v>
      </c>
      <c r="H951" s="14">
        <f t="shared" si="98"/>
        <v>58618.8</v>
      </c>
      <c r="I951" s="13">
        <f>단가대비표!V160</f>
        <v>0</v>
      </c>
      <c r="J951" s="14">
        <f t="shared" si="99"/>
        <v>0</v>
      </c>
      <c r="K951" s="13">
        <f t="shared" si="100"/>
        <v>130264</v>
      </c>
      <c r="L951" s="14">
        <f t="shared" si="100"/>
        <v>58618.8</v>
      </c>
      <c r="M951" s="8" t="s">
        <v>52</v>
      </c>
      <c r="N951" s="2" t="s">
        <v>1042</v>
      </c>
      <c r="O951" s="2" t="s">
        <v>864</v>
      </c>
      <c r="P951" s="2" t="s">
        <v>64</v>
      </c>
      <c r="Q951" s="2" t="s">
        <v>64</v>
      </c>
      <c r="R951" s="2" t="s">
        <v>63</v>
      </c>
      <c r="S951" s="3"/>
      <c r="T951" s="3"/>
      <c r="U951" s="3"/>
      <c r="V951" s="3">
        <v>1</v>
      </c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2" t="s">
        <v>52</v>
      </c>
      <c r="AW951" s="2" t="s">
        <v>1955</v>
      </c>
      <c r="AX951" s="2" t="s">
        <v>52</v>
      </c>
      <c r="AY951" s="2" t="s">
        <v>52</v>
      </c>
    </row>
    <row r="952" spans="1:51" ht="30" customHeight="1">
      <c r="A952" s="8" t="s">
        <v>1649</v>
      </c>
      <c r="B952" s="8" t="s">
        <v>999</v>
      </c>
      <c r="C952" s="8" t="s">
        <v>172</v>
      </c>
      <c r="D952" s="9">
        <v>1</v>
      </c>
      <c r="E952" s="13">
        <v>0</v>
      </c>
      <c r="F952" s="14">
        <f t="shared" si="97"/>
        <v>0</v>
      </c>
      <c r="G952" s="13">
        <v>0</v>
      </c>
      <c r="H952" s="14">
        <f t="shared" si="98"/>
        <v>0</v>
      </c>
      <c r="I952" s="13">
        <f>TRUNC(SUMIF(V950:V956, RIGHTB(O952, 1), H950:H956)*U952, 2)</f>
        <v>6453.16</v>
      </c>
      <c r="J952" s="14">
        <f t="shared" si="99"/>
        <v>6453.1</v>
      </c>
      <c r="K952" s="13">
        <f t="shared" si="100"/>
        <v>6453.1</v>
      </c>
      <c r="L952" s="14">
        <f t="shared" si="100"/>
        <v>6453.1</v>
      </c>
      <c r="M952" s="8" t="s">
        <v>52</v>
      </c>
      <c r="N952" s="2" t="s">
        <v>1042</v>
      </c>
      <c r="O952" s="2" t="s">
        <v>843</v>
      </c>
      <c r="P952" s="2" t="s">
        <v>64</v>
      </c>
      <c r="Q952" s="2" t="s">
        <v>64</v>
      </c>
      <c r="R952" s="2" t="s">
        <v>64</v>
      </c>
      <c r="S952" s="3">
        <v>1</v>
      </c>
      <c r="T952" s="3">
        <v>2</v>
      </c>
      <c r="U952" s="3">
        <v>0.02</v>
      </c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2" t="s">
        <v>52</v>
      </c>
      <c r="AW952" s="2" t="s">
        <v>1956</v>
      </c>
      <c r="AX952" s="2" t="s">
        <v>52</v>
      </c>
      <c r="AY952" s="2" t="s">
        <v>52</v>
      </c>
    </row>
    <row r="953" spans="1:51" ht="30" customHeight="1">
      <c r="A953" s="8" t="s">
        <v>1898</v>
      </c>
      <c r="B953" s="8" t="s">
        <v>858</v>
      </c>
      <c r="C953" s="8" t="s">
        <v>859</v>
      </c>
      <c r="D953" s="9">
        <v>1.84</v>
      </c>
      <c r="E953" s="13">
        <f>단가대비표!O164</f>
        <v>0</v>
      </c>
      <c r="F953" s="14">
        <f t="shared" si="97"/>
        <v>0</v>
      </c>
      <c r="G953" s="13">
        <f>단가대비표!P164</f>
        <v>212935</v>
      </c>
      <c r="H953" s="14">
        <f t="shared" si="98"/>
        <v>391800.4</v>
      </c>
      <c r="I953" s="13">
        <f>단가대비표!V164</f>
        <v>0</v>
      </c>
      <c r="J953" s="14">
        <f t="shared" si="99"/>
        <v>0</v>
      </c>
      <c r="K953" s="13">
        <f t="shared" si="100"/>
        <v>212935</v>
      </c>
      <c r="L953" s="14">
        <f t="shared" si="100"/>
        <v>391800.4</v>
      </c>
      <c r="M953" s="8" t="s">
        <v>52</v>
      </c>
      <c r="N953" s="2" t="s">
        <v>1042</v>
      </c>
      <c r="O953" s="2" t="s">
        <v>1899</v>
      </c>
      <c r="P953" s="2" t="s">
        <v>64</v>
      </c>
      <c r="Q953" s="2" t="s">
        <v>64</v>
      </c>
      <c r="R953" s="2" t="s">
        <v>63</v>
      </c>
      <c r="S953" s="3"/>
      <c r="T953" s="3"/>
      <c r="U953" s="3"/>
      <c r="V953" s="3"/>
      <c r="W953" s="3">
        <v>2</v>
      </c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2" t="s">
        <v>52</v>
      </c>
      <c r="AW953" s="2" t="s">
        <v>1954</v>
      </c>
      <c r="AX953" s="2" t="s">
        <v>52</v>
      </c>
      <c r="AY953" s="2" t="s">
        <v>52</v>
      </c>
    </row>
    <row r="954" spans="1:51" ht="30" customHeight="1">
      <c r="A954" s="8" t="s">
        <v>862</v>
      </c>
      <c r="B954" s="8" t="s">
        <v>863</v>
      </c>
      <c r="C954" s="8" t="s">
        <v>859</v>
      </c>
      <c r="D954" s="9">
        <v>0.75</v>
      </c>
      <c r="E954" s="13">
        <f>단가대비표!O160</f>
        <v>0</v>
      </c>
      <c r="F954" s="14">
        <f t="shared" si="97"/>
        <v>0</v>
      </c>
      <c r="G954" s="13">
        <f>단가대비표!P160</f>
        <v>130264</v>
      </c>
      <c r="H954" s="14">
        <f t="shared" si="98"/>
        <v>97698</v>
      </c>
      <c r="I954" s="13">
        <f>단가대비표!V160</f>
        <v>0</v>
      </c>
      <c r="J954" s="14">
        <f t="shared" si="99"/>
        <v>0</v>
      </c>
      <c r="K954" s="13">
        <f t="shared" si="100"/>
        <v>130264</v>
      </c>
      <c r="L954" s="14">
        <f t="shared" si="100"/>
        <v>97698</v>
      </c>
      <c r="M954" s="8" t="s">
        <v>52</v>
      </c>
      <c r="N954" s="2" t="s">
        <v>1042</v>
      </c>
      <c r="O954" s="2" t="s">
        <v>864</v>
      </c>
      <c r="P954" s="2" t="s">
        <v>64</v>
      </c>
      <c r="Q954" s="2" t="s">
        <v>64</v>
      </c>
      <c r="R954" s="2" t="s">
        <v>63</v>
      </c>
      <c r="S954" s="3"/>
      <c r="T954" s="3"/>
      <c r="U954" s="3"/>
      <c r="V954" s="3"/>
      <c r="W954" s="3">
        <v>2</v>
      </c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2" t="s">
        <v>52</v>
      </c>
      <c r="AW954" s="2" t="s">
        <v>1955</v>
      </c>
      <c r="AX954" s="2" t="s">
        <v>52</v>
      </c>
      <c r="AY954" s="2" t="s">
        <v>52</v>
      </c>
    </row>
    <row r="955" spans="1:51" ht="30" customHeight="1">
      <c r="A955" s="8" t="s">
        <v>884</v>
      </c>
      <c r="B955" s="8" t="s">
        <v>1885</v>
      </c>
      <c r="C955" s="8" t="s">
        <v>886</v>
      </c>
      <c r="D955" s="9">
        <v>6.5</v>
      </c>
      <c r="E955" s="13">
        <f>단가대비표!O116</f>
        <v>1220</v>
      </c>
      <c r="F955" s="14">
        <f t="shared" si="97"/>
        <v>7930</v>
      </c>
      <c r="G955" s="13">
        <f>단가대비표!P116</f>
        <v>0</v>
      </c>
      <c r="H955" s="14">
        <f t="shared" si="98"/>
        <v>0</v>
      </c>
      <c r="I955" s="13">
        <f>단가대비표!V116</f>
        <v>0</v>
      </c>
      <c r="J955" s="14">
        <f t="shared" si="99"/>
        <v>0</v>
      </c>
      <c r="K955" s="13">
        <f t="shared" si="100"/>
        <v>1220</v>
      </c>
      <c r="L955" s="14">
        <f t="shared" si="100"/>
        <v>7930</v>
      </c>
      <c r="M955" s="8" t="s">
        <v>52</v>
      </c>
      <c r="N955" s="2" t="s">
        <v>1042</v>
      </c>
      <c r="O955" s="2" t="s">
        <v>1886</v>
      </c>
      <c r="P955" s="2" t="s">
        <v>64</v>
      </c>
      <c r="Q955" s="2" t="s">
        <v>64</v>
      </c>
      <c r="R955" s="2" t="s">
        <v>63</v>
      </c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2" t="s">
        <v>52</v>
      </c>
      <c r="AW955" s="2" t="s">
        <v>1957</v>
      </c>
      <c r="AX955" s="2" t="s">
        <v>52</v>
      </c>
      <c r="AY955" s="2" t="s">
        <v>52</v>
      </c>
    </row>
    <row r="956" spans="1:51" ht="30" customHeight="1">
      <c r="A956" s="8" t="s">
        <v>1584</v>
      </c>
      <c r="B956" s="8" t="s">
        <v>1958</v>
      </c>
      <c r="C956" s="8" t="s">
        <v>172</v>
      </c>
      <c r="D956" s="9">
        <v>1</v>
      </c>
      <c r="E956" s="13">
        <v>0</v>
      </c>
      <c r="F956" s="14">
        <f t="shared" si="97"/>
        <v>0</v>
      </c>
      <c r="G956" s="13">
        <f>TRUNC(SUMIF(W950:W956, RIGHTB(O956, 1), H950:H956)*U956, 2)</f>
        <v>244749.2</v>
      </c>
      <c r="H956" s="14">
        <f t="shared" si="98"/>
        <v>244749.2</v>
      </c>
      <c r="I956" s="13">
        <v>0</v>
      </c>
      <c r="J956" s="14">
        <f t="shared" si="99"/>
        <v>0</v>
      </c>
      <c r="K956" s="13">
        <f t="shared" si="100"/>
        <v>244749.2</v>
      </c>
      <c r="L956" s="14">
        <f t="shared" si="100"/>
        <v>244749.2</v>
      </c>
      <c r="M956" s="8" t="s">
        <v>52</v>
      </c>
      <c r="N956" s="2" t="s">
        <v>1042</v>
      </c>
      <c r="O956" s="2" t="s">
        <v>871</v>
      </c>
      <c r="P956" s="2" t="s">
        <v>64</v>
      </c>
      <c r="Q956" s="2" t="s">
        <v>64</v>
      </c>
      <c r="R956" s="2" t="s">
        <v>64</v>
      </c>
      <c r="S956" s="3">
        <v>1</v>
      </c>
      <c r="T956" s="3">
        <v>1</v>
      </c>
      <c r="U956" s="3">
        <v>0.5</v>
      </c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2" t="s">
        <v>52</v>
      </c>
      <c r="AW956" s="2" t="s">
        <v>1959</v>
      </c>
      <c r="AX956" s="2" t="s">
        <v>52</v>
      </c>
      <c r="AY956" s="2" t="s">
        <v>52</v>
      </c>
    </row>
    <row r="957" spans="1:51" ht="30" customHeight="1">
      <c r="A957" s="8" t="s">
        <v>845</v>
      </c>
      <c r="B957" s="8" t="s">
        <v>52</v>
      </c>
      <c r="C957" s="8" t="s">
        <v>52</v>
      </c>
      <c r="D957" s="9"/>
      <c r="E957" s="13"/>
      <c r="F957" s="14">
        <f>TRUNC(SUMIF(N950:N956, N949, F950:F956),0)</f>
        <v>7930</v>
      </c>
      <c r="G957" s="13"/>
      <c r="H957" s="14">
        <f>TRUNC(SUMIF(N950:N956, N949, H950:H956),0)</f>
        <v>1056905</v>
      </c>
      <c r="I957" s="13"/>
      <c r="J957" s="14">
        <f>TRUNC(SUMIF(N950:N956, N949, J950:J956),0)</f>
        <v>6453</v>
      </c>
      <c r="K957" s="13"/>
      <c r="L957" s="14">
        <f>F957+H957+J957</f>
        <v>1071288</v>
      </c>
      <c r="M957" s="8" t="s">
        <v>52</v>
      </c>
      <c r="N957" s="2" t="s">
        <v>106</v>
      </c>
      <c r="O957" s="2" t="s">
        <v>106</v>
      </c>
      <c r="P957" s="2" t="s">
        <v>52</v>
      </c>
      <c r="Q957" s="2" t="s">
        <v>52</v>
      </c>
      <c r="R957" s="2" t="s">
        <v>52</v>
      </c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2" t="s">
        <v>52</v>
      </c>
      <c r="AW957" s="2" t="s">
        <v>52</v>
      </c>
      <c r="AX957" s="2" t="s">
        <v>52</v>
      </c>
      <c r="AY957" s="2" t="s">
        <v>52</v>
      </c>
    </row>
    <row r="958" spans="1:51" ht="30" customHeight="1">
      <c r="A958" s="9"/>
      <c r="B958" s="9"/>
      <c r="C958" s="9"/>
      <c r="D958" s="9"/>
      <c r="E958" s="13"/>
      <c r="F958" s="14"/>
      <c r="G958" s="13"/>
      <c r="H958" s="14"/>
      <c r="I958" s="13"/>
      <c r="J958" s="14"/>
      <c r="K958" s="13"/>
      <c r="L958" s="14"/>
      <c r="M958" s="9"/>
    </row>
    <row r="959" spans="1:51" ht="30" customHeight="1">
      <c r="A959" s="44" t="s">
        <v>1960</v>
      </c>
      <c r="B959" s="44"/>
      <c r="C959" s="44"/>
      <c r="D959" s="44"/>
      <c r="E959" s="45"/>
      <c r="F959" s="46"/>
      <c r="G959" s="45"/>
      <c r="H959" s="46"/>
      <c r="I959" s="45"/>
      <c r="J959" s="46"/>
      <c r="K959" s="45"/>
      <c r="L959" s="46"/>
      <c r="M959" s="44"/>
      <c r="N959" s="1" t="s">
        <v>1050</v>
      </c>
    </row>
    <row r="960" spans="1:51" ht="30" customHeight="1">
      <c r="A960" s="8" t="s">
        <v>985</v>
      </c>
      <c r="B960" s="8" t="s">
        <v>863</v>
      </c>
      <c r="C960" s="8" t="s">
        <v>859</v>
      </c>
      <c r="D960" s="9">
        <v>0.24</v>
      </c>
      <c r="E960" s="13">
        <f>단가대비표!O168</f>
        <v>0</v>
      </c>
      <c r="F960" s="14">
        <f>TRUNC(E960*D960,1)</f>
        <v>0</v>
      </c>
      <c r="G960" s="13">
        <f>단가대비표!P168</f>
        <v>208492</v>
      </c>
      <c r="H960" s="14">
        <f>TRUNC(G960*D960,1)</f>
        <v>50038</v>
      </c>
      <c r="I960" s="13">
        <f>단가대비표!V168</f>
        <v>0</v>
      </c>
      <c r="J960" s="14">
        <f>TRUNC(I960*D960,1)</f>
        <v>0</v>
      </c>
      <c r="K960" s="13">
        <f t="shared" ref="K960:L962" si="101">TRUNC(E960+G960+I960,1)</f>
        <v>208492</v>
      </c>
      <c r="L960" s="14">
        <f t="shared" si="101"/>
        <v>50038</v>
      </c>
      <c r="M960" s="8" t="s">
        <v>52</v>
      </c>
      <c r="N960" s="2" t="s">
        <v>1050</v>
      </c>
      <c r="O960" s="2" t="s">
        <v>986</v>
      </c>
      <c r="P960" s="2" t="s">
        <v>64</v>
      </c>
      <c r="Q960" s="2" t="s">
        <v>64</v>
      </c>
      <c r="R960" s="2" t="s">
        <v>63</v>
      </c>
      <c r="S960" s="3"/>
      <c r="T960" s="3"/>
      <c r="U960" s="3"/>
      <c r="V960" s="3">
        <v>1</v>
      </c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2" t="s">
        <v>52</v>
      </c>
      <c r="AW960" s="2" t="s">
        <v>1961</v>
      </c>
      <c r="AX960" s="2" t="s">
        <v>52</v>
      </c>
      <c r="AY960" s="2" t="s">
        <v>52</v>
      </c>
    </row>
    <row r="961" spans="1:51" ht="30" customHeight="1">
      <c r="A961" s="8" t="s">
        <v>862</v>
      </c>
      <c r="B961" s="8" t="s">
        <v>863</v>
      </c>
      <c r="C961" s="8" t="s">
        <v>859</v>
      </c>
      <c r="D961" s="9">
        <v>0.3</v>
      </c>
      <c r="E961" s="13">
        <f>단가대비표!O160</f>
        <v>0</v>
      </c>
      <c r="F961" s="14">
        <f>TRUNC(E961*D961,1)</f>
        <v>0</v>
      </c>
      <c r="G961" s="13">
        <f>단가대비표!P160</f>
        <v>130264</v>
      </c>
      <c r="H961" s="14">
        <f>TRUNC(G961*D961,1)</f>
        <v>39079.199999999997</v>
      </c>
      <c r="I961" s="13">
        <f>단가대비표!V160</f>
        <v>0</v>
      </c>
      <c r="J961" s="14">
        <f>TRUNC(I961*D961,1)</f>
        <v>0</v>
      </c>
      <c r="K961" s="13">
        <f t="shared" si="101"/>
        <v>130264</v>
      </c>
      <c r="L961" s="14">
        <f t="shared" si="101"/>
        <v>39079.199999999997</v>
      </c>
      <c r="M961" s="8" t="s">
        <v>52</v>
      </c>
      <c r="N961" s="2" t="s">
        <v>1050</v>
      </c>
      <c r="O961" s="2" t="s">
        <v>864</v>
      </c>
      <c r="P961" s="2" t="s">
        <v>64</v>
      </c>
      <c r="Q961" s="2" t="s">
        <v>64</v>
      </c>
      <c r="R961" s="2" t="s">
        <v>63</v>
      </c>
      <c r="S961" s="3"/>
      <c r="T961" s="3"/>
      <c r="U961" s="3"/>
      <c r="V961" s="3">
        <v>1</v>
      </c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2" t="s">
        <v>52</v>
      </c>
      <c r="AW961" s="2" t="s">
        <v>1962</v>
      </c>
      <c r="AX961" s="2" t="s">
        <v>52</v>
      </c>
      <c r="AY961" s="2" t="s">
        <v>52</v>
      </c>
    </row>
    <row r="962" spans="1:51" ht="30" customHeight="1">
      <c r="A962" s="8" t="s">
        <v>869</v>
      </c>
      <c r="B962" s="8" t="s">
        <v>999</v>
      </c>
      <c r="C962" s="8" t="s">
        <v>172</v>
      </c>
      <c r="D962" s="9">
        <v>1</v>
      </c>
      <c r="E962" s="13">
        <v>0</v>
      </c>
      <c r="F962" s="14">
        <f>TRUNC(E962*D962,1)</f>
        <v>0</v>
      </c>
      <c r="G962" s="13">
        <v>0</v>
      </c>
      <c r="H962" s="14">
        <f>TRUNC(G962*D962,1)</f>
        <v>0</v>
      </c>
      <c r="I962" s="13">
        <f>TRUNC(SUMIF(V960:V962, RIGHTB(O962, 1), H960:H962)*U962, 2)</f>
        <v>1782.34</v>
      </c>
      <c r="J962" s="14">
        <f>TRUNC(I962*D962,1)</f>
        <v>1782.3</v>
      </c>
      <c r="K962" s="13">
        <f t="shared" si="101"/>
        <v>1782.3</v>
      </c>
      <c r="L962" s="14">
        <f t="shared" si="101"/>
        <v>1782.3</v>
      </c>
      <c r="M962" s="8" t="s">
        <v>52</v>
      </c>
      <c r="N962" s="2" t="s">
        <v>1050</v>
      </c>
      <c r="O962" s="2" t="s">
        <v>843</v>
      </c>
      <c r="P962" s="2" t="s">
        <v>64</v>
      </c>
      <c r="Q962" s="2" t="s">
        <v>64</v>
      </c>
      <c r="R962" s="2" t="s">
        <v>64</v>
      </c>
      <c r="S962" s="3">
        <v>1</v>
      </c>
      <c r="T962" s="3">
        <v>2</v>
      </c>
      <c r="U962" s="3">
        <v>0.02</v>
      </c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2" t="s">
        <v>52</v>
      </c>
      <c r="AW962" s="2" t="s">
        <v>1963</v>
      </c>
      <c r="AX962" s="2" t="s">
        <v>52</v>
      </c>
      <c r="AY962" s="2" t="s">
        <v>52</v>
      </c>
    </row>
    <row r="963" spans="1:51" ht="30" customHeight="1">
      <c r="A963" s="8" t="s">
        <v>845</v>
      </c>
      <c r="B963" s="8" t="s">
        <v>52</v>
      </c>
      <c r="C963" s="8" t="s">
        <v>52</v>
      </c>
      <c r="D963" s="9"/>
      <c r="E963" s="13"/>
      <c r="F963" s="14">
        <f>TRUNC(SUMIF(N960:N962, N959, F960:F962),0)</f>
        <v>0</v>
      </c>
      <c r="G963" s="13"/>
      <c r="H963" s="14">
        <f>TRUNC(SUMIF(N960:N962, N959, H960:H962),0)</f>
        <v>89117</v>
      </c>
      <c r="I963" s="13"/>
      <c r="J963" s="14">
        <f>TRUNC(SUMIF(N960:N962, N959, J960:J962),0)</f>
        <v>1782</v>
      </c>
      <c r="K963" s="13"/>
      <c r="L963" s="14">
        <f>F963+H963+J963</f>
        <v>90899</v>
      </c>
      <c r="M963" s="8" t="s">
        <v>52</v>
      </c>
      <c r="N963" s="2" t="s">
        <v>106</v>
      </c>
      <c r="O963" s="2" t="s">
        <v>106</v>
      </c>
      <c r="P963" s="2" t="s">
        <v>52</v>
      </c>
      <c r="Q963" s="2" t="s">
        <v>52</v>
      </c>
      <c r="R963" s="2" t="s">
        <v>52</v>
      </c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2" t="s">
        <v>52</v>
      </c>
      <c r="AW963" s="2" t="s">
        <v>52</v>
      </c>
      <c r="AX963" s="2" t="s">
        <v>52</v>
      </c>
      <c r="AY963" s="2" t="s">
        <v>52</v>
      </c>
    </row>
    <row r="964" spans="1:51" ht="30" customHeight="1">
      <c r="A964" s="9"/>
      <c r="B964" s="9"/>
      <c r="C964" s="9"/>
      <c r="D964" s="9"/>
      <c r="E964" s="13"/>
      <c r="F964" s="14"/>
      <c r="G964" s="13"/>
      <c r="H964" s="14"/>
      <c r="I964" s="13"/>
      <c r="J964" s="14"/>
      <c r="K964" s="13"/>
      <c r="L964" s="14"/>
      <c r="M964" s="9"/>
    </row>
    <row r="965" spans="1:51" ht="30" customHeight="1">
      <c r="A965" s="44" t="s">
        <v>1964</v>
      </c>
      <c r="B965" s="44"/>
      <c r="C965" s="44"/>
      <c r="D965" s="44"/>
      <c r="E965" s="45"/>
      <c r="F965" s="46"/>
      <c r="G965" s="45"/>
      <c r="H965" s="46"/>
      <c r="I965" s="45"/>
      <c r="J965" s="46"/>
      <c r="K965" s="45"/>
      <c r="L965" s="46"/>
      <c r="M965" s="44"/>
      <c r="N965" s="1" t="s">
        <v>1946</v>
      </c>
    </row>
    <row r="966" spans="1:51" ht="30" customHeight="1">
      <c r="A966" s="8" t="s">
        <v>1965</v>
      </c>
      <c r="B966" s="8" t="s">
        <v>1966</v>
      </c>
      <c r="C966" s="8" t="s">
        <v>77</v>
      </c>
      <c r="D966" s="9">
        <v>1.03</v>
      </c>
      <c r="E966" s="13">
        <f>단가대비표!O18</f>
        <v>8011.95</v>
      </c>
      <c r="F966" s="14">
        <f>TRUNC(E966*D966,1)</f>
        <v>8252.2999999999993</v>
      </c>
      <c r="G966" s="13">
        <f>단가대비표!P18</f>
        <v>0</v>
      </c>
      <c r="H966" s="14">
        <f>TRUNC(G966*D966,1)</f>
        <v>0</v>
      </c>
      <c r="I966" s="13">
        <f>단가대비표!V18</f>
        <v>0</v>
      </c>
      <c r="J966" s="14">
        <f>TRUNC(I966*D966,1)</f>
        <v>0</v>
      </c>
      <c r="K966" s="13">
        <f t="shared" ref="K966:L969" si="102">TRUNC(E966+G966+I966,1)</f>
        <v>8011.9</v>
      </c>
      <c r="L966" s="14">
        <f t="shared" si="102"/>
        <v>8252.2999999999993</v>
      </c>
      <c r="M966" s="8" t="s">
        <v>830</v>
      </c>
      <c r="N966" s="2" t="s">
        <v>52</v>
      </c>
      <c r="O966" s="2" t="s">
        <v>1967</v>
      </c>
      <c r="P966" s="2" t="s">
        <v>64</v>
      </c>
      <c r="Q966" s="2" t="s">
        <v>64</v>
      </c>
      <c r="R966" s="2" t="s">
        <v>63</v>
      </c>
      <c r="S966" s="3"/>
      <c r="T966" s="3"/>
      <c r="U966" s="3"/>
      <c r="V966" s="3">
        <v>1</v>
      </c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2" t="s">
        <v>52</v>
      </c>
      <c r="AW966" s="2" t="s">
        <v>1968</v>
      </c>
      <c r="AX966" s="2" t="s">
        <v>52</v>
      </c>
      <c r="AY966" s="2" t="s">
        <v>833</v>
      </c>
    </row>
    <row r="967" spans="1:51" ht="30" customHeight="1">
      <c r="A967" s="8" t="s">
        <v>1436</v>
      </c>
      <c r="B967" s="8" t="s">
        <v>1969</v>
      </c>
      <c r="C967" s="8" t="s">
        <v>109</v>
      </c>
      <c r="D967" s="9">
        <v>3.7999999999999999E-2</v>
      </c>
      <c r="E967" s="13">
        <f>단가대비표!O36</f>
        <v>376675</v>
      </c>
      <c r="F967" s="14">
        <f>TRUNC(E967*D967,1)</f>
        <v>14313.6</v>
      </c>
      <c r="G967" s="13">
        <f>단가대비표!P36</f>
        <v>0</v>
      </c>
      <c r="H967" s="14">
        <f>TRUNC(G967*D967,1)</f>
        <v>0</v>
      </c>
      <c r="I967" s="13">
        <f>단가대비표!V36</f>
        <v>0</v>
      </c>
      <c r="J967" s="14">
        <f>TRUNC(I967*D967,1)</f>
        <v>0</v>
      </c>
      <c r="K967" s="13">
        <f t="shared" si="102"/>
        <v>376675</v>
      </c>
      <c r="L967" s="14">
        <f t="shared" si="102"/>
        <v>14313.6</v>
      </c>
      <c r="M967" s="8" t="s">
        <v>830</v>
      </c>
      <c r="N967" s="2" t="s">
        <v>52</v>
      </c>
      <c r="O967" s="2" t="s">
        <v>1970</v>
      </c>
      <c r="P967" s="2" t="s">
        <v>64</v>
      </c>
      <c r="Q967" s="2" t="s">
        <v>64</v>
      </c>
      <c r="R967" s="2" t="s">
        <v>63</v>
      </c>
      <c r="S967" s="3"/>
      <c r="T967" s="3"/>
      <c r="U967" s="3"/>
      <c r="V967" s="3">
        <v>1</v>
      </c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2" t="s">
        <v>52</v>
      </c>
      <c r="AW967" s="2" t="s">
        <v>1971</v>
      </c>
      <c r="AX967" s="2" t="s">
        <v>52</v>
      </c>
      <c r="AY967" s="2" t="s">
        <v>833</v>
      </c>
    </row>
    <row r="968" spans="1:51" ht="30" customHeight="1">
      <c r="A968" s="8" t="s">
        <v>1972</v>
      </c>
      <c r="B968" s="8" t="s">
        <v>1973</v>
      </c>
      <c r="C968" s="8" t="s">
        <v>172</v>
      </c>
      <c r="D968" s="9">
        <v>1</v>
      </c>
      <c r="E968" s="13">
        <f>TRUNC(SUMIF(V966:V969, RIGHTB(O968, 1), F966:F969)*U968, 2)</f>
        <v>12411.24</v>
      </c>
      <c r="F968" s="14">
        <f>TRUNC(E968*D968,1)</f>
        <v>12411.2</v>
      </c>
      <c r="G968" s="13">
        <v>0</v>
      </c>
      <c r="H968" s="14">
        <f>TRUNC(G968*D968,1)</f>
        <v>0</v>
      </c>
      <c r="I968" s="13">
        <v>0</v>
      </c>
      <c r="J968" s="14">
        <f>TRUNC(I968*D968,1)</f>
        <v>0</v>
      </c>
      <c r="K968" s="13">
        <f t="shared" si="102"/>
        <v>12411.2</v>
      </c>
      <c r="L968" s="14">
        <f t="shared" si="102"/>
        <v>12411.2</v>
      </c>
      <c r="M968" s="8" t="s">
        <v>52</v>
      </c>
      <c r="N968" s="2" t="s">
        <v>1946</v>
      </c>
      <c r="O968" s="2" t="s">
        <v>843</v>
      </c>
      <c r="P968" s="2" t="s">
        <v>64</v>
      </c>
      <c r="Q968" s="2" t="s">
        <v>64</v>
      </c>
      <c r="R968" s="2" t="s">
        <v>64</v>
      </c>
      <c r="S968" s="3">
        <v>0</v>
      </c>
      <c r="T968" s="3">
        <v>0</v>
      </c>
      <c r="U968" s="3">
        <v>0.55000000000000004</v>
      </c>
      <c r="V968" s="3"/>
      <c r="W968" s="3">
        <v>2</v>
      </c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2" t="s">
        <v>52</v>
      </c>
      <c r="AW968" s="2" t="s">
        <v>1974</v>
      </c>
      <c r="AX968" s="2" t="s">
        <v>52</v>
      </c>
      <c r="AY968" s="2" t="s">
        <v>52</v>
      </c>
    </row>
    <row r="969" spans="1:51" ht="30" customHeight="1">
      <c r="A969" s="8" t="s">
        <v>1975</v>
      </c>
      <c r="B969" s="8" t="s">
        <v>1976</v>
      </c>
      <c r="C969" s="8" t="s">
        <v>172</v>
      </c>
      <c r="D969" s="9">
        <v>1</v>
      </c>
      <c r="E969" s="13">
        <f>TRUNC(SUMIF(W966:W969, RIGHTB(O969, 1), F966:F969)*U969, 2)</f>
        <v>868.78</v>
      </c>
      <c r="F969" s="14">
        <f>TRUNC(E969*D969,1)</f>
        <v>868.7</v>
      </c>
      <c r="G969" s="13">
        <v>0</v>
      </c>
      <c r="H969" s="14">
        <f>TRUNC(G969*D969,1)</f>
        <v>0</v>
      </c>
      <c r="I969" s="13">
        <v>0</v>
      </c>
      <c r="J969" s="14">
        <f>TRUNC(I969*D969,1)</f>
        <v>0</v>
      </c>
      <c r="K969" s="13">
        <f t="shared" si="102"/>
        <v>868.7</v>
      </c>
      <c r="L969" s="14">
        <f t="shared" si="102"/>
        <v>868.7</v>
      </c>
      <c r="M969" s="8" t="s">
        <v>52</v>
      </c>
      <c r="N969" s="2" t="s">
        <v>1946</v>
      </c>
      <c r="O969" s="2" t="s">
        <v>871</v>
      </c>
      <c r="P969" s="2" t="s">
        <v>64</v>
      </c>
      <c r="Q969" s="2" t="s">
        <v>64</v>
      </c>
      <c r="R969" s="2" t="s">
        <v>64</v>
      </c>
      <c r="S969" s="3">
        <v>0</v>
      </c>
      <c r="T969" s="3">
        <v>0</v>
      </c>
      <c r="U969" s="3">
        <v>7.0000000000000007E-2</v>
      </c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2" t="s">
        <v>52</v>
      </c>
      <c r="AW969" s="2" t="s">
        <v>1977</v>
      </c>
      <c r="AX969" s="2" t="s">
        <v>52</v>
      </c>
      <c r="AY969" s="2" t="s">
        <v>52</v>
      </c>
    </row>
    <row r="970" spans="1:51" ht="30" customHeight="1">
      <c r="A970" s="8" t="s">
        <v>845</v>
      </c>
      <c r="B970" s="8" t="s">
        <v>52</v>
      </c>
      <c r="C970" s="8" t="s">
        <v>52</v>
      </c>
      <c r="D970" s="9"/>
      <c r="E970" s="13"/>
      <c r="F970" s="14">
        <f>TRUNC(SUMIF(N966:N969, N965, F966:F969),0)</f>
        <v>13279</v>
      </c>
      <c r="G970" s="13"/>
      <c r="H970" s="14">
        <f>TRUNC(SUMIF(N966:N969, N965, H966:H969),0)</f>
        <v>0</v>
      </c>
      <c r="I970" s="13"/>
      <c r="J970" s="14">
        <f>TRUNC(SUMIF(N966:N969, N965, J966:J969),0)</f>
        <v>0</v>
      </c>
      <c r="K970" s="13"/>
      <c r="L970" s="14">
        <f>F970+H970+J970</f>
        <v>13279</v>
      </c>
      <c r="M970" s="8" t="s">
        <v>52</v>
      </c>
      <c r="N970" s="2" t="s">
        <v>106</v>
      </c>
      <c r="O970" s="2" t="s">
        <v>106</v>
      </c>
      <c r="P970" s="2" t="s">
        <v>52</v>
      </c>
      <c r="Q970" s="2" t="s">
        <v>52</v>
      </c>
      <c r="R970" s="2" t="s">
        <v>52</v>
      </c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2" t="s">
        <v>52</v>
      </c>
      <c r="AW970" s="2" t="s">
        <v>52</v>
      </c>
      <c r="AX970" s="2" t="s">
        <v>52</v>
      </c>
      <c r="AY970" s="2" t="s">
        <v>52</v>
      </c>
    </row>
    <row r="971" spans="1:51" ht="30" customHeight="1">
      <c r="A971" s="9"/>
      <c r="B971" s="9"/>
      <c r="C971" s="9"/>
      <c r="D971" s="9"/>
      <c r="E971" s="13"/>
      <c r="F971" s="14"/>
      <c r="G971" s="13"/>
      <c r="H971" s="14"/>
      <c r="I971" s="13"/>
      <c r="J971" s="14"/>
      <c r="K971" s="13"/>
      <c r="L971" s="14"/>
      <c r="M971" s="9"/>
    </row>
    <row r="972" spans="1:51" ht="30" customHeight="1">
      <c r="A972" s="44" t="s">
        <v>1978</v>
      </c>
      <c r="B972" s="44"/>
      <c r="C972" s="44"/>
      <c r="D972" s="44"/>
      <c r="E972" s="45"/>
      <c r="F972" s="46"/>
      <c r="G972" s="45"/>
      <c r="H972" s="46"/>
      <c r="I972" s="45"/>
      <c r="J972" s="46"/>
      <c r="K972" s="45"/>
      <c r="L972" s="46"/>
      <c r="M972" s="44"/>
      <c r="N972" s="1" t="s">
        <v>1951</v>
      </c>
    </row>
    <row r="973" spans="1:51" ht="30" customHeight="1">
      <c r="A973" s="8" t="s">
        <v>914</v>
      </c>
      <c r="B973" s="8" t="s">
        <v>863</v>
      </c>
      <c r="C973" s="8" t="s">
        <v>859</v>
      </c>
      <c r="D973" s="9">
        <v>0.18</v>
      </c>
      <c r="E973" s="13">
        <f>단가대비표!O163</f>
        <v>0</v>
      </c>
      <c r="F973" s="14">
        <f>TRUNC(E973*D973,1)</f>
        <v>0</v>
      </c>
      <c r="G973" s="13">
        <f>단가대비표!P163</f>
        <v>207239</v>
      </c>
      <c r="H973" s="14">
        <f>TRUNC(G973*D973,1)</f>
        <v>37303</v>
      </c>
      <c r="I973" s="13">
        <f>단가대비표!V163</f>
        <v>0</v>
      </c>
      <c r="J973" s="14">
        <f>TRUNC(I973*D973,1)</f>
        <v>0</v>
      </c>
      <c r="K973" s="13">
        <f t="shared" ref="K973:L975" si="103">TRUNC(E973+G973+I973,1)</f>
        <v>207239</v>
      </c>
      <c r="L973" s="14">
        <f t="shared" si="103"/>
        <v>37303</v>
      </c>
      <c r="M973" s="8" t="s">
        <v>52</v>
      </c>
      <c r="N973" s="2" t="s">
        <v>1951</v>
      </c>
      <c r="O973" s="2" t="s">
        <v>915</v>
      </c>
      <c r="P973" s="2" t="s">
        <v>64</v>
      </c>
      <c r="Q973" s="2" t="s">
        <v>64</v>
      </c>
      <c r="R973" s="2" t="s">
        <v>63</v>
      </c>
      <c r="S973" s="3"/>
      <c r="T973" s="3"/>
      <c r="U973" s="3"/>
      <c r="V973" s="3">
        <v>1</v>
      </c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2" t="s">
        <v>52</v>
      </c>
      <c r="AW973" s="2" t="s">
        <v>1979</v>
      </c>
      <c r="AX973" s="2" t="s">
        <v>52</v>
      </c>
      <c r="AY973" s="2" t="s">
        <v>52</v>
      </c>
    </row>
    <row r="974" spans="1:51" ht="30" customHeight="1">
      <c r="A974" s="8" t="s">
        <v>862</v>
      </c>
      <c r="B974" s="8" t="s">
        <v>863</v>
      </c>
      <c r="C974" s="8" t="s">
        <v>859</v>
      </c>
      <c r="D974" s="9">
        <v>0.05</v>
      </c>
      <c r="E974" s="13">
        <f>단가대비표!O160</f>
        <v>0</v>
      </c>
      <c r="F974" s="14">
        <f>TRUNC(E974*D974,1)</f>
        <v>0</v>
      </c>
      <c r="G974" s="13">
        <f>단가대비표!P160</f>
        <v>130264</v>
      </c>
      <c r="H974" s="14">
        <f>TRUNC(G974*D974,1)</f>
        <v>6513.2</v>
      </c>
      <c r="I974" s="13">
        <f>단가대비표!V160</f>
        <v>0</v>
      </c>
      <c r="J974" s="14">
        <f>TRUNC(I974*D974,1)</f>
        <v>0</v>
      </c>
      <c r="K974" s="13">
        <f t="shared" si="103"/>
        <v>130264</v>
      </c>
      <c r="L974" s="14">
        <f t="shared" si="103"/>
        <v>6513.2</v>
      </c>
      <c r="M974" s="8" t="s">
        <v>52</v>
      </c>
      <c r="N974" s="2" t="s">
        <v>1951</v>
      </c>
      <c r="O974" s="2" t="s">
        <v>864</v>
      </c>
      <c r="P974" s="2" t="s">
        <v>64</v>
      </c>
      <c r="Q974" s="2" t="s">
        <v>64</v>
      </c>
      <c r="R974" s="2" t="s">
        <v>63</v>
      </c>
      <c r="S974" s="3"/>
      <c r="T974" s="3"/>
      <c r="U974" s="3"/>
      <c r="V974" s="3">
        <v>1</v>
      </c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2" t="s">
        <v>52</v>
      </c>
      <c r="AW974" s="2" t="s">
        <v>1980</v>
      </c>
      <c r="AX974" s="2" t="s">
        <v>52</v>
      </c>
      <c r="AY974" s="2" t="s">
        <v>52</v>
      </c>
    </row>
    <row r="975" spans="1:51" ht="30" customHeight="1">
      <c r="A975" s="8" t="s">
        <v>869</v>
      </c>
      <c r="B975" s="8" t="s">
        <v>1579</v>
      </c>
      <c r="C975" s="8" t="s">
        <v>172</v>
      </c>
      <c r="D975" s="9">
        <v>1</v>
      </c>
      <c r="E975" s="13">
        <v>0</v>
      </c>
      <c r="F975" s="14">
        <f>TRUNC(E975*D975,1)</f>
        <v>0</v>
      </c>
      <c r="G975" s="13">
        <v>0</v>
      </c>
      <c r="H975" s="14">
        <f>TRUNC(G975*D975,1)</f>
        <v>0</v>
      </c>
      <c r="I975" s="13">
        <f>TRUNC(SUMIF(V973:V975, RIGHTB(O975, 1), H973:H975)*U975, 2)</f>
        <v>438.16</v>
      </c>
      <c r="J975" s="14">
        <f>TRUNC(I975*D975,1)</f>
        <v>438.1</v>
      </c>
      <c r="K975" s="13">
        <f t="shared" si="103"/>
        <v>438.1</v>
      </c>
      <c r="L975" s="14">
        <f t="shared" si="103"/>
        <v>438.1</v>
      </c>
      <c r="M975" s="8" t="s">
        <v>52</v>
      </c>
      <c r="N975" s="2" t="s">
        <v>1951</v>
      </c>
      <c r="O975" s="2" t="s">
        <v>843</v>
      </c>
      <c r="P975" s="2" t="s">
        <v>64</v>
      </c>
      <c r="Q975" s="2" t="s">
        <v>64</v>
      </c>
      <c r="R975" s="2" t="s">
        <v>64</v>
      </c>
      <c r="S975" s="3">
        <v>1</v>
      </c>
      <c r="T975" s="3">
        <v>2</v>
      </c>
      <c r="U975" s="3">
        <v>0.01</v>
      </c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2" t="s">
        <v>52</v>
      </c>
      <c r="AW975" s="2" t="s">
        <v>1981</v>
      </c>
      <c r="AX975" s="2" t="s">
        <v>52</v>
      </c>
      <c r="AY975" s="2" t="s">
        <v>52</v>
      </c>
    </row>
    <row r="976" spans="1:51" ht="30" customHeight="1">
      <c r="A976" s="8" t="s">
        <v>845</v>
      </c>
      <c r="B976" s="8" t="s">
        <v>52</v>
      </c>
      <c r="C976" s="8" t="s">
        <v>52</v>
      </c>
      <c r="D976" s="9"/>
      <c r="E976" s="13"/>
      <c r="F976" s="14">
        <f>TRUNC(SUMIF(N973:N975, N972, F973:F975),0)</f>
        <v>0</v>
      </c>
      <c r="G976" s="13"/>
      <c r="H976" s="14">
        <f>TRUNC(SUMIF(N973:N975, N972, H973:H975),0)</f>
        <v>43816</v>
      </c>
      <c r="I976" s="13"/>
      <c r="J976" s="14">
        <f>TRUNC(SUMIF(N973:N975, N972, J973:J975),0)</f>
        <v>438</v>
      </c>
      <c r="K976" s="13"/>
      <c r="L976" s="14">
        <f>F976+H976+J976</f>
        <v>44254</v>
      </c>
      <c r="M976" s="8" t="s">
        <v>52</v>
      </c>
      <c r="N976" s="2" t="s">
        <v>106</v>
      </c>
      <c r="O976" s="2" t="s">
        <v>106</v>
      </c>
      <c r="P976" s="2" t="s">
        <v>52</v>
      </c>
      <c r="Q976" s="2" t="s">
        <v>52</v>
      </c>
      <c r="R976" s="2" t="s">
        <v>52</v>
      </c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2" t="s">
        <v>52</v>
      </c>
      <c r="AW976" s="2" t="s">
        <v>52</v>
      </c>
      <c r="AX976" s="2" t="s">
        <v>52</v>
      </c>
      <c r="AY976" s="2" t="s">
        <v>52</v>
      </c>
    </row>
    <row r="977" spans="1:51" ht="30" customHeight="1">
      <c r="A977" s="9"/>
      <c r="B977" s="9"/>
      <c r="C977" s="9"/>
      <c r="D977" s="9"/>
      <c r="E977" s="13"/>
      <c r="F977" s="14"/>
      <c r="G977" s="13"/>
      <c r="H977" s="14"/>
      <c r="I977" s="13"/>
      <c r="J977" s="14"/>
      <c r="K977" s="13"/>
      <c r="L977" s="14"/>
      <c r="M977" s="9"/>
    </row>
    <row r="978" spans="1:51" ht="30" customHeight="1">
      <c r="A978" s="44" t="s">
        <v>1982</v>
      </c>
      <c r="B978" s="44"/>
      <c r="C978" s="44"/>
      <c r="D978" s="44"/>
      <c r="E978" s="45"/>
      <c r="F978" s="46"/>
      <c r="G978" s="45"/>
      <c r="H978" s="46"/>
      <c r="I978" s="45"/>
      <c r="J978" s="46"/>
      <c r="K978" s="45"/>
      <c r="L978" s="46"/>
      <c r="M978" s="44"/>
      <c r="N978" s="1" t="s">
        <v>1055</v>
      </c>
    </row>
    <row r="979" spans="1:51" ht="30" customHeight="1">
      <c r="A979" s="8" t="s">
        <v>1944</v>
      </c>
      <c r="B979" s="8" t="s">
        <v>1983</v>
      </c>
      <c r="C979" s="8" t="s">
        <v>77</v>
      </c>
      <c r="D979" s="9">
        <v>1</v>
      </c>
      <c r="E979" s="13">
        <f>일위대가목록!E188</f>
        <v>9346</v>
      </c>
      <c r="F979" s="14">
        <f>TRUNC(E979*D979,1)</f>
        <v>9346</v>
      </c>
      <c r="G979" s="13">
        <f>일위대가목록!F188</f>
        <v>0</v>
      </c>
      <c r="H979" s="14">
        <f>TRUNC(G979*D979,1)</f>
        <v>0</v>
      </c>
      <c r="I979" s="13">
        <f>일위대가목록!G188</f>
        <v>0</v>
      </c>
      <c r="J979" s="14">
        <f>TRUNC(I979*D979,1)</f>
        <v>0</v>
      </c>
      <c r="K979" s="13">
        <f>TRUNC(E979+G979+I979,1)</f>
        <v>9346</v>
      </c>
      <c r="L979" s="14">
        <f>TRUNC(F979+H979+J979,1)</f>
        <v>9346</v>
      </c>
      <c r="M979" s="8" t="s">
        <v>1984</v>
      </c>
      <c r="N979" s="2" t="s">
        <v>1055</v>
      </c>
      <c r="O979" s="2" t="s">
        <v>1985</v>
      </c>
      <c r="P979" s="2" t="s">
        <v>63</v>
      </c>
      <c r="Q979" s="2" t="s">
        <v>64</v>
      </c>
      <c r="R979" s="2" t="s">
        <v>64</v>
      </c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2" t="s">
        <v>52</v>
      </c>
      <c r="AW979" s="2" t="s">
        <v>1986</v>
      </c>
      <c r="AX979" s="2" t="s">
        <v>52</v>
      </c>
      <c r="AY979" s="2" t="s">
        <v>52</v>
      </c>
    </row>
    <row r="980" spans="1:51" ht="30" customHeight="1">
      <c r="A980" s="8" t="s">
        <v>1948</v>
      </c>
      <c r="B980" s="8" t="s">
        <v>1987</v>
      </c>
      <c r="C980" s="8" t="s">
        <v>77</v>
      </c>
      <c r="D980" s="9">
        <v>1</v>
      </c>
      <c r="E980" s="13">
        <f>일위대가목록!E189</f>
        <v>0</v>
      </c>
      <c r="F980" s="14">
        <f>TRUNC(E980*D980,1)</f>
        <v>0</v>
      </c>
      <c r="G980" s="13">
        <f>일위대가목록!F189</f>
        <v>26704</v>
      </c>
      <c r="H980" s="14">
        <f>TRUNC(G980*D980,1)</f>
        <v>26704</v>
      </c>
      <c r="I980" s="13">
        <f>일위대가목록!G189</f>
        <v>267</v>
      </c>
      <c r="J980" s="14">
        <f>TRUNC(I980*D980,1)</f>
        <v>267</v>
      </c>
      <c r="K980" s="13">
        <f>TRUNC(E980+G980+I980,1)</f>
        <v>26971</v>
      </c>
      <c r="L980" s="14">
        <f>TRUNC(F980+H980+J980,1)</f>
        <v>26971</v>
      </c>
      <c r="M980" s="8" t="s">
        <v>1988</v>
      </c>
      <c r="N980" s="2" t="s">
        <v>1055</v>
      </c>
      <c r="O980" s="2" t="s">
        <v>1989</v>
      </c>
      <c r="P980" s="2" t="s">
        <v>63</v>
      </c>
      <c r="Q980" s="2" t="s">
        <v>64</v>
      </c>
      <c r="R980" s="2" t="s">
        <v>64</v>
      </c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2" t="s">
        <v>52</v>
      </c>
      <c r="AW980" s="2" t="s">
        <v>1990</v>
      </c>
      <c r="AX980" s="2" t="s">
        <v>52</v>
      </c>
      <c r="AY980" s="2" t="s">
        <v>52</v>
      </c>
    </row>
    <row r="981" spans="1:51" ht="30" customHeight="1">
      <c r="A981" s="8" t="s">
        <v>845</v>
      </c>
      <c r="B981" s="8" t="s">
        <v>52</v>
      </c>
      <c r="C981" s="8" t="s">
        <v>52</v>
      </c>
      <c r="D981" s="9"/>
      <c r="E981" s="13"/>
      <c r="F981" s="14">
        <f>TRUNC(SUMIF(N979:N980, N978, F979:F980),0)</f>
        <v>9346</v>
      </c>
      <c r="G981" s="13"/>
      <c r="H981" s="14">
        <f>TRUNC(SUMIF(N979:N980, N978, H979:H980),0)</f>
        <v>26704</v>
      </c>
      <c r="I981" s="13"/>
      <c r="J981" s="14">
        <f>TRUNC(SUMIF(N979:N980, N978, J979:J980),0)</f>
        <v>267</v>
      </c>
      <c r="K981" s="13"/>
      <c r="L981" s="14">
        <f>F981+H981+J981</f>
        <v>36317</v>
      </c>
      <c r="M981" s="8" t="s">
        <v>52</v>
      </c>
      <c r="N981" s="2" t="s">
        <v>106</v>
      </c>
      <c r="O981" s="2" t="s">
        <v>106</v>
      </c>
      <c r="P981" s="2" t="s">
        <v>52</v>
      </c>
      <c r="Q981" s="2" t="s">
        <v>52</v>
      </c>
      <c r="R981" s="2" t="s">
        <v>52</v>
      </c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2" t="s">
        <v>52</v>
      </c>
      <c r="AW981" s="2" t="s">
        <v>52</v>
      </c>
      <c r="AX981" s="2" t="s">
        <v>52</v>
      </c>
      <c r="AY981" s="2" t="s">
        <v>52</v>
      </c>
    </row>
    <row r="982" spans="1:51" ht="30" customHeight="1">
      <c r="A982" s="9"/>
      <c r="B982" s="9"/>
      <c r="C982" s="9"/>
      <c r="D982" s="9"/>
      <c r="E982" s="13"/>
      <c r="F982" s="14"/>
      <c r="G982" s="13"/>
      <c r="H982" s="14"/>
      <c r="I982" s="13"/>
      <c r="J982" s="14"/>
      <c r="K982" s="13"/>
      <c r="L982" s="14"/>
      <c r="M982" s="9"/>
    </row>
    <row r="983" spans="1:51" ht="30" customHeight="1">
      <c r="A983" s="44" t="s">
        <v>1991</v>
      </c>
      <c r="B983" s="44"/>
      <c r="C983" s="44"/>
      <c r="D983" s="44"/>
      <c r="E983" s="45"/>
      <c r="F983" s="46"/>
      <c r="G983" s="45"/>
      <c r="H983" s="46"/>
      <c r="I983" s="45"/>
      <c r="J983" s="46"/>
      <c r="K983" s="45"/>
      <c r="L983" s="46"/>
      <c r="M983" s="44"/>
      <c r="N983" s="1" t="s">
        <v>1063</v>
      </c>
    </row>
    <row r="984" spans="1:51" ht="30" customHeight="1">
      <c r="A984" s="8" t="s">
        <v>985</v>
      </c>
      <c r="B984" s="8" t="s">
        <v>863</v>
      </c>
      <c r="C984" s="8" t="s">
        <v>859</v>
      </c>
      <c r="D984" s="9">
        <v>0.14000000000000001</v>
      </c>
      <c r="E984" s="13">
        <f>단가대비표!O168</f>
        <v>0</v>
      </c>
      <c r="F984" s="14">
        <f>TRUNC(E984*D984,1)</f>
        <v>0</v>
      </c>
      <c r="G984" s="13">
        <f>단가대비표!P168</f>
        <v>208492</v>
      </c>
      <c r="H984" s="14">
        <f>TRUNC(G984*D984,1)</f>
        <v>29188.799999999999</v>
      </c>
      <c r="I984" s="13">
        <f>단가대비표!V168</f>
        <v>0</v>
      </c>
      <c r="J984" s="14">
        <f>TRUNC(I984*D984,1)</f>
        <v>0</v>
      </c>
      <c r="K984" s="13">
        <f t="shared" ref="K984:L986" si="104">TRUNC(E984+G984+I984,1)</f>
        <v>208492</v>
      </c>
      <c r="L984" s="14">
        <f t="shared" si="104"/>
        <v>29188.799999999999</v>
      </c>
      <c r="M984" s="8" t="s">
        <v>52</v>
      </c>
      <c r="N984" s="2" t="s">
        <v>1063</v>
      </c>
      <c r="O984" s="2" t="s">
        <v>986</v>
      </c>
      <c r="P984" s="2" t="s">
        <v>64</v>
      </c>
      <c r="Q984" s="2" t="s">
        <v>64</v>
      </c>
      <c r="R984" s="2" t="s">
        <v>63</v>
      </c>
      <c r="S984" s="3"/>
      <c r="T984" s="3"/>
      <c r="U984" s="3"/>
      <c r="V984" s="3">
        <v>1</v>
      </c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2" t="s">
        <v>52</v>
      </c>
      <c r="AW984" s="2" t="s">
        <v>1992</v>
      </c>
      <c r="AX984" s="2" t="s">
        <v>52</v>
      </c>
      <c r="AY984" s="2" t="s">
        <v>52</v>
      </c>
    </row>
    <row r="985" spans="1:51" ht="30" customHeight="1">
      <c r="A985" s="8" t="s">
        <v>862</v>
      </c>
      <c r="B985" s="8" t="s">
        <v>863</v>
      </c>
      <c r="C985" s="8" t="s">
        <v>859</v>
      </c>
      <c r="D985" s="9">
        <v>0.16</v>
      </c>
      <c r="E985" s="13">
        <f>단가대비표!O160</f>
        <v>0</v>
      </c>
      <c r="F985" s="14">
        <f>TRUNC(E985*D985,1)</f>
        <v>0</v>
      </c>
      <c r="G985" s="13">
        <f>단가대비표!P160</f>
        <v>130264</v>
      </c>
      <c r="H985" s="14">
        <f>TRUNC(G985*D985,1)</f>
        <v>20842.2</v>
      </c>
      <c r="I985" s="13">
        <f>단가대비표!V160</f>
        <v>0</v>
      </c>
      <c r="J985" s="14">
        <f>TRUNC(I985*D985,1)</f>
        <v>0</v>
      </c>
      <c r="K985" s="13">
        <f t="shared" si="104"/>
        <v>130264</v>
      </c>
      <c r="L985" s="14">
        <f t="shared" si="104"/>
        <v>20842.2</v>
      </c>
      <c r="M985" s="8" t="s">
        <v>52</v>
      </c>
      <c r="N985" s="2" t="s">
        <v>1063</v>
      </c>
      <c r="O985" s="2" t="s">
        <v>864</v>
      </c>
      <c r="P985" s="2" t="s">
        <v>64</v>
      </c>
      <c r="Q985" s="2" t="s">
        <v>64</v>
      </c>
      <c r="R985" s="2" t="s">
        <v>63</v>
      </c>
      <c r="S985" s="3"/>
      <c r="T985" s="3"/>
      <c r="U985" s="3"/>
      <c r="V985" s="3">
        <v>1</v>
      </c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2" t="s">
        <v>52</v>
      </c>
      <c r="AW985" s="2" t="s">
        <v>1993</v>
      </c>
      <c r="AX985" s="2" t="s">
        <v>52</v>
      </c>
      <c r="AY985" s="2" t="s">
        <v>52</v>
      </c>
    </row>
    <row r="986" spans="1:51" ht="30" customHeight="1">
      <c r="A986" s="8" t="s">
        <v>869</v>
      </c>
      <c r="B986" s="8" t="s">
        <v>999</v>
      </c>
      <c r="C986" s="8" t="s">
        <v>172</v>
      </c>
      <c r="D986" s="9">
        <v>1</v>
      </c>
      <c r="E986" s="13">
        <v>0</v>
      </c>
      <c r="F986" s="14">
        <f>TRUNC(E986*D986,1)</f>
        <v>0</v>
      </c>
      <c r="G986" s="13">
        <v>0</v>
      </c>
      <c r="H986" s="14">
        <f>TRUNC(G986*D986,1)</f>
        <v>0</v>
      </c>
      <c r="I986" s="13">
        <f>TRUNC(SUMIF(V984:V986, RIGHTB(O986, 1), H984:H986)*U986, 2)</f>
        <v>1000.62</v>
      </c>
      <c r="J986" s="14">
        <f>TRUNC(I986*D986,1)</f>
        <v>1000.6</v>
      </c>
      <c r="K986" s="13">
        <f t="shared" si="104"/>
        <v>1000.6</v>
      </c>
      <c r="L986" s="14">
        <f t="shared" si="104"/>
        <v>1000.6</v>
      </c>
      <c r="M986" s="8" t="s">
        <v>52</v>
      </c>
      <c r="N986" s="2" t="s">
        <v>1063</v>
      </c>
      <c r="O986" s="2" t="s">
        <v>843</v>
      </c>
      <c r="P986" s="2" t="s">
        <v>64</v>
      </c>
      <c r="Q986" s="2" t="s">
        <v>64</v>
      </c>
      <c r="R986" s="2" t="s">
        <v>64</v>
      </c>
      <c r="S986" s="3">
        <v>1</v>
      </c>
      <c r="T986" s="3">
        <v>2</v>
      </c>
      <c r="U986" s="3">
        <v>0.02</v>
      </c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2" t="s">
        <v>52</v>
      </c>
      <c r="AW986" s="2" t="s">
        <v>1994</v>
      </c>
      <c r="AX986" s="2" t="s">
        <v>52</v>
      </c>
      <c r="AY986" s="2" t="s">
        <v>52</v>
      </c>
    </row>
    <row r="987" spans="1:51" ht="30" customHeight="1">
      <c r="A987" s="8" t="s">
        <v>845</v>
      </c>
      <c r="B987" s="8" t="s">
        <v>52</v>
      </c>
      <c r="C987" s="8" t="s">
        <v>52</v>
      </c>
      <c r="D987" s="9"/>
      <c r="E987" s="13"/>
      <c r="F987" s="14">
        <f>TRUNC(SUMIF(N984:N986, N983, F984:F986),0)</f>
        <v>0</v>
      </c>
      <c r="G987" s="13"/>
      <c r="H987" s="14">
        <f>TRUNC(SUMIF(N984:N986, N983, H984:H986),0)</f>
        <v>50031</v>
      </c>
      <c r="I987" s="13"/>
      <c r="J987" s="14">
        <f>TRUNC(SUMIF(N984:N986, N983, J984:J986),0)</f>
        <v>1000</v>
      </c>
      <c r="K987" s="13"/>
      <c r="L987" s="14">
        <f>F987+H987+J987</f>
        <v>51031</v>
      </c>
      <c r="M987" s="8" t="s">
        <v>52</v>
      </c>
      <c r="N987" s="2" t="s">
        <v>106</v>
      </c>
      <c r="O987" s="2" t="s">
        <v>106</v>
      </c>
      <c r="P987" s="2" t="s">
        <v>52</v>
      </c>
      <c r="Q987" s="2" t="s">
        <v>52</v>
      </c>
      <c r="R987" s="2" t="s">
        <v>52</v>
      </c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2" t="s">
        <v>52</v>
      </c>
      <c r="AW987" s="2" t="s">
        <v>52</v>
      </c>
      <c r="AX987" s="2" t="s">
        <v>52</v>
      </c>
      <c r="AY987" s="2" t="s">
        <v>52</v>
      </c>
    </row>
    <row r="988" spans="1:51" ht="30" customHeight="1">
      <c r="A988" s="9"/>
      <c r="B988" s="9"/>
      <c r="C988" s="9"/>
      <c r="D988" s="9"/>
      <c r="E988" s="13"/>
      <c r="F988" s="14"/>
      <c r="G988" s="13"/>
      <c r="H988" s="14"/>
      <c r="I988" s="13"/>
      <c r="J988" s="14"/>
      <c r="K988" s="13"/>
      <c r="L988" s="14"/>
      <c r="M988" s="9"/>
    </row>
    <row r="989" spans="1:51" ht="30" customHeight="1">
      <c r="A989" s="44" t="s">
        <v>1995</v>
      </c>
      <c r="B989" s="44"/>
      <c r="C989" s="44"/>
      <c r="D989" s="44"/>
      <c r="E989" s="45"/>
      <c r="F989" s="46"/>
      <c r="G989" s="45"/>
      <c r="H989" s="46"/>
      <c r="I989" s="45"/>
      <c r="J989" s="46"/>
      <c r="K989" s="45"/>
      <c r="L989" s="46"/>
      <c r="M989" s="44"/>
      <c r="N989" s="1" t="s">
        <v>1985</v>
      </c>
    </row>
    <row r="990" spans="1:51" ht="30" customHeight="1">
      <c r="A990" s="8" t="s">
        <v>1965</v>
      </c>
      <c r="B990" s="8" t="s">
        <v>1966</v>
      </c>
      <c r="C990" s="8" t="s">
        <v>77</v>
      </c>
      <c r="D990" s="9">
        <v>1.03</v>
      </c>
      <c r="E990" s="13">
        <f>단가대비표!O18</f>
        <v>8011.95</v>
      </c>
      <c r="F990" s="14">
        <f>TRUNC(E990*D990,1)</f>
        <v>8252.2999999999993</v>
      </c>
      <c r="G990" s="13">
        <f>단가대비표!P18</f>
        <v>0</v>
      </c>
      <c r="H990" s="14">
        <f>TRUNC(G990*D990,1)</f>
        <v>0</v>
      </c>
      <c r="I990" s="13">
        <f>단가대비표!V18</f>
        <v>0</v>
      </c>
      <c r="J990" s="14">
        <f>TRUNC(I990*D990,1)</f>
        <v>0</v>
      </c>
      <c r="K990" s="13">
        <f t="shared" ref="K990:L993" si="105">TRUNC(E990+G990+I990,1)</f>
        <v>8011.9</v>
      </c>
      <c r="L990" s="14">
        <f t="shared" si="105"/>
        <v>8252.2999999999993</v>
      </c>
      <c r="M990" s="8" t="s">
        <v>830</v>
      </c>
      <c r="N990" s="2" t="s">
        <v>52</v>
      </c>
      <c r="O990" s="2" t="s">
        <v>1967</v>
      </c>
      <c r="P990" s="2" t="s">
        <v>64</v>
      </c>
      <c r="Q990" s="2" t="s">
        <v>64</v>
      </c>
      <c r="R990" s="2" t="s">
        <v>63</v>
      </c>
      <c r="S990" s="3"/>
      <c r="T990" s="3"/>
      <c r="U990" s="3"/>
      <c r="V990" s="3">
        <v>1</v>
      </c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2" t="s">
        <v>52</v>
      </c>
      <c r="AW990" s="2" t="s">
        <v>1996</v>
      </c>
      <c r="AX990" s="2" t="s">
        <v>52</v>
      </c>
      <c r="AY990" s="2" t="s">
        <v>833</v>
      </c>
    </row>
    <row r="991" spans="1:51" ht="30" customHeight="1">
      <c r="A991" s="8" t="s">
        <v>1436</v>
      </c>
      <c r="B991" s="8" t="s">
        <v>1969</v>
      </c>
      <c r="C991" s="8" t="s">
        <v>109</v>
      </c>
      <c r="D991" s="9">
        <v>3.7999999999999999E-2</v>
      </c>
      <c r="E991" s="13">
        <f>단가대비표!O36</f>
        <v>376675</v>
      </c>
      <c r="F991" s="14">
        <f>TRUNC(E991*D991,1)</f>
        <v>14313.6</v>
      </c>
      <c r="G991" s="13">
        <f>단가대비표!P36</f>
        <v>0</v>
      </c>
      <c r="H991" s="14">
        <f>TRUNC(G991*D991,1)</f>
        <v>0</v>
      </c>
      <c r="I991" s="13">
        <f>단가대비표!V36</f>
        <v>0</v>
      </c>
      <c r="J991" s="14">
        <f>TRUNC(I991*D991,1)</f>
        <v>0</v>
      </c>
      <c r="K991" s="13">
        <f t="shared" si="105"/>
        <v>376675</v>
      </c>
      <c r="L991" s="14">
        <f t="shared" si="105"/>
        <v>14313.6</v>
      </c>
      <c r="M991" s="8" t="s">
        <v>830</v>
      </c>
      <c r="N991" s="2" t="s">
        <v>52</v>
      </c>
      <c r="O991" s="2" t="s">
        <v>1970</v>
      </c>
      <c r="P991" s="2" t="s">
        <v>64</v>
      </c>
      <c r="Q991" s="2" t="s">
        <v>64</v>
      </c>
      <c r="R991" s="2" t="s">
        <v>63</v>
      </c>
      <c r="S991" s="3"/>
      <c r="T991" s="3"/>
      <c r="U991" s="3"/>
      <c r="V991" s="3">
        <v>1</v>
      </c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2" t="s">
        <v>52</v>
      </c>
      <c r="AW991" s="2" t="s">
        <v>1997</v>
      </c>
      <c r="AX991" s="2" t="s">
        <v>52</v>
      </c>
      <c r="AY991" s="2" t="s">
        <v>833</v>
      </c>
    </row>
    <row r="992" spans="1:51" ht="30" customHeight="1">
      <c r="A992" s="8" t="s">
        <v>1972</v>
      </c>
      <c r="B992" s="8" t="s">
        <v>1998</v>
      </c>
      <c r="C992" s="8" t="s">
        <v>172</v>
      </c>
      <c r="D992" s="9">
        <v>1</v>
      </c>
      <c r="E992" s="13">
        <f>TRUNC(SUMIF(V990:V993, RIGHTB(O992, 1), F990:F993)*U992, 2)</f>
        <v>8575.0400000000009</v>
      </c>
      <c r="F992" s="14">
        <f>TRUNC(E992*D992,1)</f>
        <v>8575</v>
      </c>
      <c r="G992" s="13">
        <v>0</v>
      </c>
      <c r="H992" s="14">
        <f>TRUNC(G992*D992,1)</f>
        <v>0</v>
      </c>
      <c r="I992" s="13">
        <v>0</v>
      </c>
      <c r="J992" s="14">
        <f>TRUNC(I992*D992,1)</f>
        <v>0</v>
      </c>
      <c r="K992" s="13">
        <f t="shared" si="105"/>
        <v>8575</v>
      </c>
      <c r="L992" s="14">
        <f t="shared" si="105"/>
        <v>8575</v>
      </c>
      <c r="M992" s="8" t="s">
        <v>52</v>
      </c>
      <c r="N992" s="2" t="s">
        <v>1985</v>
      </c>
      <c r="O992" s="2" t="s">
        <v>843</v>
      </c>
      <c r="P992" s="2" t="s">
        <v>64</v>
      </c>
      <c r="Q992" s="2" t="s">
        <v>64</v>
      </c>
      <c r="R992" s="2" t="s">
        <v>64</v>
      </c>
      <c r="S992" s="3">
        <v>0</v>
      </c>
      <c r="T992" s="3">
        <v>0</v>
      </c>
      <c r="U992" s="3">
        <v>0.38</v>
      </c>
      <c r="V992" s="3"/>
      <c r="W992" s="3">
        <v>2</v>
      </c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2" t="s">
        <v>52</v>
      </c>
      <c r="AW992" s="2" t="s">
        <v>1999</v>
      </c>
      <c r="AX992" s="2" t="s">
        <v>52</v>
      </c>
      <c r="AY992" s="2" t="s">
        <v>52</v>
      </c>
    </row>
    <row r="993" spans="1:51" ht="30" customHeight="1">
      <c r="A993" s="8" t="s">
        <v>1975</v>
      </c>
      <c r="B993" s="8" t="s">
        <v>2000</v>
      </c>
      <c r="C993" s="8" t="s">
        <v>172</v>
      </c>
      <c r="D993" s="9">
        <v>1</v>
      </c>
      <c r="E993" s="13">
        <f>TRUNC(SUMIF(W990:W993, RIGHTB(O993, 1), F990:F993)*U993, 2)</f>
        <v>771.75</v>
      </c>
      <c r="F993" s="14">
        <f>TRUNC(E993*D993,1)</f>
        <v>771.7</v>
      </c>
      <c r="G993" s="13">
        <v>0</v>
      </c>
      <c r="H993" s="14">
        <f>TRUNC(G993*D993,1)</f>
        <v>0</v>
      </c>
      <c r="I993" s="13">
        <v>0</v>
      </c>
      <c r="J993" s="14">
        <f>TRUNC(I993*D993,1)</f>
        <v>0</v>
      </c>
      <c r="K993" s="13">
        <f t="shared" si="105"/>
        <v>771.7</v>
      </c>
      <c r="L993" s="14">
        <f t="shared" si="105"/>
        <v>771.7</v>
      </c>
      <c r="M993" s="8" t="s">
        <v>52</v>
      </c>
      <c r="N993" s="2" t="s">
        <v>1985</v>
      </c>
      <c r="O993" s="2" t="s">
        <v>871</v>
      </c>
      <c r="P993" s="2" t="s">
        <v>64</v>
      </c>
      <c r="Q993" s="2" t="s">
        <v>64</v>
      </c>
      <c r="R993" s="2" t="s">
        <v>64</v>
      </c>
      <c r="S993" s="3">
        <v>0</v>
      </c>
      <c r="T993" s="3">
        <v>0</v>
      </c>
      <c r="U993" s="3">
        <v>0.09</v>
      </c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2" t="s">
        <v>52</v>
      </c>
      <c r="AW993" s="2" t="s">
        <v>2001</v>
      </c>
      <c r="AX993" s="2" t="s">
        <v>52</v>
      </c>
      <c r="AY993" s="2" t="s">
        <v>52</v>
      </c>
    </row>
    <row r="994" spans="1:51" ht="30" customHeight="1">
      <c r="A994" s="8" t="s">
        <v>845</v>
      </c>
      <c r="B994" s="8" t="s">
        <v>52</v>
      </c>
      <c r="C994" s="8" t="s">
        <v>52</v>
      </c>
      <c r="D994" s="9"/>
      <c r="E994" s="13"/>
      <c r="F994" s="14">
        <f>TRUNC(SUMIF(N990:N993, N989, F990:F993),0)</f>
        <v>9346</v>
      </c>
      <c r="G994" s="13"/>
      <c r="H994" s="14">
        <f>TRUNC(SUMIF(N990:N993, N989, H990:H993),0)</f>
        <v>0</v>
      </c>
      <c r="I994" s="13"/>
      <c r="J994" s="14">
        <f>TRUNC(SUMIF(N990:N993, N989, J990:J993),0)</f>
        <v>0</v>
      </c>
      <c r="K994" s="13"/>
      <c r="L994" s="14">
        <f>F994+H994+J994</f>
        <v>9346</v>
      </c>
      <c r="M994" s="8" t="s">
        <v>52</v>
      </c>
      <c r="N994" s="2" t="s">
        <v>106</v>
      </c>
      <c r="O994" s="2" t="s">
        <v>106</v>
      </c>
      <c r="P994" s="2" t="s">
        <v>52</v>
      </c>
      <c r="Q994" s="2" t="s">
        <v>52</v>
      </c>
      <c r="R994" s="2" t="s">
        <v>52</v>
      </c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2" t="s">
        <v>52</v>
      </c>
      <c r="AW994" s="2" t="s">
        <v>52</v>
      </c>
      <c r="AX994" s="2" t="s">
        <v>52</v>
      </c>
      <c r="AY994" s="2" t="s">
        <v>52</v>
      </c>
    </row>
    <row r="995" spans="1:51" ht="30" customHeight="1">
      <c r="A995" s="9"/>
      <c r="B995" s="9"/>
      <c r="C995" s="9"/>
      <c r="D995" s="9"/>
      <c r="E995" s="13"/>
      <c r="F995" s="14"/>
      <c r="G995" s="13"/>
      <c r="H995" s="14"/>
      <c r="I995" s="13"/>
      <c r="J995" s="14"/>
      <c r="K995" s="13"/>
      <c r="L995" s="14"/>
      <c r="M995" s="9"/>
    </row>
    <row r="996" spans="1:51" ht="30" customHeight="1">
      <c r="A996" s="44" t="s">
        <v>2002</v>
      </c>
      <c r="B996" s="44"/>
      <c r="C996" s="44"/>
      <c r="D996" s="44"/>
      <c r="E996" s="45"/>
      <c r="F996" s="46"/>
      <c r="G996" s="45"/>
      <c r="H996" s="46"/>
      <c r="I996" s="45"/>
      <c r="J996" s="46"/>
      <c r="K996" s="45"/>
      <c r="L996" s="46"/>
      <c r="M996" s="44"/>
      <c r="N996" s="1" t="s">
        <v>1989</v>
      </c>
    </row>
    <row r="997" spans="1:51" ht="30" customHeight="1">
      <c r="A997" s="8" t="s">
        <v>914</v>
      </c>
      <c r="B997" s="8" t="s">
        <v>863</v>
      </c>
      <c r="C997" s="8" t="s">
        <v>859</v>
      </c>
      <c r="D997" s="9">
        <v>0.11</v>
      </c>
      <c r="E997" s="13">
        <f>단가대비표!O163</f>
        <v>0</v>
      </c>
      <c r="F997" s="14">
        <f>TRUNC(E997*D997,1)</f>
        <v>0</v>
      </c>
      <c r="G997" s="13">
        <f>단가대비표!P163</f>
        <v>207239</v>
      </c>
      <c r="H997" s="14">
        <f>TRUNC(G997*D997,1)</f>
        <v>22796.2</v>
      </c>
      <c r="I997" s="13">
        <f>단가대비표!V163</f>
        <v>0</v>
      </c>
      <c r="J997" s="14">
        <f>TRUNC(I997*D997,1)</f>
        <v>0</v>
      </c>
      <c r="K997" s="13">
        <f t="shared" ref="K997:L999" si="106">TRUNC(E997+G997+I997,1)</f>
        <v>207239</v>
      </c>
      <c r="L997" s="14">
        <f t="shared" si="106"/>
        <v>22796.2</v>
      </c>
      <c r="M997" s="8" t="s">
        <v>52</v>
      </c>
      <c r="N997" s="2" t="s">
        <v>1989</v>
      </c>
      <c r="O997" s="2" t="s">
        <v>915</v>
      </c>
      <c r="P997" s="2" t="s">
        <v>64</v>
      </c>
      <c r="Q997" s="2" t="s">
        <v>64</v>
      </c>
      <c r="R997" s="2" t="s">
        <v>63</v>
      </c>
      <c r="S997" s="3"/>
      <c r="T997" s="3"/>
      <c r="U997" s="3"/>
      <c r="V997" s="3">
        <v>1</v>
      </c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2" t="s">
        <v>52</v>
      </c>
      <c r="AW997" s="2" t="s">
        <v>2003</v>
      </c>
      <c r="AX997" s="2" t="s">
        <v>52</v>
      </c>
      <c r="AY997" s="2" t="s">
        <v>52</v>
      </c>
    </row>
    <row r="998" spans="1:51" ht="30" customHeight="1">
      <c r="A998" s="8" t="s">
        <v>862</v>
      </c>
      <c r="B998" s="8" t="s">
        <v>863</v>
      </c>
      <c r="C998" s="8" t="s">
        <v>859</v>
      </c>
      <c r="D998" s="9">
        <v>0.03</v>
      </c>
      <c r="E998" s="13">
        <f>단가대비표!O160</f>
        <v>0</v>
      </c>
      <c r="F998" s="14">
        <f>TRUNC(E998*D998,1)</f>
        <v>0</v>
      </c>
      <c r="G998" s="13">
        <f>단가대비표!P160</f>
        <v>130264</v>
      </c>
      <c r="H998" s="14">
        <f>TRUNC(G998*D998,1)</f>
        <v>3907.9</v>
      </c>
      <c r="I998" s="13">
        <f>단가대비표!V160</f>
        <v>0</v>
      </c>
      <c r="J998" s="14">
        <f>TRUNC(I998*D998,1)</f>
        <v>0</v>
      </c>
      <c r="K998" s="13">
        <f t="shared" si="106"/>
        <v>130264</v>
      </c>
      <c r="L998" s="14">
        <f t="shared" si="106"/>
        <v>3907.9</v>
      </c>
      <c r="M998" s="8" t="s">
        <v>52</v>
      </c>
      <c r="N998" s="2" t="s">
        <v>1989</v>
      </c>
      <c r="O998" s="2" t="s">
        <v>864</v>
      </c>
      <c r="P998" s="2" t="s">
        <v>64</v>
      </c>
      <c r="Q998" s="2" t="s">
        <v>64</v>
      </c>
      <c r="R998" s="2" t="s">
        <v>63</v>
      </c>
      <c r="S998" s="3"/>
      <c r="T998" s="3"/>
      <c r="U998" s="3"/>
      <c r="V998" s="3">
        <v>1</v>
      </c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2" t="s">
        <v>52</v>
      </c>
      <c r="AW998" s="2" t="s">
        <v>2004</v>
      </c>
      <c r="AX998" s="2" t="s">
        <v>52</v>
      </c>
      <c r="AY998" s="2" t="s">
        <v>52</v>
      </c>
    </row>
    <row r="999" spans="1:51" ht="30" customHeight="1">
      <c r="A999" s="8" t="s">
        <v>869</v>
      </c>
      <c r="B999" s="8" t="s">
        <v>1579</v>
      </c>
      <c r="C999" s="8" t="s">
        <v>172</v>
      </c>
      <c r="D999" s="9">
        <v>1</v>
      </c>
      <c r="E999" s="13">
        <v>0</v>
      </c>
      <c r="F999" s="14">
        <f>TRUNC(E999*D999,1)</f>
        <v>0</v>
      </c>
      <c r="G999" s="13">
        <v>0</v>
      </c>
      <c r="H999" s="14">
        <f>TRUNC(G999*D999,1)</f>
        <v>0</v>
      </c>
      <c r="I999" s="13">
        <f>TRUNC(SUMIF(V997:V999, RIGHTB(O999, 1), H997:H999)*U999, 2)</f>
        <v>267.04000000000002</v>
      </c>
      <c r="J999" s="14">
        <f>TRUNC(I999*D999,1)</f>
        <v>267</v>
      </c>
      <c r="K999" s="13">
        <f t="shared" si="106"/>
        <v>267</v>
      </c>
      <c r="L999" s="14">
        <f t="shared" si="106"/>
        <v>267</v>
      </c>
      <c r="M999" s="8" t="s">
        <v>52</v>
      </c>
      <c r="N999" s="2" t="s">
        <v>1989</v>
      </c>
      <c r="O999" s="2" t="s">
        <v>843</v>
      </c>
      <c r="P999" s="2" t="s">
        <v>64</v>
      </c>
      <c r="Q999" s="2" t="s">
        <v>64</v>
      </c>
      <c r="R999" s="2" t="s">
        <v>64</v>
      </c>
      <c r="S999" s="3">
        <v>1</v>
      </c>
      <c r="T999" s="3">
        <v>2</v>
      </c>
      <c r="U999" s="3">
        <v>0.01</v>
      </c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2" t="s">
        <v>52</v>
      </c>
      <c r="AW999" s="2" t="s">
        <v>2005</v>
      </c>
      <c r="AX999" s="2" t="s">
        <v>52</v>
      </c>
      <c r="AY999" s="2" t="s">
        <v>52</v>
      </c>
    </row>
    <row r="1000" spans="1:51" ht="30" customHeight="1">
      <c r="A1000" s="8" t="s">
        <v>845</v>
      </c>
      <c r="B1000" s="8" t="s">
        <v>52</v>
      </c>
      <c r="C1000" s="8" t="s">
        <v>52</v>
      </c>
      <c r="D1000" s="9"/>
      <c r="E1000" s="13"/>
      <c r="F1000" s="14">
        <f>TRUNC(SUMIF(N997:N999, N996, F997:F999),0)</f>
        <v>0</v>
      </c>
      <c r="G1000" s="13"/>
      <c r="H1000" s="14">
        <f>TRUNC(SUMIF(N997:N999, N996, H997:H999),0)</f>
        <v>26704</v>
      </c>
      <c r="I1000" s="13"/>
      <c r="J1000" s="14">
        <f>TRUNC(SUMIF(N997:N999, N996, J997:J999),0)</f>
        <v>267</v>
      </c>
      <c r="K1000" s="13"/>
      <c r="L1000" s="14">
        <f>F1000+H1000+J1000</f>
        <v>26971</v>
      </c>
      <c r="M1000" s="8" t="s">
        <v>52</v>
      </c>
      <c r="N1000" s="2" t="s">
        <v>106</v>
      </c>
      <c r="O1000" s="2" t="s">
        <v>106</v>
      </c>
      <c r="P1000" s="2" t="s">
        <v>52</v>
      </c>
      <c r="Q1000" s="2" t="s">
        <v>52</v>
      </c>
      <c r="R1000" s="2" t="s">
        <v>52</v>
      </c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2" t="s">
        <v>52</v>
      </c>
      <c r="AW1000" s="2" t="s">
        <v>52</v>
      </c>
      <c r="AX1000" s="2" t="s">
        <v>52</v>
      </c>
      <c r="AY1000" s="2" t="s">
        <v>52</v>
      </c>
    </row>
    <row r="1001" spans="1:51" ht="30" customHeight="1">
      <c r="A1001" s="9"/>
      <c r="B1001" s="9"/>
      <c r="C1001" s="9"/>
      <c r="D1001" s="9"/>
      <c r="E1001" s="13"/>
      <c r="F1001" s="14"/>
      <c r="G1001" s="13"/>
      <c r="H1001" s="14"/>
      <c r="I1001" s="13"/>
      <c r="J1001" s="14"/>
      <c r="K1001" s="13"/>
      <c r="L1001" s="14"/>
      <c r="M1001" s="9"/>
    </row>
    <row r="1002" spans="1:51" ht="30" customHeight="1">
      <c r="A1002" s="44" t="s">
        <v>2006</v>
      </c>
      <c r="B1002" s="44"/>
      <c r="C1002" s="44"/>
      <c r="D1002" s="44"/>
      <c r="E1002" s="45"/>
      <c r="F1002" s="46"/>
      <c r="G1002" s="45"/>
      <c r="H1002" s="46"/>
      <c r="I1002" s="45"/>
      <c r="J1002" s="46"/>
      <c r="K1002" s="45"/>
      <c r="L1002" s="46"/>
      <c r="M1002" s="44"/>
      <c r="N1002" s="1" t="s">
        <v>1079</v>
      </c>
    </row>
    <row r="1003" spans="1:51" ht="30" customHeight="1">
      <c r="A1003" s="8" t="s">
        <v>178</v>
      </c>
      <c r="B1003" s="8" t="s">
        <v>1409</v>
      </c>
      <c r="C1003" s="8" t="s">
        <v>886</v>
      </c>
      <c r="D1003" s="9">
        <v>510</v>
      </c>
      <c r="E1003" s="13">
        <f>단가대비표!O44</f>
        <v>0</v>
      </c>
      <c r="F1003" s="14">
        <f>TRUNC(E1003*D1003,1)</f>
        <v>0</v>
      </c>
      <c r="G1003" s="13">
        <f>단가대비표!P44</f>
        <v>0</v>
      </c>
      <c r="H1003" s="14">
        <f>TRUNC(G1003*D1003,1)</f>
        <v>0</v>
      </c>
      <c r="I1003" s="13">
        <f>단가대비표!V44</f>
        <v>0</v>
      </c>
      <c r="J1003" s="14">
        <f>TRUNC(I1003*D1003,1)</f>
        <v>0</v>
      </c>
      <c r="K1003" s="13">
        <f t="shared" ref="K1003:L1005" si="107">TRUNC(E1003+G1003+I1003,1)</f>
        <v>0</v>
      </c>
      <c r="L1003" s="14">
        <f t="shared" si="107"/>
        <v>0</v>
      </c>
      <c r="M1003" s="8" t="s">
        <v>1002</v>
      </c>
      <c r="N1003" s="2" t="s">
        <v>1079</v>
      </c>
      <c r="O1003" s="2" t="s">
        <v>1410</v>
      </c>
      <c r="P1003" s="2" t="s">
        <v>64</v>
      </c>
      <c r="Q1003" s="2" t="s">
        <v>64</v>
      </c>
      <c r="R1003" s="2" t="s">
        <v>63</v>
      </c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2" t="s">
        <v>52</v>
      </c>
      <c r="AW1003" s="2" t="s">
        <v>2007</v>
      </c>
      <c r="AX1003" s="2" t="s">
        <v>52</v>
      </c>
      <c r="AY1003" s="2" t="s">
        <v>52</v>
      </c>
    </row>
    <row r="1004" spans="1:51" ht="30" customHeight="1">
      <c r="A1004" s="8" t="s">
        <v>175</v>
      </c>
      <c r="B1004" s="8" t="s">
        <v>1412</v>
      </c>
      <c r="C1004" s="8" t="s">
        <v>109</v>
      </c>
      <c r="D1004" s="9">
        <v>1.1000000000000001</v>
      </c>
      <c r="E1004" s="13">
        <f>단가대비표!O15</f>
        <v>0</v>
      </c>
      <c r="F1004" s="14">
        <f>TRUNC(E1004*D1004,1)</f>
        <v>0</v>
      </c>
      <c r="G1004" s="13">
        <f>단가대비표!P15</f>
        <v>0</v>
      </c>
      <c r="H1004" s="14">
        <f>TRUNC(G1004*D1004,1)</f>
        <v>0</v>
      </c>
      <c r="I1004" s="13">
        <f>단가대비표!V15</f>
        <v>0</v>
      </c>
      <c r="J1004" s="14">
        <f>TRUNC(I1004*D1004,1)</f>
        <v>0</v>
      </c>
      <c r="K1004" s="13">
        <f t="shared" si="107"/>
        <v>0</v>
      </c>
      <c r="L1004" s="14">
        <f t="shared" si="107"/>
        <v>0</v>
      </c>
      <c r="M1004" s="8" t="s">
        <v>1002</v>
      </c>
      <c r="N1004" s="2" t="s">
        <v>1079</v>
      </c>
      <c r="O1004" s="2" t="s">
        <v>1413</v>
      </c>
      <c r="P1004" s="2" t="s">
        <v>64</v>
      </c>
      <c r="Q1004" s="2" t="s">
        <v>64</v>
      </c>
      <c r="R1004" s="2" t="s">
        <v>63</v>
      </c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2" t="s">
        <v>52</v>
      </c>
      <c r="AW1004" s="2" t="s">
        <v>2008</v>
      </c>
      <c r="AX1004" s="2" t="s">
        <v>52</v>
      </c>
      <c r="AY1004" s="2" t="s">
        <v>52</v>
      </c>
    </row>
    <row r="1005" spans="1:51" ht="30" customHeight="1">
      <c r="A1005" s="8" t="s">
        <v>1936</v>
      </c>
      <c r="B1005" s="8" t="s">
        <v>1937</v>
      </c>
      <c r="C1005" s="8" t="s">
        <v>109</v>
      </c>
      <c r="D1005" s="9">
        <v>1</v>
      </c>
      <c r="E1005" s="13">
        <f>일위대가목록!E180</f>
        <v>0</v>
      </c>
      <c r="F1005" s="14">
        <f>TRUNC(E1005*D1005,1)</f>
        <v>0</v>
      </c>
      <c r="G1005" s="13">
        <f>일위대가목록!F180</f>
        <v>85974</v>
      </c>
      <c r="H1005" s="14">
        <f>TRUNC(G1005*D1005,1)</f>
        <v>85974</v>
      </c>
      <c r="I1005" s="13">
        <f>일위대가목록!G180</f>
        <v>0</v>
      </c>
      <c r="J1005" s="14">
        <f>TRUNC(I1005*D1005,1)</f>
        <v>0</v>
      </c>
      <c r="K1005" s="13">
        <f t="shared" si="107"/>
        <v>85974</v>
      </c>
      <c r="L1005" s="14">
        <f t="shared" si="107"/>
        <v>85974</v>
      </c>
      <c r="M1005" s="8" t="s">
        <v>1938</v>
      </c>
      <c r="N1005" s="2" t="s">
        <v>1079</v>
      </c>
      <c r="O1005" s="2" t="s">
        <v>1939</v>
      </c>
      <c r="P1005" s="2" t="s">
        <v>63</v>
      </c>
      <c r="Q1005" s="2" t="s">
        <v>64</v>
      </c>
      <c r="R1005" s="2" t="s">
        <v>64</v>
      </c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2" t="s">
        <v>52</v>
      </c>
      <c r="AW1005" s="2" t="s">
        <v>2009</v>
      </c>
      <c r="AX1005" s="2" t="s">
        <v>52</v>
      </c>
      <c r="AY1005" s="2" t="s">
        <v>52</v>
      </c>
    </row>
    <row r="1006" spans="1:51" ht="30" customHeight="1">
      <c r="A1006" s="8" t="s">
        <v>845</v>
      </c>
      <c r="B1006" s="8" t="s">
        <v>52</v>
      </c>
      <c r="C1006" s="8" t="s">
        <v>52</v>
      </c>
      <c r="D1006" s="9"/>
      <c r="E1006" s="13"/>
      <c r="F1006" s="14">
        <f>TRUNC(SUMIF(N1003:N1005, N1002, F1003:F1005),0)</f>
        <v>0</v>
      </c>
      <c r="G1006" s="13"/>
      <c r="H1006" s="14">
        <f>TRUNC(SUMIF(N1003:N1005, N1002, H1003:H1005),0)</f>
        <v>85974</v>
      </c>
      <c r="I1006" s="13"/>
      <c r="J1006" s="14">
        <f>TRUNC(SUMIF(N1003:N1005, N1002, J1003:J1005),0)</f>
        <v>0</v>
      </c>
      <c r="K1006" s="13"/>
      <c r="L1006" s="14">
        <f>F1006+H1006+J1006</f>
        <v>85974</v>
      </c>
      <c r="M1006" s="8" t="s">
        <v>52</v>
      </c>
      <c r="N1006" s="2" t="s">
        <v>106</v>
      </c>
      <c r="O1006" s="2" t="s">
        <v>106</v>
      </c>
      <c r="P1006" s="2" t="s">
        <v>52</v>
      </c>
      <c r="Q1006" s="2" t="s">
        <v>52</v>
      </c>
      <c r="R1006" s="2" t="s">
        <v>52</v>
      </c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2" t="s">
        <v>52</v>
      </c>
      <c r="AW1006" s="2" t="s">
        <v>52</v>
      </c>
      <c r="AX1006" s="2" t="s">
        <v>52</v>
      </c>
      <c r="AY1006" s="2" t="s">
        <v>52</v>
      </c>
    </row>
    <row r="1007" spans="1:51" ht="30" customHeight="1">
      <c r="A1007" s="9"/>
      <c r="B1007" s="9"/>
      <c r="C1007" s="9"/>
      <c r="D1007" s="9"/>
      <c r="E1007" s="13"/>
      <c r="F1007" s="14"/>
      <c r="G1007" s="13"/>
      <c r="H1007" s="14"/>
      <c r="I1007" s="13"/>
      <c r="J1007" s="14"/>
      <c r="K1007" s="13"/>
      <c r="L1007" s="14"/>
      <c r="M1007" s="9"/>
    </row>
    <row r="1008" spans="1:51" ht="30" customHeight="1">
      <c r="A1008" s="44" t="s">
        <v>2010</v>
      </c>
      <c r="B1008" s="44"/>
      <c r="C1008" s="44"/>
      <c r="D1008" s="44"/>
      <c r="E1008" s="45"/>
      <c r="F1008" s="46"/>
      <c r="G1008" s="45"/>
      <c r="H1008" s="46"/>
      <c r="I1008" s="45"/>
      <c r="J1008" s="46"/>
      <c r="K1008" s="45"/>
      <c r="L1008" s="46"/>
      <c r="M1008" s="44"/>
      <c r="N1008" s="1" t="s">
        <v>1084</v>
      </c>
    </row>
    <row r="1009" spans="1:51" ht="30" customHeight="1">
      <c r="A1009" s="8" t="s">
        <v>1677</v>
      </c>
      <c r="B1009" s="8" t="s">
        <v>863</v>
      </c>
      <c r="C1009" s="8" t="s">
        <v>859</v>
      </c>
      <c r="D1009" s="9">
        <v>0.31</v>
      </c>
      <c r="E1009" s="13">
        <f>단가대비표!O182</f>
        <v>0</v>
      </c>
      <c r="F1009" s="14">
        <f>TRUNC(E1009*D1009,1)</f>
        <v>0</v>
      </c>
      <c r="G1009" s="13">
        <f>단가대비표!P182</f>
        <v>204974</v>
      </c>
      <c r="H1009" s="14">
        <f>TRUNC(G1009*D1009,1)</f>
        <v>63541.9</v>
      </c>
      <c r="I1009" s="13">
        <f>단가대비표!V182</f>
        <v>0</v>
      </c>
      <c r="J1009" s="14">
        <f>TRUNC(I1009*D1009,1)</f>
        <v>0</v>
      </c>
      <c r="K1009" s="13">
        <f t="shared" ref="K1009:L1011" si="108">TRUNC(E1009+G1009+I1009,1)</f>
        <v>204974</v>
      </c>
      <c r="L1009" s="14">
        <f t="shared" si="108"/>
        <v>63541.9</v>
      </c>
      <c r="M1009" s="8" t="s">
        <v>52</v>
      </c>
      <c r="N1009" s="2" t="s">
        <v>1084</v>
      </c>
      <c r="O1009" s="2" t="s">
        <v>1678</v>
      </c>
      <c r="P1009" s="2" t="s">
        <v>64</v>
      </c>
      <c r="Q1009" s="2" t="s">
        <v>64</v>
      </c>
      <c r="R1009" s="2" t="s">
        <v>63</v>
      </c>
      <c r="S1009" s="3"/>
      <c r="T1009" s="3"/>
      <c r="U1009" s="3"/>
      <c r="V1009" s="3">
        <v>1</v>
      </c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2" t="s">
        <v>52</v>
      </c>
      <c r="AW1009" s="2" t="s">
        <v>2011</v>
      </c>
      <c r="AX1009" s="2" t="s">
        <v>52</v>
      </c>
      <c r="AY1009" s="2" t="s">
        <v>52</v>
      </c>
    </row>
    <row r="1010" spans="1:51" ht="30" customHeight="1">
      <c r="A1010" s="8" t="s">
        <v>862</v>
      </c>
      <c r="B1010" s="8" t="s">
        <v>863</v>
      </c>
      <c r="C1010" s="8" t="s">
        <v>859</v>
      </c>
      <c r="D1010" s="9">
        <v>0.14000000000000001</v>
      </c>
      <c r="E1010" s="13">
        <f>단가대비표!O160</f>
        <v>0</v>
      </c>
      <c r="F1010" s="14">
        <f>TRUNC(E1010*D1010,1)</f>
        <v>0</v>
      </c>
      <c r="G1010" s="13">
        <f>단가대비표!P160</f>
        <v>130264</v>
      </c>
      <c r="H1010" s="14">
        <f>TRUNC(G1010*D1010,1)</f>
        <v>18236.900000000001</v>
      </c>
      <c r="I1010" s="13">
        <f>단가대비표!V160</f>
        <v>0</v>
      </c>
      <c r="J1010" s="14">
        <f>TRUNC(I1010*D1010,1)</f>
        <v>0</v>
      </c>
      <c r="K1010" s="13">
        <f t="shared" si="108"/>
        <v>130264</v>
      </c>
      <c r="L1010" s="14">
        <f t="shared" si="108"/>
        <v>18236.900000000001</v>
      </c>
      <c r="M1010" s="8" t="s">
        <v>52</v>
      </c>
      <c r="N1010" s="2" t="s">
        <v>1084</v>
      </c>
      <c r="O1010" s="2" t="s">
        <v>864</v>
      </c>
      <c r="P1010" s="2" t="s">
        <v>64</v>
      </c>
      <c r="Q1010" s="2" t="s">
        <v>64</v>
      </c>
      <c r="R1010" s="2" t="s">
        <v>63</v>
      </c>
      <c r="S1010" s="3"/>
      <c r="T1010" s="3"/>
      <c r="U1010" s="3"/>
      <c r="V1010" s="3">
        <v>1</v>
      </c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2" t="s">
        <v>52</v>
      </c>
      <c r="AW1010" s="2" t="s">
        <v>2012</v>
      </c>
      <c r="AX1010" s="2" t="s">
        <v>52</v>
      </c>
      <c r="AY1010" s="2" t="s">
        <v>52</v>
      </c>
    </row>
    <row r="1011" spans="1:51" ht="30" customHeight="1">
      <c r="A1011" s="8" t="s">
        <v>869</v>
      </c>
      <c r="B1011" s="8" t="s">
        <v>1579</v>
      </c>
      <c r="C1011" s="8" t="s">
        <v>172</v>
      </c>
      <c r="D1011" s="9">
        <v>1</v>
      </c>
      <c r="E1011" s="13">
        <v>0</v>
      </c>
      <c r="F1011" s="14">
        <f>TRUNC(E1011*D1011,1)</f>
        <v>0</v>
      </c>
      <c r="G1011" s="13">
        <v>0</v>
      </c>
      <c r="H1011" s="14">
        <f>TRUNC(G1011*D1011,1)</f>
        <v>0</v>
      </c>
      <c r="I1011" s="13">
        <f>TRUNC(SUMIF(V1009:V1011, RIGHTB(O1011, 1), H1009:H1011)*U1011, 2)</f>
        <v>817.78</v>
      </c>
      <c r="J1011" s="14">
        <f>TRUNC(I1011*D1011,1)</f>
        <v>817.7</v>
      </c>
      <c r="K1011" s="13">
        <f t="shared" si="108"/>
        <v>817.7</v>
      </c>
      <c r="L1011" s="14">
        <f t="shared" si="108"/>
        <v>817.7</v>
      </c>
      <c r="M1011" s="8" t="s">
        <v>52</v>
      </c>
      <c r="N1011" s="2" t="s">
        <v>1084</v>
      </c>
      <c r="O1011" s="2" t="s">
        <v>843</v>
      </c>
      <c r="P1011" s="2" t="s">
        <v>64</v>
      </c>
      <c r="Q1011" s="2" t="s">
        <v>64</v>
      </c>
      <c r="R1011" s="2" t="s">
        <v>64</v>
      </c>
      <c r="S1011" s="3">
        <v>1</v>
      </c>
      <c r="T1011" s="3">
        <v>2</v>
      </c>
      <c r="U1011" s="3">
        <v>0.01</v>
      </c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2" t="s">
        <v>52</v>
      </c>
      <c r="AW1011" s="2" t="s">
        <v>2013</v>
      </c>
      <c r="AX1011" s="2" t="s">
        <v>52</v>
      </c>
      <c r="AY1011" s="2" t="s">
        <v>52</v>
      </c>
    </row>
    <row r="1012" spans="1:51" ht="30" customHeight="1">
      <c r="A1012" s="8" t="s">
        <v>845</v>
      </c>
      <c r="B1012" s="8" t="s">
        <v>52</v>
      </c>
      <c r="C1012" s="8" t="s">
        <v>52</v>
      </c>
      <c r="D1012" s="9"/>
      <c r="E1012" s="13"/>
      <c r="F1012" s="14">
        <f>TRUNC(SUMIF(N1009:N1011, N1008, F1009:F1011),0)</f>
        <v>0</v>
      </c>
      <c r="G1012" s="13"/>
      <c r="H1012" s="14">
        <f>TRUNC(SUMIF(N1009:N1011, N1008, H1009:H1011),0)</f>
        <v>81778</v>
      </c>
      <c r="I1012" s="13"/>
      <c r="J1012" s="14">
        <f>TRUNC(SUMIF(N1009:N1011, N1008, J1009:J1011),0)</f>
        <v>817</v>
      </c>
      <c r="K1012" s="13"/>
      <c r="L1012" s="14">
        <f>F1012+H1012+J1012</f>
        <v>82595</v>
      </c>
      <c r="M1012" s="8" t="s">
        <v>52</v>
      </c>
      <c r="N1012" s="2" t="s">
        <v>106</v>
      </c>
      <c r="O1012" s="2" t="s">
        <v>106</v>
      </c>
      <c r="P1012" s="2" t="s">
        <v>52</v>
      </c>
      <c r="Q1012" s="2" t="s">
        <v>52</v>
      </c>
      <c r="R1012" s="2" t="s">
        <v>52</v>
      </c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2" t="s">
        <v>52</v>
      </c>
      <c r="AW1012" s="2" t="s">
        <v>52</v>
      </c>
      <c r="AX1012" s="2" t="s">
        <v>52</v>
      </c>
      <c r="AY1012" s="2" t="s">
        <v>52</v>
      </c>
    </row>
    <row r="1013" spans="1:51" ht="30" customHeight="1">
      <c r="A1013" s="9"/>
      <c r="B1013" s="9"/>
      <c r="C1013" s="9"/>
      <c r="D1013" s="9"/>
      <c r="E1013" s="13"/>
      <c r="F1013" s="14"/>
      <c r="G1013" s="13"/>
      <c r="H1013" s="14"/>
      <c r="I1013" s="13"/>
      <c r="J1013" s="14"/>
      <c r="K1013" s="13"/>
      <c r="L1013" s="14"/>
      <c r="M1013" s="9"/>
    </row>
    <row r="1014" spans="1:51" ht="30" customHeight="1">
      <c r="A1014" s="44" t="s">
        <v>2014</v>
      </c>
      <c r="B1014" s="44"/>
      <c r="C1014" s="44"/>
      <c r="D1014" s="44"/>
      <c r="E1014" s="45"/>
      <c r="F1014" s="46"/>
      <c r="G1014" s="45"/>
      <c r="H1014" s="46"/>
      <c r="I1014" s="45"/>
      <c r="J1014" s="46"/>
      <c r="K1014" s="45"/>
      <c r="L1014" s="46"/>
      <c r="M1014" s="44"/>
      <c r="N1014" s="1" t="s">
        <v>1096</v>
      </c>
    </row>
    <row r="1015" spans="1:51" ht="30" customHeight="1">
      <c r="A1015" s="8" t="s">
        <v>1073</v>
      </c>
      <c r="B1015" s="8" t="s">
        <v>1074</v>
      </c>
      <c r="C1015" s="8" t="s">
        <v>77</v>
      </c>
      <c r="D1015" s="9">
        <v>0.11</v>
      </c>
      <c r="E1015" s="13">
        <f>단가대비표!O51</f>
        <v>51810</v>
      </c>
      <c r="F1015" s="14">
        <f>TRUNC(E1015*D1015,1)</f>
        <v>5699.1</v>
      </c>
      <c r="G1015" s="13">
        <f>단가대비표!P51</f>
        <v>0</v>
      </c>
      <c r="H1015" s="14">
        <f>TRUNC(G1015*D1015,1)</f>
        <v>0</v>
      </c>
      <c r="I1015" s="13">
        <f>단가대비표!V51</f>
        <v>0</v>
      </c>
      <c r="J1015" s="14">
        <f>TRUNC(I1015*D1015,1)</f>
        <v>0</v>
      </c>
      <c r="K1015" s="13">
        <f t="shared" ref="K1015:L1017" si="109">TRUNC(E1015+G1015+I1015,1)</f>
        <v>51810</v>
      </c>
      <c r="L1015" s="14">
        <f t="shared" si="109"/>
        <v>5699.1</v>
      </c>
      <c r="M1015" s="8" t="s">
        <v>52</v>
      </c>
      <c r="N1015" s="2" t="s">
        <v>1096</v>
      </c>
      <c r="O1015" s="2" t="s">
        <v>1075</v>
      </c>
      <c r="P1015" s="2" t="s">
        <v>64</v>
      </c>
      <c r="Q1015" s="2" t="s">
        <v>64</v>
      </c>
      <c r="R1015" s="2" t="s">
        <v>63</v>
      </c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2" t="s">
        <v>52</v>
      </c>
      <c r="AW1015" s="2" t="s">
        <v>2015</v>
      </c>
      <c r="AX1015" s="2" t="s">
        <v>52</v>
      </c>
      <c r="AY1015" s="2" t="s">
        <v>52</v>
      </c>
    </row>
    <row r="1016" spans="1:51" ht="30" customHeight="1">
      <c r="A1016" s="8" t="s">
        <v>1077</v>
      </c>
      <c r="B1016" s="8" t="s">
        <v>1006</v>
      </c>
      <c r="C1016" s="8" t="s">
        <v>109</v>
      </c>
      <c r="D1016" s="9">
        <v>3.0000000000000001E-3</v>
      </c>
      <c r="E1016" s="13">
        <f>일위대가목록!E190</f>
        <v>0</v>
      </c>
      <c r="F1016" s="14">
        <f>TRUNC(E1016*D1016,1)</f>
        <v>0</v>
      </c>
      <c r="G1016" s="13">
        <f>일위대가목록!F190</f>
        <v>85974</v>
      </c>
      <c r="H1016" s="14">
        <f>TRUNC(G1016*D1016,1)</f>
        <v>257.89999999999998</v>
      </c>
      <c r="I1016" s="13">
        <f>일위대가목록!G190</f>
        <v>0</v>
      </c>
      <c r="J1016" s="14">
        <f>TRUNC(I1016*D1016,1)</f>
        <v>0</v>
      </c>
      <c r="K1016" s="13">
        <f t="shared" si="109"/>
        <v>85974</v>
      </c>
      <c r="L1016" s="14">
        <f t="shared" si="109"/>
        <v>257.89999999999998</v>
      </c>
      <c r="M1016" s="8" t="s">
        <v>1078</v>
      </c>
      <c r="N1016" s="2" t="s">
        <v>1096</v>
      </c>
      <c r="O1016" s="2" t="s">
        <v>1079</v>
      </c>
      <c r="P1016" s="2" t="s">
        <v>63</v>
      </c>
      <c r="Q1016" s="2" t="s">
        <v>64</v>
      </c>
      <c r="R1016" s="2" t="s">
        <v>64</v>
      </c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2" t="s">
        <v>52</v>
      </c>
      <c r="AW1016" s="2" t="s">
        <v>2016</v>
      </c>
      <c r="AX1016" s="2" t="s">
        <v>52</v>
      </c>
      <c r="AY1016" s="2" t="s">
        <v>52</v>
      </c>
    </row>
    <row r="1017" spans="1:51" ht="30" customHeight="1">
      <c r="A1017" s="8" t="s">
        <v>1081</v>
      </c>
      <c r="B1017" s="8" t="s">
        <v>1082</v>
      </c>
      <c r="C1017" s="8" t="s">
        <v>77</v>
      </c>
      <c r="D1017" s="9">
        <v>0.1</v>
      </c>
      <c r="E1017" s="13">
        <f>일위대가목록!E191</f>
        <v>0</v>
      </c>
      <c r="F1017" s="14">
        <f>TRUNC(E1017*D1017,1)</f>
        <v>0</v>
      </c>
      <c r="G1017" s="13">
        <f>일위대가목록!F191</f>
        <v>81778</v>
      </c>
      <c r="H1017" s="14">
        <f>TRUNC(G1017*D1017,1)</f>
        <v>8177.8</v>
      </c>
      <c r="I1017" s="13">
        <f>일위대가목록!G191</f>
        <v>817</v>
      </c>
      <c r="J1017" s="14">
        <f>TRUNC(I1017*D1017,1)</f>
        <v>81.7</v>
      </c>
      <c r="K1017" s="13">
        <f t="shared" si="109"/>
        <v>82595</v>
      </c>
      <c r="L1017" s="14">
        <f t="shared" si="109"/>
        <v>8259.5</v>
      </c>
      <c r="M1017" s="8" t="s">
        <v>1083</v>
      </c>
      <c r="N1017" s="2" t="s">
        <v>1096</v>
      </c>
      <c r="O1017" s="2" t="s">
        <v>1084</v>
      </c>
      <c r="P1017" s="2" t="s">
        <v>63</v>
      </c>
      <c r="Q1017" s="2" t="s">
        <v>64</v>
      </c>
      <c r="R1017" s="2" t="s">
        <v>64</v>
      </c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2" t="s">
        <v>52</v>
      </c>
      <c r="AW1017" s="2" t="s">
        <v>2017</v>
      </c>
      <c r="AX1017" s="2" t="s">
        <v>52</v>
      </c>
      <c r="AY1017" s="2" t="s">
        <v>52</v>
      </c>
    </row>
    <row r="1018" spans="1:51" ht="30" customHeight="1">
      <c r="A1018" s="8" t="s">
        <v>845</v>
      </c>
      <c r="B1018" s="8" t="s">
        <v>52</v>
      </c>
      <c r="C1018" s="8" t="s">
        <v>52</v>
      </c>
      <c r="D1018" s="9"/>
      <c r="E1018" s="13"/>
      <c r="F1018" s="14">
        <f>TRUNC(SUMIF(N1015:N1017, N1014, F1015:F1017),0)</f>
        <v>5699</v>
      </c>
      <c r="G1018" s="13"/>
      <c r="H1018" s="14">
        <f>TRUNC(SUMIF(N1015:N1017, N1014, H1015:H1017),0)</f>
        <v>8435</v>
      </c>
      <c r="I1018" s="13"/>
      <c r="J1018" s="14">
        <f>TRUNC(SUMIF(N1015:N1017, N1014, J1015:J1017),0)</f>
        <v>81</v>
      </c>
      <c r="K1018" s="13"/>
      <c r="L1018" s="14">
        <f>F1018+H1018+J1018</f>
        <v>14215</v>
      </c>
      <c r="M1018" s="8" t="s">
        <v>52</v>
      </c>
      <c r="N1018" s="2" t="s">
        <v>106</v>
      </c>
      <c r="O1018" s="2" t="s">
        <v>106</v>
      </c>
      <c r="P1018" s="2" t="s">
        <v>52</v>
      </c>
      <c r="Q1018" s="2" t="s">
        <v>52</v>
      </c>
      <c r="R1018" s="2" t="s">
        <v>52</v>
      </c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2" t="s">
        <v>52</v>
      </c>
      <c r="AW1018" s="2" t="s">
        <v>52</v>
      </c>
      <c r="AX1018" s="2" t="s">
        <v>52</v>
      </c>
      <c r="AY1018" s="2" t="s">
        <v>52</v>
      </c>
    </row>
    <row r="1019" spans="1:51" ht="30" customHeight="1">
      <c r="A1019" s="9"/>
      <c r="B1019" s="9"/>
      <c r="C1019" s="9"/>
      <c r="D1019" s="9"/>
      <c r="E1019" s="13"/>
      <c r="F1019" s="14"/>
      <c r="G1019" s="13"/>
      <c r="H1019" s="14"/>
      <c r="I1019" s="13"/>
      <c r="J1019" s="14"/>
      <c r="K1019" s="13"/>
      <c r="L1019" s="14"/>
      <c r="M1019" s="9"/>
    </row>
    <row r="1020" spans="1:51" ht="30" customHeight="1">
      <c r="A1020" s="44" t="s">
        <v>2018</v>
      </c>
      <c r="B1020" s="44"/>
      <c r="C1020" s="44"/>
      <c r="D1020" s="44"/>
      <c r="E1020" s="45"/>
      <c r="F1020" s="46"/>
      <c r="G1020" s="45"/>
      <c r="H1020" s="46"/>
      <c r="I1020" s="45"/>
      <c r="J1020" s="46"/>
      <c r="K1020" s="45"/>
      <c r="L1020" s="46"/>
      <c r="M1020" s="44"/>
      <c r="N1020" s="1" t="s">
        <v>1102</v>
      </c>
    </row>
    <row r="1021" spans="1:51" ht="30" customHeight="1">
      <c r="A1021" s="8" t="s">
        <v>1005</v>
      </c>
      <c r="B1021" s="8" t="s">
        <v>1006</v>
      </c>
      <c r="C1021" s="8" t="s">
        <v>109</v>
      </c>
      <c r="D1021" s="9">
        <v>1.2E-2</v>
      </c>
      <c r="E1021" s="13">
        <f>일위대가목록!E179</f>
        <v>0</v>
      </c>
      <c r="F1021" s="14">
        <f t="shared" ref="F1021:F1026" si="110">TRUNC(E1021*D1021,1)</f>
        <v>0</v>
      </c>
      <c r="G1021" s="13">
        <f>일위대가목록!F179</f>
        <v>85974</v>
      </c>
      <c r="H1021" s="14">
        <f t="shared" ref="H1021:H1026" si="111">TRUNC(G1021*D1021,1)</f>
        <v>1031.5999999999999</v>
      </c>
      <c r="I1021" s="13">
        <f>일위대가목록!G179</f>
        <v>0</v>
      </c>
      <c r="J1021" s="14">
        <f t="shared" ref="J1021:J1026" si="112">TRUNC(I1021*D1021,1)</f>
        <v>0</v>
      </c>
      <c r="K1021" s="13">
        <f t="shared" ref="K1021:L1026" si="113">TRUNC(E1021+G1021+I1021,1)</f>
        <v>85974</v>
      </c>
      <c r="L1021" s="14">
        <f t="shared" si="113"/>
        <v>1031.5999999999999</v>
      </c>
      <c r="M1021" s="8" t="s">
        <v>1007</v>
      </c>
      <c r="N1021" s="2" t="s">
        <v>1102</v>
      </c>
      <c r="O1021" s="2" t="s">
        <v>1008</v>
      </c>
      <c r="P1021" s="2" t="s">
        <v>63</v>
      </c>
      <c r="Q1021" s="2" t="s">
        <v>64</v>
      </c>
      <c r="R1021" s="2" t="s">
        <v>64</v>
      </c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2" t="s">
        <v>52</v>
      </c>
      <c r="AW1021" s="2" t="s">
        <v>2019</v>
      </c>
      <c r="AX1021" s="2" t="s">
        <v>52</v>
      </c>
      <c r="AY1021" s="2" t="s">
        <v>52</v>
      </c>
    </row>
    <row r="1022" spans="1:51" ht="30" customHeight="1">
      <c r="A1022" s="8" t="s">
        <v>1105</v>
      </c>
      <c r="B1022" s="8" t="s">
        <v>1106</v>
      </c>
      <c r="C1022" s="8" t="s">
        <v>77</v>
      </c>
      <c r="D1022" s="9">
        <v>1</v>
      </c>
      <c r="E1022" s="13">
        <f>일위대가목록!E194</f>
        <v>0</v>
      </c>
      <c r="F1022" s="14">
        <f t="shared" si="110"/>
        <v>0</v>
      </c>
      <c r="G1022" s="13">
        <f>일위대가목록!F194</f>
        <v>13077</v>
      </c>
      <c r="H1022" s="14">
        <f t="shared" si="111"/>
        <v>13077</v>
      </c>
      <c r="I1022" s="13">
        <f>일위대가목록!G194</f>
        <v>0</v>
      </c>
      <c r="J1022" s="14">
        <f t="shared" si="112"/>
        <v>0</v>
      </c>
      <c r="K1022" s="13">
        <f t="shared" si="113"/>
        <v>13077</v>
      </c>
      <c r="L1022" s="14">
        <f t="shared" si="113"/>
        <v>13077</v>
      </c>
      <c r="M1022" s="8" t="s">
        <v>1107</v>
      </c>
      <c r="N1022" s="2" t="s">
        <v>1102</v>
      </c>
      <c r="O1022" s="2" t="s">
        <v>1108</v>
      </c>
      <c r="P1022" s="2" t="s">
        <v>63</v>
      </c>
      <c r="Q1022" s="2" t="s">
        <v>64</v>
      </c>
      <c r="R1022" s="2" t="s">
        <v>64</v>
      </c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2" t="s">
        <v>52</v>
      </c>
      <c r="AW1022" s="2" t="s">
        <v>2020</v>
      </c>
      <c r="AX1022" s="2" t="s">
        <v>52</v>
      </c>
      <c r="AY1022" s="2" t="s">
        <v>52</v>
      </c>
    </row>
    <row r="1023" spans="1:51" ht="30" customHeight="1">
      <c r="A1023" s="8" t="s">
        <v>2021</v>
      </c>
      <c r="B1023" s="8" t="s">
        <v>2022</v>
      </c>
      <c r="C1023" s="8" t="s">
        <v>109</v>
      </c>
      <c r="D1023" s="9">
        <v>7.0000000000000001E-3</v>
      </c>
      <c r="E1023" s="13">
        <f>일위대가목록!E195</f>
        <v>0</v>
      </c>
      <c r="F1023" s="14">
        <f t="shared" si="110"/>
        <v>0</v>
      </c>
      <c r="G1023" s="13">
        <f>일위대가목록!F195</f>
        <v>0</v>
      </c>
      <c r="H1023" s="14">
        <f t="shared" si="111"/>
        <v>0</v>
      </c>
      <c r="I1023" s="13">
        <f>일위대가목록!G195</f>
        <v>0</v>
      </c>
      <c r="J1023" s="14">
        <f t="shared" si="112"/>
        <v>0</v>
      </c>
      <c r="K1023" s="13">
        <f t="shared" si="113"/>
        <v>0</v>
      </c>
      <c r="L1023" s="14">
        <f t="shared" si="113"/>
        <v>0</v>
      </c>
      <c r="M1023" s="8" t="s">
        <v>2023</v>
      </c>
      <c r="N1023" s="2" t="s">
        <v>1102</v>
      </c>
      <c r="O1023" s="2" t="s">
        <v>2024</v>
      </c>
      <c r="P1023" s="2" t="s">
        <v>63</v>
      </c>
      <c r="Q1023" s="2" t="s">
        <v>64</v>
      </c>
      <c r="R1023" s="2" t="s">
        <v>64</v>
      </c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2" t="s">
        <v>52</v>
      </c>
      <c r="AW1023" s="2" t="s">
        <v>2025</v>
      </c>
      <c r="AX1023" s="2" t="s">
        <v>52</v>
      </c>
      <c r="AY1023" s="2" t="s">
        <v>52</v>
      </c>
    </row>
    <row r="1024" spans="1:51" ht="30" customHeight="1">
      <c r="A1024" s="8" t="s">
        <v>2021</v>
      </c>
      <c r="B1024" s="8" t="s">
        <v>2026</v>
      </c>
      <c r="C1024" s="8" t="s">
        <v>109</v>
      </c>
      <c r="D1024" s="9">
        <v>1E-3</v>
      </c>
      <c r="E1024" s="13">
        <f>일위대가목록!E196</f>
        <v>0</v>
      </c>
      <c r="F1024" s="14">
        <f t="shared" si="110"/>
        <v>0</v>
      </c>
      <c r="G1024" s="13">
        <f>일위대가목록!F196</f>
        <v>0</v>
      </c>
      <c r="H1024" s="14">
        <f t="shared" si="111"/>
        <v>0</v>
      </c>
      <c r="I1024" s="13">
        <f>일위대가목록!G196</f>
        <v>0</v>
      </c>
      <c r="J1024" s="14">
        <f t="shared" si="112"/>
        <v>0</v>
      </c>
      <c r="K1024" s="13">
        <f t="shared" si="113"/>
        <v>0</v>
      </c>
      <c r="L1024" s="14">
        <f t="shared" si="113"/>
        <v>0</v>
      </c>
      <c r="M1024" s="8" t="s">
        <v>2027</v>
      </c>
      <c r="N1024" s="2" t="s">
        <v>1102</v>
      </c>
      <c r="O1024" s="2" t="s">
        <v>2028</v>
      </c>
      <c r="P1024" s="2" t="s">
        <v>63</v>
      </c>
      <c r="Q1024" s="2" t="s">
        <v>64</v>
      </c>
      <c r="R1024" s="2" t="s">
        <v>64</v>
      </c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2" t="s">
        <v>52</v>
      </c>
      <c r="AW1024" s="2" t="s">
        <v>2029</v>
      </c>
      <c r="AX1024" s="2" t="s">
        <v>52</v>
      </c>
      <c r="AY1024" s="2" t="s">
        <v>52</v>
      </c>
    </row>
    <row r="1025" spans="1:51" ht="30" customHeight="1">
      <c r="A1025" s="8" t="s">
        <v>2030</v>
      </c>
      <c r="B1025" s="8" t="s">
        <v>2031</v>
      </c>
      <c r="C1025" s="8" t="s">
        <v>77</v>
      </c>
      <c r="D1025" s="9">
        <v>1</v>
      </c>
      <c r="E1025" s="13">
        <f>일위대가목록!E197</f>
        <v>0</v>
      </c>
      <c r="F1025" s="14">
        <f t="shared" si="110"/>
        <v>0</v>
      </c>
      <c r="G1025" s="13">
        <f>일위대가목록!F197</f>
        <v>38486</v>
      </c>
      <c r="H1025" s="14">
        <f t="shared" si="111"/>
        <v>38486</v>
      </c>
      <c r="I1025" s="13">
        <f>일위대가목록!G197</f>
        <v>1154</v>
      </c>
      <c r="J1025" s="14">
        <f t="shared" si="112"/>
        <v>1154</v>
      </c>
      <c r="K1025" s="13">
        <f t="shared" si="113"/>
        <v>39640</v>
      </c>
      <c r="L1025" s="14">
        <f t="shared" si="113"/>
        <v>39640</v>
      </c>
      <c r="M1025" s="8" t="s">
        <v>2032</v>
      </c>
      <c r="N1025" s="2" t="s">
        <v>1102</v>
      </c>
      <c r="O1025" s="2" t="s">
        <v>2033</v>
      </c>
      <c r="P1025" s="2" t="s">
        <v>63</v>
      </c>
      <c r="Q1025" s="2" t="s">
        <v>64</v>
      </c>
      <c r="R1025" s="2" t="s">
        <v>64</v>
      </c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2" t="s">
        <v>52</v>
      </c>
      <c r="AW1025" s="2" t="s">
        <v>2034</v>
      </c>
      <c r="AX1025" s="2" t="s">
        <v>52</v>
      </c>
      <c r="AY1025" s="2" t="s">
        <v>52</v>
      </c>
    </row>
    <row r="1026" spans="1:51" ht="30" customHeight="1">
      <c r="A1026" s="8" t="s">
        <v>2035</v>
      </c>
      <c r="B1026" s="8" t="s">
        <v>2031</v>
      </c>
      <c r="C1026" s="8" t="s">
        <v>77</v>
      </c>
      <c r="D1026" s="9">
        <v>1</v>
      </c>
      <c r="E1026" s="13">
        <f>일위대가목록!E198</f>
        <v>0</v>
      </c>
      <c r="F1026" s="14">
        <f t="shared" si="110"/>
        <v>0</v>
      </c>
      <c r="G1026" s="13">
        <f>일위대가목록!F198</f>
        <v>3010</v>
      </c>
      <c r="H1026" s="14">
        <f t="shared" si="111"/>
        <v>3010</v>
      </c>
      <c r="I1026" s="13">
        <f>일위대가목록!G198</f>
        <v>0</v>
      </c>
      <c r="J1026" s="14">
        <f t="shared" si="112"/>
        <v>0</v>
      </c>
      <c r="K1026" s="13">
        <f t="shared" si="113"/>
        <v>3010</v>
      </c>
      <c r="L1026" s="14">
        <f t="shared" si="113"/>
        <v>3010</v>
      </c>
      <c r="M1026" s="8" t="s">
        <v>2036</v>
      </c>
      <c r="N1026" s="2" t="s">
        <v>1102</v>
      </c>
      <c r="O1026" s="2" t="s">
        <v>2037</v>
      </c>
      <c r="P1026" s="2" t="s">
        <v>63</v>
      </c>
      <c r="Q1026" s="2" t="s">
        <v>64</v>
      </c>
      <c r="R1026" s="2" t="s">
        <v>64</v>
      </c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2" t="s">
        <v>52</v>
      </c>
      <c r="AW1026" s="2" t="s">
        <v>2038</v>
      </c>
      <c r="AX1026" s="2" t="s">
        <v>52</v>
      </c>
      <c r="AY1026" s="2" t="s">
        <v>52</v>
      </c>
    </row>
    <row r="1027" spans="1:51" ht="30" customHeight="1">
      <c r="A1027" s="8" t="s">
        <v>845</v>
      </c>
      <c r="B1027" s="8" t="s">
        <v>52</v>
      </c>
      <c r="C1027" s="8" t="s">
        <v>52</v>
      </c>
      <c r="D1027" s="9"/>
      <c r="E1027" s="13"/>
      <c r="F1027" s="14">
        <f>TRUNC(SUMIF(N1021:N1026, N1020, F1021:F1026),0)</f>
        <v>0</v>
      </c>
      <c r="G1027" s="13"/>
      <c r="H1027" s="14">
        <f>TRUNC(SUMIF(N1021:N1026, N1020, H1021:H1026),0)</f>
        <v>55604</v>
      </c>
      <c r="I1027" s="13"/>
      <c r="J1027" s="14">
        <f>TRUNC(SUMIF(N1021:N1026, N1020, J1021:J1026),0)</f>
        <v>1154</v>
      </c>
      <c r="K1027" s="13"/>
      <c r="L1027" s="14">
        <f>F1027+H1027+J1027</f>
        <v>56758</v>
      </c>
      <c r="M1027" s="8" t="s">
        <v>52</v>
      </c>
      <c r="N1027" s="2" t="s">
        <v>106</v>
      </c>
      <c r="O1027" s="2" t="s">
        <v>106</v>
      </c>
      <c r="P1027" s="2" t="s">
        <v>52</v>
      </c>
      <c r="Q1027" s="2" t="s">
        <v>52</v>
      </c>
      <c r="R1027" s="2" t="s">
        <v>52</v>
      </c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2" t="s">
        <v>52</v>
      </c>
      <c r="AW1027" s="2" t="s">
        <v>52</v>
      </c>
      <c r="AX1027" s="2" t="s">
        <v>52</v>
      </c>
      <c r="AY1027" s="2" t="s">
        <v>52</v>
      </c>
    </row>
    <row r="1028" spans="1:51" ht="30" customHeight="1">
      <c r="A1028" s="9"/>
      <c r="B1028" s="9"/>
      <c r="C1028" s="9"/>
      <c r="D1028" s="9"/>
      <c r="E1028" s="13"/>
      <c r="F1028" s="14"/>
      <c r="G1028" s="13"/>
      <c r="H1028" s="14"/>
      <c r="I1028" s="13"/>
      <c r="J1028" s="14"/>
      <c r="K1028" s="13"/>
      <c r="L1028" s="14"/>
      <c r="M1028" s="9"/>
    </row>
    <row r="1029" spans="1:51" ht="30" customHeight="1">
      <c r="A1029" s="44" t="s">
        <v>2039</v>
      </c>
      <c r="B1029" s="44"/>
      <c r="C1029" s="44"/>
      <c r="D1029" s="44"/>
      <c r="E1029" s="45"/>
      <c r="F1029" s="46"/>
      <c r="G1029" s="45"/>
      <c r="H1029" s="46"/>
      <c r="I1029" s="45"/>
      <c r="J1029" s="46"/>
      <c r="K1029" s="45"/>
      <c r="L1029" s="46"/>
      <c r="M1029" s="44"/>
      <c r="N1029" s="1" t="s">
        <v>1108</v>
      </c>
    </row>
    <row r="1030" spans="1:51" ht="30" customHeight="1">
      <c r="A1030" s="8" t="s">
        <v>1272</v>
      </c>
      <c r="B1030" s="8" t="s">
        <v>858</v>
      </c>
      <c r="C1030" s="8" t="s">
        <v>859</v>
      </c>
      <c r="D1030" s="9">
        <v>4.7E-2</v>
      </c>
      <c r="E1030" s="13">
        <f>단가대비표!O178</f>
        <v>0</v>
      </c>
      <c r="F1030" s="14">
        <f>TRUNC(E1030*D1030,1)</f>
        <v>0</v>
      </c>
      <c r="G1030" s="13">
        <f>단가대비표!P178</f>
        <v>214502</v>
      </c>
      <c r="H1030" s="14">
        <f>TRUNC(G1030*D1030,1)</f>
        <v>10081.5</v>
      </c>
      <c r="I1030" s="13">
        <f>단가대비표!V178</f>
        <v>0</v>
      </c>
      <c r="J1030" s="14">
        <f>TRUNC(I1030*D1030,1)</f>
        <v>0</v>
      </c>
      <c r="K1030" s="13">
        <f>TRUNC(E1030+G1030+I1030,1)</f>
        <v>214502</v>
      </c>
      <c r="L1030" s="14">
        <f>TRUNC(F1030+H1030+J1030,1)</f>
        <v>10081.5</v>
      </c>
      <c r="M1030" s="8" t="s">
        <v>52</v>
      </c>
      <c r="N1030" s="2" t="s">
        <v>1108</v>
      </c>
      <c r="O1030" s="2" t="s">
        <v>1273</v>
      </c>
      <c r="P1030" s="2" t="s">
        <v>64</v>
      </c>
      <c r="Q1030" s="2" t="s">
        <v>64</v>
      </c>
      <c r="R1030" s="2" t="s">
        <v>63</v>
      </c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2" t="s">
        <v>52</v>
      </c>
      <c r="AW1030" s="2" t="s">
        <v>2040</v>
      </c>
      <c r="AX1030" s="2" t="s">
        <v>52</v>
      </c>
      <c r="AY1030" s="2" t="s">
        <v>52</v>
      </c>
    </row>
    <row r="1031" spans="1:51" ht="30" customHeight="1">
      <c r="A1031" s="8" t="s">
        <v>862</v>
      </c>
      <c r="B1031" s="8" t="s">
        <v>863</v>
      </c>
      <c r="C1031" s="8" t="s">
        <v>859</v>
      </c>
      <c r="D1031" s="9">
        <v>2.3E-2</v>
      </c>
      <c r="E1031" s="13">
        <f>단가대비표!O160</f>
        <v>0</v>
      </c>
      <c r="F1031" s="14">
        <f>TRUNC(E1031*D1031,1)</f>
        <v>0</v>
      </c>
      <c r="G1031" s="13">
        <f>단가대비표!P160</f>
        <v>130264</v>
      </c>
      <c r="H1031" s="14">
        <f>TRUNC(G1031*D1031,1)</f>
        <v>2996</v>
      </c>
      <c r="I1031" s="13">
        <f>단가대비표!V160</f>
        <v>0</v>
      </c>
      <c r="J1031" s="14">
        <f>TRUNC(I1031*D1031,1)</f>
        <v>0</v>
      </c>
      <c r="K1031" s="13">
        <f>TRUNC(E1031+G1031+I1031,1)</f>
        <v>130264</v>
      </c>
      <c r="L1031" s="14">
        <f>TRUNC(F1031+H1031+J1031,1)</f>
        <v>2996</v>
      </c>
      <c r="M1031" s="8" t="s">
        <v>52</v>
      </c>
      <c r="N1031" s="2" t="s">
        <v>1108</v>
      </c>
      <c r="O1031" s="2" t="s">
        <v>864</v>
      </c>
      <c r="P1031" s="2" t="s">
        <v>64</v>
      </c>
      <c r="Q1031" s="2" t="s">
        <v>64</v>
      </c>
      <c r="R1031" s="2" t="s">
        <v>63</v>
      </c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2" t="s">
        <v>52</v>
      </c>
      <c r="AW1031" s="2" t="s">
        <v>2041</v>
      </c>
      <c r="AX1031" s="2" t="s">
        <v>52</v>
      </c>
      <c r="AY1031" s="2" t="s">
        <v>52</v>
      </c>
    </row>
    <row r="1032" spans="1:51" ht="30" customHeight="1">
      <c r="A1032" s="8" t="s">
        <v>845</v>
      </c>
      <c r="B1032" s="8" t="s">
        <v>52</v>
      </c>
      <c r="C1032" s="8" t="s">
        <v>52</v>
      </c>
      <c r="D1032" s="9"/>
      <c r="E1032" s="13"/>
      <c r="F1032" s="14">
        <f>TRUNC(SUMIF(N1030:N1031, N1029, F1030:F1031),0)</f>
        <v>0</v>
      </c>
      <c r="G1032" s="13"/>
      <c r="H1032" s="14">
        <f>TRUNC(SUMIF(N1030:N1031, N1029, H1030:H1031),0)</f>
        <v>13077</v>
      </c>
      <c r="I1032" s="13"/>
      <c r="J1032" s="14">
        <f>TRUNC(SUMIF(N1030:N1031, N1029, J1030:J1031),0)</f>
        <v>0</v>
      </c>
      <c r="K1032" s="13"/>
      <c r="L1032" s="14">
        <f>F1032+H1032+J1032</f>
        <v>13077</v>
      </c>
      <c r="M1032" s="8" t="s">
        <v>52</v>
      </c>
      <c r="N1032" s="2" t="s">
        <v>106</v>
      </c>
      <c r="O1032" s="2" t="s">
        <v>106</v>
      </c>
      <c r="P1032" s="2" t="s">
        <v>52</v>
      </c>
      <c r="Q1032" s="2" t="s">
        <v>52</v>
      </c>
      <c r="R1032" s="2" t="s">
        <v>52</v>
      </c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2" t="s">
        <v>52</v>
      </c>
      <c r="AW1032" s="2" t="s">
        <v>52</v>
      </c>
      <c r="AX1032" s="2" t="s">
        <v>52</v>
      </c>
      <c r="AY1032" s="2" t="s">
        <v>52</v>
      </c>
    </row>
    <row r="1033" spans="1:51" ht="30" customHeight="1">
      <c r="A1033" s="9"/>
      <c r="B1033" s="9"/>
      <c r="C1033" s="9"/>
      <c r="D1033" s="9"/>
      <c r="E1033" s="13"/>
      <c r="F1033" s="14"/>
      <c r="G1033" s="13"/>
      <c r="H1033" s="14"/>
      <c r="I1033" s="13"/>
      <c r="J1033" s="14"/>
      <c r="K1033" s="13"/>
      <c r="L1033" s="14"/>
      <c r="M1033" s="9"/>
    </row>
    <row r="1034" spans="1:51" ht="30" customHeight="1">
      <c r="A1034" s="44" t="s">
        <v>2042</v>
      </c>
      <c r="B1034" s="44"/>
      <c r="C1034" s="44"/>
      <c r="D1034" s="44"/>
      <c r="E1034" s="45"/>
      <c r="F1034" s="46"/>
      <c r="G1034" s="45"/>
      <c r="H1034" s="46"/>
      <c r="I1034" s="45"/>
      <c r="J1034" s="46"/>
      <c r="K1034" s="45"/>
      <c r="L1034" s="46"/>
      <c r="M1034" s="44"/>
      <c r="N1034" s="1" t="s">
        <v>2024</v>
      </c>
    </row>
    <row r="1035" spans="1:51" ht="30" customHeight="1">
      <c r="A1035" s="8" t="s">
        <v>178</v>
      </c>
      <c r="B1035" s="8" t="s">
        <v>1409</v>
      </c>
      <c r="C1035" s="8" t="s">
        <v>886</v>
      </c>
      <c r="D1035" s="9">
        <v>680</v>
      </c>
      <c r="E1035" s="13">
        <f>단가대비표!O44</f>
        <v>0</v>
      </c>
      <c r="F1035" s="14">
        <f>TRUNC(E1035*D1035,1)</f>
        <v>0</v>
      </c>
      <c r="G1035" s="13">
        <f>단가대비표!P44</f>
        <v>0</v>
      </c>
      <c r="H1035" s="14">
        <f>TRUNC(G1035*D1035,1)</f>
        <v>0</v>
      </c>
      <c r="I1035" s="13">
        <f>단가대비표!V44</f>
        <v>0</v>
      </c>
      <c r="J1035" s="14">
        <f>TRUNC(I1035*D1035,1)</f>
        <v>0</v>
      </c>
      <c r="K1035" s="13">
        <f>TRUNC(E1035+G1035+I1035,1)</f>
        <v>0</v>
      </c>
      <c r="L1035" s="14">
        <f>TRUNC(F1035+H1035+J1035,1)</f>
        <v>0</v>
      </c>
      <c r="M1035" s="8" t="s">
        <v>1002</v>
      </c>
      <c r="N1035" s="2" t="s">
        <v>2024</v>
      </c>
      <c r="O1035" s="2" t="s">
        <v>1410</v>
      </c>
      <c r="P1035" s="2" t="s">
        <v>64</v>
      </c>
      <c r="Q1035" s="2" t="s">
        <v>64</v>
      </c>
      <c r="R1035" s="2" t="s">
        <v>63</v>
      </c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2" t="s">
        <v>52</v>
      </c>
      <c r="AW1035" s="2" t="s">
        <v>2043</v>
      </c>
      <c r="AX1035" s="2" t="s">
        <v>52</v>
      </c>
      <c r="AY1035" s="2" t="s">
        <v>52</v>
      </c>
    </row>
    <row r="1036" spans="1:51" ht="30" customHeight="1">
      <c r="A1036" s="8" t="s">
        <v>175</v>
      </c>
      <c r="B1036" s="8" t="s">
        <v>1412</v>
      </c>
      <c r="C1036" s="8" t="s">
        <v>109</v>
      </c>
      <c r="D1036" s="9">
        <v>0.98</v>
      </c>
      <c r="E1036" s="13">
        <f>단가대비표!O15</f>
        <v>0</v>
      </c>
      <c r="F1036" s="14">
        <f>TRUNC(E1036*D1036,1)</f>
        <v>0</v>
      </c>
      <c r="G1036" s="13">
        <f>단가대비표!P15</f>
        <v>0</v>
      </c>
      <c r="H1036" s="14">
        <f>TRUNC(G1036*D1036,1)</f>
        <v>0</v>
      </c>
      <c r="I1036" s="13">
        <f>단가대비표!V15</f>
        <v>0</v>
      </c>
      <c r="J1036" s="14">
        <f>TRUNC(I1036*D1036,1)</f>
        <v>0</v>
      </c>
      <c r="K1036" s="13">
        <f>TRUNC(E1036+G1036+I1036,1)</f>
        <v>0</v>
      </c>
      <c r="L1036" s="14">
        <f>TRUNC(F1036+H1036+J1036,1)</f>
        <v>0</v>
      </c>
      <c r="M1036" s="8" t="s">
        <v>1002</v>
      </c>
      <c r="N1036" s="2" t="s">
        <v>2024</v>
      </c>
      <c r="O1036" s="2" t="s">
        <v>1413</v>
      </c>
      <c r="P1036" s="2" t="s">
        <v>64</v>
      </c>
      <c r="Q1036" s="2" t="s">
        <v>64</v>
      </c>
      <c r="R1036" s="2" t="s">
        <v>63</v>
      </c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2" t="s">
        <v>52</v>
      </c>
      <c r="AW1036" s="2" t="s">
        <v>2044</v>
      </c>
      <c r="AX1036" s="2" t="s">
        <v>52</v>
      </c>
      <c r="AY1036" s="2" t="s">
        <v>52</v>
      </c>
    </row>
    <row r="1037" spans="1:51" ht="30" customHeight="1">
      <c r="A1037" s="8" t="s">
        <v>845</v>
      </c>
      <c r="B1037" s="8" t="s">
        <v>52</v>
      </c>
      <c r="C1037" s="8" t="s">
        <v>52</v>
      </c>
      <c r="D1037" s="9"/>
      <c r="E1037" s="13"/>
      <c r="F1037" s="14">
        <f>TRUNC(SUMIF(N1035:N1036, N1034, F1035:F1036),0)</f>
        <v>0</v>
      </c>
      <c r="G1037" s="13"/>
      <c r="H1037" s="14">
        <f>TRUNC(SUMIF(N1035:N1036, N1034, H1035:H1036),0)</f>
        <v>0</v>
      </c>
      <c r="I1037" s="13"/>
      <c r="J1037" s="14">
        <f>TRUNC(SUMIF(N1035:N1036, N1034, J1035:J1036),0)</f>
        <v>0</v>
      </c>
      <c r="K1037" s="13"/>
      <c r="L1037" s="14">
        <f>F1037+H1037+J1037</f>
        <v>0</v>
      </c>
      <c r="M1037" s="8" t="s">
        <v>52</v>
      </c>
      <c r="N1037" s="2" t="s">
        <v>106</v>
      </c>
      <c r="O1037" s="2" t="s">
        <v>106</v>
      </c>
      <c r="P1037" s="2" t="s">
        <v>52</v>
      </c>
      <c r="Q1037" s="2" t="s">
        <v>52</v>
      </c>
      <c r="R1037" s="2" t="s">
        <v>52</v>
      </c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2" t="s">
        <v>52</v>
      </c>
      <c r="AW1037" s="2" t="s">
        <v>52</v>
      </c>
      <c r="AX1037" s="2" t="s">
        <v>52</v>
      </c>
      <c r="AY1037" s="2" t="s">
        <v>52</v>
      </c>
    </row>
    <row r="1038" spans="1:51" ht="30" customHeight="1">
      <c r="A1038" s="9"/>
      <c r="B1038" s="9"/>
      <c r="C1038" s="9"/>
      <c r="D1038" s="9"/>
      <c r="E1038" s="13"/>
      <c r="F1038" s="14"/>
      <c r="G1038" s="13"/>
      <c r="H1038" s="14"/>
      <c r="I1038" s="13"/>
      <c r="J1038" s="14"/>
      <c r="K1038" s="13"/>
      <c r="L1038" s="14"/>
      <c r="M1038" s="9"/>
    </row>
    <row r="1039" spans="1:51" ht="30" customHeight="1">
      <c r="A1039" s="44" t="s">
        <v>2045</v>
      </c>
      <c r="B1039" s="44"/>
      <c r="C1039" s="44"/>
      <c r="D1039" s="44"/>
      <c r="E1039" s="45"/>
      <c r="F1039" s="46"/>
      <c r="G1039" s="45"/>
      <c r="H1039" s="46"/>
      <c r="I1039" s="45"/>
      <c r="J1039" s="46"/>
      <c r="K1039" s="45"/>
      <c r="L1039" s="46"/>
      <c r="M1039" s="44"/>
      <c r="N1039" s="1" t="s">
        <v>2028</v>
      </c>
    </row>
    <row r="1040" spans="1:51" ht="30" customHeight="1">
      <c r="A1040" s="8" t="s">
        <v>178</v>
      </c>
      <c r="B1040" s="8" t="s">
        <v>1409</v>
      </c>
      <c r="C1040" s="8" t="s">
        <v>886</v>
      </c>
      <c r="D1040" s="9">
        <v>1093</v>
      </c>
      <c r="E1040" s="13">
        <f>단가대비표!O44</f>
        <v>0</v>
      </c>
      <c r="F1040" s="14">
        <f>TRUNC(E1040*D1040,1)</f>
        <v>0</v>
      </c>
      <c r="G1040" s="13">
        <f>단가대비표!P44</f>
        <v>0</v>
      </c>
      <c r="H1040" s="14">
        <f>TRUNC(G1040*D1040,1)</f>
        <v>0</v>
      </c>
      <c r="I1040" s="13">
        <f>단가대비표!V44</f>
        <v>0</v>
      </c>
      <c r="J1040" s="14">
        <f>TRUNC(I1040*D1040,1)</f>
        <v>0</v>
      </c>
      <c r="K1040" s="13">
        <f>TRUNC(E1040+G1040+I1040,1)</f>
        <v>0</v>
      </c>
      <c r="L1040" s="14">
        <f>TRUNC(F1040+H1040+J1040,1)</f>
        <v>0</v>
      </c>
      <c r="M1040" s="8" t="s">
        <v>1002</v>
      </c>
      <c r="N1040" s="2" t="s">
        <v>2028</v>
      </c>
      <c r="O1040" s="2" t="s">
        <v>1410</v>
      </c>
      <c r="P1040" s="2" t="s">
        <v>64</v>
      </c>
      <c r="Q1040" s="2" t="s">
        <v>64</v>
      </c>
      <c r="R1040" s="2" t="s">
        <v>63</v>
      </c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2" t="s">
        <v>52</v>
      </c>
      <c r="AW1040" s="2" t="s">
        <v>2046</v>
      </c>
      <c r="AX1040" s="2" t="s">
        <v>52</v>
      </c>
      <c r="AY1040" s="2" t="s">
        <v>52</v>
      </c>
    </row>
    <row r="1041" spans="1:51" ht="30" customHeight="1">
      <c r="A1041" s="8" t="s">
        <v>175</v>
      </c>
      <c r="B1041" s="8" t="s">
        <v>1412</v>
      </c>
      <c r="C1041" s="8" t="s">
        <v>109</v>
      </c>
      <c r="D1041" s="9">
        <v>0.78</v>
      </c>
      <c r="E1041" s="13">
        <f>단가대비표!O15</f>
        <v>0</v>
      </c>
      <c r="F1041" s="14">
        <f>TRUNC(E1041*D1041,1)</f>
        <v>0</v>
      </c>
      <c r="G1041" s="13">
        <f>단가대비표!P15</f>
        <v>0</v>
      </c>
      <c r="H1041" s="14">
        <f>TRUNC(G1041*D1041,1)</f>
        <v>0</v>
      </c>
      <c r="I1041" s="13">
        <f>단가대비표!V15</f>
        <v>0</v>
      </c>
      <c r="J1041" s="14">
        <f>TRUNC(I1041*D1041,1)</f>
        <v>0</v>
      </c>
      <c r="K1041" s="13">
        <f>TRUNC(E1041+G1041+I1041,1)</f>
        <v>0</v>
      </c>
      <c r="L1041" s="14">
        <f>TRUNC(F1041+H1041+J1041,1)</f>
        <v>0</v>
      </c>
      <c r="M1041" s="8" t="s">
        <v>1002</v>
      </c>
      <c r="N1041" s="2" t="s">
        <v>2028</v>
      </c>
      <c r="O1041" s="2" t="s">
        <v>1413</v>
      </c>
      <c r="P1041" s="2" t="s">
        <v>64</v>
      </c>
      <c r="Q1041" s="2" t="s">
        <v>64</v>
      </c>
      <c r="R1041" s="2" t="s">
        <v>63</v>
      </c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2" t="s">
        <v>52</v>
      </c>
      <c r="AW1041" s="2" t="s">
        <v>2047</v>
      </c>
      <c r="AX1041" s="2" t="s">
        <v>52</v>
      </c>
      <c r="AY1041" s="2" t="s">
        <v>52</v>
      </c>
    </row>
    <row r="1042" spans="1:51" ht="30" customHeight="1">
      <c r="A1042" s="8" t="s">
        <v>845</v>
      </c>
      <c r="B1042" s="8" t="s">
        <v>52</v>
      </c>
      <c r="C1042" s="8" t="s">
        <v>52</v>
      </c>
      <c r="D1042" s="9"/>
      <c r="E1042" s="13"/>
      <c r="F1042" s="14">
        <f>TRUNC(SUMIF(N1040:N1041, N1039, F1040:F1041),0)</f>
        <v>0</v>
      </c>
      <c r="G1042" s="13"/>
      <c r="H1042" s="14">
        <f>TRUNC(SUMIF(N1040:N1041, N1039, H1040:H1041),0)</f>
        <v>0</v>
      </c>
      <c r="I1042" s="13"/>
      <c r="J1042" s="14">
        <f>TRUNC(SUMIF(N1040:N1041, N1039, J1040:J1041),0)</f>
        <v>0</v>
      </c>
      <c r="K1042" s="13"/>
      <c r="L1042" s="14">
        <f>F1042+H1042+J1042</f>
        <v>0</v>
      </c>
      <c r="M1042" s="8" t="s">
        <v>52</v>
      </c>
      <c r="N1042" s="2" t="s">
        <v>106</v>
      </c>
      <c r="O1042" s="2" t="s">
        <v>106</v>
      </c>
      <c r="P1042" s="2" t="s">
        <v>52</v>
      </c>
      <c r="Q1042" s="2" t="s">
        <v>52</v>
      </c>
      <c r="R1042" s="2" t="s">
        <v>52</v>
      </c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2" t="s">
        <v>52</v>
      </c>
      <c r="AW1042" s="2" t="s">
        <v>52</v>
      </c>
      <c r="AX1042" s="2" t="s">
        <v>52</v>
      </c>
      <c r="AY1042" s="2" t="s">
        <v>52</v>
      </c>
    </row>
    <row r="1043" spans="1:51" ht="30" customHeight="1">
      <c r="A1043" s="9"/>
      <c r="B1043" s="9"/>
      <c r="C1043" s="9"/>
      <c r="D1043" s="9"/>
      <c r="E1043" s="13"/>
      <c r="F1043" s="14"/>
      <c r="G1043" s="13"/>
      <c r="H1043" s="14"/>
      <c r="I1043" s="13"/>
      <c r="J1043" s="14"/>
      <c r="K1043" s="13"/>
      <c r="L1043" s="14"/>
      <c r="M1043" s="9"/>
    </row>
    <row r="1044" spans="1:51" ht="30" customHeight="1">
      <c r="A1044" s="44" t="s">
        <v>2048</v>
      </c>
      <c r="B1044" s="44"/>
      <c r="C1044" s="44"/>
      <c r="D1044" s="44"/>
      <c r="E1044" s="45"/>
      <c r="F1044" s="46"/>
      <c r="G1044" s="45"/>
      <c r="H1044" s="46"/>
      <c r="I1044" s="45"/>
      <c r="J1044" s="46"/>
      <c r="K1044" s="45"/>
      <c r="L1044" s="46"/>
      <c r="M1044" s="44"/>
      <c r="N1044" s="1" t="s">
        <v>2033</v>
      </c>
    </row>
    <row r="1045" spans="1:51" ht="30" customHeight="1">
      <c r="A1045" s="8" t="s">
        <v>2049</v>
      </c>
      <c r="B1045" s="8" t="s">
        <v>858</v>
      </c>
      <c r="C1045" s="8" t="s">
        <v>859</v>
      </c>
      <c r="D1045" s="9">
        <v>0.152</v>
      </c>
      <c r="E1045" s="13">
        <f>단가대비표!O179</f>
        <v>0</v>
      </c>
      <c r="F1045" s="14">
        <f>TRUNC(E1045*D1045,1)</f>
        <v>0</v>
      </c>
      <c r="G1045" s="13">
        <f>단가대비표!P179</f>
        <v>206065</v>
      </c>
      <c r="H1045" s="14">
        <f>TRUNC(G1045*D1045,1)</f>
        <v>31321.8</v>
      </c>
      <c r="I1045" s="13">
        <f>단가대비표!V179</f>
        <v>0</v>
      </c>
      <c r="J1045" s="14">
        <f>TRUNC(I1045*D1045,1)</f>
        <v>0</v>
      </c>
      <c r="K1045" s="13">
        <f t="shared" ref="K1045:L1047" si="114">TRUNC(E1045+G1045+I1045,1)</f>
        <v>206065</v>
      </c>
      <c r="L1045" s="14">
        <f t="shared" si="114"/>
        <v>31321.8</v>
      </c>
      <c r="M1045" s="8" t="s">
        <v>52</v>
      </c>
      <c r="N1045" s="2" t="s">
        <v>2033</v>
      </c>
      <c r="O1045" s="2" t="s">
        <v>2050</v>
      </c>
      <c r="P1045" s="2" t="s">
        <v>64</v>
      </c>
      <c r="Q1045" s="2" t="s">
        <v>64</v>
      </c>
      <c r="R1045" s="2" t="s">
        <v>63</v>
      </c>
      <c r="S1045" s="3"/>
      <c r="T1045" s="3"/>
      <c r="U1045" s="3"/>
      <c r="V1045" s="3">
        <v>1</v>
      </c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2" t="s">
        <v>52</v>
      </c>
      <c r="AW1045" s="2" t="s">
        <v>2051</v>
      </c>
      <c r="AX1045" s="2" t="s">
        <v>52</v>
      </c>
      <c r="AY1045" s="2" t="s">
        <v>52</v>
      </c>
    </row>
    <row r="1046" spans="1:51" ht="30" customHeight="1">
      <c r="A1046" s="8" t="s">
        <v>862</v>
      </c>
      <c r="B1046" s="8" t="s">
        <v>863</v>
      </c>
      <c r="C1046" s="8" t="s">
        <v>859</v>
      </c>
      <c r="D1046" s="9">
        <v>5.5E-2</v>
      </c>
      <c r="E1046" s="13">
        <f>단가대비표!O160</f>
        <v>0</v>
      </c>
      <c r="F1046" s="14">
        <f>TRUNC(E1046*D1046,1)</f>
        <v>0</v>
      </c>
      <c r="G1046" s="13">
        <f>단가대비표!P160</f>
        <v>130264</v>
      </c>
      <c r="H1046" s="14">
        <f>TRUNC(G1046*D1046,1)</f>
        <v>7164.5</v>
      </c>
      <c r="I1046" s="13">
        <f>단가대비표!V160</f>
        <v>0</v>
      </c>
      <c r="J1046" s="14">
        <f>TRUNC(I1046*D1046,1)</f>
        <v>0</v>
      </c>
      <c r="K1046" s="13">
        <f t="shared" si="114"/>
        <v>130264</v>
      </c>
      <c r="L1046" s="14">
        <f t="shared" si="114"/>
        <v>7164.5</v>
      </c>
      <c r="M1046" s="8" t="s">
        <v>52</v>
      </c>
      <c r="N1046" s="2" t="s">
        <v>2033</v>
      </c>
      <c r="O1046" s="2" t="s">
        <v>864</v>
      </c>
      <c r="P1046" s="2" t="s">
        <v>64</v>
      </c>
      <c r="Q1046" s="2" t="s">
        <v>64</v>
      </c>
      <c r="R1046" s="2" t="s">
        <v>63</v>
      </c>
      <c r="S1046" s="3"/>
      <c r="T1046" s="3"/>
      <c r="U1046" s="3"/>
      <c r="V1046" s="3">
        <v>1</v>
      </c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2" t="s">
        <v>52</v>
      </c>
      <c r="AW1046" s="2" t="s">
        <v>2052</v>
      </c>
      <c r="AX1046" s="2" t="s">
        <v>52</v>
      </c>
      <c r="AY1046" s="2" t="s">
        <v>52</v>
      </c>
    </row>
    <row r="1047" spans="1:51" ht="30" customHeight="1">
      <c r="A1047" s="8" t="s">
        <v>869</v>
      </c>
      <c r="B1047" s="8" t="s">
        <v>870</v>
      </c>
      <c r="C1047" s="8" t="s">
        <v>172</v>
      </c>
      <c r="D1047" s="9">
        <v>1</v>
      </c>
      <c r="E1047" s="13">
        <v>0</v>
      </c>
      <c r="F1047" s="14">
        <f>TRUNC(E1047*D1047,1)</f>
        <v>0</v>
      </c>
      <c r="G1047" s="13">
        <v>0</v>
      </c>
      <c r="H1047" s="14">
        <f>TRUNC(G1047*D1047,1)</f>
        <v>0</v>
      </c>
      <c r="I1047" s="13">
        <f>TRUNC(SUMIF(V1045:V1047, RIGHTB(O1047, 1), H1045:H1047)*U1047, 2)</f>
        <v>1154.58</v>
      </c>
      <c r="J1047" s="14">
        <f>TRUNC(I1047*D1047,1)</f>
        <v>1154.5</v>
      </c>
      <c r="K1047" s="13">
        <f t="shared" si="114"/>
        <v>1154.5</v>
      </c>
      <c r="L1047" s="14">
        <f t="shared" si="114"/>
        <v>1154.5</v>
      </c>
      <c r="M1047" s="8" t="s">
        <v>52</v>
      </c>
      <c r="N1047" s="2" t="s">
        <v>2033</v>
      </c>
      <c r="O1047" s="2" t="s">
        <v>843</v>
      </c>
      <c r="P1047" s="2" t="s">
        <v>64</v>
      </c>
      <c r="Q1047" s="2" t="s">
        <v>64</v>
      </c>
      <c r="R1047" s="2" t="s">
        <v>64</v>
      </c>
      <c r="S1047" s="3">
        <v>1</v>
      </c>
      <c r="T1047" s="3">
        <v>2</v>
      </c>
      <c r="U1047" s="3">
        <v>0.03</v>
      </c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2" t="s">
        <v>52</v>
      </c>
      <c r="AW1047" s="2" t="s">
        <v>2053</v>
      </c>
      <c r="AX1047" s="2" t="s">
        <v>52</v>
      </c>
      <c r="AY1047" s="2" t="s">
        <v>52</v>
      </c>
    </row>
    <row r="1048" spans="1:51" ht="30" customHeight="1">
      <c r="A1048" s="8" t="s">
        <v>845</v>
      </c>
      <c r="B1048" s="8" t="s">
        <v>52</v>
      </c>
      <c r="C1048" s="8" t="s">
        <v>52</v>
      </c>
      <c r="D1048" s="9"/>
      <c r="E1048" s="13"/>
      <c r="F1048" s="14">
        <f>TRUNC(SUMIF(N1045:N1047, N1044, F1045:F1047),0)</f>
        <v>0</v>
      </c>
      <c r="G1048" s="13"/>
      <c r="H1048" s="14">
        <f>TRUNC(SUMIF(N1045:N1047, N1044, H1045:H1047),0)</f>
        <v>38486</v>
      </c>
      <c r="I1048" s="13"/>
      <c r="J1048" s="14">
        <f>TRUNC(SUMIF(N1045:N1047, N1044, J1045:J1047),0)</f>
        <v>1154</v>
      </c>
      <c r="K1048" s="13"/>
      <c r="L1048" s="14">
        <f>F1048+H1048+J1048</f>
        <v>39640</v>
      </c>
      <c r="M1048" s="8" t="s">
        <v>52</v>
      </c>
      <c r="N1048" s="2" t="s">
        <v>106</v>
      </c>
      <c r="O1048" s="2" t="s">
        <v>106</v>
      </c>
      <c r="P1048" s="2" t="s">
        <v>52</v>
      </c>
      <c r="Q1048" s="2" t="s">
        <v>52</v>
      </c>
      <c r="R1048" s="2" t="s">
        <v>52</v>
      </c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2" t="s">
        <v>52</v>
      </c>
      <c r="AW1048" s="2" t="s">
        <v>52</v>
      </c>
      <c r="AX1048" s="2" t="s">
        <v>52</v>
      </c>
      <c r="AY1048" s="2" t="s">
        <v>52</v>
      </c>
    </row>
    <row r="1049" spans="1:51" ht="30" customHeight="1">
      <c r="A1049" s="9"/>
      <c r="B1049" s="9"/>
      <c r="C1049" s="9"/>
      <c r="D1049" s="9"/>
      <c r="E1049" s="13"/>
      <c r="F1049" s="14"/>
      <c r="G1049" s="13"/>
      <c r="H1049" s="14"/>
      <c r="I1049" s="13"/>
      <c r="J1049" s="14"/>
      <c r="K1049" s="13"/>
      <c r="L1049" s="14"/>
      <c r="M1049" s="9"/>
    </row>
    <row r="1050" spans="1:51" ht="30" customHeight="1">
      <c r="A1050" s="44" t="s">
        <v>2054</v>
      </c>
      <c r="B1050" s="44"/>
      <c r="C1050" s="44"/>
      <c r="D1050" s="44"/>
      <c r="E1050" s="45"/>
      <c r="F1050" s="46"/>
      <c r="G1050" s="45"/>
      <c r="H1050" s="46"/>
      <c r="I1050" s="45"/>
      <c r="J1050" s="46"/>
      <c r="K1050" s="45"/>
      <c r="L1050" s="46"/>
      <c r="M1050" s="44"/>
      <c r="N1050" s="1" t="s">
        <v>2037</v>
      </c>
    </row>
    <row r="1051" spans="1:51" ht="30" customHeight="1">
      <c r="A1051" s="8" t="s">
        <v>2055</v>
      </c>
      <c r="B1051" s="8" t="s">
        <v>858</v>
      </c>
      <c r="C1051" s="8" t="s">
        <v>859</v>
      </c>
      <c r="D1051" s="9">
        <v>0.02</v>
      </c>
      <c r="E1051" s="13">
        <f>단가대비표!O183</f>
        <v>0</v>
      </c>
      <c r="F1051" s="14">
        <f>TRUNC(E1051*D1051,1)</f>
        <v>0</v>
      </c>
      <c r="G1051" s="13">
        <f>단가대비표!P183</f>
        <v>150525</v>
      </c>
      <c r="H1051" s="14">
        <f>TRUNC(G1051*D1051,1)</f>
        <v>3010.5</v>
      </c>
      <c r="I1051" s="13">
        <f>단가대비표!V183</f>
        <v>0</v>
      </c>
      <c r="J1051" s="14">
        <f>TRUNC(I1051*D1051,1)</f>
        <v>0</v>
      </c>
      <c r="K1051" s="13">
        <f>TRUNC(E1051+G1051+I1051,1)</f>
        <v>150525</v>
      </c>
      <c r="L1051" s="14">
        <f>TRUNC(F1051+H1051+J1051,1)</f>
        <v>3010.5</v>
      </c>
      <c r="M1051" s="8" t="s">
        <v>52</v>
      </c>
      <c r="N1051" s="2" t="s">
        <v>2037</v>
      </c>
      <c r="O1051" s="2" t="s">
        <v>2056</v>
      </c>
      <c r="P1051" s="2" t="s">
        <v>64</v>
      </c>
      <c r="Q1051" s="2" t="s">
        <v>64</v>
      </c>
      <c r="R1051" s="2" t="s">
        <v>63</v>
      </c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2" t="s">
        <v>52</v>
      </c>
      <c r="AW1051" s="2" t="s">
        <v>2057</v>
      </c>
      <c r="AX1051" s="2" t="s">
        <v>52</v>
      </c>
      <c r="AY1051" s="2" t="s">
        <v>52</v>
      </c>
    </row>
    <row r="1052" spans="1:51" ht="30" customHeight="1">
      <c r="A1052" s="8" t="s">
        <v>845</v>
      </c>
      <c r="B1052" s="8" t="s">
        <v>52</v>
      </c>
      <c r="C1052" s="8" t="s">
        <v>52</v>
      </c>
      <c r="D1052" s="9"/>
      <c r="E1052" s="13"/>
      <c r="F1052" s="14">
        <f>TRUNC(SUMIF(N1051:N1051, N1050, F1051:F1051),0)</f>
        <v>0</v>
      </c>
      <c r="G1052" s="13"/>
      <c r="H1052" s="14">
        <f>TRUNC(SUMIF(N1051:N1051, N1050, H1051:H1051),0)</f>
        <v>3010</v>
      </c>
      <c r="I1052" s="13"/>
      <c r="J1052" s="14">
        <f>TRUNC(SUMIF(N1051:N1051, N1050, J1051:J1051),0)</f>
        <v>0</v>
      </c>
      <c r="K1052" s="13"/>
      <c r="L1052" s="14">
        <f>F1052+H1052+J1052</f>
        <v>3010</v>
      </c>
      <c r="M1052" s="8" t="s">
        <v>52</v>
      </c>
      <c r="N1052" s="2" t="s">
        <v>106</v>
      </c>
      <c r="O1052" s="2" t="s">
        <v>106</v>
      </c>
      <c r="P1052" s="2" t="s">
        <v>52</v>
      </c>
      <c r="Q1052" s="2" t="s">
        <v>52</v>
      </c>
      <c r="R1052" s="2" t="s">
        <v>52</v>
      </c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2" t="s">
        <v>52</v>
      </c>
      <c r="AW1052" s="2" t="s">
        <v>52</v>
      </c>
      <c r="AX1052" s="2" t="s">
        <v>52</v>
      </c>
      <c r="AY1052" s="2" t="s">
        <v>52</v>
      </c>
    </row>
    <row r="1053" spans="1:51" ht="30" customHeight="1">
      <c r="A1053" s="9"/>
      <c r="B1053" s="9"/>
      <c r="C1053" s="9"/>
      <c r="D1053" s="9"/>
      <c r="E1053" s="13"/>
      <c r="F1053" s="14"/>
      <c r="G1053" s="13"/>
      <c r="H1053" s="14"/>
      <c r="I1053" s="13"/>
      <c r="J1053" s="14"/>
      <c r="K1053" s="13"/>
      <c r="L1053" s="14"/>
      <c r="M1053" s="9"/>
    </row>
    <row r="1054" spans="1:51" ht="30" customHeight="1">
      <c r="A1054" s="44" t="s">
        <v>2058</v>
      </c>
      <c r="B1054" s="44"/>
      <c r="C1054" s="44"/>
      <c r="D1054" s="44"/>
      <c r="E1054" s="45"/>
      <c r="F1054" s="46"/>
      <c r="G1054" s="45"/>
      <c r="H1054" s="46"/>
      <c r="I1054" s="45"/>
      <c r="J1054" s="46"/>
      <c r="K1054" s="45"/>
      <c r="L1054" s="46"/>
      <c r="M1054" s="44"/>
      <c r="N1054" s="1" t="s">
        <v>1118</v>
      </c>
    </row>
    <row r="1055" spans="1:51" ht="30" customHeight="1">
      <c r="A1055" s="8" t="s">
        <v>2059</v>
      </c>
      <c r="B1055" s="8" t="s">
        <v>2060</v>
      </c>
      <c r="C1055" s="8" t="s">
        <v>859</v>
      </c>
      <c r="D1055" s="9">
        <v>2.5000000000000001E-2</v>
      </c>
      <c r="E1055" s="13">
        <f>단가대비표!O187</f>
        <v>0</v>
      </c>
      <c r="F1055" s="14">
        <f>TRUNC(E1055*D1055,1)</f>
        <v>0</v>
      </c>
      <c r="G1055" s="13">
        <f>단가대비표!P187</f>
        <v>176693</v>
      </c>
      <c r="H1055" s="14">
        <f>TRUNC(G1055*D1055,1)</f>
        <v>4417.3</v>
      </c>
      <c r="I1055" s="13">
        <f>단가대비표!V187</f>
        <v>0</v>
      </c>
      <c r="J1055" s="14">
        <f>TRUNC(I1055*D1055,1)</f>
        <v>0</v>
      </c>
      <c r="K1055" s="13">
        <f>TRUNC(E1055+G1055+I1055,1)</f>
        <v>176693</v>
      </c>
      <c r="L1055" s="14">
        <f>TRUNC(F1055+H1055+J1055,1)</f>
        <v>4417.3</v>
      </c>
      <c r="M1055" s="8" t="s">
        <v>52</v>
      </c>
      <c r="N1055" s="2" t="s">
        <v>1118</v>
      </c>
      <c r="O1055" s="2" t="s">
        <v>2061</v>
      </c>
      <c r="P1055" s="2" t="s">
        <v>64</v>
      </c>
      <c r="Q1055" s="2" t="s">
        <v>64</v>
      </c>
      <c r="R1055" s="2" t="s">
        <v>63</v>
      </c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2" t="s">
        <v>52</v>
      </c>
      <c r="AW1055" s="2" t="s">
        <v>2062</v>
      </c>
      <c r="AX1055" s="2" t="s">
        <v>52</v>
      </c>
      <c r="AY1055" s="2" t="s">
        <v>52</v>
      </c>
    </row>
    <row r="1056" spans="1:51" ht="30" customHeight="1">
      <c r="A1056" s="8" t="s">
        <v>845</v>
      </c>
      <c r="B1056" s="8" t="s">
        <v>52</v>
      </c>
      <c r="C1056" s="8" t="s">
        <v>52</v>
      </c>
      <c r="D1056" s="9"/>
      <c r="E1056" s="13"/>
      <c r="F1056" s="14">
        <f>TRUNC(SUMIF(N1055:N1055, N1054, F1055:F1055),0)</f>
        <v>0</v>
      </c>
      <c r="G1056" s="13"/>
      <c r="H1056" s="14">
        <f>TRUNC(SUMIF(N1055:N1055, N1054, H1055:H1055),0)</f>
        <v>4417</v>
      </c>
      <c r="I1056" s="13"/>
      <c r="J1056" s="14">
        <f>TRUNC(SUMIF(N1055:N1055, N1054, J1055:J1055),0)</f>
        <v>0</v>
      </c>
      <c r="K1056" s="13"/>
      <c r="L1056" s="14">
        <f>F1056+H1056+J1056</f>
        <v>4417</v>
      </c>
      <c r="M1056" s="8" t="s">
        <v>52</v>
      </c>
      <c r="N1056" s="2" t="s">
        <v>106</v>
      </c>
      <c r="O1056" s="2" t="s">
        <v>106</v>
      </c>
      <c r="P1056" s="2" t="s">
        <v>52</v>
      </c>
      <c r="Q1056" s="2" t="s">
        <v>52</v>
      </c>
      <c r="R1056" s="2" t="s">
        <v>52</v>
      </c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2" t="s">
        <v>52</v>
      </c>
      <c r="AW1056" s="2" t="s">
        <v>52</v>
      </c>
      <c r="AX1056" s="2" t="s">
        <v>52</v>
      </c>
      <c r="AY1056" s="2" t="s">
        <v>52</v>
      </c>
    </row>
    <row r="1057" spans="1:51" ht="30" customHeight="1">
      <c r="A1057" s="9"/>
      <c r="B1057" s="9"/>
      <c r="C1057" s="9"/>
      <c r="D1057" s="9"/>
      <c r="E1057" s="13"/>
      <c r="F1057" s="14"/>
      <c r="G1057" s="13"/>
      <c r="H1057" s="14"/>
      <c r="I1057" s="13"/>
      <c r="J1057" s="14"/>
      <c r="K1057" s="13"/>
      <c r="L1057" s="14"/>
      <c r="M1057" s="9"/>
    </row>
    <row r="1058" spans="1:51" ht="30" customHeight="1">
      <c r="A1058" s="44" t="s">
        <v>2063</v>
      </c>
      <c r="B1058" s="44"/>
      <c r="C1058" s="44"/>
      <c r="D1058" s="44"/>
      <c r="E1058" s="45"/>
      <c r="F1058" s="46"/>
      <c r="G1058" s="45"/>
      <c r="H1058" s="46"/>
      <c r="I1058" s="45"/>
      <c r="J1058" s="46"/>
      <c r="K1058" s="45"/>
      <c r="L1058" s="46"/>
      <c r="M1058" s="44"/>
      <c r="N1058" s="1" t="s">
        <v>1153</v>
      </c>
    </row>
    <row r="1059" spans="1:51" ht="30" customHeight="1">
      <c r="A1059" s="8" t="s">
        <v>1134</v>
      </c>
      <c r="B1059" s="8" t="s">
        <v>858</v>
      </c>
      <c r="C1059" s="8" t="s">
        <v>859</v>
      </c>
      <c r="D1059" s="9">
        <v>7.0000000000000001E-3</v>
      </c>
      <c r="E1059" s="13">
        <f>단가대비표!O177</f>
        <v>0</v>
      </c>
      <c r="F1059" s="14">
        <f>TRUNC(E1059*D1059,1)</f>
        <v>0</v>
      </c>
      <c r="G1059" s="13">
        <f>단가대비표!P177</f>
        <v>153086</v>
      </c>
      <c r="H1059" s="14">
        <f>TRUNC(G1059*D1059,1)</f>
        <v>1071.5999999999999</v>
      </c>
      <c r="I1059" s="13">
        <f>단가대비표!V177</f>
        <v>0</v>
      </c>
      <c r="J1059" s="14">
        <f>TRUNC(I1059*D1059,1)</f>
        <v>0</v>
      </c>
      <c r="K1059" s="13">
        <f>TRUNC(E1059+G1059+I1059,1)</f>
        <v>153086</v>
      </c>
      <c r="L1059" s="14">
        <f>TRUNC(F1059+H1059+J1059,1)</f>
        <v>1071.5999999999999</v>
      </c>
      <c r="M1059" s="8" t="s">
        <v>52</v>
      </c>
      <c r="N1059" s="2" t="s">
        <v>1153</v>
      </c>
      <c r="O1059" s="2" t="s">
        <v>1135</v>
      </c>
      <c r="P1059" s="2" t="s">
        <v>64</v>
      </c>
      <c r="Q1059" s="2" t="s">
        <v>64</v>
      </c>
      <c r="R1059" s="2" t="s">
        <v>63</v>
      </c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2" t="s">
        <v>52</v>
      </c>
      <c r="AW1059" s="2" t="s">
        <v>2064</v>
      </c>
      <c r="AX1059" s="2" t="s">
        <v>52</v>
      </c>
      <c r="AY1059" s="2" t="s">
        <v>52</v>
      </c>
    </row>
    <row r="1060" spans="1:51" ht="30" customHeight="1">
      <c r="A1060" s="8" t="s">
        <v>845</v>
      </c>
      <c r="B1060" s="8" t="s">
        <v>52</v>
      </c>
      <c r="C1060" s="8" t="s">
        <v>52</v>
      </c>
      <c r="D1060" s="9"/>
      <c r="E1060" s="13"/>
      <c r="F1060" s="14">
        <f>TRUNC(SUMIF(N1059:N1059, N1058, F1059:F1059),0)</f>
        <v>0</v>
      </c>
      <c r="G1060" s="13"/>
      <c r="H1060" s="14">
        <f>TRUNC(SUMIF(N1059:N1059, N1058, H1059:H1059),0)</f>
        <v>1071</v>
      </c>
      <c r="I1060" s="13"/>
      <c r="J1060" s="14">
        <f>TRUNC(SUMIF(N1059:N1059, N1058, J1059:J1059),0)</f>
        <v>0</v>
      </c>
      <c r="K1060" s="13"/>
      <c r="L1060" s="14">
        <f>F1060+H1060+J1060</f>
        <v>1071</v>
      </c>
      <c r="M1060" s="8" t="s">
        <v>52</v>
      </c>
      <c r="N1060" s="2" t="s">
        <v>106</v>
      </c>
      <c r="O1060" s="2" t="s">
        <v>106</v>
      </c>
      <c r="P1060" s="2" t="s">
        <v>52</v>
      </c>
      <c r="Q1060" s="2" t="s">
        <v>52</v>
      </c>
      <c r="R1060" s="2" t="s">
        <v>52</v>
      </c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2" t="s">
        <v>52</v>
      </c>
      <c r="AW1060" s="2" t="s">
        <v>52</v>
      </c>
      <c r="AX1060" s="2" t="s">
        <v>52</v>
      </c>
      <c r="AY1060" s="2" t="s">
        <v>52</v>
      </c>
    </row>
    <row r="1061" spans="1:51" ht="30" customHeight="1">
      <c r="A1061" s="9"/>
      <c r="B1061" s="9"/>
      <c r="C1061" s="9"/>
      <c r="D1061" s="9"/>
      <c r="E1061" s="13"/>
      <c r="F1061" s="14"/>
      <c r="G1061" s="13"/>
      <c r="H1061" s="14"/>
      <c r="I1061" s="13"/>
      <c r="J1061" s="14"/>
      <c r="K1061" s="13"/>
      <c r="L1061" s="14"/>
      <c r="M1061" s="9"/>
    </row>
    <row r="1062" spans="1:51" ht="30" customHeight="1">
      <c r="A1062" s="44" t="s">
        <v>2065</v>
      </c>
      <c r="B1062" s="44"/>
      <c r="C1062" s="44"/>
      <c r="D1062" s="44"/>
      <c r="E1062" s="45"/>
      <c r="F1062" s="46"/>
      <c r="G1062" s="45"/>
      <c r="H1062" s="46"/>
      <c r="I1062" s="45"/>
      <c r="J1062" s="46"/>
      <c r="K1062" s="45"/>
      <c r="L1062" s="46"/>
      <c r="M1062" s="44"/>
      <c r="N1062" s="1" t="s">
        <v>1159</v>
      </c>
    </row>
    <row r="1063" spans="1:51" ht="30" customHeight="1">
      <c r="A1063" s="8" t="s">
        <v>1451</v>
      </c>
      <c r="B1063" s="8" t="s">
        <v>1452</v>
      </c>
      <c r="C1063" s="8" t="s">
        <v>886</v>
      </c>
      <c r="D1063" s="9">
        <v>5.8879999999999999</v>
      </c>
      <c r="E1063" s="13">
        <f>단가대비표!O35</f>
        <v>2640</v>
      </c>
      <c r="F1063" s="14">
        <f t="shared" ref="F1063:F1071" si="115">TRUNC(E1063*D1063,1)</f>
        <v>15544.3</v>
      </c>
      <c r="G1063" s="13">
        <f>단가대비표!P35</f>
        <v>0</v>
      </c>
      <c r="H1063" s="14">
        <f t="shared" ref="H1063:H1071" si="116">TRUNC(G1063*D1063,1)</f>
        <v>0</v>
      </c>
      <c r="I1063" s="13">
        <f>단가대비표!V35</f>
        <v>0</v>
      </c>
      <c r="J1063" s="14">
        <f t="shared" ref="J1063:J1071" si="117">TRUNC(I1063*D1063,1)</f>
        <v>0</v>
      </c>
      <c r="K1063" s="13">
        <f t="shared" ref="K1063:K1071" si="118">TRUNC(E1063+G1063+I1063,1)</f>
        <v>2640</v>
      </c>
      <c r="L1063" s="14">
        <f t="shared" ref="L1063:L1071" si="119">TRUNC(F1063+H1063+J1063,1)</f>
        <v>15544.3</v>
      </c>
      <c r="M1063" s="8" t="s">
        <v>52</v>
      </c>
      <c r="N1063" s="2" t="s">
        <v>1159</v>
      </c>
      <c r="O1063" s="2" t="s">
        <v>1453</v>
      </c>
      <c r="P1063" s="2" t="s">
        <v>64</v>
      </c>
      <c r="Q1063" s="2" t="s">
        <v>64</v>
      </c>
      <c r="R1063" s="2" t="s">
        <v>63</v>
      </c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2" t="s">
        <v>52</v>
      </c>
      <c r="AW1063" s="2" t="s">
        <v>2066</v>
      </c>
      <c r="AX1063" s="2" t="s">
        <v>52</v>
      </c>
      <c r="AY1063" s="2" t="s">
        <v>52</v>
      </c>
    </row>
    <row r="1064" spans="1:51" ht="30" customHeight="1">
      <c r="A1064" s="8" t="s">
        <v>1201</v>
      </c>
      <c r="B1064" s="8" t="s">
        <v>2067</v>
      </c>
      <c r="C1064" s="8" t="s">
        <v>886</v>
      </c>
      <c r="D1064" s="9">
        <v>8.9372000000000007</v>
      </c>
      <c r="E1064" s="13">
        <f>단가대비표!O33</f>
        <v>729</v>
      </c>
      <c r="F1064" s="14">
        <f t="shared" si="115"/>
        <v>6515.2</v>
      </c>
      <c r="G1064" s="13">
        <f>단가대비표!P33</f>
        <v>0</v>
      </c>
      <c r="H1064" s="14">
        <f t="shared" si="116"/>
        <v>0</v>
      </c>
      <c r="I1064" s="13">
        <f>단가대비표!V33</f>
        <v>0</v>
      </c>
      <c r="J1064" s="14">
        <f t="shared" si="117"/>
        <v>0</v>
      </c>
      <c r="K1064" s="13">
        <f t="shared" si="118"/>
        <v>729</v>
      </c>
      <c r="L1064" s="14">
        <f t="shared" si="119"/>
        <v>6515.2</v>
      </c>
      <c r="M1064" s="8" t="s">
        <v>52</v>
      </c>
      <c r="N1064" s="2" t="s">
        <v>1159</v>
      </c>
      <c r="O1064" s="2" t="s">
        <v>2068</v>
      </c>
      <c r="P1064" s="2" t="s">
        <v>64</v>
      </c>
      <c r="Q1064" s="2" t="s">
        <v>64</v>
      </c>
      <c r="R1064" s="2" t="s">
        <v>63</v>
      </c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2" t="s">
        <v>52</v>
      </c>
      <c r="AW1064" s="2" t="s">
        <v>2069</v>
      </c>
      <c r="AX1064" s="2" t="s">
        <v>52</v>
      </c>
      <c r="AY1064" s="2" t="s">
        <v>52</v>
      </c>
    </row>
    <row r="1065" spans="1:51" ht="30" customHeight="1">
      <c r="A1065" s="8" t="s">
        <v>2070</v>
      </c>
      <c r="B1065" s="8" t="s">
        <v>2071</v>
      </c>
      <c r="C1065" s="8" t="s">
        <v>72</v>
      </c>
      <c r="D1065" s="9">
        <v>3.4098000000000002</v>
      </c>
      <c r="E1065" s="13">
        <f>단가대비표!O152</f>
        <v>2580</v>
      </c>
      <c r="F1065" s="14">
        <f t="shared" si="115"/>
        <v>8797.2000000000007</v>
      </c>
      <c r="G1065" s="13">
        <f>단가대비표!P152</f>
        <v>0</v>
      </c>
      <c r="H1065" s="14">
        <f t="shared" si="116"/>
        <v>0</v>
      </c>
      <c r="I1065" s="13">
        <f>단가대비표!V152</f>
        <v>0</v>
      </c>
      <c r="J1065" s="14">
        <f t="shared" si="117"/>
        <v>0</v>
      </c>
      <c r="K1065" s="13">
        <f t="shared" si="118"/>
        <v>2580</v>
      </c>
      <c r="L1065" s="14">
        <f t="shared" si="119"/>
        <v>8797.2000000000007</v>
      </c>
      <c r="M1065" s="8" t="s">
        <v>52</v>
      </c>
      <c r="N1065" s="2" t="s">
        <v>1159</v>
      </c>
      <c r="O1065" s="2" t="s">
        <v>2072</v>
      </c>
      <c r="P1065" s="2" t="s">
        <v>64</v>
      </c>
      <c r="Q1065" s="2" t="s">
        <v>64</v>
      </c>
      <c r="R1065" s="2" t="s">
        <v>63</v>
      </c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2" t="s">
        <v>52</v>
      </c>
      <c r="AW1065" s="2" t="s">
        <v>2073</v>
      </c>
      <c r="AX1065" s="2" t="s">
        <v>52</v>
      </c>
      <c r="AY1065" s="2" t="s">
        <v>52</v>
      </c>
    </row>
    <row r="1066" spans="1:51" ht="30" customHeight="1">
      <c r="A1066" s="8" t="s">
        <v>2074</v>
      </c>
      <c r="B1066" s="8" t="s">
        <v>2075</v>
      </c>
      <c r="C1066" s="8" t="s">
        <v>447</v>
      </c>
      <c r="D1066" s="9">
        <v>4.33</v>
      </c>
      <c r="E1066" s="13">
        <f>단가대비표!O118</f>
        <v>0</v>
      </c>
      <c r="F1066" s="14">
        <f t="shared" si="115"/>
        <v>0</v>
      </c>
      <c r="G1066" s="13">
        <f>단가대비표!P118</f>
        <v>0</v>
      </c>
      <c r="H1066" s="14">
        <f t="shared" si="116"/>
        <v>0</v>
      </c>
      <c r="I1066" s="13">
        <f>단가대비표!V118</f>
        <v>0</v>
      </c>
      <c r="J1066" s="14">
        <f t="shared" si="117"/>
        <v>0</v>
      </c>
      <c r="K1066" s="13">
        <f t="shared" si="118"/>
        <v>0</v>
      </c>
      <c r="L1066" s="14">
        <f t="shared" si="119"/>
        <v>0</v>
      </c>
      <c r="M1066" s="8" t="s">
        <v>52</v>
      </c>
      <c r="N1066" s="2" t="s">
        <v>1159</v>
      </c>
      <c r="O1066" s="2" t="s">
        <v>2076</v>
      </c>
      <c r="P1066" s="2" t="s">
        <v>64</v>
      </c>
      <c r="Q1066" s="2" t="s">
        <v>64</v>
      </c>
      <c r="R1066" s="2" t="s">
        <v>63</v>
      </c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2" t="s">
        <v>52</v>
      </c>
      <c r="AW1066" s="2" t="s">
        <v>2077</v>
      </c>
      <c r="AX1066" s="2" t="s">
        <v>52</v>
      </c>
      <c r="AY1066" s="2" t="s">
        <v>52</v>
      </c>
    </row>
    <row r="1067" spans="1:51" ht="30" customHeight="1">
      <c r="A1067" s="8" t="s">
        <v>2078</v>
      </c>
      <c r="B1067" s="8" t="s">
        <v>2079</v>
      </c>
      <c r="C1067" s="8" t="s">
        <v>447</v>
      </c>
      <c r="D1067" s="9">
        <v>4.33</v>
      </c>
      <c r="E1067" s="13">
        <f>일위대가목록!E202</f>
        <v>104</v>
      </c>
      <c r="F1067" s="14">
        <f t="shared" si="115"/>
        <v>450.3</v>
      </c>
      <c r="G1067" s="13">
        <f>일위대가목록!F202</f>
        <v>158</v>
      </c>
      <c r="H1067" s="14">
        <f t="shared" si="116"/>
        <v>684.1</v>
      </c>
      <c r="I1067" s="13">
        <f>일위대가목록!G202</f>
        <v>5</v>
      </c>
      <c r="J1067" s="14">
        <f t="shared" si="117"/>
        <v>21.6</v>
      </c>
      <c r="K1067" s="13">
        <f t="shared" si="118"/>
        <v>267</v>
      </c>
      <c r="L1067" s="14">
        <f t="shared" si="119"/>
        <v>1156</v>
      </c>
      <c r="M1067" s="8" t="s">
        <v>2080</v>
      </c>
      <c r="N1067" s="2" t="s">
        <v>1159</v>
      </c>
      <c r="O1067" s="2" t="s">
        <v>2081</v>
      </c>
      <c r="P1067" s="2" t="s">
        <v>63</v>
      </c>
      <c r="Q1067" s="2" t="s">
        <v>64</v>
      </c>
      <c r="R1067" s="2" t="s">
        <v>64</v>
      </c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2" t="s">
        <v>52</v>
      </c>
      <c r="AW1067" s="2" t="s">
        <v>2082</v>
      </c>
      <c r="AX1067" s="2" t="s">
        <v>52</v>
      </c>
      <c r="AY1067" s="2" t="s">
        <v>52</v>
      </c>
    </row>
    <row r="1068" spans="1:51" ht="30" customHeight="1">
      <c r="A1068" s="8" t="s">
        <v>2083</v>
      </c>
      <c r="B1068" s="8" t="s">
        <v>2084</v>
      </c>
      <c r="C1068" s="8" t="s">
        <v>886</v>
      </c>
      <c r="D1068" s="9">
        <v>8.1247000000000007</v>
      </c>
      <c r="E1068" s="13">
        <f>일위대가목록!E203</f>
        <v>82</v>
      </c>
      <c r="F1068" s="14">
        <f t="shared" si="115"/>
        <v>666.2</v>
      </c>
      <c r="G1068" s="13">
        <f>일위대가목록!F203</f>
        <v>4131</v>
      </c>
      <c r="H1068" s="14">
        <f t="shared" si="116"/>
        <v>33563.1</v>
      </c>
      <c r="I1068" s="13">
        <f>일위대가목록!G203</f>
        <v>82</v>
      </c>
      <c r="J1068" s="14">
        <f t="shared" si="117"/>
        <v>666.2</v>
      </c>
      <c r="K1068" s="13">
        <f t="shared" si="118"/>
        <v>4295</v>
      </c>
      <c r="L1068" s="14">
        <f t="shared" si="119"/>
        <v>34895.5</v>
      </c>
      <c r="M1068" s="8" t="s">
        <v>2085</v>
      </c>
      <c r="N1068" s="2" t="s">
        <v>1159</v>
      </c>
      <c r="O1068" s="2" t="s">
        <v>2086</v>
      </c>
      <c r="P1068" s="2" t="s">
        <v>63</v>
      </c>
      <c r="Q1068" s="2" t="s">
        <v>64</v>
      </c>
      <c r="R1068" s="2" t="s">
        <v>64</v>
      </c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2" t="s">
        <v>52</v>
      </c>
      <c r="AW1068" s="2" t="s">
        <v>2087</v>
      </c>
      <c r="AX1068" s="2" t="s">
        <v>52</v>
      </c>
      <c r="AY1068" s="2" t="s">
        <v>52</v>
      </c>
    </row>
    <row r="1069" spans="1:51" ht="30" customHeight="1">
      <c r="A1069" s="8" t="s">
        <v>2083</v>
      </c>
      <c r="B1069" s="8" t="s">
        <v>2088</v>
      </c>
      <c r="C1069" s="8" t="s">
        <v>886</v>
      </c>
      <c r="D1069" s="9">
        <v>7.7005999999999997</v>
      </c>
      <c r="E1069" s="13">
        <f>일위대가목록!E204</f>
        <v>103</v>
      </c>
      <c r="F1069" s="14">
        <f t="shared" si="115"/>
        <v>793.1</v>
      </c>
      <c r="G1069" s="13">
        <f>일위대가목록!F204</f>
        <v>5162</v>
      </c>
      <c r="H1069" s="14">
        <f t="shared" si="116"/>
        <v>39750.400000000001</v>
      </c>
      <c r="I1069" s="13">
        <f>일위대가목록!G204</f>
        <v>103</v>
      </c>
      <c r="J1069" s="14">
        <f t="shared" si="117"/>
        <v>793.1</v>
      </c>
      <c r="K1069" s="13">
        <f t="shared" si="118"/>
        <v>5368</v>
      </c>
      <c r="L1069" s="14">
        <f t="shared" si="119"/>
        <v>41336.6</v>
      </c>
      <c r="M1069" s="8" t="s">
        <v>2089</v>
      </c>
      <c r="N1069" s="2" t="s">
        <v>1159</v>
      </c>
      <c r="O1069" s="2" t="s">
        <v>2090</v>
      </c>
      <c r="P1069" s="2" t="s">
        <v>63</v>
      </c>
      <c r="Q1069" s="2" t="s">
        <v>64</v>
      </c>
      <c r="R1069" s="2" t="s">
        <v>64</v>
      </c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2" t="s">
        <v>52</v>
      </c>
      <c r="AW1069" s="2" t="s">
        <v>2091</v>
      </c>
      <c r="AX1069" s="2" t="s">
        <v>52</v>
      </c>
      <c r="AY1069" s="2" t="s">
        <v>52</v>
      </c>
    </row>
    <row r="1070" spans="1:51" ht="30" customHeight="1">
      <c r="A1070" s="8" t="s">
        <v>1034</v>
      </c>
      <c r="B1070" s="8" t="s">
        <v>1035</v>
      </c>
      <c r="C1070" s="8" t="s">
        <v>886</v>
      </c>
      <c r="D1070" s="9">
        <v>-0.73119999999999996</v>
      </c>
      <c r="E1070" s="13">
        <f>단가대비표!O19</f>
        <v>238</v>
      </c>
      <c r="F1070" s="14">
        <f t="shared" si="115"/>
        <v>-174</v>
      </c>
      <c r="G1070" s="13">
        <f>단가대비표!P19</f>
        <v>0</v>
      </c>
      <c r="H1070" s="14">
        <f t="shared" si="116"/>
        <v>0</v>
      </c>
      <c r="I1070" s="13">
        <f>단가대비표!V19</f>
        <v>0</v>
      </c>
      <c r="J1070" s="14">
        <f t="shared" si="117"/>
        <v>0</v>
      </c>
      <c r="K1070" s="13">
        <f t="shared" si="118"/>
        <v>238</v>
      </c>
      <c r="L1070" s="14">
        <f t="shared" si="119"/>
        <v>-174</v>
      </c>
      <c r="M1070" s="8" t="s">
        <v>1036</v>
      </c>
      <c r="N1070" s="2" t="s">
        <v>1159</v>
      </c>
      <c r="O1070" s="2" t="s">
        <v>1037</v>
      </c>
      <c r="P1070" s="2" t="s">
        <v>64</v>
      </c>
      <c r="Q1070" s="2" t="s">
        <v>64</v>
      </c>
      <c r="R1070" s="2" t="s">
        <v>63</v>
      </c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2" t="s">
        <v>52</v>
      </c>
      <c r="AW1070" s="2" t="s">
        <v>2092</v>
      </c>
      <c r="AX1070" s="2" t="s">
        <v>52</v>
      </c>
      <c r="AY1070" s="2" t="s">
        <v>52</v>
      </c>
    </row>
    <row r="1071" spans="1:51" ht="30" customHeight="1">
      <c r="A1071" s="8" t="s">
        <v>1034</v>
      </c>
      <c r="B1071" s="8" t="s">
        <v>2093</v>
      </c>
      <c r="C1071" s="8" t="s">
        <v>886</v>
      </c>
      <c r="D1071" s="9">
        <v>-0.58740000000000003</v>
      </c>
      <c r="E1071" s="13">
        <f>단가대비표!O20</f>
        <v>1200</v>
      </c>
      <c r="F1071" s="14">
        <f t="shared" si="115"/>
        <v>-704.8</v>
      </c>
      <c r="G1071" s="13">
        <f>단가대비표!P20</f>
        <v>0</v>
      </c>
      <c r="H1071" s="14">
        <f t="shared" si="116"/>
        <v>0</v>
      </c>
      <c r="I1071" s="13">
        <f>단가대비표!V20</f>
        <v>0</v>
      </c>
      <c r="J1071" s="14">
        <f t="shared" si="117"/>
        <v>0</v>
      </c>
      <c r="K1071" s="13">
        <f t="shared" si="118"/>
        <v>1200</v>
      </c>
      <c r="L1071" s="14">
        <f t="shared" si="119"/>
        <v>-704.8</v>
      </c>
      <c r="M1071" s="8" t="s">
        <v>1036</v>
      </c>
      <c r="N1071" s="2" t="s">
        <v>1159</v>
      </c>
      <c r="O1071" s="2" t="s">
        <v>2094</v>
      </c>
      <c r="P1071" s="2" t="s">
        <v>64</v>
      </c>
      <c r="Q1071" s="2" t="s">
        <v>64</v>
      </c>
      <c r="R1071" s="2" t="s">
        <v>63</v>
      </c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2" t="s">
        <v>52</v>
      </c>
      <c r="AW1071" s="2" t="s">
        <v>2095</v>
      </c>
      <c r="AX1071" s="2" t="s">
        <v>52</v>
      </c>
      <c r="AY1071" s="2" t="s">
        <v>52</v>
      </c>
    </row>
    <row r="1072" spans="1:51" ht="30" customHeight="1">
      <c r="A1072" s="8" t="s">
        <v>845</v>
      </c>
      <c r="B1072" s="8" t="s">
        <v>52</v>
      </c>
      <c r="C1072" s="8" t="s">
        <v>52</v>
      </c>
      <c r="D1072" s="9"/>
      <c r="E1072" s="13"/>
      <c r="F1072" s="14">
        <f>TRUNC(SUMIF(N1063:N1071, N1062, F1063:F1071),0)</f>
        <v>31887</v>
      </c>
      <c r="G1072" s="13"/>
      <c r="H1072" s="14">
        <f>TRUNC(SUMIF(N1063:N1071, N1062, H1063:H1071),0)</f>
        <v>73997</v>
      </c>
      <c r="I1072" s="13"/>
      <c r="J1072" s="14">
        <f>TRUNC(SUMIF(N1063:N1071, N1062, J1063:J1071),0)</f>
        <v>1480</v>
      </c>
      <c r="K1072" s="13"/>
      <c r="L1072" s="14">
        <f>F1072+H1072+J1072</f>
        <v>107364</v>
      </c>
      <c r="M1072" s="8" t="s">
        <v>52</v>
      </c>
      <c r="N1072" s="2" t="s">
        <v>106</v>
      </c>
      <c r="O1072" s="2" t="s">
        <v>106</v>
      </c>
      <c r="P1072" s="2" t="s">
        <v>52</v>
      </c>
      <c r="Q1072" s="2" t="s">
        <v>52</v>
      </c>
      <c r="R1072" s="2" t="s">
        <v>52</v>
      </c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2" t="s">
        <v>52</v>
      </c>
      <c r="AW1072" s="2" t="s">
        <v>52</v>
      </c>
      <c r="AX1072" s="2" t="s">
        <v>52</v>
      </c>
      <c r="AY1072" s="2" t="s">
        <v>52</v>
      </c>
    </row>
    <row r="1073" spans="1:51" ht="30" customHeight="1">
      <c r="A1073" s="9"/>
      <c r="B1073" s="9"/>
      <c r="C1073" s="9"/>
      <c r="D1073" s="9"/>
      <c r="E1073" s="13"/>
      <c r="F1073" s="14"/>
      <c r="G1073" s="13"/>
      <c r="H1073" s="14"/>
      <c r="I1073" s="13"/>
      <c r="J1073" s="14"/>
      <c r="K1073" s="13"/>
      <c r="L1073" s="14"/>
      <c r="M1073" s="9"/>
    </row>
    <row r="1074" spans="1:51" ht="30" customHeight="1">
      <c r="A1074" s="44" t="s">
        <v>2096</v>
      </c>
      <c r="B1074" s="44"/>
      <c r="C1074" s="44"/>
      <c r="D1074" s="44"/>
      <c r="E1074" s="45"/>
      <c r="F1074" s="46"/>
      <c r="G1074" s="45"/>
      <c r="H1074" s="46"/>
      <c r="I1074" s="45"/>
      <c r="J1074" s="46"/>
      <c r="K1074" s="45"/>
      <c r="L1074" s="46"/>
      <c r="M1074" s="44"/>
      <c r="N1074" s="1" t="s">
        <v>2081</v>
      </c>
    </row>
    <row r="1075" spans="1:51" ht="30" customHeight="1">
      <c r="A1075" s="8" t="s">
        <v>1451</v>
      </c>
      <c r="B1075" s="8" t="s">
        <v>2097</v>
      </c>
      <c r="C1075" s="8" t="s">
        <v>886</v>
      </c>
      <c r="D1075" s="9">
        <v>3.7600000000000001E-2</v>
      </c>
      <c r="E1075" s="13">
        <f>단가대비표!O34</f>
        <v>2690</v>
      </c>
      <c r="F1075" s="14">
        <f>TRUNC(E1075*D1075,1)</f>
        <v>101.1</v>
      </c>
      <c r="G1075" s="13">
        <f>단가대비표!P34</f>
        <v>0</v>
      </c>
      <c r="H1075" s="14">
        <f>TRUNC(G1075*D1075,1)</f>
        <v>0</v>
      </c>
      <c r="I1075" s="13">
        <f>단가대비표!V34</f>
        <v>0</v>
      </c>
      <c r="J1075" s="14">
        <f>TRUNC(I1075*D1075,1)</f>
        <v>0</v>
      </c>
      <c r="K1075" s="13">
        <f t="shared" ref="K1075:L1077" si="120">TRUNC(E1075+G1075+I1075,1)</f>
        <v>2690</v>
      </c>
      <c r="L1075" s="14">
        <f t="shared" si="120"/>
        <v>101.1</v>
      </c>
      <c r="M1075" s="8" t="s">
        <v>52</v>
      </c>
      <c r="N1075" s="2" t="s">
        <v>2081</v>
      </c>
      <c r="O1075" s="2" t="s">
        <v>2098</v>
      </c>
      <c r="P1075" s="2" t="s">
        <v>64</v>
      </c>
      <c r="Q1075" s="2" t="s">
        <v>64</v>
      </c>
      <c r="R1075" s="2" t="s">
        <v>63</v>
      </c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2" t="s">
        <v>52</v>
      </c>
      <c r="AW1075" s="2" t="s">
        <v>2099</v>
      </c>
      <c r="AX1075" s="2" t="s">
        <v>52</v>
      </c>
      <c r="AY1075" s="2" t="s">
        <v>52</v>
      </c>
    </row>
    <row r="1076" spans="1:51" ht="30" customHeight="1">
      <c r="A1076" s="8" t="s">
        <v>2100</v>
      </c>
      <c r="B1076" s="8" t="s">
        <v>2101</v>
      </c>
      <c r="C1076" s="8" t="s">
        <v>886</v>
      </c>
      <c r="D1076" s="9">
        <v>3.4200000000000001E-2</v>
      </c>
      <c r="E1076" s="13">
        <f>일위대가목록!E205</f>
        <v>217</v>
      </c>
      <c r="F1076" s="14">
        <f>TRUNC(E1076*D1076,1)</f>
        <v>7.4</v>
      </c>
      <c r="G1076" s="13">
        <f>일위대가목록!F205</f>
        <v>4646</v>
      </c>
      <c r="H1076" s="14">
        <f>TRUNC(G1076*D1076,1)</f>
        <v>158.80000000000001</v>
      </c>
      <c r="I1076" s="13">
        <f>일위대가목록!G205</f>
        <v>151</v>
      </c>
      <c r="J1076" s="14">
        <f>TRUNC(I1076*D1076,1)</f>
        <v>5.0999999999999996</v>
      </c>
      <c r="K1076" s="13">
        <f t="shared" si="120"/>
        <v>5014</v>
      </c>
      <c r="L1076" s="14">
        <f t="shared" si="120"/>
        <v>171.3</v>
      </c>
      <c r="M1076" s="8" t="s">
        <v>2102</v>
      </c>
      <c r="N1076" s="2" t="s">
        <v>2081</v>
      </c>
      <c r="O1076" s="2" t="s">
        <v>2103</v>
      </c>
      <c r="P1076" s="2" t="s">
        <v>63</v>
      </c>
      <c r="Q1076" s="2" t="s">
        <v>64</v>
      </c>
      <c r="R1076" s="2" t="s">
        <v>64</v>
      </c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2" t="s">
        <v>52</v>
      </c>
      <c r="AW1076" s="2" t="s">
        <v>2104</v>
      </c>
      <c r="AX1076" s="2" t="s">
        <v>52</v>
      </c>
      <c r="AY1076" s="2" t="s">
        <v>52</v>
      </c>
    </row>
    <row r="1077" spans="1:51" ht="30" customHeight="1">
      <c r="A1077" s="8" t="s">
        <v>1034</v>
      </c>
      <c r="B1077" s="8" t="s">
        <v>2093</v>
      </c>
      <c r="C1077" s="8" t="s">
        <v>886</v>
      </c>
      <c r="D1077" s="9">
        <v>-3.0000000000000001E-3</v>
      </c>
      <c r="E1077" s="13">
        <f>단가대비표!O20</f>
        <v>1200</v>
      </c>
      <c r="F1077" s="14">
        <f>TRUNC(E1077*D1077,1)</f>
        <v>-3.6</v>
      </c>
      <c r="G1077" s="13">
        <f>단가대비표!P20</f>
        <v>0</v>
      </c>
      <c r="H1077" s="14">
        <f>TRUNC(G1077*D1077,1)</f>
        <v>0</v>
      </c>
      <c r="I1077" s="13">
        <f>단가대비표!V20</f>
        <v>0</v>
      </c>
      <c r="J1077" s="14">
        <f>TRUNC(I1077*D1077,1)</f>
        <v>0</v>
      </c>
      <c r="K1077" s="13">
        <f t="shared" si="120"/>
        <v>1200</v>
      </c>
      <c r="L1077" s="14">
        <f t="shared" si="120"/>
        <v>-3.6</v>
      </c>
      <c r="M1077" s="8" t="s">
        <v>1036</v>
      </c>
      <c r="N1077" s="2" t="s">
        <v>2081</v>
      </c>
      <c r="O1077" s="2" t="s">
        <v>2094</v>
      </c>
      <c r="P1077" s="2" t="s">
        <v>64</v>
      </c>
      <c r="Q1077" s="2" t="s">
        <v>64</v>
      </c>
      <c r="R1077" s="2" t="s">
        <v>63</v>
      </c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2" t="s">
        <v>52</v>
      </c>
      <c r="AW1077" s="2" t="s">
        <v>2105</v>
      </c>
      <c r="AX1077" s="2" t="s">
        <v>52</v>
      </c>
      <c r="AY1077" s="2" t="s">
        <v>52</v>
      </c>
    </row>
    <row r="1078" spans="1:51" ht="30" customHeight="1">
      <c r="A1078" s="8" t="s">
        <v>845</v>
      </c>
      <c r="B1078" s="8" t="s">
        <v>52</v>
      </c>
      <c r="C1078" s="8" t="s">
        <v>52</v>
      </c>
      <c r="D1078" s="9"/>
      <c r="E1078" s="13"/>
      <c r="F1078" s="14">
        <f>TRUNC(SUMIF(N1075:N1077, N1074, F1075:F1077),0)</f>
        <v>104</v>
      </c>
      <c r="G1078" s="13"/>
      <c r="H1078" s="14">
        <f>TRUNC(SUMIF(N1075:N1077, N1074, H1075:H1077),0)</f>
        <v>158</v>
      </c>
      <c r="I1078" s="13"/>
      <c r="J1078" s="14">
        <f>TRUNC(SUMIF(N1075:N1077, N1074, J1075:J1077),0)</f>
        <v>5</v>
      </c>
      <c r="K1078" s="13"/>
      <c r="L1078" s="14">
        <f>F1078+H1078+J1078</f>
        <v>267</v>
      </c>
      <c r="M1078" s="8" t="s">
        <v>52</v>
      </c>
      <c r="N1078" s="2" t="s">
        <v>106</v>
      </c>
      <c r="O1078" s="2" t="s">
        <v>106</v>
      </c>
      <c r="P1078" s="2" t="s">
        <v>52</v>
      </c>
      <c r="Q1078" s="2" t="s">
        <v>52</v>
      </c>
      <c r="R1078" s="2" t="s">
        <v>52</v>
      </c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2" t="s">
        <v>52</v>
      </c>
      <c r="AW1078" s="2" t="s">
        <v>52</v>
      </c>
      <c r="AX1078" s="2" t="s">
        <v>52</v>
      </c>
      <c r="AY1078" s="2" t="s">
        <v>52</v>
      </c>
    </row>
    <row r="1079" spans="1:51" ht="30" customHeight="1">
      <c r="A1079" s="9"/>
      <c r="B1079" s="9"/>
      <c r="C1079" s="9"/>
      <c r="D1079" s="9"/>
      <c r="E1079" s="13"/>
      <c r="F1079" s="14"/>
      <c r="G1079" s="13"/>
      <c r="H1079" s="14"/>
      <c r="I1079" s="13"/>
      <c r="J1079" s="14"/>
      <c r="K1079" s="13"/>
      <c r="L1079" s="14"/>
      <c r="M1079" s="9"/>
    </row>
    <row r="1080" spans="1:51" ht="30" customHeight="1">
      <c r="A1080" s="44" t="s">
        <v>2106</v>
      </c>
      <c r="B1080" s="44"/>
      <c r="C1080" s="44"/>
      <c r="D1080" s="44"/>
      <c r="E1080" s="45"/>
      <c r="F1080" s="46"/>
      <c r="G1080" s="45"/>
      <c r="H1080" s="46"/>
      <c r="I1080" s="45"/>
      <c r="J1080" s="46"/>
      <c r="K1080" s="45"/>
      <c r="L1080" s="46"/>
      <c r="M1080" s="44"/>
      <c r="N1080" s="1" t="s">
        <v>2086</v>
      </c>
    </row>
    <row r="1081" spans="1:51" ht="30" customHeight="1">
      <c r="A1081" s="8" t="s">
        <v>2107</v>
      </c>
      <c r="B1081" s="8" t="s">
        <v>858</v>
      </c>
      <c r="C1081" s="8" t="s">
        <v>859</v>
      </c>
      <c r="D1081" s="9">
        <v>9.7300000000000008E-3</v>
      </c>
      <c r="E1081" s="13">
        <f>단가대비표!O167</f>
        <v>0</v>
      </c>
      <c r="F1081" s="14">
        <f>TRUNC(E1081*D1081,1)</f>
        <v>0</v>
      </c>
      <c r="G1081" s="13">
        <f>단가대비표!P167</f>
        <v>209394</v>
      </c>
      <c r="H1081" s="14">
        <f>TRUNC(G1081*D1081,1)</f>
        <v>2037.4</v>
      </c>
      <c r="I1081" s="13">
        <f>단가대비표!V167</f>
        <v>0</v>
      </c>
      <c r="J1081" s="14">
        <f>TRUNC(I1081*D1081,1)</f>
        <v>0</v>
      </c>
      <c r="K1081" s="13">
        <f t="shared" ref="K1081:L1085" si="121">TRUNC(E1081+G1081+I1081,1)</f>
        <v>209394</v>
      </c>
      <c r="L1081" s="14">
        <f t="shared" si="121"/>
        <v>2037.4</v>
      </c>
      <c r="M1081" s="8" t="s">
        <v>52</v>
      </c>
      <c r="N1081" s="2" t="s">
        <v>2086</v>
      </c>
      <c r="O1081" s="2" t="s">
        <v>2108</v>
      </c>
      <c r="P1081" s="2" t="s">
        <v>64</v>
      </c>
      <c r="Q1081" s="2" t="s">
        <v>64</v>
      </c>
      <c r="R1081" s="2" t="s">
        <v>63</v>
      </c>
      <c r="S1081" s="3"/>
      <c r="T1081" s="3"/>
      <c r="U1081" s="3"/>
      <c r="V1081" s="3">
        <v>1</v>
      </c>
      <c r="W1081" s="3">
        <v>2</v>
      </c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2" t="s">
        <v>52</v>
      </c>
      <c r="AW1081" s="2" t="s">
        <v>2109</v>
      </c>
      <c r="AX1081" s="2" t="s">
        <v>52</v>
      </c>
      <c r="AY1081" s="2" t="s">
        <v>52</v>
      </c>
    </row>
    <row r="1082" spans="1:51" ht="30" customHeight="1">
      <c r="A1082" s="8" t="s">
        <v>1185</v>
      </c>
      <c r="B1082" s="8" t="s">
        <v>863</v>
      </c>
      <c r="C1082" s="8" t="s">
        <v>859</v>
      </c>
      <c r="D1082" s="9">
        <v>1.081E-2</v>
      </c>
      <c r="E1082" s="13">
        <f>단가대비표!O161</f>
        <v>0</v>
      </c>
      <c r="F1082" s="14">
        <f>TRUNC(E1082*D1082,1)</f>
        <v>0</v>
      </c>
      <c r="G1082" s="13">
        <f>단가대비표!P161</f>
        <v>155599</v>
      </c>
      <c r="H1082" s="14">
        <f>TRUNC(G1082*D1082,1)</f>
        <v>1682</v>
      </c>
      <c r="I1082" s="13">
        <f>단가대비표!V161</f>
        <v>0</v>
      </c>
      <c r="J1082" s="14">
        <f>TRUNC(I1082*D1082,1)</f>
        <v>0</v>
      </c>
      <c r="K1082" s="13">
        <f t="shared" si="121"/>
        <v>155599</v>
      </c>
      <c r="L1082" s="14">
        <f t="shared" si="121"/>
        <v>1682</v>
      </c>
      <c r="M1082" s="8" t="s">
        <v>52</v>
      </c>
      <c r="N1082" s="2" t="s">
        <v>2086</v>
      </c>
      <c r="O1082" s="2" t="s">
        <v>1186</v>
      </c>
      <c r="P1082" s="2" t="s">
        <v>64</v>
      </c>
      <c r="Q1082" s="2" t="s">
        <v>64</v>
      </c>
      <c r="R1082" s="2" t="s">
        <v>63</v>
      </c>
      <c r="S1082" s="3"/>
      <c r="T1082" s="3"/>
      <c r="U1082" s="3"/>
      <c r="V1082" s="3">
        <v>1</v>
      </c>
      <c r="W1082" s="3">
        <v>2</v>
      </c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2" t="s">
        <v>52</v>
      </c>
      <c r="AW1082" s="2" t="s">
        <v>2110</v>
      </c>
      <c r="AX1082" s="2" t="s">
        <v>52</v>
      </c>
      <c r="AY1082" s="2" t="s">
        <v>52</v>
      </c>
    </row>
    <row r="1083" spans="1:51" ht="30" customHeight="1">
      <c r="A1083" s="8" t="s">
        <v>862</v>
      </c>
      <c r="B1083" s="8" t="s">
        <v>863</v>
      </c>
      <c r="C1083" s="8" t="s">
        <v>859</v>
      </c>
      <c r="D1083" s="9">
        <v>3.16E-3</v>
      </c>
      <c r="E1083" s="13">
        <f>단가대비표!O160</f>
        <v>0</v>
      </c>
      <c r="F1083" s="14">
        <f>TRUNC(E1083*D1083,1)</f>
        <v>0</v>
      </c>
      <c r="G1083" s="13">
        <f>단가대비표!P160</f>
        <v>130264</v>
      </c>
      <c r="H1083" s="14">
        <f>TRUNC(G1083*D1083,1)</f>
        <v>411.6</v>
      </c>
      <c r="I1083" s="13">
        <f>단가대비표!V160</f>
        <v>0</v>
      </c>
      <c r="J1083" s="14">
        <f>TRUNC(I1083*D1083,1)</f>
        <v>0</v>
      </c>
      <c r="K1083" s="13">
        <f t="shared" si="121"/>
        <v>130264</v>
      </c>
      <c r="L1083" s="14">
        <f t="shared" si="121"/>
        <v>411.6</v>
      </c>
      <c r="M1083" s="8" t="s">
        <v>52</v>
      </c>
      <c r="N1083" s="2" t="s">
        <v>2086</v>
      </c>
      <c r="O1083" s="2" t="s">
        <v>864</v>
      </c>
      <c r="P1083" s="2" t="s">
        <v>64</v>
      </c>
      <c r="Q1083" s="2" t="s">
        <v>64</v>
      </c>
      <c r="R1083" s="2" t="s">
        <v>63</v>
      </c>
      <c r="S1083" s="3"/>
      <c r="T1083" s="3"/>
      <c r="U1083" s="3"/>
      <c r="V1083" s="3">
        <v>1</v>
      </c>
      <c r="W1083" s="3">
        <v>2</v>
      </c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2" t="s">
        <v>52</v>
      </c>
      <c r="AW1083" s="2" t="s">
        <v>2111</v>
      </c>
      <c r="AX1083" s="2" t="s">
        <v>52</v>
      </c>
      <c r="AY1083" s="2" t="s">
        <v>52</v>
      </c>
    </row>
    <row r="1084" spans="1:51" ht="30" customHeight="1">
      <c r="A1084" s="8" t="s">
        <v>869</v>
      </c>
      <c r="B1084" s="8" t="s">
        <v>999</v>
      </c>
      <c r="C1084" s="8" t="s">
        <v>172</v>
      </c>
      <c r="D1084" s="9">
        <v>1</v>
      </c>
      <c r="E1084" s="13">
        <v>0</v>
      </c>
      <c r="F1084" s="14">
        <f>TRUNC(E1084*D1084,1)</f>
        <v>0</v>
      </c>
      <c r="G1084" s="13">
        <v>0</v>
      </c>
      <c r="H1084" s="14">
        <f>TRUNC(G1084*D1084,1)</f>
        <v>0</v>
      </c>
      <c r="I1084" s="13">
        <f>TRUNC(SUMIF(V1081:V1085, RIGHTB(O1084, 1), H1081:H1085)*U1084, 2)</f>
        <v>82.62</v>
      </c>
      <c r="J1084" s="14">
        <f>TRUNC(I1084*D1084,1)</f>
        <v>82.6</v>
      </c>
      <c r="K1084" s="13">
        <f t="shared" si="121"/>
        <v>82.6</v>
      </c>
      <c r="L1084" s="14">
        <f t="shared" si="121"/>
        <v>82.6</v>
      </c>
      <c r="M1084" s="8" t="s">
        <v>52</v>
      </c>
      <c r="N1084" s="2" t="s">
        <v>2086</v>
      </c>
      <c r="O1084" s="2" t="s">
        <v>843</v>
      </c>
      <c r="P1084" s="2" t="s">
        <v>64</v>
      </c>
      <c r="Q1084" s="2" t="s">
        <v>64</v>
      </c>
      <c r="R1084" s="2" t="s">
        <v>64</v>
      </c>
      <c r="S1084" s="3">
        <v>1</v>
      </c>
      <c r="T1084" s="3">
        <v>2</v>
      </c>
      <c r="U1084" s="3">
        <v>0.02</v>
      </c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2" t="s">
        <v>52</v>
      </c>
      <c r="AW1084" s="2" t="s">
        <v>2112</v>
      </c>
      <c r="AX1084" s="2" t="s">
        <v>52</v>
      </c>
      <c r="AY1084" s="2" t="s">
        <v>52</v>
      </c>
    </row>
    <row r="1085" spans="1:51" ht="30" customHeight="1">
      <c r="A1085" s="8" t="s">
        <v>911</v>
      </c>
      <c r="B1085" s="8" t="s">
        <v>999</v>
      </c>
      <c r="C1085" s="8" t="s">
        <v>172</v>
      </c>
      <c r="D1085" s="9">
        <v>1</v>
      </c>
      <c r="E1085" s="13">
        <f>TRUNC(SUMIF(W1081:W1085, RIGHTB(O1085, 1), H1081:H1085)*U1085, 2)</f>
        <v>82.62</v>
      </c>
      <c r="F1085" s="14">
        <f>TRUNC(E1085*D1085,1)</f>
        <v>82.6</v>
      </c>
      <c r="G1085" s="13">
        <v>0</v>
      </c>
      <c r="H1085" s="14">
        <f>TRUNC(G1085*D1085,1)</f>
        <v>0</v>
      </c>
      <c r="I1085" s="13">
        <v>0</v>
      </c>
      <c r="J1085" s="14">
        <f>TRUNC(I1085*D1085,1)</f>
        <v>0</v>
      </c>
      <c r="K1085" s="13">
        <f t="shared" si="121"/>
        <v>82.6</v>
      </c>
      <c r="L1085" s="14">
        <f t="shared" si="121"/>
        <v>82.6</v>
      </c>
      <c r="M1085" s="8" t="s">
        <v>52</v>
      </c>
      <c r="N1085" s="2" t="s">
        <v>2086</v>
      </c>
      <c r="O1085" s="2" t="s">
        <v>871</v>
      </c>
      <c r="P1085" s="2" t="s">
        <v>64</v>
      </c>
      <c r="Q1085" s="2" t="s">
        <v>64</v>
      </c>
      <c r="R1085" s="2" t="s">
        <v>64</v>
      </c>
      <c r="S1085" s="3">
        <v>1</v>
      </c>
      <c r="T1085" s="3">
        <v>0</v>
      </c>
      <c r="U1085" s="3">
        <v>0.02</v>
      </c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2" t="s">
        <v>52</v>
      </c>
      <c r="AW1085" s="2" t="s">
        <v>2113</v>
      </c>
      <c r="AX1085" s="2" t="s">
        <v>52</v>
      </c>
      <c r="AY1085" s="2" t="s">
        <v>52</v>
      </c>
    </row>
    <row r="1086" spans="1:51" ht="30" customHeight="1">
      <c r="A1086" s="8" t="s">
        <v>845</v>
      </c>
      <c r="B1086" s="8" t="s">
        <v>52</v>
      </c>
      <c r="C1086" s="8" t="s">
        <v>52</v>
      </c>
      <c r="D1086" s="9"/>
      <c r="E1086" s="13"/>
      <c r="F1086" s="14">
        <f>TRUNC(SUMIF(N1081:N1085, N1080, F1081:F1085),0)</f>
        <v>82</v>
      </c>
      <c r="G1086" s="13"/>
      <c r="H1086" s="14">
        <f>TRUNC(SUMIF(N1081:N1085, N1080, H1081:H1085),0)</f>
        <v>4131</v>
      </c>
      <c r="I1086" s="13"/>
      <c r="J1086" s="14">
        <f>TRUNC(SUMIF(N1081:N1085, N1080, J1081:J1085),0)</f>
        <v>82</v>
      </c>
      <c r="K1086" s="13"/>
      <c r="L1086" s="14">
        <f>F1086+H1086+J1086</f>
        <v>4295</v>
      </c>
      <c r="M1086" s="8" t="s">
        <v>52</v>
      </c>
      <c r="N1086" s="2" t="s">
        <v>106</v>
      </c>
      <c r="O1086" s="2" t="s">
        <v>106</v>
      </c>
      <c r="P1086" s="2" t="s">
        <v>52</v>
      </c>
      <c r="Q1086" s="2" t="s">
        <v>52</v>
      </c>
      <c r="R1086" s="2" t="s">
        <v>52</v>
      </c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2" t="s">
        <v>52</v>
      </c>
      <c r="AW1086" s="2" t="s">
        <v>52</v>
      </c>
      <c r="AX1086" s="2" t="s">
        <v>52</v>
      </c>
      <c r="AY1086" s="2" t="s">
        <v>52</v>
      </c>
    </row>
    <row r="1087" spans="1:51" ht="30" customHeight="1">
      <c r="A1087" s="9"/>
      <c r="B1087" s="9"/>
      <c r="C1087" s="9"/>
      <c r="D1087" s="9"/>
      <c r="E1087" s="13"/>
      <c r="F1087" s="14"/>
      <c r="G1087" s="13"/>
      <c r="H1087" s="14"/>
      <c r="I1087" s="13"/>
      <c r="J1087" s="14"/>
      <c r="K1087" s="13"/>
      <c r="L1087" s="14"/>
      <c r="M1087" s="9"/>
    </row>
    <row r="1088" spans="1:51" ht="30" customHeight="1">
      <c r="A1088" s="44" t="s">
        <v>2114</v>
      </c>
      <c r="B1088" s="44"/>
      <c r="C1088" s="44"/>
      <c r="D1088" s="44"/>
      <c r="E1088" s="45"/>
      <c r="F1088" s="46"/>
      <c r="G1088" s="45"/>
      <c r="H1088" s="46"/>
      <c r="I1088" s="45"/>
      <c r="J1088" s="46"/>
      <c r="K1088" s="45"/>
      <c r="L1088" s="46"/>
      <c r="M1088" s="44"/>
      <c r="N1088" s="1" t="s">
        <v>2090</v>
      </c>
    </row>
    <row r="1089" spans="1:51" ht="30" customHeight="1">
      <c r="A1089" s="8" t="s">
        <v>2107</v>
      </c>
      <c r="B1089" s="8" t="s">
        <v>858</v>
      </c>
      <c r="C1089" s="8" t="s">
        <v>859</v>
      </c>
      <c r="D1089" s="9">
        <v>1.2160000000000001E-2</v>
      </c>
      <c r="E1089" s="13">
        <f>단가대비표!O167</f>
        <v>0</v>
      </c>
      <c r="F1089" s="14">
        <f>TRUNC(E1089*D1089,1)</f>
        <v>0</v>
      </c>
      <c r="G1089" s="13">
        <f>단가대비표!P167</f>
        <v>209394</v>
      </c>
      <c r="H1089" s="14">
        <f>TRUNC(G1089*D1089,1)</f>
        <v>2546.1999999999998</v>
      </c>
      <c r="I1089" s="13">
        <f>단가대비표!V167</f>
        <v>0</v>
      </c>
      <c r="J1089" s="14">
        <f>TRUNC(I1089*D1089,1)</f>
        <v>0</v>
      </c>
      <c r="K1089" s="13">
        <f t="shared" ref="K1089:L1093" si="122">TRUNC(E1089+G1089+I1089,1)</f>
        <v>209394</v>
      </c>
      <c r="L1089" s="14">
        <f t="shared" si="122"/>
        <v>2546.1999999999998</v>
      </c>
      <c r="M1089" s="8" t="s">
        <v>52</v>
      </c>
      <c r="N1089" s="2" t="s">
        <v>2090</v>
      </c>
      <c r="O1089" s="2" t="s">
        <v>2108</v>
      </c>
      <c r="P1089" s="2" t="s">
        <v>64</v>
      </c>
      <c r="Q1089" s="2" t="s">
        <v>64</v>
      </c>
      <c r="R1089" s="2" t="s">
        <v>63</v>
      </c>
      <c r="S1089" s="3"/>
      <c r="T1089" s="3"/>
      <c r="U1089" s="3"/>
      <c r="V1089" s="3">
        <v>1</v>
      </c>
      <c r="W1089" s="3">
        <v>2</v>
      </c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2" t="s">
        <v>52</v>
      </c>
      <c r="AW1089" s="2" t="s">
        <v>2115</v>
      </c>
      <c r="AX1089" s="2" t="s">
        <v>52</v>
      </c>
      <c r="AY1089" s="2" t="s">
        <v>52</v>
      </c>
    </row>
    <row r="1090" spans="1:51" ht="30" customHeight="1">
      <c r="A1090" s="8" t="s">
        <v>1185</v>
      </c>
      <c r="B1090" s="8" t="s">
        <v>863</v>
      </c>
      <c r="C1090" s="8" t="s">
        <v>859</v>
      </c>
      <c r="D1090" s="9">
        <v>1.3509999999999999E-2</v>
      </c>
      <c r="E1090" s="13">
        <f>단가대비표!O161</f>
        <v>0</v>
      </c>
      <c r="F1090" s="14">
        <f>TRUNC(E1090*D1090,1)</f>
        <v>0</v>
      </c>
      <c r="G1090" s="13">
        <f>단가대비표!P161</f>
        <v>155599</v>
      </c>
      <c r="H1090" s="14">
        <f>TRUNC(G1090*D1090,1)</f>
        <v>2102.1</v>
      </c>
      <c r="I1090" s="13">
        <f>단가대비표!V161</f>
        <v>0</v>
      </c>
      <c r="J1090" s="14">
        <f>TRUNC(I1090*D1090,1)</f>
        <v>0</v>
      </c>
      <c r="K1090" s="13">
        <f t="shared" si="122"/>
        <v>155599</v>
      </c>
      <c r="L1090" s="14">
        <f t="shared" si="122"/>
        <v>2102.1</v>
      </c>
      <c r="M1090" s="8" t="s">
        <v>52</v>
      </c>
      <c r="N1090" s="2" t="s">
        <v>2090</v>
      </c>
      <c r="O1090" s="2" t="s">
        <v>1186</v>
      </c>
      <c r="P1090" s="2" t="s">
        <v>64</v>
      </c>
      <c r="Q1090" s="2" t="s">
        <v>64</v>
      </c>
      <c r="R1090" s="2" t="s">
        <v>63</v>
      </c>
      <c r="S1090" s="3"/>
      <c r="T1090" s="3"/>
      <c r="U1090" s="3"/>
      <c r="V1090" s="3">
        <v>1</v>
      </c>
      <c r="W1090" s="3">
        <v>2</v>
      </c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2" t="s">
        <v>52</v>
      </c>
      <c r="AW1090" s="2" t="s">
        <v>2116</v>
      </c>
      <c r="AX1090" s="2" t="s">
        <v>52</v>
      </c>
      <c r="AY1090" s="2" t="s">
        <v>52</v>
      </c>
    </row>
    <row r="1091" spans="1:51" ht="30" customHeight="1">
      <c r="A1091" s="8" t="s">
        <v>862</v>
      </c>
      <c r="B1091" s="8" t="s">
        <v>863</v>
      </c>
      <c r="C1091" s="8" t="s">
        <v>859</v>
      </c>
      <c r="D1091" s="9">
        <v>3.9500000000000004E-3</v>
      </c>
      <c r="E1091" s="13">
        <f>단가대비표!O160</f>
        <v>0</v>
      </c>
      <c r="F1091" s="14">
        <f>TRUNC(E1091*D1091,1)</f>
        <v>0</v>
      </c>
      <c r="G1091" s="13">
        <f>단가대비표!P160</f>
        <v>130264</v>
      </c>
      <c r="H1091" s="14">
        <f>TRUNC(G1091*D1091,1)</f>
        <v>514.5</v>
      </c>
      <c r="I1091" s="13">
        <f>단가대비표!V160</f>
        <v>0</v>
      </c>
      <c r="J1091" s="14">
        <f>TRUNC(I1091*D1091,1)</f>
        <v>0</v>
      </c>
      <c r="K1091" s="13">
        <f t="shared" si="122"/>
        <v>130264</v>
      </c>
      <c r="L1091" s="14">
        <f t="shared" si="122"/>
        <v>514.5</v>
      </c>
      <c r="M1091" s="8" t="s">
        <v>52</v>
      </c>
      <c r="N1091" s="2" t="s">
        <v>2090</v>
      </c>
      <c r="O1091" s="2" t="s">
        <v>864</v>
      </c>
      <c r="P1091" s="2" t="s">
        <v>64</v>
      </c>
      <c r="Q1091" s="2" t="s">
        <v>64</v>
      </c>
      <c r="R1091" s="2" t="s">
        <v>63</v>
      </c>
      <c r="S1091" s="3"/>
      <c r="T1091" s="3"/>
      <c r="U1091" s="3"/>
      <c r="V1091" s="3">
        <v>1</v>
      </c>
      <c r="W1091" s="3">
        <v>2</v>
      </c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2" t="s">
        <v>52</v>
      </c>
      <c r="AW1091" s="2" t="s">
        <v>2117</v>
      </c>
      <c r="AX1091" s="2" t="s">
        <v>52</v>
      </c>
      <c r="AY1091" s="2" t="s">
        <v>52</v>
      </c>
    </row>
    <row r="1092" spans="1:51" ht="30" customHeight="1">
      <c r="A1092" s="8" t="s">
        <v>869</v>
      </c>
      <c r="B1092" s="8" t="s">
        <v>999</v>
      </c>
      <c r="C1092" s="8" t="s">
        <v>172</v>
      </c>
      <c r="D1092" s="9">
        <v>1</v>
      </c>
      <c r="E1092" s="13">
        <v>0</v>
      </c>
      <c r="F1092" s="14">
        <f>TRUNC(E1092*D1092,1)</f>
        <v>0</v>
      </c>
      <c r="G1092" s="13">
        <v>0</v>
      </c>
      <c r="H1092" s="14">
        <f>TRUNC(G1092*D1092,1)</f>
        <v>0</v>
      </c>
      <c r="I1092" s="13">
        <f>TRUNC(SUMIF(V1089:V1093, RIGHTB(O1092, 1), H1089:H1093)*U1092, 2)</f>
        <v>103.25</v>
      </c>
      <c r="J1092" s="14">
        <f>TRUNC(I1092*D1092,1)</f>
        <v>103.2</v>
      </c>
      <c r="K1092" s="13">
        <f t="shared" si="122"/>
        <v>103.2</v>
      </c>
      <c r="L1092" s="14">
        <f t="shared" si="122"/>
        <v>103.2</v>
      </c>
      <c r="M1092" s="8" t="s">
        <v>52</v>
      </c>
      <c r="N1092" s="2" t="s">
        <v>2090</v>
      </c>
      <c r="O1092" s="2" t="s">
        <v>843</v>
      </c>
      <c r="P1092" s="2" t="s">
        <v>64</v>
      </c>
      <c r="Q1092" s="2" t="s">
        <v>64</v>
      </c>
      <c r="R1092" s="2" t="s">
        <v>64</v>
      </c>
      <c r="S1092" s="3">
        <v>1</v>
      </c>
      <c r="T1092" s="3">
        <v>2</v>
      </c>
      <c r="U1092" s="3">
        <v>0.02</v>
      </c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2" t="s">
        <v>52</v>
      </c>
      <c r="AW1092" s="2" t="s">
        <v>2118</v>
      </c>
      <c r="AX1092" s="2" t="s">
        <v>52</v>
      </c>
      <c r="AY1092" s="2" t="s">
        <v>52</v>
      </c>
    </row>
    <row r="1093" spans="1:51" ht="30" customHeight="1">
      <c r="A1093" s="8" t="s">
        <v>911</v>
      </c>
      <c r="B1093" s="8" t="s">
        <v>999</v>
      </c>
      <c r="C1093" s="8" t="s">
        <v>172</v>
      </c>
      <c r="D1093" s="9">
        <v>1</v>
      </c>
      <c r="E1093" s="13">
        <f>TRUNC(SUMIF(W1089:W1093, RIGHTB(O1093, 1), H1089:H1093)*U1093, 2)</f>
        <v>103.25</v>
      </c>
      <c r="F1093" s="14">
        <f>TRUNC(E1093*D1093,1)</f>
        <v>103.2</v>
      </c>
      <c r="G1093" s="13">
        <v>0</v>
      </c>
      <c r="H1093" s="14">
        <f>TRUNC(G1093*D1093,1)</f>
        <v>0</v>
      </c>
      <c r="I1093" s="13">
        <v>0</v>
      </c>
      <c r="J1093" s="14">
        <f>TRUNC(I1093*D1093,1)</f>
        <v>0</v>
      </c>
      <c r="K1093" s="13">
        <f t="shared" si="122"/>
        <v>103.2</v>
      </c>
      <c r="L1093" s="14">
        <f t="shared" si="122"/>
        <v>103.2</v>
      </c>
      <c r="M1093" s="8" t="s">
        <v>52</v>
      </c>
      <c r="N1093" s="2" t="s">
        <v>2090</v>
      </c>
      <c r="O1093" s="2" t="s">
        <v>871</v>
      </c>
      <c r="P1093" s="2" t="s">
        <v>64</v>
      </c>
      <c r="Q1093" s="2" t="s">
        <v>64</v>
      </c>
      <c r="R1093" s="2" t="s">
        <v>64</v>
      </c>
      <c r="S1093" s="3">
        <v>1</v>
      </c>
      <c r="T1093" s="3">
        <v>0</v>
      </c>
      <c r="U1093" s="3">
        <v>0.02</v>
      </c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2" t="s">
        <v>52</v>
      </c>
      <c r="AW1093" s="2" t="s">
        <v>2119</v>
      </c>
      <c r="AX1093" s="2" t="s">
        <v>52</v>
      </c>
      <c r="AY1093" s="2" t="s">
        <v>52</v>
      </c>
    </row>
    <row r="1094" spans="1:51" ht="30" customHeight="1">
      <c r="A1094" s="8" t="s">
        <v>845</v>
      </c>
      <c r="B1094" s="8" t="s">
        <v>52</v>
      </c>
      <c r="C1094" s="8" t="s">
        <v>52</v>
      </c>
      <c r="D1094" s="9"/>
      <c r="E1094" s="13"/>
      <c r="F1094" s="14">
        <f>TRUNC(SUMIF(N1089:N1093, N1088, F1089:F1093),0)</f>
        <v>103</v>
      </c>
      <c r="G1094" s="13"/>
      <c r="H1094" s="14">
        <f>TRUNC(SUMIF(N1089:N1093, N1088, H1089:H1093),0)</f>
        <v>5162</v>
      </c>
      <c r="I1094" s="13"/>
      <c r="J1094" s="14">
        <f>TRUNC(SUMIF(N1089:N1093, N1088, J1089:J1093),0)</f>
        <v>103</v>
      </c>
      <c r="K1094" s="13"/>
      <c r="L1094" s="14">
        <f>F1094+H1094+J1094</f>
        <v>5368</v>
      </c>
      <c r="M1094" s="8" t="s">
        <v>52</v>
      </c>
      <c r="N1094" s="2" t="s">
        <v>106</v>
      </c>
      <c r="O1094" s="2" t="s">
        <v>106</v>
      </c>
      <c r="P1094" s="2" t="s">
        <v>52</v>
      </c>
      <c r="Q1094" s="2" t="s">
        <v>52</v>
      </c>
      <c r="R1094" s="2" t="s">
        <v>52</v>
      </c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2" t="s">
        <v>52</v>
      </c>
      <c r="AW1094" s="2" t="s">
        <v>52</v>
      </c>
      <c r="AX1094" s="2" t="s">
        <v>52</v>
      </c>
      <c r="AY1094" s="2" t="s">
        <v>52</v>
      </c>
    </row>
    <row r="1095" spans="1:51" ht="30" customHeight="1">
      <c r="A1095" s="9"/>
      <c r="B1095" s="9"/>
      <c r="C1095" s="9"/>
      <c r="D1095" s="9"/>
      <c r="E1095" s="13"/>
      <c r="F1095" s="14"/>
      <c r="G1095" s="13"/>
      <c r="H1095" s="14"/>
      <c r="I1095" s="13"/>
      <c r="J1095" s="14"/>
      <c r="K1095" s="13"/>
      <c r="L1095" s="14"/>
      <c r="M1095" s="9"/>
    </row>
    <row r="1096" spans="1:51" ht="30" customHeight="1">
      <c r="A1096" s="44" t="s">
        <v>2120</v>
      </c>
      <c r="B1096" s="44"/>
      <c r="C1096" s="44"/>
      <c r="D1096" s="44"/>
      <c r="E1096" s="45"/>
      <c r="F1096" s="46"/>
      <c r="G1096" s="45"/>
      <c r="H1096" s="46"/>
      <c r="I1096" s="45"/>
      <c r="J1096" s="46"/>
      <c r="K1096" s="45"/>
      <c r="L1096" s="46"/>
      <c r="M1096" s="44"/>
      <c r="N1096" s="1" t="s">
        <v>2103</v>
      </c>
    </row>
    <row r="1097" spans="1:51" ht="30" customHeight="1">
      <c r="A1097" s="8" t="s">
        <v>2121</v>
      </c>
      <c r="B1097" s="8" t="s">
        <v>2122</v>
      </c>
      <c r="C1097" s="8" t="s">
        <v>886</v>
      </c>
      <c r="D1097" s="9">
        <v>1.5709999999999998E-2</v>
      </c>
      <c r="E1097" s="13">
        <f>단가대비표!O27</f>
        <v>11270</v>
      </c>
      <c r="F1097" s="14">
        <f t="shared" ref="F1097:F1106" si="123">TRUNC(E1097*D1097,1)</f>
        <v>177</v>
      </c>
      <c r="G1097" s="13">
        <f>단가대비표!P27</f>
        <v>0</v>
      </c>
      <c r="H1097" s="14">
        <f t="shared" ref="H1097:H1106" si="124">TRUNC(G1097*D1097,1)</f>
        <v>0</v>
      </c>
      <c r="I1097" s="13">
        <f>단가대비표!V27</f>
        <v>0</v>
      </c>
      <c r="J1097" s="14">
        <f t="shared" ref="J1097:J1106" si="125">TRUNC(I1097*D1097,1)</f>
        <v>0</v>
      </c>
      <c r="K1097" s="13">
        <f t="shared" ref="K1097:K1106" si="126">TRUNC(E1097+G1097+I1097,1)</f>
        <v>11270</v>
      </c>
      <c r="L1097" s="14">
        <f t="shared" ref="L1097:L1106" si="127">TRUNC(F1097+H1097+J1097,1)</f>
        <v>177</v>
      </c>
      <c r="M1097" s="8" t="s">
        <v>52</v>
      </c>
      <c r="N1097" s="2" t="s">
        <v>2103</v>
      </c>
      <c r="O1097" s="2" t="s">
        <v>2123</v>
      </c>
      <c r="P1097" s="2" t="s">
        <v>64</v>
      </c>
      <c r="Q1097" s="2" t="s">
        <v>64</v>
      </c>
      <c r="R1097" s="2" t="s">
        <v>63</v>
      </c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2" t="s">
        <v>52</v>
      </c>
      <c r="AW1097" s="2" t="s">
        <v>2124</v>
      </c>
      <c r="AX1097" s="2" t="s">
        <v>52</v>
      </c>
      <c r="AY1097" s="2" t="s">
        <v>52</v>
      </c>
    </row>
    <row r="1098" spans="1:51" ht="30" customHeight="1">
      <c r="A1098" s="8" t="s">
        <v>2125</v>
      </c>
      <c r="B1098" s="8" t="s">
        <v>2126</v>
      </c>
      <c r="C1098" s="8" t="s">
        <v>1113</v>
      </c>
      <c r="D1098" s="9">
        <v>5.3550000000000004</v>
      </c>
      <c r="E1098" s="13">
        <f>단가대비표!O21</f>
        <v>2.2200000000000002</v>
      </c>
      <c r="F1098" s="14">
        <f t="shared" si="123"/>
        <v>11.8</v>
      </c>
      <c r="G1098" s="13">
        <f>단가대비표!P21</f>
        <v>0</v>
      </c>
      <c r="H1098" s="14">
        <f t="shared" si="124"/>
        <v>0</v>
      </c>
      <c r="I1098" s="13">
        <f>단가대비표!V21</f>
        <v>0</v>
      </c>
      <c r="J1098" s="14">
        <f t="shared" si="125"/>
        <v>0</v>
      </c>
      <c r="K1098" s="13">
        <f t="shared" si="126"/>
        <v>2.2000000000000002</v>
      </c>
      <c r="L1098" s="14">
        <f t="shared" si="127"/>
        <v>11.8</v>
      </c>
      <c r="M1098" s="8" t="s">
        <v>2127</v>
      </c>
      <c r="N1098" s="2" t="s">
        <v>2103</v>
      </c>
      <c r="O1098" s="2" t="s">
        <v>2128</v>
      </c>
      <c r="P1098" s="2" t="s">
        <v>64</v>
      </c>
      <c r="Q1098" s="2" t="s">
        <v>64</v>
      </c>
      <c r="R1098" s="2" t="s">
        <v>63</v>
      </c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2" t="s">
        <v>52</v>
      </c>
      <c r="AW1098" s="2" t="s">
        <v>2129</v>
      </c>
      <c r="AX1098" s="2" t="s">
        <v>52</v>
      </c>
      <c r="AY1098" s="2" t="s">
        <v>52</v>
      </c>
    </row>
    <row r="1099" spans="1:51" ht="30" customHeight="1">
      <c r="A1099" s="8" t="s">
        <v>2130</v>
      </c>
      <c r="B1099" s="8" t="s">
        <v>2131</v>
      </c>
      <c r="C1099" s="8" t="s">
        <v>886</v>
      </c>
      <c r="D1099" s="9">
        <v>2.3999999999999998E-3</v>
      </c>
      <c r="E1099" s="13">
        <f>단가대비표!O25</f>
        <v>12042</v>
      </c>
      <c r="F1099" s="14">
        <f t="shared" si="123"/>
        <v>28.9</v>
      </c>
      <c r="G1099" s="13">
        <f>단가대비표!P25</f>
        <v>0</v>
      </c>
      <c r="H1099" s="14">
        <f t="shared" si="124"/>
        <v>0</v>
      </c>
      <c r="I1099" s="13">
        <f>단가대비표!V25</f>
        <v>0</v>
      </c>
      <c r="J1099" s="14">
        <f t="shared" si="125"/>
        <v>0</v>
      </c>
      <c r="K1099" s="13">
        <f t="shared" si="126"/>
        <v>12042</v>
      </c>
      <c r="L1099" s="14">
        <f t="shared" si="127"/>
        <v>28.9</v>
      </c>
      <c r="M1099" s="8" t="s">
        <v>52</v>
      </c>
      <c r="N1099" s="2" t="s">
        <v>2103</v>
      </c>
      <c r="O1099" s="2" t="s">
        <v>2132</v>
      </c>
      <c r="P1099" s="2" t="s">
        <v>64</v>
      </c>
      <c r="Q1099" s="2" t="s">
        <v>64</v>
      </c>
      <c r="R1099" s="2" t="s">
        <v>63</v>
      </c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2" t="s">
        <v>52</v>
      </c>
      <c r="AW1099" s="2" t="s">
        <v>2133</v>
      </c>
      <c r="AX1099" s="2" t="s">
        <v>52</v>
      </c>
      <c r="AY1099" s="2" t="s">
        <v>52</v>
      </c>
    </row>
    <row r="1100" spans="1:51" ht="30" customHeight="1">
      <c r="A1100" s="8" t="s">
        <v>2134</v>
      </c>
      <c r="B1100" s="8" t="s">
        <v>2135</v>
      </c>
      <c r="C1100" s="8" t="s">
        <v>1731</v>
      </c>
      <c r="D1100" s="9">
        <v>1.771E-2</v>
      </c>
      <c r="E1100" s="13">
        <f>일위대가목록!E206</f>
        <v>0</v>
      </c>
      <c r="F1100" s="14">
        <f t="shared" si="123"/>
        <v>0</v>
      </c>
      <c r="G1100" s="13">
        <f>일위대가목록!F206</f>
        <v>0</v>
      </c>
      <c r="H1100" s="14">
        <f t="shared" si="124"/>
        <v>0</v>
      </c>
      <c r="I1100" s="13">
        <f>일위대가목록!G206</f>
        <v>137</v>
      </c>
      <c r="J1100" s="14">
        <f t="shared" si="125"/>
        <v>2.4</v>
      </c>
      <c r="K1100" s="13">
        <f t="shared" si="126"/>
        <v>137</v>
      </c>
      <c r="L1100" s="14">
        <f t="shared" si="127"/>
        <v>2.4</v>
      </c>
      <c r="M1100" s="8" t="s">
        <v>2136</v>
      </c>
      <c r="N1100" s="2" t="s">
        <v>2103</v>
      </c>
      <c r="O1100" s="2" t="s">
        <v>2137</v>
      </c>
      <c r="P1100" s="2" t="s">
        <v>63</v>
      </c>
      <c r="Q1100" s="2" t="s">
        <v>64</v>
      </c>
      <c r="R1100" s="2" t="s">
        <v>64</v>
      </c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2" t="s">
        <v>52</v>
      </c>
      <c r="AW1100" s="2" t="s">
        <v>2138</v>
      </c>
      <c r="AX1100" s="2" t="s">
        <v>52</v>
      </c>
      <c r="AY1100" s="2" t="s">
        <v>52</v>
      </c>
    </row>
    <row r="1101" spans="1:51" ht="30" customHeight="1">
      <c r="A1101" s="8" t="s">
        <v>2139</v>
      </c>
      <c r="B1101" s="8" t="s">
        <v>2140</v>
      </c>
      <c r="C1101" s="8" t="s">
        <v>2141</v>
      </c>
      <c r="D1101" s="9">
        <v>0.1071</v>
      </c>
      <c r="E1101" s="13">
        <f>단가대비표!O159</f>
        <v>0</v>
      </c>
      <c r="F1101" s="14">
        <f t="shared" si="123"/>
        <v>0</v>
      </c>
      <c r="G1101" s="13">
        <f>단가대비표!P159</f>
        <v>0</v>
      </c>
      <c r="H1101" s="14">
        <f t="shared" si="124"/>
        <v>0</v>
      </c>
      <c r="I1101" s="13">
        <f>단가대비표!V159</f>
        <v>87</v>
      </c>
      <c r="J1101" s="14">
        <f t="shared" si="125"/>
        <v>9.3000000000000007</v>
      </c>
      <c r="K1101" s="13">
        <f t="shared" si="126"/>
        <v>87</v>
      </c>
      <c r="L1101" s="14">
        <f t="shared" si="127"/>
        <v>9.3000000000000007</v>
      </c>
      <c r="M1101" s="8" t="s">
        <v>52</v>
      </c>
      <c r="N1101" s="2" t="s">
        <v>2103</v>
      </c>
      <c r="O1101" s="2" t="s">
        <v>2142</v>
      </c>
      <c r="P1101" s="2" t="s">
        <v>64</v>
      </c>
      <c r="Q1101" s="2" t="s">
        <v>64</v>
      </c>
      <c r="R1101" s="2" t="s">
        <v>63</v>
      </c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2" t="s">
        <v>52</v>
      </c>
      <c r="AW1101" s="2" t="s">
        <v>2143</v>
      </c>
      <c r="AX1101" s="2" t="s">
        <v>52</v>
      </c>
      <c r="AY1101" s="2" t="s">
        <v>52</v>
      </c>
    </row>
    <row r="1102" spans="1:51" ht="30" customHeight="1">
      <c r="A1102" s="8" t="s">
        <v>2144</v>
      </c>
      <c r="B1102" s="8" t="s">
        <v>858</v>
      </c>
      <c r="C1102" s="8" t="s">
        <v>859</v>
      </c>
      <c r="D1102" s="9">
        <v>2.18E-2</v>
      </c>
      <c r="E1102" s="13">
        <f>단가대비표!O165</f>
        <v>0</v>
      </c>
      <c r="F1102" s="14">
        <f t="shared" si="123"/>
        <v>0</v>
      </c>
      <c r="G1102" s="13">
        <f>단가대비표!P165</f>
        <v>184100</v>
      </c>
      <c r="H1102" s="14">
        <f t="shared" si="124"/>
        <v>4013.3</v>
      </c>
      <c r="I1102" s="13">
        <f>단가대비표!V165</f>
        <v>0</v>
      </c>
      <c r="J1102" s="14">
        <f t="shared" si="125"/>
        <v>0</v>
      </c>
      <c r="K1102" s="13">
        <f t="shared" si="126"/>
        <v>184100</v>
      </c>
      <c r="L1102" s="14">
        <f t="shared" si="127"/>
        <v>4013.3</v>
      </c>
      <c r="M1102" s="8" t="s">
        <v>52</v>
      </c>
      <c r="N1102" s="2" t="s">
        <v>2103</v>
      </c>
      <c r="O1102" s="2" t="s">
        <v>2145</v>
      </c>
      <c r="P1102" s="2" t="s">
        <v>64</v>
      </c>
      <c r="Q1102" s="2" t="s">
        <v>64</v>
      </c>
      <c r="R1102" s="2" t="s">
        <v>63</v>
      </c>
      <c r="S1102" s="3"/>
      <c r="T1102" s="3"/>
      <c r="U1102" s="3"/>
      <c r="V1102" s="3">
        <v>1</v>
      </c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2" t="s">
        <v>52</v>
      </c>
      <c r="AW1102" s="2" t="s">
        <v>2146</v>
      </c>
      <c r="AX1102" s="2" t="s">
        <v>52</v>
      </c>
      <c r="AY1102" s="2" t="s">
        <v>52</v>
      </c>
    </row>
    <row r="1103" spans="1:51" ht="30" customHeight="1">
      <c r="A1103" s="8" t="s">
        <v>862</v>
      </c>
      <c r="B1103" s="8" t="s">
        <v>863</v>
      </c>
      <c r="C1103" s="8" t="s">
        <v>859</v>
      </c>
      <c r="D1103" s="9">
        <v>5.5999999999999995E-4</v>
      </c>
      <c r="E1103" s="13">
        <f>단가대비표!O160</f>
        <v>0</v>
      </c>
      <c r="F1103" s="14">
        <f t="shared" si="123"/>
        <v>0</v>
      </c>
      <c r="G1103" s="13">
        <f>단가대비표!P160</f>
        <v>130264</v>
      </c>
      <c r="H1103" s="14">
        <f t="shared" si="124"/>
        <v>72.900000000000006</v>
      </c>
      <c r="I1103" s="13">
        <f>단가대비표!V160</f>
        <v>0</v>
      </c>
      <c r="J1103" s="14">
        <f t="shared" si="125"/>
        <v>0</v>
      </c>
      <c r="K1103" s="13">
        <f t="shared" si="126"/>
        <v>130264</v>
      </c>
      <c r="L1103" s="14">
        <f t="shared" si="127"/>
        <v>72.900000000000006</v>
      </c>
      <c r="M1103" s="8" t="s">
        <v>52</v>
      </c>
      <c r="N1103" s="2" t="s">
        <v>2103</v>
      </c>
      <c r="O1103" s="2" t="s">
        <v>864</v>
      </c>
      <c r="P1103" s="2" t="s">
        <v>64</v>
      </c>
      <c r="Q1103" s="2" t="s">
        <v>64</v>
      </c>
      <c r="R1103" s="2" t="s">
        <v>63</v>
      </c>
      <c r="S1103" s="3"/>
      <c r="T1103" s="3"/>
      <c r="U1103" s="3"/>
      <c r="V1103" s="3">
        <v>1</v>
      </c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2" t="s">
        <v>52</v>
      </c>
      <c r="AW1103" s="2" t="s">
        <v>2147</v>
      </c>
      <c r="AX1103" s="2" t="s">
        <v>52</v>
      </c>
      <c r="AY1103" s="2" t="s">
        <v>52</v>
      </c>
    </row>
    <row r="1104" spans="1:51" ht="30" customHeight="1">
      <c r="A1104" s="8" t="s">
        <v>2107</v>
      </c>
      <c r="B1104" s="8" t="s">
        <v>858</v>
      </c>
      <c r="C1104" s="8" t="s">
        <v>859</v>
      </c>
      <c r="D1104" s="9">
        <v>2.2100000000000002E-3</v>
      </c>
      <c r="E1104" s="13">
        <f>단가대비표!O167</f>
        <v>0</v>
      </c>
      <c r="F1104" s="14">
        <f t="shared" si="123"/>
        <v>0</v>
      </c>
      <c r="G1104" s="13">
        <f>단가대비표!P167</f>
        <v>209394</v>
      </c>
      <c r="H1104" s="14">
        <f t="shared" si="124"/>
        <v>462.7</v>
      </c>
      <c r="I1104" s="13">
        <f>단가대비표!V167</f>
        <v>0</v>
      </c>
      <c r="J1104" s="14">
        <f t="shared" si="125"/>
        <v>0</v>
      </c>
      <c r="K1104" s="13">
        <f t="shared" si="126"/>
        <v>209394</v>
      </c>
      <c r="L1104" s="14">
        <f t="shared" si="127"/>
        <v>462.7</v>
      </c>
      <c r="M1104" s="8" t="s">
        <v>52</v>
      </c>
      <c r="N1104" s="2" t="s">
        <v>2103</v>
      </c>
      <c r="O1104" s="2" t="s">
        <v>2108</v>
      </c>
      <c r="P1104" s="2" t="s">
        <v>64</v>
      </c>
      <c r="Q1104" s="2" t="s">
        <v>64</v>
      </c>
      <c r="R1104" s="2" t="s">
        <v>63</v>
      </c>
      <c r="S1104" s="3"/>
      <c r="T1104" s="3"/>
      <c r="U1104" s="3"/>
      <c r="V1104" s="3">
        <v>1</v>
      </c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2" t="s">
        <v>52</v>
      </c>
      <c r="AW1104" s="2" t="s">
        <v>2148</v>
      </c>
      <c r="AX1104" s="2" t="s">
        <v>52</v>
      </c>
      <c r="AY1104" s="2" t="s">
        <v>52</v>
      </c>
    </row>
    <row r="1105" spans="1:51" ht="30" customHeight="1">
      <c r="A1105" s="8" t="s">
        <v>1185</v>
      </c>
      <c r="B1105" s="8" t="s">
        <v>863</v>
      </c>
      <c r="C1105" s="8" t="s">
        <v>859</v>
      </c>
      <c r="D1105" s="9">
        <v>6.3000000000000003E-4</v>
      </c>
      <c r="E1105" s="13">
        <f>단가대비표!O161</f>
        <v>0</v>
      </c>
      <c r="F1105" s="14">
        <f t="shared" si="123"/>
        <v>0</v>
      </c>
      <c r="G1105" s="13">
        <f>단가대비표!P161</f>
        <v>155599</v>
      </c>
      <c r="H1105" s="14">
        <f t="shared" si="124"/>
        <v>98</v>
      </c>
      <c r="I1105" s="13">
        <f>단가대비표!V161</f>
        <v>0</v>
      </c>
      <c r="J1105" s="14">
        <f t="shared" si="125"/>
        <v>0</v>
      </c>
      <c r="K1105" s="13">
        <f t="shared" si="126"/>
        <v>155599</v>
      </c>
      <c r="L1105" s="14">
        <f t="shared" si="127"/>
        <v>98</v>
      </c>
      <c r="M1105" s="8" t="s">
        <v>52</v>
      </c>
      <c r="N1105" s="2" t="s">
        <v>2103</v>
      </c>
      <c r="O1105" s="2" t="s">
        <v>1186</v>
      </c>
      <c r="P1105" s="2" t="s">
        <v>64</v>
      </c>
      <c r="Q1105" s="2" t="s">
        <v>64</v>
      </c>
      <c r="R1105" s="2" t="s">
        <v>63</v>
      </c>
      <c r="S1105" s="3"/>
      <c r="T1105" s="3"/>
      <c r="U1105" s="3"/>
      <c r="V1105" s="3">
        <v>1</v>
      </c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2" t="s">
        <v>52</v>
      </c>
      <c r="AW1105" s="2" t="s">
        <v>2149</v>
      </c>
      <c r="AX1105" s="2" t="s">
        <v>52</v>
      </c>
      <c r="AY1105" s="2" t="s">
        <v>52</v>
      </c>
    </row>
    <row r="1106" spans="1:51" ht="30" customHeight="1">
      <c r="A1106" s="8" t="s">
        <v>869</v>
      </c>
      <c r="B1106" s="8" t="s">
        <v>870</v>
      </c>
      <c r="C1106" s="8" t="s">
        <v>172</v>
      </c>
      <c r="D1106" s="9">
        <v>1</v>
      </c>
      <c r="E1106" s="13">
        <v>0</v>
      </c>
      <c r="F1106" s="14">
        <f t="shared" si="123"/>
        <v>0</v>
      </c>
      <c r="G1106" s="13">
        <v>0</v>
      </c>
      <c r="H1106" s="14">
        <f t="shared" si="124"/>
        <v>0</v>
      </c>
      <c r="I1106" s="13">
        <f>TRUNC(SUMIF(V1097:V1106, RIGHTB(O1106, 1), H1097:H1106)*U1106, 2)</f>
        <v>139.4</v>
      </c>
      <c r="J1106" s="14">
        <f t="shared" si="125"/>
        <v>139.4</v>
      </c>
      <c r="K1106" s="13">
        <f t="shared" si="126"/>
        <v>139.4</v>
      </c>
      <c r="L1106" s="14">
        <f t="shared" si="127"/>
        <v>139.4</v>
      </c>
      <c r="M1106" s="8" t="s">
        <v>52</v>
      </c>
      <c r="N1106" s="2" t="s">
        <v>2103</v>
      </c>
      <c r="O1106" s="2" t="s">
        <v>843</v>
      </c>
      <c r="P1106" s="2" t="s">
        <v>64</v>
      </c>
      <c r="Q1106" s="2" t="s">
        <v>64</v>
      </c>
      <c r="R1106" s="2" t="s">
        <v>64</v>
      </c>
      <c r="S1106" s="3">
        <v>1</v>
      </c>
      <c r="T1106" s="3">
        <v>2</v>
      </c>
      <c r="U1106" s="3">
        <v>0.03</v>
      </c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2" t="s">
        <v>52</v>
      </c>
      <c r="AW1106" s="2" t="s">
        <v>2150</v>
      </c>
      <c r="AX1106" s="2" t="s">
        <v>52</v>
      </c>
      <c r="AY1106" s="2" t="s">
        <v>52</v>
      </c>
    </row>
    <row r="1107" spans="1:51" ht="30" customHeight="1">
      <c r="A1107" s="8" t="s">
        <v>845</v>
      </c>
      <c r="B1107" s="8" t="s">
        <v>52</v>
      </c>
      <c r="C1107" s="8" t="s">
        <v>52</v>
      </c>
      <c r="D1107" s="9"/>
      <c r="E1107" s="13"/>
      <c r="F1107" s="14">
        <f>TRUNC(SUMIF(N1097:N1106, N1096, F1097:F1106),0)</f>
        <v>217</v>
      </c>
      <c r="G1107" s="13"/>
      <c r="H1107" s="14">
        <f>TRUNC(SUMIF(N1097:N1106, N1096, H1097:H1106),0)</f>
        <v>4646</v>
      </c>
      <c r="I1107" s="13"/>
      <c r="J1107" s="14">
        <f>TRUNC(SUMIF(N1097:N1106, N1096, J1097:J1106),0)</f>
        <v>151</v>
      </c>
      <c r="K1107" s="13"/>
      <c r="L1107" s="14">
        <f>F1107+H1107+J1107</f>
        <v>5014</v>
      </c>
      <c r="M1107" s="8" t="s">
        <v>52</v>
      </c>
      <c r="N1107" s="2" t="s">
        <v>106</v>
      </c>
      <c r="O1107" s="2" t="s">
        <v>106</v>
      </c>
      <c r="P1107" s="2" t="s">
        <v>52</v>
      </c>
      <c r="Q1107" s="2" t="s">
        <v>52</v>
      </c>
      <c r="R1107" s="2" t="s">
        <v>52</v>
      </c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2" t="s">
        <v>52</v>
      </c>
      <c r="AW1107" s="2" t="s">
        <v>52</v>
      </c>
      <c r="AX1107" s="2" t="s">
        <v>52</v>
      </c>
      <c r="AY1107" s="2" t="s">
        <v>52</v>
      </c>
    </row>
    <row r="1108" spans="1:51" ht="30" customHeight="1">
      <c r="A1108" s="9"/>
      <c r="B1108" s="9"/>
      <c r="C1108" s="9"/>
      <c r="D1108" s="9"/>
      <c r="E1108" s="13"/>
      <c r="F1108" s="14"/>
      <c r="G1108" s="13"/>
      <c r="H1108" s="14"/>
      <c r="I1108" s="13"/>
      <c r="J1108" s="14"/>
      <c r="K1108" s="13"/>
      <c r="L1108" s="14"/>
      <c r="M1108" s="9"/>
    </row>
    <row r="1109" spans="1:51" ht="30" customHeight="1">
      <c r="A1109" s="44" t="s">
        <v>2151</v>
      </c>
      <c r="B1109" s="44"/>
      <c r="C1109" s="44"/>
      <c r="D1109" s="44"/>
      <c r="E1109" s="45"/>
      <c r="F1109" s="46"/>
      <c r="G1109" s="45"/>
      <c r="H1109" s="46"/>
      <c r="I1109" s="45"/>
      <c r="J1109" s="46"/>
      <c r="K1109" s="45"/>
      <c r="L1109" s="46"/>
      <c r="M1109" s="44"/>
      <c r="N1109" s="1" t="s">
        <v>2137</v>
      </c>
    </row>
    <row r="1110" spans="1:51" ht="30" customHeight="1">
      <c r="A1110" s="8" t="s">
        <v>2134</v>
      </c>
      <c r="B1110" s="8" t="s">
        <v>2135</v>
      </c>
      <c r="C1110" s="8" t="s">
        <v>94</v>
      </c>
      <c r="D1110" s="9">
        <v>0.23619999999999999</v>
      </c>
      <c r="E1110" s="13">
        <f>단가대비표!O13</f>
        <v>0</v>
      </c>
      <c r="F1110" s="14">
        <f>TRUNC(E1110*D1110,1)</f>
        <v>0</v>
      </c>
      <c r="G1110" s="13">
        <f>단가대비표!P13</f>
        <v>0</v>
      </c>
      <c r="H1110" s="14">
        <f>TRUNC(G1110*D1110,1)</f>
        <v>0</v>
      </c>
      <c r="I1110" s="13">
        <f>단가대비표!V13</f>
        <v>583</v>
      </c>
      <c r="J1110" s="14">
        <f>TRUNC(I1110*D1110,1)</f>
        <v>137.69999999999999</v>
      </c>
      <c r="K1110" s="13">
        <f>TRUNC(E1110+G1110+I1110,1)</f>
        <v>583</v>
      </c>
      <c r="L1110" s="14">
        <f>TRUNC(F1110+H1110+J1110,1)</f>
        <v>137.69999999999999</v>
      </c>
      <c r="M1110" s="8" t="s">
        <v>1811</v>
      </c>
      <c r="N1110" s="2" t="s">
        <v>2137</v>
      </c>
      <c r="O1110" s="2" t="s">
        <v>2152</v>
      </c>
      <c r="P1110" s="2" t="s">
        <v>64</v>
      </c>
      <c r="Q1110" s="2" t="s">
        <v>64</v>
      </c>
      <c r="R1110" s="2" t="s">
        <v>63</v>
      </c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2" t="s">
        <v>52</v>
      </c>
      <c r="AW1110" s="2" t="s">
        <v>2153</v>
      </c>
      <c r="AX1110" s="2" t="s">
        <v>52</v>
      </c>
      <c r="AY1110" s="2" t="s">
        <v>52</v>
      </c>
    </row>
    <row r="1111" spans="1:51" ht="30" customHeight="1">
      <c r="A1111" s="8" t="s">
        <v>845</v>
      </c>
      <c r="B1111" s="8" t="s">
        <v>52</v>
      </c>
      <c r="C1111" s="8" t="s">
        <v>52</v>
      </c>
      <c r="D1111" s="9"/>
      <c r="E1111" s="13"/>
      <c r="F1111" s="14">
        <f>TRUNC(SUMIF(N1110:N1110, N1109, F1110:F1110),0)</f>
        <v>0</v>
      </c>
      <c r="G1111" s="13"/>
      <c r="H1111" s="14">
        <f>TRUNC(SUMIF(N1110:N1110, N1109, H1110:H1110),0)</f>
        <v>0</v>
      </c>
      <c r="I1111" s="13"/>
      <c r="J1111" s="14">
        <f>TRUNC(SUMIF(N1110:N1110, N1109, J1110:J1110),0)</f>
        <v>137</v>
      </c>
      <c r="K1111" s="13"/>
      <c r="L1111" s="14">
        <f>F1111+H1111+J1111</f>
        <v>137</v>
      </c>
      <c r="M1111" s="8" t="s">
        <v>52</v>
      </c>
      <c r="N1111" s="2" t="s">
        <v>106</v>
      </c>
      <c r="O1111" s="2" t="s">
        <v>106</v>
      </c>
      <c r="P1111" s="2" t="s">
        <v>52</v>
      </c>
      <c r="Q1111" s="2" t="s">
        <v>52</v>
      </c>
      <c r="R1111" s="2" t="s">
        <v>52</v>
      </c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2" t="s">
        <v>52</v>
      </c>
      <c r="AW1111" s="2" t="s">
        <v>52</v>
      </c>
      <c r="AX1111" s="2" t="s">
        <v>52</v>
      </c>
      <c r="AY1111" s="2" t="s">
        <v>52</v>
      </c>
    </row>
    <row r="1112" spans="1:51" ht="30" customHeight="1">
      <c r="A1112" s="9"/>
      <c r="B1112" s="9"/>
      <c r="C1112" s="9"/>
      <c r="D1112" s="9"/>
      <c r="E1112" s="13"/>
      <c r="F1112" s="14"/>
      <c r="G1112" s="13"/>
      <c r="H1112" s="14"/>
      <c r="I1112" s="13"/>
      <c r="J1112" s="14"/>
      <c r="K1112" s="13"/>
      <c r="L1112" s="14"/>
      <c r="M1112" s="9"/>
    </row>
    <row r="1113" spans="1:51" ht="30" customHeight="1">
      <c r="A1113" s="44" t="s">
        <v>2154</v>
      </c>
      <c r="B1113" s="44"/>
      <c r="C1113" s="44"/>
      <c r="D1113" s="44"/>
      <c r="E1113" s="45"/>
      <c r="F1113" s="46"/>
      <c r="G1113" s="45"/>
      <c r="H1113" s="46"/>
      <c r="I1113" s="45"/>
      <c r="J1113" s="46"/>
      <c r="K1113" s="45"/>
      <c r="L1113" s="46"/>
      <c r="M1113" s="44"/>
      <c r="N1113" s="1" t="s">
        <v>1198</v>
      </c>
    </row>
    <row r="1114" spans="1:51" ht="30" customHeight="1">
      <c r="A1114" s="8" t="s">
        <v>1564</v>
      </c>
      <c r="B1114" s="8" t="s">
        <v>858</v>
      </c>
      <c r="C1114" s="8" t="s">
        <v>859</v>
      </c>
      <c r="D1114" s="9">
        <v>0.02</v>
      </c>
      <c r="E1114" s="13">
        <f>단가대비표!O181</f>
        <v>0</v>
      </c>
      <c r="F1114" s="14">
        <f>TRUNC(E1114*D1114,1)</f>
        <v>0</v>
      </c>
      <c r="G1114" s="13">
        <f>단가대비표!P181</f>
        <v>192305</v>
      </c>
      <c r="H1114" s="14">
        <f>TRUNC(G1114*D1114,1)</f>
        <v>3846.1</v>
      </c>
      <c r="I1114" s="13">
        <f>단가대비표!V181</f>
        <v>0</v>
      </c>
      <c r="J1114" s="14">
        <f>TRUNC(I1114*D1114,1)</f>
        <v>0</v>
      </c>
      <c r="K1114" s="13">
        <f t="shared" ref="K1114:L1116" si="128">TRUNC(E1114+G1114+I1114,1)</f>
        <v>192305</v>
      </c>
      <c r="L1114" s="14">
        <f t="shared" si="128"/>
        <v>3846.1</v>
      </c>
      <c r="M1114" s="8" t="s">
        <v>52</v>
      </c>
      <c r="N1114" s="2" t="s">
        <v>1198</v>
      </c>
      <c r="O1114" s="2" t="s">
        <v>1565</v>
      </c>
      <c r="P1114" s="2" t="s">
        <v>64</v>
      </c>
      <c r="Q1114" s="2" t="s">
        <v>64</v>
      </c>
      <c r="R1114" s="2" t="s">
        <v>63</v>
      </c>
      <c r="S1114" s="3"/>
      <c r="T1114" s="3"/>
      <c r="U1114" s="3"/>
      <c r="V1114" s="3">
        <v>1</v>
      </c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2" t="s">
        <v>52</v>
      </c>
      <c r="AW1114" s="2" t="s">
        <v>2155</v>
      </c>
      <c r="AX1114" s="2" t="s">
        <v>52</v>
      </c>
      <c r="AY1114" s="2" t="s">
        <v>52</v>
      </c>
    </row>
    <row r="1115" spans="1:51" ht="30" customHeight="1">
      <c r="A1115" s="8" t="s">
        <v>862</v>
      </c>
      <c r="B1115" s="8" t="s">
        <v>863</v>
      </c>
      <c r="C1115" s="8" t="s">
        <v>859</v>
      </c>
      <c r="D1115" s="9">
        <v>6.0000000000000001E-3</v>
      </c>
      <c r="E1115" s="13">
        <f>단가대비표!O160</f>
        <v>0</v>
      </c>
      <c r="F1115" s="14">
        <f>TRUNC(E1115*D1115,1)</f>
        <v>0</v>
      </c>
      <c r="G1115" s="13">
        <f>단가대비표!P160</f>
        <v>130264</v>
      </c>
      <c r="H1115" s="14">
        <f>TRUNC(G1115*D1115,1)</f>
        <v>781.5</v>
      </c>
      <c r="I1115" s="13">
        <f>단가대비표!V160</f>
        <v>0</v>
      </c>
      <c r="J1115" s="14">
        <f>TRUNC(I1115*D1115,1)</f>
        <v>0</v>
      </c>
      <c r="K1115" s="13">
        <f t="shared" si="128"/>
        <v>130264</v>
      </c>
      <c r="L1115" s="14">
        <f t="shared" si="128"/>
        <v>781.5</v>
      </c>
      <c r="M1115" s="8" t="s">
        <v>52</v>
      </c>
      <c r="N1115" s="2" t="s">
        <v>1198</v>
      </c>
      <c r="O1115" s="2" t="s">
        <v>864</v>
      </c>
      <c r="P1115" s="2" t="s">
        <v>64</v>
      </c>
      <c r="Q1115" s="2" t="s">
        <v>64</v>
      </c>
      <c r="R1115" s="2" t="s">
        <v>63</v>
      </c>
      <c r="S1115" s="3"/>
      <c r="T1115" s="3"/>
      <c r="U1115" s="3"/>
      <c r="V1115" s="3">
        <v>1</v>
      </c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2" t="s">
        <v>52</v>
      </c>
      <c r="AW1115" s="2" t="s">
        <v>2156</v>
      </c>
      <c r="AX1115" s="2" t="s">
        <v>52</v>
      </c>
      <c r="AY1115" s="2" t="s">
        <v>52</v>
      </c>
    </row>
    <row r="1116" spans="1:51" ht="30" customHeight="1">
      <c r="A1116" s="8" t="s">
        <v>869</v>
      </c>
      <c r="B1116" s="8" t="s">
        <v>870</v>
      </c>
      <c r="C1116" s="8" t="s">
        <v>172</v>
      </c>
      <c r="D1116" s="9">
        <v>1</v>
      </c>
      <c r="E1116" s="13">
        <v>0</v>
      </c>
      <c r="F1116" s="14">
        <f>TRUNC(E1116*D1116,1)</f>
        <v>0</v>
      </c>
      <c r="G1116" s="13">
        <v>0</v>
      </c>
      <c r="H1116" s="14">
        <f>TRUNC(G1116*D1116,1)</f>
        <v>0</v>
      </c>
      <c r="I1116" s="13">
        <f>TRUNC(SUMIF(V1114:V1116, RIGHTB(O1116, 1), H1114:H1116)*U1116, 2)</f>
        <v>138.82</v>
      </c>
      <c r="J1116" s="14">
        <f>TRUNC(I1116*D1116,1)</f>
        <v>138.80000000000001</v>
      </c>
      <c r="K1116" s="13">
        <f t="shared" si="128"/>
        <v>138.80000000000001</v>
      </c>
      <c r="L1116" s="14">
        <f t="shared" si="128"/>
        <v>138.80000000000001</v>
      </c>
      <c r="M1116" s="8" t="s">
        <v>52</v>
      </c>
      <c r="N1116" s="2" t="s">
        <v>1198</v>
      </c>
      <c r="O1116" s="2" t="s">
        <v>843</v>
      </c>
      <c r="P1116" s="2" t="s">
        <v>64</v>
      </c>
      <c r="Q1116" s="2" t="s">
        <v>64</v>
      </c>
      <c r="R1116" s="2" t="s">
        <v>64</v>
      </c>
      <c r="S1116" s="3">
        <v>1</v>
      </c>
      <c r="T1116" s="3">
        <v>2</v>
      </c>
      <c r="U1116" s="3">
        <v>0.03</v>
      </c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2" t="s">
        <v>52</v>
      </c>
      <c r="AW1116" s="2" t="s">
        <v>2157</v>
      </c>
      <c r="AX1116" s="2" t="s">
        <v>52</v>
      </c>
      <c r="AY1116" s="2" t="s">
        <v>52</v>
      </c>
    </row>
    <row r="1117" spans="1:51" ht="30" customHeight="1">
      <c r="A1117" s="8" t="s">
        <v>845</v>
      </c>
      <c r="B1117" s="8" t="s">
        <v>52</v>
      </c>
      <c r="C1117" s="8" t="s">
        <v>52</v>
      </c>
      <c r="D1117" s="9"/>
      <c r="E1117" s="13"/>
      <c r="F1117" s="14">
        <f>TRUNC(SUMIF(N1114:N1116, N1113, F1114:F1116),0)</f>
        <v>0</v>
      </c>
      <c r="G1117" s="13"/>
      <c r="H1117" s="14">
        <f>TRUNC(SUMIF(N1114:N1116, N1113, H1114:H1116),0)</f>
        <v>4627</v>
      </c>
      <c r="I1117" s="13"/>
      <c r="J1117" s="14">
        <f>TRUNC(SUMIF(N1114:N1116, N1113, J1114:J1116),0)</f>
        <v>138</v>
      </c>
      <c r="K1117" s="13"/>
      <c r="L1117" s="14">
        <f>F1117+H1117+J1117</f>
        <v>4765</v>
      </c>
      <c r="M1117" s="8" t="s">
        <v>52</v>
      </c>
      <c r="N1117" s="2" t="s">
        <v>106</v>
      </c>
      <c r="O1117" s="2" t="s">
        <v>106</v>
      </c>
      <c r="P1117" s="2" t="s">
        <v>52</v>
      </c>
      <c r="Q1117" s="2" t="s">
        <v>52</v>
      </c>
      <c r="R1117" s="2" t="s">
        <v>52</v>
      </c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2" t="s">
        <v>52</v>
      </c>
      <c r="AW1117" s="2" t="s">
        <v>52</v>
      </c>
      <c r="AX1117" s="2" t="s">
        <v>52</v>
      </c>
      <c r="AY1117" s="2" t="s">
        <v>52</v>
      </c>
    </row>
    <row r="1118" spans="1:51" ht="30" customHeight="1">
      <c r="A1118" s="9"/>
      <c r="B1118" s="9"/>
      <c r="C1118" s="9"/>
      <c r="D1118" s="9"/>
      <c r="E1118" s="13"/>
      <c r="F1118" s="14"/>
      <c r="G1118" s="13"/>
      <c r="H1118" s="14"/>
      <c r="I1118" s="13"/>
      <c r="J1118" s="14"/>
      <c r="K1118" s="13"/>
      <c r="L1118" s="14"/>
      <c r="M1118" s="9"/>
    </row>
    <row r="1119" spans="1:51" ht="30" customHeight="1">
      <c r="A1119" s="44" t="s">
        <v>2158</v>
      </c>
      <c r="B1119" s="44"/>
      <c r="C1119" s="44"/>
      <c r="D1119" s="44"/>
      <c r="E1119" s="45"/>
      <c r="F1119" s="46"/>
      <c r="G1119" s="45"/>
      <c r="H1119" s="46"/>
      <c r="I1119" s="45"/>
      <c r="J1119" s="46"/>
      <c r="K1119" s="45"/>
      <c r="L1119" s="46"/>
      <c r="M1119" s="44"/>
      <c r="N1119" s="1" t="s">
        <v>1212</v>
      </c>
    </row>
    <row r="1120" spans="1:51" ht="30" customHeight="1">
      <c r="A1120" s="8" t="s">
        <v>2100</v>
      </c>
      <c r="B1120" s="8" t="s">
        <v>1210</v>
      </c>
      <c r="C1120" s="8" t="s">
        <v>886</v>
      </c>
      <c r="D1120" s="9">
        <v>1</v>
      </c>
      <c r="E1120" s="13">
        <f>일위대가목록!E211</f>
        <v>76</v>
      </c>
      <c r="F1120" s="14">
        <f>TRUNC(E1120*D1120,1)</f>
        <v>76</v>
      </c>
      <c r="G1120" s="13">
        <f>일위대가목록!F211</f>
        <v>4514</v>
      </c>
      <c r="H1120" s="14">
        <f>TRUNC(G1120*D1120,1)</f>
        <v>4514</v>
      </c>
      <c r="I1120" s="13">
        <f>일위대가목록!G211</f>
        <v>147</v>
      </c>
      <c r="J1120" s="14">
        <f>TRUNC(I1120*D1120,1)</f>
        <v>147</v>
      </c>
      <c r="K1120" s="13">
        <f>TRUNC(E1120+G1120+I1120,1)</f>
        <v>4737</v>
      </c>
      <c r="L1120" s="14">
        <f>TRUNC(F1120+H1120+J1120,1)</f>
        <v>4737</v>
      </c>
      <c r="M1120" s="8" t="s">
        <v>2159</v>
      </c>
      <c r="N1120" s="2" t="s">
        <v>1212</v>
      </c>
      <c r="O1120" s="2" t="s">
        <v>2160</v>
      </c>
      <c r="P1120" s="2" t="s">
        <v>63</v>
      </c>
      <c r="Q1120" s="2" t="s">
        <v>64</v>
      </c>
      <c r="R1120" s="2" t="s">
        <v>64</v>
      </c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2" t="s">
        <v>52</v>
      </c>
      <c r="AW1120" s="2" t="s">
        <v>2161</v>
      </c>
      <c r="AX1120" s="2" t="s">
        <v>52</v>
      </c>
      <c r="AY1120" s="2" t="s">
        <v>52</v>
      </c>
    </row>
    <row r="1121" spans="1:51" ht="30" customHeight="1">
      <c r="A1121" s="8" t="s">
        <v>2162</v>
      </c>
      <c r="B1121" s="8" t="s">
        <v>1210</v>
      </c>
      <c r="C1121" s="8" t="s">
        <v>886</v>
      </c>
      <c r="D1121" s="9">
        <v>1</v>
      </c>
      <c r="E1121" s="13">
        <f>일위대가목록!E212</f>
        <v>13</v>
      </c>
      <c r="F1121" s="14">
        <f>TRUNC(E1121*D1121,1)</f>
        <v>13</v>
      </c>
      <c r="G1121" s="13">
        <f>일위대가목록!F212</f>
        <v>1153</v>
      </c>
      <c r="H1121" s="14">
        <f>TRUNC(G1121*D1121,1)</f>
        <v>1153</v>
      </c>
      <c r="I1121" s="13">
        <f>일위대가목록!G212</f>
        <v>36</v>
      </c>
      <c r="J1121" s="14">
        <f>TRUNC(I1121*D1121,1)</f>
        <v>36</v>
      </c>
      <c r="K1121" s="13">
        <f>TRUNC(E1121+G1121+I1121,1)</f>
        <v>1202</v>
      </c>
      <c r="L1121" s="14">
        <f>TRUNC(F1121+H1121+J1121,1)</f>
        <v>1202</v>
      </c>
      <c r="M1121" s="8" t="s">
        <v>2163</v>
      </c>
      <c r="N1121" s="2" t="s">
        <v>1212</v>
      </c>
      <c r="O1121" s="2" t="s">
        <v>2164</v>
      </c>
      <c r="P1121" s="2" t="s">
        <v>63</v>
      </c>
      <c r="Q1121" s="2" t="s">
        <v>64</v>
      </c>
      <c r="R1121" s="2" t="s">
        <v>64</v>
      </c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2" t="s">
        <v>52</v>
      </c>
      <c r="AW1121" s="2" t="s">
        <v>2165</v>
      </c>
      <c r="AX1121" s="2" t="s">
        <v>52</v>
      </c>
      <c r="AY1121" s="2" t="s">
        <v>52</v>
      </c>
    </row>
    <row r="1122" spans="1:51" ht="30" customHeight="1">
      <c r="A1122" s="8" t="s">
        <v>845</v>
      </c>
      <c r="B1122" s="8" t="s">
        <v>52</v>
      </c>
      <c r="C1122" s="8" t="s">
        <v>52</v>
      </c>
      <c r="D1122" s="9"/>
      <c r="E1122" s="13"/>
      <c r="F1122" s="14">
        <f>TRUNC(SUMIF(N1120:N1121, N1119, F1120:F1121),0)</f>
        <v>89</v>
      </c>
      <c r="G1122" s="13"/>
      <c r="H1122" s="14">
        <f>TRUNC(SUMIF(N1120:N1121, N1119, H1120:H1121),0)</f>
        <v>5667</v>
      </c>
      <c r="I1122" s="13"/>
      <c r="J1122" s="14">
        <f>TRUNC(SUMIF(N1120:N1121, N1119, J1120:J1121),0)</f>
        <v>183</v>
      </c>
      <c r="K1122" s="13"/>
      <c r="L1122" s="14">
        <f>F1122+H1122+J1122</f>
        <v>5939</v>
      </c>
      <c r="M1122" s="8" t="s">
        <v>52</v>
      </c>
      <c r="N1122" s="2" t="s">
        <v>106</v>
      </c>
      <c r="O1122" s="2" t="s">
        <v>106</v>
      </c>
      <c r="P1122" s="2" t="s">
        <v>52</v>
      </c>
      <c r="Q1122" s="2" t="s">
        <v>52</v>
      </c>
      <c r="R1122" s="2" t="s">
        <v>52</v>
      </c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2" t="s">
        <v>52</v>
      </c>
      <c r="AW1122" s="2" t="s">
        <v>52</v>
      </c>
      <c r="AX1122" s="2" t="s">
        <v>52</v>
      </c>
      <c r="AY1122" s="2" t="s">
        <v>52</v>
      </c>
    </row>
    <row r="1123" spans="1:51" ht="30" customHeight="1">
      <c r="A1123" s="9"/>
      <c r="B1123" s="9"/>
      <c r="C1123" s="9"/>
      <c r="D1123" s="9"/>
      <c r="E1123" s="13"/>
      <c r="F1123" s="14"/>
      <c r="G1123" s="13"/>
      <c r="H1123" s="14"/>
      <c r="I1123" s="13"/>
      <c r="J1123" s="14"/>
      <c r="K1123" s="13"/>
      <c r="L1123" s="14"/>
      <c r="M1123" s="9"/>
    </row>
    <row r="1124" spans="1:51" ht="30" customHeight="1">
      <c r="A1124" s="44" t="s">
        <v>2166</v>
      </c>
      <c r="B1124" s="44"/>
      <c r="C1124" s="44"/>
      <c r="D1124" s="44"/>
      <c r="E1124" s="45"/>
      <c r="F1124" s="46"/>
      <c r="G1124" s="45"/>
      <c r="H1124" s="46"/>
      <c r="I1124" s="45"/>
      <c r="J1124" s="46"/>
      <c r="K1124" s="45"/>
      <c r="L1124" s="46"/>
      <c r="M1124" s="44"/>
      <c r="N1124" s="1" t="s">
        <v>1217</v>
      </c>
    </row>
    <row r="1125" spans="1:51" ht="30" customHeight="1">
      <c r="A1125" s="8" t="s">
        <v>1466</v>
      </c>
      <c r="B1125" s="8" t="s">
        <v>1215</v>
      </c>
      <c r="C1125" s="8" t="s">
        <v>77</v>
      </c>
      <c r="D1125" s="9">
        <v>1</v>
      </c>
      <c r="E1125" s="13">
        <f>일위대가목록!E213</f>
        <v>508</v>
      </c>
      <c r="F1125" s="14">
        <f>TRUNC(E1125*D1125,1)</f>
        <v>508</v>
      </c>
      <c r="G1125" s="13">
        <f>일위대가목록!F213</f>
        <v>0</v>
      </c>
      <c r="H1125" s="14">
        <f>TRUNC(G1125*D1125,1)</f>
        <v>0</v>
      </c>
      <c r="I1125" s="13">
        <f>일위대가목록!G213</f>
        <v>0</v>
      </c>
      <c r="J1125" s="14">
        <f>TRUNC(I1125*D1125,1)</f>
        <v>0</v>
      </c>
      <c r="K1125" s="13">
        <f>TRUNC(E1125+G1125+I1125,1)</f>
        <v>508</v>
      </c>
      <c r="L1125" s="14">
        <f>TRUNC(F1125+H1125+J1125,1)</f>
        <v>508</v>
      </c>
      <c r="M1125" s="8" t="s">
        <v>2167</v>
      </c>
      <c r="N1125" s="2" t="s">
        <v>1217</v>
      </c>
      <c r="O1125" s="2" t="s">
        <v>2168</v>
      </c>
      <c r="P1125" s="2" t="s">
        <v>63</v>
      </c>
      <c r="Q1125" s="2" t="s">
        <v>64</v>
      </c>
      <c r="R1125" s="2" t="s">
        <v>64</v>
      </c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2" t="s">
        <v>52</v>
      </c>
      <c r="AW1125" s="2" t="s">
        <v>2169</v>
      </c>
      <c r="AX1125" s="2" t="s">
        <v>52</v>
      </c>
      <c r="AY1125" s="2" t="s">
        <v>52</v>
      </c>
    </row>
    <row r="1126" spans="1:51" ht="30" customHeight="1">
      <c r="A1126" s="8" t="s">
        <v>1466</v>
      </c>
      <c r="B1126" s="8" t="s">
        <v>1470</v>
      </c>
      <c r="C1126" s="8" t="s">
        <v>77</v>
      </c>
      <c r="D1126" s="9">
        <v>1</v>
      </c>
      <c r="E1126" s="13">
        <f>일위대가목록!E214</f>
        <v>0</v>
      </c>
      <c r="F1126" s="14">
        <f>TRUNC(E1126*D1126,1)</f>
        <v>0</v>
      </c>
      <c r="G1126" s="13">
        <f>일위대가목록!F214</f>
        <v>3223</v>
      </c>
      <c r="H1126" s="14">
        <f>TRUNC(G1126*D1126,1)</f>
        <v>3223</v>
      </c>
      <c r="I1126" s="13">
        <f>일위대가목록!G214</f>
        <v>0</v>
      </c>
      <c r="J1126" s="14">
        <f>TRUNC(I1126*D1126,1)</f>
        <v>0</v>
      </c>
      <c r="K1126" s="13">
        <f>TRUNC(E1126+G1126+I1126,1)</f>
        <v>3223</v>
      </c>
      <c r="L1126" s="14">
        <f>TRUNC(F1126+H1126+J1126,1)</f>
        <v>3223</v>
      </c>
      <c r="M1126" s="8" t="s">
        <v>1471</v>
      </c>
      <c r="N1126" s="2" t="s">
        <v>1217</v>
      </c>
      <c r="O1126" s="2" t="s">
        <v>1472</v>
      </c>
      <c r="P1126" s="2" t="s">
        <v>63</v>
      </c>
      <c r="Q1126" s="2" t="s">
        <v>64</v>
      </c>
      <c r="R1126" s="2" t="s">
        <v>64</v>
      </c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2" t="s">
        <v>52</v>
      </c>
      <c r="AW1126" s="2" t="s">
        <v>2170</v>
      </c>
      <c r="AX1126" s="2" t="s">
        <v>52</v>
      </c>
      <c r="AY1126" s="2" t="s">
        <v>52</v>
      </c>
    </row>
    <row r="1127" spans="1:51" ht="30" customHeight="1">
      <c r="A1127" s="8" t="s">
        <v>845</v>
      </c>
      <c r="B1127" s="8" t="s">
        <v>52</v>
      </c>
      <c r="C1127" s="8" t="s">
        <v>52</v>
      </c>
      <c r="D1127" s="9"/>
      <c r="E1127" s="13"/>
      <c r="F1127" s="14">
        <f>TRUNC(SUMIF(N1125:N1126, N1124, F1125:F1126),0)</f>
        <v>508</v>
      </c>
      <c r="G1127" s="13"/>
      <c r="H1127" s="14">
        <f>TRUNC(SUMIF(N1125:N1126, N1124, H1125:H1126),0)</f>
        <v>3223</v>
      </c>
      <c r="I1127" s="13"/>
      <c r="J1127" s="14">
        <f>TRUNC(SUMIF(N1125:N1126, N1124, J1125:J1126),0)</f>
        <v>0</v>
      </c>
      <c r="K1127" s="13"/>
      <c r="L1127" s="14">
        <f>F1127+H1127+J1127</f>
        <v>3731</v>
      </c>
      <c r="M1127" s="8" t="s">
        <v>52</v>
      </c>
      <c r="N1127" s="2" t="s">
        <v>106</v>
      </c>
      <c r="O1127" s="2" t="s">
        <v>106</v>
      </c>
      <c r="P1127" s="2" t="s">
        <v>52</v>
      </c>
      <c r="Q1127" s="2" t="s">
        <v>52</v>
      </c>
      <c r="R1127" s="2" t="s">
        <v>52</v>
      </c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2" t="s">
        <v>52</v>
      </c>
      <c r="AW1127" s="2" t="s">
        <v>52</v>
      </c>
      <c r="AX1127" s="2" t="s">
        <v>52</v>
      </c>
      <c r="AY1127" s="2" t="s">
        <v>52</v>
      </c>
    </row>
    <row r="1128" spans="1:51" ht="30" customHeight="1">
      <c r="A1128" s="9"/>
      <c r="B1128" s="9"/>
      <c r="C1128" s="9"/>
      <c r="D1128" s="9"/>
      <c r="E1128" s="13"/>
      <c r="F1128" s="14"/>
      <c r="G1128" s="13"/>
      <c r="H1128" s="14"/>
      <c r="I1128" s="13"/>
      <c r="J1128" s="14"/>
      <c r="K1128" s="13"/>
      <c r="L1128" s="14"/>
      <c r="M1128" s="9"/>
    </row>
    <row r="1129" spans="1:51" ht="30" customHeight="1">
      <c r="A1129" s="44" t="s">
        <v>2171</v>
      </c>
      <c r="B1129" s="44"/>
      <c r="C1129" s="44"/>
      <c r="D1129" s="44"/>
      <c r="E1129" s="45"/>
      <c r="F1129" s="46"/>
      <c r="G1129" s="45"/>
      <c r="H1129" s="46"/>
      <c r="I1129" s="45"/>
      <c r="J1129" s="46"/>
      <c r="K1129" s="45"/>
      <c r="L1129" s="46"/>
      <c r="M1129" s="44"/>
      <c r="N1129" s="1" t="s">
        <v>1222</v>
      </c>
    </row>
    <row r="1130" spans="1:51" ht="30" customHeight="1">
      <c r="A1130" s="8" t="s">
        <v>1219</v>
      </c>
      <c r="B1130" s="8" t="s">
        <v>2172</v>
      </c>
      <c r="C1130" s="8" t="s">
        <v>77</v>
      </c>
      <c r="D1130" s="9">
        <v>1</v>
      </c>
      <c r="E1130" s="13">
        <f>일위대가목록!E215</f>
        <v>900</v>
      </c>
      <c r="F1130" s="14">
        <f>TRUNC(E1130*D1130,1)</f>
        <v>900</v>
      </c>
      <c r="G1130" s="13">
        <f>일위대가목록!F215</f>
        <v>0</v>
      </c>
      <c r="H1130" s="14">
        <f>TRUNC(G1130*D1130,1)</f>
        <v>0</v>
      </c>
      <c r="I1130" s="13">
        <f>일위대가목록!G215</f>
        <v>0</v>
      </c>
      <c r="J1130" s="14">
        <f>TRUNC(I1130*D1130,1)</f>
        <v>0</v>
      </c>
      <c r="K1130" s="13">
        <f>TRUNC(E1130+G1130+I1130,1)</f>
        <v>900</v>
      </c>
      <c r="L1130" s="14">
        <f>TRUNC(F1130+H1130+J1130,1)</f>
        <v>900</v>
      </c>
      <c r="M1130" s="8" t="s">
        <v>2173</v>
      </c>
      <c r="N1130" s="2" t="s">
        <v>1222</v>
      </c>
      <c r="O1130" s="2" t="s">
        <v>2174</v>
      </c>
      <c r="P1130" s="2" t="s">
        <v>63</v>
      </c>
      <c r="Q1130" s="2" t="s">
        <v>64</v>
      </c>
      <c r="R1130" s="2" t="s">
        <v>64</v>
      </c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2" t="s">
        <v>52</v>
      </c>
      <c r="AW1130" s="2" t="s">
        <v>2175</v>
      </c>
      <c r="AX1130" s="2" t="s">
        <v>52</v>
      </c>
      <c r="AY1130" s="2" t="s">
        <v>52</v>
      </c>
    </row>
    <row r="1131" spans="1:51" ht="30" customHeight="1">
      <c r="A1131" s="8" t="s">
        <v>1219</v>
      </c>
      <c r="B1131" s="8" t="s">
        <v>2176</v>
      </c>
      <c r="C1131" s="8" t="s">
        <v>77</v>
      </c>
      <c r="D1131" s="9">
        <v>1</v>
      </c>
      <c r="E1131" s="13">
        <f>일위대가목록!E216</f>
        <v>0</v>
      </c>
      <c r="F1131" s="14">
        <f>TRUNC(E1131*D1131,1)</f>
        <v>0</v>
      </c>
      <c r="G1131" s="13">
        <f>일위대가목록!F216</f>
        <v>8596</v>
      </c>
      <c r="H1131" s="14">
        <f>TRUNC(G1131*D1131,1)</f>
        <v>8596</v>
      </c>
      <c r="I1131" s="13">
        <f>일위대가목록!G216</f>
        <v>0</v>
      </c>
      <c r="J1131" s="14">
        <f>TRUNC(I1131*D1131,1)</f>
        <v>0</v>
      </c>
      <c r="K1131" s="13">
        <f>TRUNC(E1131+G1131+I1131,1)</f>
        <v>8596</v>
      </c>
      <c r="L1131" s="14">
        <f>TRUNC(F1131+H1131+J1131,1)</f>
        <v>8596</v>
      </c>
      <c r="M1131" s="8" t="s">
        <v>2177</v>
      </c>
      <c r="N1131" s="2" t="s">
        <v>1222</v>
      </c>
      <c r="O1131" s="2" t="s">
        <v>2178</v>
      </c>
      <c r="P1131" s="2" t="s">
        <v>63</v>
      </c>
      <c r="Q1131" s="2" t="s">
        <v>64</v>
      </c>
      <c r="R1131" s="2" t="s">
        <v>64</v>
      </c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2" t="s">
        <v>52</v>
      </c>
      <c r="AW1131" s="2" t="s">
        <v>2179</v>
      </c>
      <c r="AX1131" s="2" t="s">
        <v>52</v>
      </c>
      <c r="AY1131" s="2" t="s">
        <v>52</v>
      </c>
    </row>
    <row r="1132" spans="1:51" ht="30" customHeight="1">
      <c r="A1132" s="8" t="s">
        <v>845</v>
      </c>
      <c r="B1132" s="8" t="s">
        <v>52</v>
      </c>
      <c r="C1132" s="8" t="s">
        <v>52</v>
      </c>
      <c r="D1132" s="9"/>
      <c r="E1132" s="13"/>
      <c r="F1132" s="14">
        <f>TRUNC(SUMIF(N1130:N1131, N1129, F1130:F1131),0)</f>
        <v>900</v>
      </c>
      <c r="G1132" s="13"/>
      <c r="H1132" s="14">
        <f>TRUNC(SUMIF(N1130:N1131, N1129, H1130:H1131),0)</f>
        <v>8596</v>
      </c>
      <c r="I1132" s="13"/>
      <c r="J1132" s="14">
        <f>TRUNC(SUMIF(N1130:N1131, N1129, J1130:J1131),0)</f>
        <v>0</v>
      </c>
      <c r="K1132" s="13"/>
      <c r="L1132" s="14">
        <f>F1132+H1132+J1132</f>
        <v>9496</v>
      </c>
      <c r="M1132" s="8" t="s">
        <v>52</v>
      </c>
      <c r="N1132" s="2" t="s">
        <v>106</v>
      </c>
      <c r="O1132" s="2" t="s">
        <v>106</v>
      </c>
      <c r="P1132" s="2" t="s">
        <v>52</v>
      </c>
      <c r="Q1132" s="2" t="s">
        <v>52</v>
      </c>
      <c r="R1132" s="2" t="s">
        <v>52</v>
      </c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2" t="s">
        <v>52</v>
      </c>
      <c r="AW1132" s="2" t="s">
        <v>52</v>
      </c>
      <c r="AX1132" s="2" t="s">
        <v>52</v>
      </c>
      <c r="AY1132" s="2" t="s">
        <v>52</v>
      </c>
    </row>
    <row r="1133" spans="1:51" ht="30" customHeight="1">
      <c r="A1133" s="9"/>
      <c r="B1133" s="9"/>
      <c r="C1133" s="9"/>
      <c r="D1133" s="9"/>
      <c r="E1133" s="13"/>
      <c r="F1133" s="14"/>
      <c r="G1133" s="13"/>
      <c r="H1133" s="14"/>
      <c r="I1133" s="13"/>
      <c r="J1133" s="14"/>
      <c r="K1133" s="13"/>
      <c r="L1133" s="14"/>
      <c r="M1133" s="9"/>
    </row>
    <row r="1134" spans="1:51" ht="30" customHeight="1">
      <c r="A1134" s="44" t="s">
        <v>2180</v>
      </c>
      <c r="B1134" s="44"/>
      <c r="C1134" s="44"/>
      <c r="D1134" s="44"/>
      <c r="E1134" s="45"/>
      <c r="F1134" s="46"/>
      <c r="G1134" s="45"/>
      <c r="H1134" s="46"/>
      <c r="I1134" s="45"/>
      <c r="J1134" s="46"/>
      <c r="K1134" s="45"/>
      <c r="L1134" s="46"/>
      <c r="M1134" s="44"/>
      <c r="N1134" s="1" t="s">
        <v>2160</v>
      </c>
    </row>
    <row r="1135" spans="1:51" ht="30" customHeight="1">
      <c r="A1135" s="8" t="s">
        <v>2181</v>
      </c>
      <c r="B1135" s="8" t="s">
        <v>2182</v>
      </c>
      <c r="C1135" s="8" t="s">
        <v>886</v>
      </c>
      <c r="D1135" s="9">
        <v>1.5709999999999998E-2</v>
      </c>
      <c r="E1135" s="13">
        <f>단가대비표!O26</f>
        <v>2290</v>
      </c>
      <c r="F1135" s="14">
        <f t="shared" ref="F1135:F1144" si="129">TRUNC(E1135*D1135,1)</f>
        <v>35.9</v>
      </c>
      <c r="G1135" s="13">
        <f>단가대비표!P26</f>
        <v>0</v>
      </c>
      <c r="H1135" s="14">
        <f t="shared" ref="H1135:H1144" si="130">TRUNC(G1135*D1135,1)</f>
        <v>0</v>
      </c>
      <c r="I1135" s="13">
        <f>단가대비표!V26</f>
        <v>0</v>
      </c>
      <c r="J1135" s="14">
        <f t="shared" ref="J1135:J1144" si="131">TRUNC(I1135*D1135,1)</f>
        <v>0</v>
      </c>
      <c r="K1135" s="13">
        <f t="shared" ref="K1135:K1144" si="132">TRUNC(E1135+G1135+I1135,1)</f>
        <v>2290</v>
      </c>
      <c r="L1135" s="14">
        <f t="shared" ref="L1135:L1144" si="133">TRUNC(F1135+H1135+J1135,1)</f>
        <v>35.9</v>
      </c>
      <c r="M1135" s="8" t="s">
        <v>52</v>
      </c>
      <c r="N1135" s="2" t="s">
        <v>2160</v>
      </c>
      <c r="O1135" s="2" t="s">
        <v>2183</v>
      </c>
      <c r="P1135" s="2" t="s">
        <v>64</v>
      </c>
      <c r="Q1135" s="2" t="s">
        <v>64</v>
      </c>
      <c r="R1135" s="2" t="s">
        <v>63</v>
      </c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2" t="s">
        <v>52</v>
      </c>
      <c r="AW1135" s="2" t="s">
        <v>2184</v>
      </c>
      <c r="AX1135" s="2" t="s">
        <v>52</v>
      </c>
      <c r="AY1135" s="2" t="s">
        <v>52</v>
      </c>
    </row>
    <row r="1136" spans="1:51" ht="30" customHeight="1">
      <c r="A1136" s="8" t="s">
        <v>2125</v>
      </c>
      <c r="B1136" s="8" t="s">
        <v>2126</v>
      </c>
      <c r="C1136" s="8" t="s">
        <v>1113</v>
      </c>
      <c r="D1136" s="9">
        <v>5.3550000000000004</v>
      </c>
      <c r="E1136" s="13">
        <f>단가대비표!O21</f>
        <v>2.2200000000000002</v>
      </c>
      <c r="F1136" s="14">
        <f t="shared" si="129"/>
        <v>11.8</v>
      </c>
      <c r="G1136" s="13">
        <f>단가대비표!P21</f>
        <v>0</v>
      </c>
      <c r="H1136" s="14">
        <f t="shared" si="130"/>
        <v>0</v>
      </c>
      <c r="I1136" s="13">
        <f>단가대비표!V21</f>
        <v>0</v>
      </c>
      <c r="J1136" s="14">
        <f t="shared" si="131"/>
        <v>0</v>
      </c>
      <c r="K1136" s="13">
        <f t="shared" si="132"/>
        <v>2.2000000000000002</v>
      </c>
      <c r="L1136" s="14">
        <f t="shared" si="133"/>
        <v>11.8</v>
      </c>
      <c r="M1136" s="8" t="s">
        <v>2127</v>
      </c>
      <c r="N1136" s="2" t="s">
        <v>2160</v>
      </c>
      <c r="O1136" s="2" t="s">
        <v>2128</v>
      </c>
      <c r="P1136" s="2" t="s">
        <v>64</v>
      </c>
      <c r="Q1136" s="2" t="s">
        <v>64</v>
      </c>
      <c r="R1136" s="2" t="s">
        <v>63</v>
      </c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2" t="s">
        <v>52</v>
      </c>
      <c r="AW1136" s="2" t="s">
        <v>2185</v>
      </c>
      <c r="AX1136" s="2" t="s">
        <v>52</v>
      </c>
      <c r="AY1136" s="2" t="s">
        <v>52</v>
      </c>
    </row>
    <row r="1137" spans="1:51" ht="30" customHeight="1">
      <c r="A1137" s="8" t="s">
        <v>2130</v>
      </c>
      <c r="B1137" s="8" t="s">
        <v>2131</v>
      </c>
      <c r="C1137" s="8" t="s">
        <v>886</v>
      </c>
      <c r="D1137" s="9">
        <v>2.3999999999999998E-3</v>
      </c>
      <c r="E1137" s="13">
        <f>단가대비표!O25</f>
        <v>12042</v>
      </c>
      <c r="F1137" s="14">
        <f t="shared" si="129"/>
        <v>28.9</v>
      </c>
      <c r="G1137" s="13">
        <f>단가대비표!P25</f>
        <v>0</v>
      </c>
      <c r="H1137" s="14">
        <f t="shared" si="130"/>
        <v>0</v>
      </c>
      <c r="I1137" s="13">
        <f>단가대비표!V25</f>
        <v>0</v>
      </c>
      <c r="J1137" s="14">
        <f t="shared" si="131"/>
        <v>0</v>
      </c>
      <c r="K1137" s="13">
        <f t="shared" si="132"/>
        <v>12042</v>
      </c>
      <c r="L1137" s="14">
        <f t="shared" si="133"/>
        <v>28.9</v>
      </c>
      <c r="M1137" s="8" t="s">
        <v>52</v>
      </c>
      <c r="N1137" s="2" t="s">
        <v>2160</v>
      </c>
      <c r="O1137" s="2" t="s">
        <v>2132</v>
      </c>
      <c r="P1137" s="2" t="s">
        <v>64</v>
      </c>
      <c r="Q1137" s="2" t="s">
        <v>64</v>
      </c>
      <c r="R1137" s="2" t="s">
        <v>63</v>
      </c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2" t="s">
        <v>52</v>
      </c>
      <c r="AW1137" s="2" t="s">
        <v>2186</v>
      </c>
      <c r="AX1137" s="2" t="s">
        <v>52</v>
      </c>
      <c r="AY1137" s="2" t="s">
        <v>52</v>
      </c>
    </row>
    <row r="1138" spans="1:51" ht="30" customHeight="1">
      <c r="A1138" s="8" t="s">
        <v>2134</v>
      </c>
      <c r="B1138" s="8" t="s">
        <v>2135</v>
      </c>
      <c r="C1138" s="8" t="s">
        <v>1731</v>
      </c>
      <c r="D1138" s="9">
        <v>1.771E-2</v>
      </c>
      <c r="E1138" s="13">
        <f>일위대가목록!E206</f>
        <v>0</v>
      </c>
      <c r="F1138" s="14">
        <f t="shared" si="129"/>
        <v>0</v>
      </c>
      <c r="G1138" s="13">
        <f>일위대가목록!F206</f>
        <v>0</v>
      </c>
      <c r="H1138" s="14">
        <f t="shared" si="130"/>
        <v>0</v>
      </c>
      <c r="I1138" s="13">
        <f>일위대가목록!G206</f>
        <v>137</v>
      </c>
      <c r="J1138" s="14">
        <f t="shared" si="131"/>
        <v>2.4</v>
      </c>
      <c r="K1138" s="13">
        <f t="shared" si="132"/>
        <v>137</v>
      </c>
      <c r="L1138" s="14">
        <f t="shared" si="133"/>
        <v>2.4</v>
      </c>
      <c r="M1138" s="8" t="s">
        <v>2136</v>
      </c>
      <c r="N1138" s="2" t="s">
        <v>2160</v>
      </c>
      <c r="O1138" s="2" t="s">
        <v>2137</v>
      </c>
      <c r="P1138" s="2" t="s">
        <v>63</v>
      </c>
      <c r="Q1138" s="2" t="s">
        <v>64</v>
      </c>
      <c r="R1138" s="2" t="s">
        <v>64</v>
      </c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2" t="s">
        <v>52</v>
      </c>
      <c r="AW1138" s="2" t="s">
        <v>2187</v>
      </c>
      <c r="AX1138" s="2" t="s">
        <v>52</v>
      </c>
      <c r="AY1138" s="2" t="s">
        <v>52</v>
      </c>
    </row>
    <row r="1139" spans="1:51" ht="30" customHeight="1">
      <c r="A1139" s="8" t="s">
        <v>2139</v>
      </c>
      <c r="B1139" s="8" t="s">
        <v>2140</v>
      </c>
      <c r="C1139" s="8" t="s">
        <v>2141</v>
      </c>
      <c r="D1139" s="9">
        <v>0.1071</v>
      </c>
      <c r="E1139" s="13">
        <f>단가대비표!O159</f>
        <v>0</v>
      </c>
      <c r="F1139" s="14">
        <f t="shared" si="129"/>
        <v>0</v>
      </c>
      <c r="G1139" s="13">
        <f>단가대비표!P159</f>
        <v>0</v>
      </c>
      <c r="H1139" s="14">
        <f t="shared" si="130"/>
        <v>0</v>
      </c>
      <c r="I1139" s="13">
        <f>단가대비표!V159</f>
        <v>87</v>
      </c>
      <c r="J1139" s="14">
        <f t="shared" si="131"/>
        <v>9.3000000000000007</v>
      </c>
      <c r="K1139" s="13">
        <f t="shared" si="132"/>
        <v>87</v>
      </c>
      <c r="L1139" s="14">
        <f t="shared" si="133"/>
        <v>9.3000000000000007</v>
      </c>
      <c r="M1139" s="8" t="s">
        <v>52</v>
      </c>
      <c r="N1139" s="2" t="s">
        <v>2160</v>
      </c>
      <c r="O1139" s="2" t="s">
        <v>2142</v>
      </c>
      <c r="P1139" s="2" t="s">
        <v>64</v>
      </c>
      <c r="Q1139" s="2" t="s">
        <v>64</v>
      </c>
      <c r="R1139" s="2" t="s">
        <v>63</v>
      </c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2" t="s">
        <v>52</v>
      </c>
      <c r="AW1139" s="2" t="s">
        <v>2188</v>
      </c>
      <c r="AX1139" s="2" t="s">
        <v>52</v>
      </c>
      <c r="AY1139" s="2" t="s">
        <v>52</v>
      </c>
    </row>
    <row r="1140" spans="1:51" ht="30" customHeight="1">
      <c r="A1140" s="8" t="s">
        <v>2189</v>
      </c>
      <c r="B1140" s="8" t="s">
        <v>858</v>
      </c>
      <c r="C1140" s="8" t="s">
        <v>859</v>
      </c>
      <c r="D1140" s="9">
        <v>2.18E-2</v>
      </c>
      <c r="E1140" s="13">
        <f>단가대비표!O166</f>
        <v>0</v>
      </c>
      <c r="F1140" s="14">
        <f t="shared" si="129"/>
        <v>0</v>
      </c>
      <c r="G1140" s="13">
        <f>단가대비표!P166</f>
        <v>178010</v>
      </c>
      <c r="H1140" s="14">
        <f t="shared" si="130"/>
        <v>3880.6</v>
      </c>
      <c r="I1140" s="13">
        <f>단가대비표!V166</f>
        <v>0</v>
      </c>
      <c r="J1140" s="14">
        <f t="shared" si="131"/>
        <v>0</v>
      </c>
      <c r="K1140" s="13">
        <f t="shared" si="132"/>
        <v>178010</v>
      </c>
      <c r="L1140" s="14">
        <f t="shared" si="133"/>
        <v>3880.6</v>
      </c>
      <c r="M1140" s="8" t="s">
        <v>52</v>
      </c>
      <c r="N1140" s="2" t="s">
        <v>2160</v>
      </c>
      <c r="O1140" s="2" t="s">
        <v>2190</v>
      </c>
      <c r="P1140" s="2" t="s">
        <v>64</v>
      </c>
      <c r="Q1140" s="2" t="s">
        <v>64</v>
      </c>
      <c r="R1140" s="2" t="s">
        <v>63</v>
      </c>
      <c r="S1140" s="3"/>
      <c r="T1140" s="3"/>
      <c r="U1140" s="3"/>
      <c r="V1140" s="3">
        <v>1</v>
      </c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2" t="s">
        <v>52</v>
      </c>
      <c r="AW1140" s="2" t="s">
        <v>2191</v>
      </c>
      <c r="AX1140" s="2" t="s">
        <v>52</v>
      </c>
      <c r="AY1140" s="2" t="s">
        <v>52</v>
      </c>
    </row>
    <row r="1141" spans="1:51" ht="30" customHeight="1">
      <c r="A1141" s="8" t="s">
        <v>862</v>
      </c>
      <c r="B1141" s="8" t="s">
        <v>863</v>
      </c>
      <c r="C1141" s="8" t="s">
        <v>859</v>
      </c>
      <c r="D1141" s="9">
        <v>5.5999999999999995E-4</v>
      </c>
      <c r="E1141" s="13">
        <f>단가대비표!O160</f>
        <v>0</v>
      </c>
      <c r="F1141" s="14">
        <f t="shared" si="129"/>
        <v>0</v>
      </c>
      <c r="G1141" s="13">
        <f>단가대비표!P160</f>
        <v>130264</v>
      </c>
      <c r="H1141" s="14">
        <f t="shared" si="130"/>
        <v>72.900000000000006</v>
      </c>
      <c r="I1141" s="13">
        <f>단가대비표!V160</f>
        <v>0</v>
      </c>
      <c r="J1141" s="14">
        <f t="shared" si="131"/>
        <v>0</v>
      </c>
      <c r="K1141" s="13">
        <f t="shared" si="132"/>
        <v>130264</v>
      </c>
      <c r="L1141" s="14">
        <f t="shared" si="133"/>
        <v>72.900000000000006</v>
      </c>
      <c r="M1141" s="8" t="s">
        <v>52</v>
      </c>
      <c r="N1141" s="2" t="s">
        <v>2160</v>
      </c>
      <c r="O1141" s="2" t="s">
        <v>864</v>
      </c>
      <c r="P1141" s="2" t="s">
        <v>64</v>
      </c>
      <c r="Q1141" s="2" t="s">
        <v>64</v>
      </c>
      <c r="R1141" s="2" t="s">
        <v>63</v>
      </c>
      <c r="S1141" s="3"/>
      <c r="T1141" s="3"/>
      <c r="U1141" s="3"/>
      <c r="V1141" s="3">
        <v>1</v>
      </c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2" t="s">
        <v>52</v>
      </c>
      <c r="AW1141" s="2" t="s">
        <v>2192</v>
      </c>
      <c r="AX1141" s="2" t="s">
        <v>52</v>
      </c>
      <c r="AY1141" s="2" t="s">
        <v>52</v>
      </c>
    </row>
    <row r="1142" spans="1:51" ht="30" customHeight="1">
      <c r="A1142" s="8" t="s">
        <v>2107</v>
      </c>
      <c r="B1142" s="8" t="s">
        <v>858</v>
      </c>
      <c r="C1142" s="8" t="s">
        <v>859</v>
      </c>
      <c r="D1142" s="9">
        <v>2.2100000000000002E-3</v>
      </c>
      <c r="E1142" s="13">
        <f>단가대비표!O167</f>
        <v>0</v>
      </c>
      <c r="F1142" s="14">
        <f t="shared" si="129"/>
        <v>0</v>
      </c>
      <c r="G1142" s="13">
        <f>단가대비표!P167</f>
        <v>209394</v>
      </c>
      <c r="H1142" s="14">
        <f t="shared" si="130"/>
        <v>462.7</v>
      </c>
      <c r="I1142" s="13">
        <f>단가대비표!V167</f>
        <v>0</v>
      </c>
      <c r="J1142" s="14">
        <f t="shared" si="131"/>
        <v>0</v>
      </c>
      <c r="K1142" s="13">
        <f t="shared" si="132"/>
        <v>209394</v>
      </c>
      <c r="L1142" s="14">
        <f t="shared" si="133"/>
        <v>462.7</v>
      </c>
      <c r="M1142" s="8" t="s">
        <v>52</v>
      </c>
      <c r="N1142" s="2" t="s">
        <v>2160</v>
      </c>
      <c r="O1142" s="2" t="s">
        <v>2108</v>
      </c>
      <c r="P1142" s="2" t="s">
        <v>64</v>
      </c>
      <c r="Q1142" s="2" t="s">
        <v>64</v>
      </c>
      <c r="R1142" s="2" t="s">
        <v>63</v>
      </c>
      <c r="S1142" s="3"/>
      <c r="T1142" s="3"/>
      <c r="U1142" s="3"/>
      <c r="V1142" s="3">
        <v>1</v>
      </c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2" t="s">
        <v>52</v>
      </c>
      <c r="AW1142" s="2" t="s">
        <v>2193</v>
      </c>
      <c r="AX1142" s="2" t="s">
        <v>52</v>
      </c>
      <c r="AY1142" s="2" t="s">
        <v>52</v>
      </c>
    </row>
    <row r="1143" spans="1:51" ht="30" customHeight="1">
      <c r="A1143" s="8" t="s">
        <v>1185</v>
      </c>
      <c r="B1143" s="8" t="s">
        <v>863</v>
      </c>
      <c r="C1143" s="8" t="s">
        <v>859</v>
      </c>
      <c r="D1143" s="9">
        <v>6.3000000000000003E-4</v>
      </c>
      <c r="E1143" s="13">
        <f>단가대비표!O161</f>
        <v>0</v>
      </c>
      <c r="F1143" s="14">
        <f t="shared" si="129"/>
        <v>0</v>
      </c>
      <c r="G1143" s="13">
        <f>단가대비표!P161</f>
        <v>155599</v>
      </c>
      <c r="H1143" s="14">
        <f t="shared" si="130"/>
        <v>98</v>
      </c>
      <c r="I1143" s="13">
        <f>단가대비표!V161</f>
        <v>0</v>
      </c>
      <c r="J1143" s="14">
        <f t="shared" si="131"/>
        <v>0</v>
      </c>
      <c r="K1143" s="13">
        <f t="shared" si="132"/>
        <v>155599</v>
      </c>
      <c r="L1143" s="14">
        <f t="shared" si="133"/>
        <v>98</v>
      </c>
      <c r="M1143" s="8" t="s">
        <v>52</v>
      </c>
      <c r="N1143" s="2" t="s">
        <v>2160</v>
      </c>
      <c r="O1143" s="2" t="s">
        <v>1186</v>
      </c>
      <c r="P1143" s="2" t="s">
        <v>64</v>
      </c>
      <c r="Q1143" s="2" t="s">
        <v>64</v>
      </c>
      <c r="R1143" s="2" t="s">
        <v>63</v>
      </c>
      <c r="S1143" s="3"/>
      <c r="T1143" s="3"/>
      <c r="U1143" s="3"/>
      <c r="V1143" s="3">
        <v>1</v>
      </c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2" t="s">
        <v>52</v>
      </c>
      <c r="AW1143" s="2" t="s">
        <v>2194</v>
      </c>
      <c r="AX1143" s="2" t="s">
        <v>52</v>
      </c>
      <c r="AY1143" s="2" t="s">
        <v>52</v>
      </c>
    </row>
    <row r="1144" spans="1:51" ht="30" customHeight="1">
      <c r="A1144" s="8" t="s">
        <v>869</v>
      </c>
      <c r="B1144" s="8" t="s">
        <v>870</v>
      </c>
      <c r="C1144" s="8" t="s">
        <v>172</v>
      </c>
      <c r="D1144" s="9">
        <v>1</v>
      </c>
      <c r="E1144" s="13">
        <v>0</v>
      </c>
      <c r="F1144" s="14">
        <f t="shared" si="129"/>
        <v>0</v>
      </c>
      <c r="G1144" s="13">
        <v>0</v>
      </c>
      <c r="H1144" s="14">
        <f t="shared" si="130"/>
        <v>0</v>
      </c>
      <c r="I1144" s="13">
        <f>TRUNC(SUMIF(V1135:V1144, RIGHTB(O1144, 1), H1135:H1144)*U1144, 2)</f>
        <v>135.41999999999999</v>
      </c>
      <c r="J1144" s="14">
        <f t="shared" si="131"/>
        <v>135.4</v>
      </c>
      <c r="K1144" s="13">
        <f t="shared" si="132"/>
        <v>135.4</v>
      </c>
      <c r="L1144" s="14">
        <f t="shared" si="133"/>
        <v>135.4</v>
      </c>
      <c r="M1144" s="8" t="s">
        <v>52</v>
      </c>
      <c r="N1144" s="2" t="s">
        <v>2160</v>
      </c>
      <c r="O1144" s="2" t="s">
        <v>843</v>
      </c>
      <c r="P1144" s="2" t="s">
        <v>64</v>
      </c>
      <c r="Q1144" s="2" t="s">
        <v>64</v>
      </c>
      <c r="R1144" s="2" t="s">
        <v>64</v>
      </c>
      <c r="S1144" s="3">
        <v>1</v>
      </c>
      <c r="T1144" s="3">
        <v>2</v>
      </c>
      <c r="U1144" s="3">
        <v>0.03</v>
      </c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2" t="s">
        <v>52</v>
      </c>
      <c r="AW1144" s="2" t="s">
        <v>2195</v>
      </c>
      <c r="AX1144" s="2" t="s">
        <v>52</v>
      </c>
      <c r="AY1144" s="2" t="s">
        <v>52</v>
      </c>
    </row>
    <row r="1145" spans="1:51" ht="30" customHeight="1">
      <c r="A1145" s="8" t="s">
        <v>845</v>
      </c>
      <c r="B1145" s="8" t="s">
        <v>52</v>
      </c>
      <c r="C1145" s="8" t="s">
        <v>52</v>
      </c>
      <c r="D1145" s="9"/>
      <c r="E1145" s="13"/>
      <c r="F1145" s="14">
        <f>TRUNC(SUMIF(N1135:N1144, N1134, F1135:F1144),0)</f>
        <v>76</v>
      </c>
      <c r="G1145" s="13"/>
      <c r="H1145" s="14">
        <f>TRUNC(SUMIF(N1135:N1144, N1134, H1135:H1144),0)</f>
        <v>4514</v>
      </c>
      <c r="I1145" s="13"/>
      <c r="J1145" s="14">
        <f>TRUNC(SUMIF(N1135:N1144, N1134, J1135:J1144),0)</f>
        <v>147</v>
      </c>
      <c r="K1145" s="13"/>
      <c r="L1145" s="14">
        <f>F1145+H1145+J1145</f>
        <v>4737</v>
      </c>
      <c r="M1145" s="8" t="s">
        <v>52</v>
      </c>
      <c r="N1145" s="2" t="s">
        <v>106</v>
      </c>
      <c r="O1145" s="2" t="s">
        <v>106</v>
      </c>
      <c r="P1145" s="2" t="s">
        <v>52</v>
      </c>
      <c r="Q1145" s="2" t="s">
        <v>52</v>
      </c>
      <c r="R1145" s="2" t="s">
        <v>52</v>
      </c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2" t="s">
        <v>52</v>
      </c>
      <c r="AW1145" s="2" t="s">
        <v>52</v>
      </c>
      <c r="AX1145" s="2" t="s">
        <v>52</v>
      </c>
      <c r="AY1145" s="2" t="s">
        <v>52</v>
      </c>
    </row>
    <row r="1146" spans="1:51" ht="30" customHeight="1">
      <c r="A1146" s="9"/>
      <c r="B1146" s="9"/>
      <c r="C1146" s="9"/>
      <c r="D1146" s="9"/>
      <c r="E1146" s="13"/>
      <c r="F1146" s="14"/>
      <c r="G1146" s="13"/>
      <c r="H1146" s="14"/>
      <c r="I1146" s="13"/>
      <c r="J1146" s="14"/>
      <c r="K1146" s="13"/>
      <c r="L1146" s="14"/>
      <c r="M1146" s="9"/>
    </row>
    <row r="1147" spans="1:51" ht="30" customHeight="1">
      <c r="A1147" s="44" t="s">
        <v>2196</v>
      </c>
      <c r="B1147" s="44"/>
      <c r="C1147" s="44"/>
      <c r="D1147" s="44"/>
      <c r="E1147" s="45"/>
      <c r="F1147" s="46"/>
      <c r="G1147" s="45"/>
      <c r="H1147" s="46"/>
      <c r="I1147" s="45"/>
      <c r="J1147" s="46"/>
      <c r="K1147" s="45"/>
      <c r="L1147" s="46"/>
      <c r="M1147" s="44"/>
      <c r="N1147" s="1" t="s">
        <v>2164</v>
      </c>
    </row>
    <row r="1148" spans="1:51" ht="30" customHeight="1">
      <c r="A1148" s="8" t="s">
        <v>2181</v>
      </c>
      <c r="B1148" s="8" t="s">
        <v>2182</v>
      </c>
      <c r="C1148" s="8" t="s">
        <v>886</v>
      </c>
      <c r="D1148" s="9">
        <v>2.7699999999999999E-3</v>
      </c>
      <c r="E1148" s="13">
        <f>단가대비표!O26</f>
        <v>2290</v>
      </c>
      <c r="F1148" s="14">
        <f t="shared" ref="F1148:F1157" si="134">TRUNC(E1148*D1148,1)</f>
        <v>6.3</v>
      </c>
      <c r="G1148" s="13">
        <f>단가대비표!P26</f>
        <v>0</v>
      </c>
      <c r="H1148" s="14">
        <f t="shared" ref="H1148:H1157" si="135">TRUNC(G1148*D1148,1)</f>
        <v>0</v>
      </c>
      <c r="I1148" s="13">
        <f>단가대비표!V26</f>
        <v>0</v>
      </c>
      <c r="J1148" s="14">
        <f t="shared" ref="J1148:J1157" si="136">TRUNC(I1148*D1148,1)</f>
        <v>0</v>
      </c>
      <c r="K1148" s="13">
        <f t="shared" ref="K1148:K1157" si="137">TRUNC(E1148+G1148+I1148,1)</f>
        <v>2290</v>
      </c>
      <c r="L1148" s="14">
        <f t="shared" ref="L1148:L1157" si="138">TRUNC(F1148+H1148+J1148,1)</f>
        <v>6.3</v>
      </c>
      <c r="M1148" s="8" t="s">
        <v>52</v>
      </c>
      <c r="N1148" s="2" t="s">
        <v>2164</v>
      </c>
      <c r="O1148" s="2" t="s">
        <v>2183</v>
      </c>
      <c r="P1148" s="2" t="s">
        <v>64</v>
      </c>
      <c r="Q1148" s="2" t="s">
        <v>64</v>
      </c>
      <c r="R1148" s="2" t="s">
        <v>63</v>
      </c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2" t="s">
        <v>52</v>
      </c>
      <c r="AW1148" s="2" t="s">
        <v>2197</v>
      </c>
      <c r="AX1148" s="2" t="s">
        <v>52</v>
      </c>
      <c r="AY1148" s="2" t="s">
        <v>52</v>
      </c>
    </row>
    <row r="1149" spans="1:51" ht="30" customHeight="1">
      <c r="A1149" s="8" t="s">
        <v>2125</v>
      </c>
      <c r="B1149" s="8" t="s">
        <v>2126</v>
      </c>
      <c r="C1149" s="8" t="s">
        <v>1113</v>
      </c>
      <c r="D1149" s="9">
        <v>0.94499999999999995</v>
      </c>
      <c r="E1149" s="13">
        <f>단가대비표!O21</f>
        <v>2.2200000000000002</v>
      </c>
      <c r="F1149" s="14">
        <f t="shared" si="134"/>
        <v>2</v>
      </c>
      <c r="G1149" s="13">
        <f>단가대비표!P21</f>
        <v>0</v>
      </c>
      <c r="H1149" s="14">
        <f t="shared" si="135"/>
        <v>0</v>
      </c>
      <c r="I1149" s="13">
        <f>단가대비표!V21</f>
        <v>0</v>
      </c>
      <c r="J1149" s="14">
        <f t="shared" si="136"/>
        <v>0</v>
      </c>
      <c r="K1149" s="13">
        <f t="shared" si="137"/>
        <v>2.2000000000000002</v>
      </c>
      <c r="L1149" s="14">
        <f t="shared" si="138"/>
        <v>2</v>
      </c>
      <c r="M1149" s="8" t="s">
        <v>2127</v>
      </c>
      <c r="N1149" s="2" t="s">
        <v>2164</v>
      </c>
      <c r="O1149" s="2" t="s">
        <v>2128</v>
      </c>
      <c r="P1149" s="2" t="s">
        <v>64</v>
      </c>
      <c r="Q1149" s="2" t="s">
        <v>64</v>
      </c>
      <c r="R1149" s="2" t="s">
        <v>63</v>
      </c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2" t="s">
        <v>52</v>
      </c>
      <c r="AW1149" s="2" t="s">
        <v>2198</v>
      </c>
      <c r="AX1149" s="2" t="s">
        <v>52</v>
      </c>
      <c r="AY1149" s="2" t="s">
        <v>52</v>
      </c>
    </row>
    <row r="1150" spans="1:51" ht="30" customHeight="1">
      <c r="A1150" s="8" t="s">
        <v>2130</v>
      </c>
      <c r="B1150" s="8" t="s">
        <v>2131</v>
      </c>
      <c r="C1150" s="8" t="s">
        <v>886</v>
      </c>
      <c r="D1150" s="9">
        <v>4.0000000000000002E-4</v>
      </c>
      <c r="E1150" s="13">
        <f>단가대비표!O25</f>
        <v>12042</v>
      </c>
      <c r="F1150" s="14">
        <f t="shared" si="134"/>
        <v>4.8</v>
      </c>
      <c r="G1150" s="13">
        <f>단가대비표!P25</f>
        <v>0</v>
      </c>
      <c r="H1150" s="14">
        <f t="shared" si="135"/>
        <v>0</v>
      </c>
      <c r="I1150" s="13">
        <f>단가대비표!V25</f>
        <v>0</v>
      </c>
      <c r="J1150" s="14">
        <f t="shared" si="136"/>
        <v>0</v>
      </c>
      <c r="K1150" s="13">
        <f t="shared" si="137"/>
        <v>12042</v>
      </c>
      <c r="L1150" s="14">
        <f t="shared" si="138"/>
        <v>4.8</v>
      </c>
      <c r="M1150" s="8" t="s">
        <v>52</v>
      </c>
      <c r="N1150" s="2" t="s">
        <v>2164</v>
      </c>
      <c r="O1150" s="2" t="s">
        <v>2132</v>
      </c>
      <c r="P1150" s="2" t="s">
        <v>64</v>
      </c>
      <c r="Q1150" s="2" t="s">
        <v>64</v>
      </c>
      <c r="R1150" s="2" t="s">
        <v>63</v>
      </c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2" t="s">
        <v>52</v>
      </c>
      <c r="AW1150" s="2" t="s">
        <v>2199</v>
      </c>
      <c r="AX1150" s="2" t="s">
        <v>52</v>
      </c>
      <c r="AY1150" s="2" t="s">
        <v>52</v>
      </c>
    </row>
    <row r="1151" spans="1:51" ht="30" customHeight="1">
      <c r="A1151" s="8" t="s">
        <v>2134</v>
      </c>
      <c r="B1151" s="8" t="s">
        <v>2135</v>
      </c>
      <c r="C1151" s="8" t="s">
        <v>1731</v>
      </c>
      <c r="D1151" s="9">
        <v>3.1199999999999999E-3</v>
      </c>
      <c r="E1151" s="13">
        <f>일위대가목록!E206</f>
        <v>0</v>
      </c>
      <c r="F1151" s="14">
        <f t="shared" si="134"/>
        <v>0</v>
      </c>
      <c r="G1151" s="13">
        <f>일위대가목록!F206</f>
        <v>0</v>
      </c>
      <c r="H1151" s="14">
        <f t="shared" si="135"/>
        <v>0</v>
      </c>
      <c r="I1151" s="13">
        <f>일위대가목록!G206</f>
        <v>137</v>
      </c>
      <c r="J1151" s="14">
        <f t="shared" si="136"/>
        <v>0.4</v>
      </c>
      <c r="K1151" s="13">
        <f t="shared" si="137"/>
        <v>137</v>
      </c>
      <c r="L1151" s="14">
        <f t="shared" si="138"/>
        <v>0.4</v>
      </c>
      <c r="M1151" s="8" t="s">
        <v>2136</v>
      </c>
      <c r="N1151" s="2" t="s">
        <v>2164</v>
      </c>
      <c r="O1151" s="2" t="s">
        <v>2137</v>
      </c>
      <c r="P1151" s="2" t="s">
        <v>63</v>
      </c>
      <c r="Q1151" s="2" t="s">
        <v>64</v>
      </c>
      <c r="R1151" s="2" t="s">
        <v>64</v>
      </c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2" t="s">
        <v>52</v>
      </c>
      <c r="AW1151" s="2" t="s">
        <v>2200</v>
      </c>
      <c r="AX1151" s="2" t="s">
        <v>52</v>
      </c>
      <c r="AY1151" s="2" t="s">
        <v>52</v>
      </c>
    </row>
    <row r="1152" spans="1:51" ht="30" customHeight="1">
      <c r="A1152" s="8" t="s">
        <v>2139</v>
      </c>
      <c r="B1152" s="8" t="s">
        <v>2140</v>
      </c>
      <c r="C1152" s="8" t="s">
        <v>2141</v>
      </c>
      <c r="D1152" s="9">
        <v>1.89E-2</v>
      </c>
      <c r="E1152" s="13">
        <f>단가대비표!O159</f>
        <v>0</v>
      </c>
      <c r="F1152" s="14">
        <f t="shared" si="134"/>
        <v>0</v>
      </c>
      <c r="G1152" s="13">
        <f>단가대비표!P159</f>
        <v>0</v>
      </c>
      <c r="H1152" s="14">
        <f t="shared" si="135"/>
        <v>0</v>
      </c>
      <c r="I1152" s="13">
        <f>단가대비표!V159</f>
        <v>87</v>
      </c>
      <c r="J1152" s="14">
        <f t="shared" si="136"/>
        <v>1.6</v>
      </c>
      <c r="K1152" s="13">
        <f t="shared" si="137"/>
        <v>87</v>
      </c>
      <c r="L1152" s="14">
        <f t="shared" si="138"/>
        <v>1.6</v>
      </c>
      <c r="M1152" s="8" t="s">
        <v>52</v>
      </c>
      <c r="N1152" s="2" t="s">
        <v>2164</v>
      </c>
      <c r="O1152" s="2" t="s">
        <v>2142</v>
      </c>
      <c r="P1152" s="2" t="s">
        <v>64</v>
      </c>
      <c r="Q1152" s="2" t="s">
        <v>64</v>
      </c>
      <c r="R1152" s="2" t="s">
        <v>63</v>
      </c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2" t="s">
        <v>52</v>
      </c>
      <c r="AW1152" s="2" t="s">
        <v>2201</v>
      </c>
      <c r="AX1152" s="2" t="s">
        <v>52</v>
      </c>
      <c r="AY1152" s="2" t="s">
        <v>52</v>
      </c>
    </row>
    <row r="1153" spans="1:51" ht="30" customHeight="1">
      <c r="A1153" s="8" t="s">
        <v>2189</v>
      </c>
      <c r="B1153" s="8" t="s">
        <v>858</v>
      </c>
      <c r="C1153" s="8" t="s">
        <v>859</v>
      </c>
      <c r="D1153" s="9">
        <v>5.8500000000000002E-3</v>
      </c>
      <c r="E1153" s="13">
        <f>단가대비표!O166</f>
        <v>0</v>
      </c>
      <c r="F1153" s="14">
        <f t="shared" si="134"/>
        <v>0</v>
      </c>
      <c r="G1153" s="13">
        <f>단가대비표!P166</f>
        <v>178010</v>
      </c>
      <c r="H1153" s="14">
        <f t="shared" si="135"/>
        <v>1041.3</v>
      </c>
      <c r="I1153" s="13">
        <f>단가대비표!V166</f>
        <v>0</v>
      </c>
      <c r="J1153" s="14">
        <f t="shared" si="136"/>
        <v>0</v>
      </c>
      <c r="K1153" s="13">
        <f t="shared" si="137"/>
        <v>178010</v>
      </c>
      <c r="L1153" s="14">
        <f t="shared" si="138"/>
        <v>1041.3</v>
      </c>
      <c r="M1153" s="8" t="s">
        <v>52</v>
      </c>
      <c r="N1153" s="2" t="s">
        <v>2164</v>
      </c>
      <c r="O1153" s="2" t="s">
        <v>2190</v>
      </c>
      <c r="P1153" s="2" t="s">
        <v>64</v>
      </c>
      <c r="Q1153" s="2" t="s">
        <v>64</v>
      </c>
      <c r="R1153" s="2" t="s">
        <v>63</v>
      </c>
      <c r="S1153" s="3"/>
      <c r="T1153" s="3"/>
      <c r="U1153" s="3"/>
      <c r="V1153" s="3">
        <v>1</v>
      </c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2" t="s">
        <v>52</v>
      </c>
      <c r="AW1153" s="2" t="s">
        <v>2202</v>
      </c>
      <c r="AX1153" s="2" t="s">
        <v>52</v>
      </c>
      <c r="AY1153" s="2" t="s">
        <v>52</v>
      </c>
    </row>
    <row r="1154" spans="1:51" ht="30" customHeight="1">
      <c r="A1154" s="8" t="s">
        <v>862</v>
      </c>
      <c r="B1154" s="8" t="s">
        <v>863</v>
      </c>
      <c r="C1154" s="8" t="s">
        <v>859</v>
      </c>
      <c r="D1154" s="9">
        <v>1E-4</v>
      </c>
      <c r="E1154" s="13">
        <f>단가대비표!O160</f>
        <v>0</v>
      </c>
      <c r="F1154" s="14">
        <f t="shared" si="134"/>
        <v>0</v>
      </c>
      <c r="G1154" s="13">
        <f>단가대비표!P160</f>
        <v>130264</v>
      </c>
      <c r="H1154" s="14">
        <f t="shared" si="135"/>
        <v>13</v>
      </c>
      <c r="I1154" s="13">
        <f>단가대비표!V160</f>
        <v>0</v>
      </c>
      <c r="J1154" s="14">
        <f t="shared" si="136"/>
        <v>0</v>
      </c>
      <c r="K1154" s="13">
        <f t="shared" si="137"/>
        <v>130264</v>
      </c>
      <c r="L1154" s="14">
        <f t="shared" si="138"/>
        <v>13</v>
      </c>
      <c r="M1154" s="8" t="s">
        <v>52</v>
      </c>
      <c r="N1154" s="2" t="s">
        <v>2164</v>
      </c>
      <c r="O1154" s="2" t="s">
        <v>864</v>
      </c>
      <c r="P1154" s="2" t="s">
        <v>64</v>
      </c>
      <c r="Q1154" s="2" t="s">
        <v>64</v>
      </c>
      <c r="R1154" s="2" t="s">
        <v>63</v>
      </c>
      <c r="S1154" s="3"/>
      <c r="T1154" s="3"/>
      <c r="U1154" s="3"/>
      <c r="V1154" s="3">
        <v>1</v>
      </c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2" t="s">
        <v>52</v>
      </c>
      <c r="AW1154" s="2" t="s">
        <v>2203</v>
      </c>
      <c r="AX1154" s="2" t="s">
        <v>52</v>
      </c>
      <c r="AY1154" s="2" t="s">
        <v>52</v>
      </c>
    </row>
    <row r="1155" spans="1:51" ht="30" customHeight="1">
      <c r="A1155" s="8" t="s">
        <v>2107</v>
      </c>
      <c r="B1155" s="8" t="s">
        <v>858</v>
      </c>
      <c r="C1155" s="8" t="s">
        <v>859</v>
      </c>
      <c r="D1155" s="9">
        <v>3.8999999999999999E-4</v>
      </c>
      <c r="E1155" s="13">
        <f>단가대비표!O167</f>
        <v>0</v>
      </c>
      <c r="F1155" s="14">
        <f t="shared" si="134"/>
        <v>0</v>
      </c>
      <c r="G1155" s="13">
        <f>단가대비표!P167</f>
        <v>209394</v>
      </c>
      <c r="H1155" s="14">
        <f t="shared" si="135"/>
        <v>81.599999999999994</v>
      </c>
      <c r="I1155" s="13">
        <f>단가대비표!V167</f>
        <v>0</v>
      </c>
      <c r="J1155" s="14">
        <f t="shared" si="136"/>
        <v>0</v>
      </c>
      <c r="K1155" s="13">
        <f t="shared" si="137"/>
        <v>209394</v>
      </c>
      <c r="L1155" s="14">
        <f t="shared" si="138"/>
        <v>81.599999999999994</v>
      </c>
      <c r="M1155" s="8" t="s">
        <v>52</v>
      </c>
      <c r="N1155" s="2" t="s">
        <v>2164</v>
      </c>
      <c r="O1155" s="2" t="s">
        <v>2108</v>
      </c>
      <c r="P1155" s="2" t="s">
        <v>64</v>
      </c>
      <c r="Q1155" s="2" t="s">
        <v>64</v>
      </c>
      <c r="R1155" s="2" t="s">
        <v>63</v>
      </c>
      <c r="S1155" s="3"/>
      <c r="T1155" s="3"/>
      <c r="U1155" s="3"/>
      <c r="V1155" s="3">
        <v>1</v>
      </c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2" t="s">
        <v>52</v>
      </c>
      <c r="AW1155" s="2" t="s">
        <v>2204</v>
      </c>
      <c r="AX1155" s="2" t="s">
        <v>52</v>
      </c>
      <c r="AY1155" s="2" t="s">
        <v>52</v>
      </c>
    </row>
    <row r="1156" spans="1:51" ht="30" customHeight="1">
      <c r="A1156" s="8" t="s">
        <v>1185</v>
      </c>
      <c r="B1156" s="8" t="s">
        <v>863</v>
      </c>
      <c r="C1156" s="8" t="s">
        <v>859</v>
      </c>
      <c r="D1156" s="9">
        <v>1.1E-4</v>
      </c>
      <c r="E1156" s="13">
        <f>단가대비표!O161</f>
        <v>0</v>
      </c>
      <c r="F1156" s="14">
        <f t="shared" si="134"/>
        <v>0</v>
      </c>
      <c r="G1156" s="13">
        <f>단가대비표!P161</f>
        <v>155599</v>
      </c>
      <c r="H1156" s="14">
        <f t="shared" si="135"/>
        <v>17.100000000000001</v>
      </c>
      <c r="I1156" s="13">
        <f>단가대비표!V161</f>
        <v>0</v>
      </c>
      <c r="J1156" s="14">
        <f t="shared" si="136"/>
        <v>0</v>
      </c>
      <c r="K1156" s="13">
        <f t="shared" si="137"/>
        <v>155599</v>
      </c>
      <c r="L1156" s="14">
        <f t="shared" si="138"/>
        <v>17.100000000000001</v>
      </c>
      <c r="M1156" s="8" t="s">
        <v>52</v>
      </c>
      <c r="N1156" s="2" t="s">
        <v>2164</v>
      </c>
      <c r="O1156" s="2" t="s">
        <v>1186</v>
      </c>
      <c r="P1156" s="2" t="s">
        <v>64</v>
      </c>
      <c r="Q1156" s="2" t="s">
        <v>64</v>
      </c>
      <c r="R1156" s="2" t="s">
        <v>63</v>
      </c>
      <c r="S1156" s="3"/>
      <c r="T1156" s="3"/>
      <c r="U1156" s="3"/>
      <c r="V1156" s="3">
        <v>1</v>
      </c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2" t="s">
        <v>52</v>
      </c>
      <c r="AW1156" s="2" t="s">
        <v>2205</v>
      </c>
      <c r="AX1156" s="2" t="s">
        <v>52</v>
      </c>
      <c r="AY1156" s="2" t="s">
        <v>52</v>
      </c>
    </row>
    <row r="1157" spans="1:51" ht="30" customHeight="1">
      <c r="A1157" s="8" t="s">
        <v>869</v>
      </c>
      <c r="B1157" s="8" t="s">
        <v>870</v>
      </c>
      <c r="C1157" s="8" t="s">
        <v>172</v>
      </c>
      <c r="D1157" s="9">
        <v>1</v>
      </c>
      <c r="E1157" s="13">
        <v>0</v>
      </c>
      <c r="F1157" s="14">
        <f t="shared" si="134"/>
        <v>0</v>
      </c>
      <c r="G1157" s="13">
        <v>0</v>
      </c>
      <c r="H1157" s="14">
        <f t="shared" si="135"/>
        <v>0</v>
      </c>
      <c r="I1157" s="13">
        <f>TRUNC(SUMIF(V1148:V1157, RIGHTB(O1157, 1), H1148:H1157)*U1157, 2)</f>
        <v>34.590000000000003</v>
      </c>
      <c r="J1157" s="14">
        <f t="shared" si="136"/>
        <v>34.5</v>
      </c>
      <c r="K1157" s="13">
        <f t="shared" si="137"/>
        <v>34.5</v>
      </c>
      <c r="L1157" s="14">
        <f t="shared" si="138"/>
        <v>34.5</v>
      </c>
      <c r="M1157" s="8" t="s">
        <v>52</v>
      </c>
      <c r="N1157" s="2" t="s">
        <v>2164</v>
      </c>
      <c r="O1157" s="2" t="s">
        <v>843</v>
      </c>
      <c r="P1157" s="2" t="s">
        <v>64</v>
      </c>
      <c r="Q1157" s="2" t="s">
        <v>64</v>
      </c>
      <c r="R1157" s="2" t="s">
        <v>64</v>
      </c>
      <c r="S1157" s="3">
        <v>1</v>
      </c>
      <c r="T1157" s="3">
        <v>2</v>
      </c>
      <c r="U1157" s="3">
        <v>0.03</v>
      </c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2" t="s">
        <v>52</v>
      </c>
      <c r="AW1157" s="2" t="s">
        <v>2206</v>
      </c>
      <c r="AX1157" s="2" t="s">
        <v>52</v>
      </c>
      <c r="AY1157" s="2" t="s">
        <v>52</v>
      </c>
    </row>
    <row r="1158" spans="1:51" ht="30" customHeight="1">
      <c r="A1158" s="8" t="s">
        <v>845</v>
      </c>
      <c r="B1158" s="8" t="s">
        <v>52</v>
      </c>
      <c r="C1158" s="8" t="s">
        <v>52</v>
      </c>
      <c r="D1158" s="9"/>
      <c r="E1158" s="13"/>
      <c r="F1158" s="14">
        <f>TRUNC(SUMIF(N1148:N1157, N1147, F1148:F1157),0)</f>
        <v>13</v>
      </c>
      <c r="G1158" s="13"/>
      <c r="H1158" s="14">
        <f>TRUNC(SUMIF(N1148:N1157, N1147, H1148:H1157),0)</f>
        <v>1153</v>
      </c>
      <c r="I1158" s="13"/>
      <c r="J1158" s="14">
        <f>TRUNC(SUMIF(N1148:N1157, N1147, J1148:J1157),0)</f>
        <v>36</v>
      </c>
      <c r="K1158" s="13"/>
      <c r="L1158" s="14">
        <f>F1158+H1158+J1158</f>
        <v>1202</v>
      </c>
      <c r="M1158" s="8" t="s">
        <v>52</v>
      </c>
      <c r="N1158" s="2" t="s">
        <v>106</v>
      </c>
      <c r="O1158" s="2" t="s">
        <v>106</v>
      </c>
      <c r="P1158" s="2" t="s">
        <v>52</v>
      </c>
      <c r="Q1158" s="2" t="s">
        <v>52</v>
      </c>
      <c r="R1158" s="2" t="s">
        <v>52</v>
      </c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2" t="s">
        <v>52</v>
      </c>
      <c r="AW1158" s="2" t="s">
        <v>52</v>
      </c>
      <c r="AX1158" s="2" t="s">
        <v>52</v>
      </c>
      <c r="AY1158" s="2" t="s">
        <v>52</v>
      </c>
    </row>
    <row r="1159" spans="1:51" ht="30" customHeight="1">
      <c r="A1159" s="9"/>
      <c r="B1159" s="9"/>
      <c r="C1159" s="9"/>
      <c r="D1159" s="9"/>
      <c r="E1159" s="13"/>
      <c r="F1159" s="14"/>
      <c r="G1159" s="13"/>
      <c r="H1159" s="14"/>
      <c r="I1159" s="13"/>
      <c r="J1159" s="14"/>
      <c r="K1159" s="13"/>
      <c r="L1159" s="14"/>
      <c r="M1159" s="9"/>
    </row>
    <row r="1160" spans="1:51" ht="30" customHeight="1">
      <c r="A1160" s="44" t="s">
        <v>2207</v>
      </c>
      <c r="B1160" s="44"/>
      <c r="C1160" s="44"/>
      <c r="D1160" s="44"/>
      <c r="E1160" s="45"/>
      <c r="F1160" s="46"/>
      <c r="G1160" s="45"/>
      <c r="H1160" s="46"/>
      <c r="I1160" s="45"/>
      <c r="J1160" s="46"/>
      <c r="K1160" s="45"/>
      <c r="L1160" s="46"/>
      <c r="M1160" s="44"/>
      <c r="N1160" s="1" t="s">
        <v>2168</v>
      </c>
    </row>
    <row r="1161" spans="1:51" ht="30" customHeight="1">
      <c r="A1161" s="8" t="s">
        <v>2208</v>
      </c>
      <c r="B1161" s="8" t="s">
        <v>2209</v>
      </c>
      <c r="C1161" s="8" t="s">
        <v>1113</v>
      </c>
      <c r="D1161" s="9">
        <v>0.08</v>
      </c>
      <c r="E1161" s="13">
        <f>단가대비표!O144</f>
        <v>6010</v>
      </c>
      <c r="F1161" s="14">
        <f>TRUNC(E1161*D1161,1)</f>
        <v>480.8</v>
      </c>
      <c r="G1161" s="13">
        <f>단가대비표!P144</f>
        <v>0</v>
      </c>
      <c r="H1161" s="14">
        <f>TRUNC(G1161*D1161,1)</f>
        <v>0</v>
      </c>
      <c r="I1161" s="13">
        <f>단가대비표!V144</f>
        <v>0</v>
      </c>
      <c r="J1161" s="14">
        <f>TRUNC(I1161*D1161,1)</f>
        <v>0</v>
      </c>
      <c r="K1161" s="13">
        <f t="shared" ref="K1161:L1163" si="139">TRUNC(E1161+G1161+I1161,1)</f>
        <v>6010</v>
      </c>
      <c r="L1161" s="14">
        <f t="shared" si="139"/>
        <v>480.8</v>
      </c>
      <c r="M1161" s="8" t="s">
        <v>52</v>
      </c>
      <c r="N1161" s="2" t="s">
        <v>2168</v>
      </c>
      <c r="O1161" s="2" t="s">
        <v>2210</v>
      </c>
      <c r="P1161" s="2" t="s">
        <v>64</v>
      </c>
      <c r="Q1161" s="2" t="s">
        <v>64</v>
      </c>
      <c r="R1161" s="2" t="s">
        <v>63</v>
      </c>
      <c r="S1161" s="3"/>
      <c r="T1161" s="3"/>
      <c r="U1161" s="3"/>
      <c r="V1161" s="3">
        <v>1</v>
      </c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2" t="s">
        <v>52</v>
      </c>
      <c r="AW1161" s="2" t="s">
        <v>2211</v>
      </c>
      <c r="AX1161" s="2" t="s">
        <v>52</v>
      </c>
      <c r="AY1161" s="2" t="s">
        <v>52</v>
      </c>
    </row>
    <row r="1162" spans="1:51" ht="30" customHeight="1">
      <c r="A1162" s="8" t="s">
        <v>2212</v>
      </c>
      <c r="B1162" s="8" t="s">
        <v>2213</v>
      </c>
      <c r="C1162" s="8" t="s">
        <v>1113</v>
      </c>
      <c r="D1162" s="9">
        <v>4.0000000000000001E-3</v>
      </c>
      <c r="E1162" s="13">
        <f>단가대비표!O151</f>
        <v>3338.88</v>
      </c>
      <c r="F1162" s="14">
        <f>TRUNC(E1162*D1162,1)</f>
        <v>13.3</v>
      </c>
      <c r="G1162" s="13">
        <f>단가대비표!P151</f>
        <v>0</v>
      </c>
      <c r="H1162" s="14">
        <f>TRUNC(G1162*D1162,1)</f>
        <v>0</v>
      </c>
      <c r="I1162" s="13">
        <f>단가대비표!V151</f>
        <v>0</v>
      </c>
      <c r="J1162" s="14">
        <f>TRUNC(I1162*D1162,1)</f>
        <v>0</v>
      </c>
      <c r="K1162" s="13">
        <f t="shared" si="139"/>
        <v>3338.8</v>
      </c>
      <c r="L1162" s="14">
        <f t="shared" si="139"/>
        <v>13.3</v>
      </c>
      <c r="M1162" s="8" t="s">
        <v>52</v>
      </c>
      <c r="N1162" s="2" t="s">
        <v>2168</v>
      </c>
      <c r="O1162" s="2" t="s">
        <v>2214</v>
      </c>
      <c r="P1162" s="2" t="s">
        <v>64</v>
      </c>
      <c r="Q1162" s="2" t="s">
        <v>64</v>
      </c>
      <c r="R1162" s="2" t="s">
        <v>63</v>
      </c>
      <c r="S1162" s="3"/>
      <c r="T1162" s="3"/>
      <c r="U1162" s="3"/>
      <c r="V1162" s="3">
        <v>1</v>
      </c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2" t="s">
        <v>52</v>
      </c>
      <c r="AW1162" s="2" t="s">
        <v>2215</v>
      </c>
      <c r="AX1162" s="2" t="s">
        <v>52</v>
      </c>
      <c r="AY1162" s="2" t="s">
        <v>52</v>
      </c>
    </row>
    <row r="1163" spans="1:51" ht="30" customHeight="1">
      <c r="A1163" s="8" t="s">
        <v>911</v>
      </c>
      <c r="B1163" s="8" t="s">
        <v>2216</v>
      </c>
      <c r="C1163" s="8" t="s">
        <v>172</v>
      </c>
      <c r="D1163" s="9">
        <v>1</v>
      </c>
      <c r="E1163" s="13">
        <f>TRUNC(SUMIF(V1161:V1163, RIGHTB(O1163, 1), F1161:F1163)*U1163, 2)</f>
        <v>14.82</v>
      </c>
      <c r="F1163" s="14">
        <f>TRUNC(E1163*D1163,1)</f>
        <v>14.8</v>
      </c>
      <c r="G1163" s="13">
        <v>0</v>
      </c>
      <c r="H1163" s="14">
        <f>TRUNC(G1163*D1163,1)</f>
        <v>0</v>
      </c>
      <c r="I1163" s="13">
        <v>0</v>
      </c>
      <c r="J1163" s="14">
        <f>TRUNC(I1163*D1163,1)</f>
        <v>0</v>
      </c>
      <c r="K1163" s="13">
        <f t="shared" si="139"/>
        <v>14.8</v>
      </c>
      <c r="L1163" s="14">
        <f t="shared" si="139"/>
        <v>14.8</v>
      </c>
      <c r="M1163" s="8" t="s">
        <v>52</v>
      </c>
      <c r="N1163" s="2" t="s">
        <v>2168</v>
      </c>
      <c r="O1163" s="2" t="s">
        <v>843</v>
      </c>
      <c r="P1163" s="2" t="s">
        <v>64</v>
      </c>
      <c r="Q1163" s="2" t="s">
        <v>64</v>
      </c>
      <c r="R1163" s="2" t="s">
        <v>64</v>
      </c>
      <c r="S1163" s="3">
        <v>0</v>
      </c>
      <c r="T1163" s="3">
        <v>0</v>
      </c>
      <c r="U1163" s="3">
        <v>0.03</v>
      </c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2" t="s">
        <v>52</v>
      </c>
      <c r="AW1163" s="2" t="s">
        <v>2217</v>
      </c>
      <c r="AX1163" s="2" t="s">
        <v>52</v>
      </c>
      <c r="AY1163" s="2" t="s">
        <v>52</v>
      </c>
    </row>
    <row r="1164" spans="1:51" ht="30" customHeight="1">
      <c r="A1164" s="8" t="s">
        <v>845</v>
      </c>
      <c r="B1164" s="8" t="s">
        <v>52</v>
      </c>
      <c r="C1164" s="8" t="s">
        <v>52</v>
      </c>
      <c r="D1164" s="9"/>
      <c r="E1164" s="13"/>
      <c r="F1164" s="14">
        <f>TRUNC(SUMIF(N1161:N1163, N1160, F1161:F1163),0)</f>
        <v>508</v>
      </c>
      <c r="G1164" s="13"/>
      <c r="H1164" s="14">
        <f>TRUNC(SUMIF(N1161:N1163, N1160, H1161:H1163),0)</f>
        <v>0</v>
      </c>
      <c r="I1164" s="13"/>
      <c r="J1164" s="14">
        <f>TRUNC(SUMIF(N1161:N1163, N1160, J1161:J1163),0)</f>
        <v>0</v>
      </c>
      <c r="K1164" s="13"/>
      <c r="L1164" s="14">
        <f>F1164+H1164+J1164</f>
        <v>508</v>
      </c>
      <c r="M1164" s="8" t="s">
        <v>52</v>
      </c>
      <c r="N1164" s="2" t="s">
        <v>106</v>
      </c>
      <c r="O1164" s="2" t="s">
        <v>106</v>
      </c>
      <c r="P1164" s="2" t="s">
        <v>52</v>
      </c>
      <c r="Q1164" s="2" t="s">
        <v>52</v>
      </c>
      <c r="R1164" s="2" t="s">
        <v>52</v>
      </c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2" t="s">
        <v>52</v>
      </c>
      <c r="AW1164" s="2" t="s">
        <v>52</v>
      </c>
      <c r="AX1164" s="2" t="s">
        <v>52</v>
      </c>
      <c r="AY1164" s="2" t="s">
        <v>52</v>
      </c>
    </row>
    <row r="1165" spans="1:51" ht="30" customHeight="1">
      <c r="A1165" s="9"/>
      <c r="B1165" s="9"/>
      <c r="C1165" s="9"/>
      <c r="D1165" s="9"/>
      <c r="E1165" s="13"/>
      <c r="F1165" s="14"/>
      <c r="G1165" s="13"/>
      <c r="H1165" s="14"/>
      <c r="I1165" s="13"/>
      <c r="J1165" s="14"/>
      <c r="K1165" s="13"/>
      <c r="L1165" s="14"/>
      <c r="M1165" s="9"/>
    </row>
    <row r="1166" spans="1:51" ht="30" customHeight="1">
      <c r="A1166" s="44" t="s">
        <v>2218</v>
      </c>
      <c r="B1166" s="44"/>
      <c r="C1166" s="44"/>
      <c r="D1166" s="44"/>
      <c r="E1166" s="45"/>
      <c r="F1166" s="46"/>
      <c r="G1166" s="45"/>
      <c r="H1166" s="46"/>
      <c r="I1166" s="45"/>
      <c r="J1166" s="46"/>
      <c r="K1166" s="45"/>
      <c r="L1166" s="46"/>
      <c r="M1166" s="44"/>
      <c r="N1166" s="1" t="s">
        <v>1472</v>
      </c>
    </row>
    <row r="1167" spans="1:51" ht="30" customHeight="1">
      <c r="A1167" s="8" t="s">
        <v>2219</v>
      </c>
      <c r="B1167" s="8" t="s">
        <v>858</v>
      </c>
      <c r="C1167" s="8" t="s">
        <v>859</v>
      </c>
      <c r="D1167" s="9">
        <v>1.4999999999999999E-2</v>
      </c>
      <c r="E1167" s="13">
        <f>단가대비표!O180</f>
        <v>0</v>
      </c>
      <c r="F1167" s="14">
        <f>TRUNC(E1167*D1167,1)</f>
        <v>0</v>
      </c>
      <c r="G1167" s="13">
        <f>단가대비표!P180</f>
        <v>188854</v>
      </c>
      <c r="H1167" s="14">
        <f>TRUNC(G1167*D1167,1)</f>
        <v>2832.8</v>
      </c>
      <c r="I1167" s="13">
        <f>단가대비표!V180</f>
        <v>0</v>
      </c>
      <c r="J1167" s="14">
        <f>TRUNC(I1167*D1167,1)</f>
        <v>0</v>
      </c>
      <c r="K1167" s="13">
        <f>TRUNC(E1167+G1167+I1167,1)</f>
        <v>188854</v>
      </c>
      <c r="L1167" s="14">
        <f>TRUNC(F1167+H1167+J1167,1)</f>
        <v>2832.8</v>
      </c>
      <c r="M1167" s="8" t="s">
        <v>52</v>
      </c>
      <c r="N1167" s="2" t="s">
        <v>1472</v>
      </c>
      <c r="O1167" s="2" t="s">
        <v>2220</v>
      </c>
      <c r="P1167" s="2" t="s">
        <v>64</v>
      </c>
      <c r="Q1167" s="2" t="s">
        <v>64</v>
      </c>
      <c r="R1167" s="2" t="s">
        <v>63</v>
      </c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2" t="s">
        <v>52</v>
      </c>
      <c r="AW1167" s="2" t="s">
        <v>2221</v>
      </c>
      <c r="AX1167" s="2" t="s">
        <v>52</v>
      </c>
      <c r="AY1167" s="2" t="s">
        <v>52</v>
      </c>
    </row>
    <row r="1168" spans="1:51" ht="30" customHeight="1">
      <c r="A1168" s="8" t="s">
        <v>862</v>
      </c>
      <c r="B1168" s="8" t="s">
        <v>863</v>
      </c>
      <c r="C1168" s="8" t="s">
        <v>859</v>
      </c>
      <c r="D1168" s="9">
        <v>3.0000000000000001E-3</v>
      </c>
      <c r="E1168" s="13">
        <f>단가대비표!O160</f>
        <v>0</v>
      </c>
      <c r="F1168" s="14">
        <f>TRUNC(E1168*D1168,1)</f>
        <v>0</v>
      </c>
      <c r="G1168" s="13">
        <f>단가대비표!P160</f>
        <v>130264</v>
      </c>
      <c r="H1168" s="14">
        <f>TRUNC(G1168*D1168,1)</f>
        <v>390.7</v>
      </c>
      <c r="I1168" s="13">
        <f>단가대비표!V160</f>
        <v>0</v>
      </c>
      <c r="J1168" s="14">
        <f>TRUNC(I1168*D1168,1)</f>
        <v>0</v>
      </c>
      <c r="K1168" s="13">
        <f>TRUNC(E1168+G1168+I1168,1)</f>
        <v>130264</v>
      </c>
      <c r="L1168" s="14">
        <f>TRUNC(F1168+H1168+J1168,1)</f>
        <v>390.7</v>
      </c>
      <c r="M1168" s="8" t="s">
        <v>52</v>
      </c>
      <c r="N1168" s="2" t="s">
        <v>1472</v>
      </c>
      <c r="O1168" s="2" t="s">
        <v>864</v>
      </c>
      <c r="P1168" s="2" t="s">
        <v>64</v>
      </c>
      <c r="Q1168" s="2" t="s">
        <v>64</v>
      </c>
      <c r="R1168" s="2" t="s">
        <v>63</v>
      </c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2" t="s">
        <v>52</v>
      </c>
      <c r="AW1168" s="2" t="s">
        <v>2222</v>
      </c>
      <c r="AX1168" s="2" t="s">
        <v>52</v>
      </c>
      <c r="AY1168" s="2" t="s">
        <v>52</v>
      </c>
    </row>
    <row r="1169" spans="1:51" ht="30" customHeight="1">
      <c r="A1169" s="8" t="s">
        <v>845</v>
      </c>
      <c r="B1169" s="8" t="s">
        <v>52</v>
      </c>
      <c r="C1169" s="8" t="s">
        <v>52</v>
      </c>
      <c r="D1169" s="9"/>
      <c r="E1169" s="13"/>
      <c r="F1169" s="14">
        <f>TRUNC(SUMIF(N1167:N1168, N1166, F1167:F1168),0)</f>
        <v>0</v>
      </c>
      <c r="G1169" s="13"/>
      <c r="H1169" s="14">
        <f>TRUNC(SUMIF(N1167:N1168, N1166, H1167:H1168),0)</f>
        <v>3223</v>
      </c>
      <c r="I1169" s="13"/>
      <c r="J1169" s="14">
        <f>TRUNC(SUMIF(N1167:N1168, N1166, J1167:J1168),0)</f>
        <v>0</v>
      </c>
      <c r="K1169" s="13"/>
      <c r="L1169" s="14">
        <f>F1169+H1169+J1169</f>
        <v>3223</v>
      </c>
      <c r="M1169" s="8" t="s">
        <v>52</v>
      </c>
      <c r="N1169" s="2" t="s">
        <v>106</v>
      </c>
      <c r="O1169" s="2" t="s">
        <v>106</v>
      </c>
      <c r="P1169" s="2" t="s">
        <v>52</v>
      </c>
      <c r="Q1169" s="2" t="s">
        <v>52</v>
      </c>
      <c r="R1169" s="2" t="s">
        <v>52</v>
      </c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2" t="s">
        <v>52</v>
      </c>
      <c r="AW1169" s="2" t="s">
        <v>52</v>
      </c>
      <c r="AX1169" s="2" t="s">
        <v>52</v>
      </c>
      <c r="AY1169" s="2" t="s">
        <v>52</v>
      </c>
    </row>
    <row r="1170" spans="1:51" ht="30" customHeight="1">
      <c r="A1170" s="9"/>
      <c r="B1170" s="9"/>
      <c r="C1170" s="9"/>
      <c r="D1170" s="9"/>
      <c r="E1170" s="13"/>
      <c r="F1170" s="14"/>
      <c r="G1170" s="13"/>
      <c r="H1170" s="14"/>
      <c r="I1170" s="13"/>
      <c r="J1170" s="14"/>
      <c r="K1170" s="13"/>
      <c r="L1170" s="14"/>
      <c r="M1170" s="9"/>
    </row>
    <row r="1171" spans="1:51" ht="30" customHeight="1">
      <c r="A1171" s="44" t="s">
        <v>2223</v>
      </c>
      <c r="B1171" s="44"/>
      <c r="C1171" s="44"/>
      <c r="D1171" s="44"/>
      <c r="E1171" s="45"/>
      <c r="F1171" s="46"/>
      <c r="G1171" s="45"/>
      <c r="H1171" s="46"/>
      <c r="I1171" s="45"/>
      <c r="J1171" s="46"/>
      <c r="K1171" s="45"/>
      <c r="L1171" s="46"/>
      <c r="M1171" s="44"/>
      <c r="N1171" s="1" t="s">
        <v>2174</v>
      </c>
    </row>
    <row r="1172" spans="1:51" ht="30" customHeight="1">
      <c r="A1172" s="8" t="s">
        <v>2224</v>
      </c>
      <c r="B1172" s="8" t="s">
        <v>2225</v>
      </c>
      <c r="C1172" s="8" t="s">
        <v>1113</v>
      </c>
      <c r="D1172" s="9">
        <v>0.16600000000000001</v>
      </c>
      <c r="E1172" s="13">
        <f>단가대비표!O145</f>
        <v>5060</v>
      </c>
      <c r="F1172" s="14">
        <f>TRUNC(E1172*D1172,1)</f>
        <v>839.9</v>
      </c>
      <c r="G1172" s="13">
        <f>단가대비표!P145</f>
        <v>0</v>
      </c>
      <c r="H1172" s="14">
        <f>TRUNC(G1172*D1172,1)</f>
        <v>0</v>
      </c>
      <c r="I1172" s="13">
        <f>단가대비표!V145</f>
        <v>0</v>
      </c>
      <c r="J1172" s="14">
        <f>TRUNC(I1172*D1172,1)</f>
        <v>0</v>
      </c>
      <c r="K1172" s="13">
        <f t="shared" ref="K1172:L1174" si="140">TRUNC(E1172+G1172+I1172,1)</f>
        <v>5060</v>
      </c>
      <c r="L1172" s="14">
        <f t="shared" si="140"/>
        <v>839.9</v>
      </c>
      <c r="M1172" s="8" t="s">
        <v>52</v>
      </c>
      <c r="N1172" s="2" t="s">
        <v>2174</v>
      </c>
      <c r="O1172" s="2" t="s">
        <v>2226</v>
      </c>
      <c r="P1172" s="2" t="s">
        <v>64</v>
      </c>
      <c r="Q1172" s="2" t="s">
        <v>64</v>
      </c>
      <c r="R1172" s="2" t="s">
        <v>63</v>
      </c>
      <c r="S1172" s="3"/>
      <c r="T1172" s="3"/>
      <c r="U1172" s="3"/>
      <c r="V1172" s="3">
        <v>1</v>
      </c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2" t="s">
        <v>52</v>
      </c>
      <c r="AW1172" s="2" t="s">
        <v>2227</v>
      </c>
      <c r="AX1172" s="2" t="s">
        <v>52</v>
      </c>
      <c r="AY1172" s="2" t="s">
        <v>52</v>
      </c>
    </row>
    <row r="1173" spans="1:51" ht="30" customHeight="1">
      <c r="A1173" s="8" t="s">
        <v>2212</v>
      </c>
      <c r="B1173" s="8" t="s">
        <v>2228</v>
      </c>
      <c r="C1173" s="8" t="s">
        <v>1113</v>
      </c>
      <c r="D1173" s="9">
        <v>8.0000000000000002E-3</v>
      </c>
      <c r="E1173" s="13">
        <f>단가대비표!O150</f>
        <v>3194.44</v>
      </c>
      <c r="F1173" s="14">
        <f>TRUNC(E1173*D1173,1)</f>
        <v>25.5</v>
      </c>
      <c r="G1173" s="13">
        <f>단가대비표!P150</f>
        <v>0</v>
      </c>
      <c r="H1173" s="14">
        <f>TRUNC(G1173*D1173,1)</f>
        <v>0</v>
      </c>
      <c r="I1173" s="13">
        <f>단가대비표!V150</f>
        <v>0</v>
      </c>
      <c r="J1173" s="14">
        <f>TRUNC(I1173*D1173,1)</f>
        <v>0</v>
      </c>
      <c r="K1173" s="13">
        <f t="shared" si="140"/>
        <v>3194.4</v>
      </c>
      <c r="L1173" s="14">
        <f t="shared" si="140"/>
        <v>25.5</v>
      </c>
      <c r="M1173" s="8" t="s">
        <v>52</v>
      </c>
      <c r="N1173" s="2" t="s">
        <v>2174</v>
      </c>
      <c r="O1173" s="2" t="s">
        <v>2229</v>
      </c>
      <c r="P1173" s="2" t="s">
        <v>64</v>
      </c>
      <c r="Q1173" s="2" t="s">
        <v>64</v>
      </c>
      <c r="R1173" s="2" t="s">
        <v>63</v>
      </c>
      <c r="S1173" s="3"/>
      <c r="T1173" s="3"/>
      <c r="U1173" s="3"/>
      <c r="V1173" s="3">
        <v>1</v>
      </c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2" t="s">
        <v>52</v>
      </c>
      <c r="AW1173" s="2" t="s">
        <v>2230</v>
      </c>
      <c r="AX1173" s="2" t="s">
        <v>52</v>
      </c>
      <c r="AY1173" s="2" t="s">
        <v>52</v>
      </c>
    </row>
    <row r="1174" spans="1:51" ht="30" customHeight="1">
      <c r="A1174" s="8" t="s">
        <v>911</v>
      </c>
      <c r="B1174" s="8" t="s">
        <v>2231</v>
      </c>
      <c r="C1174" s="8" t="s">
        <v>172</v>
      </c>
      <c r="D1174" s="9">
        <v>1</v>
      </c>
      <c r="E1174" s="13">
        <f>TRUNC(SUMIF(V1172:V1174, RIGHTB(O1174, 1), F1172:F1174)*U1174, 2)</f>
        <v>34.61</v>
      </c>
      <c r="F1174" s="14">
        <f>TRUNC(E1174*D1174,1)</f>
        <v>34.6</v>
      </c>
      <c r="G1174" s="13">
        <v>0</v>
      </c>
      <c r="H1174" s="14">
        <f>TRUNC(G1174*D1174,1)</f>
        <v>0</v>
      </c>
      <c r="I1174" s="13">
        <v>0</v>
      </c>
      <c r="J1174" s="14">
        <f>TRUNC(I1174*D1174,1)</f>
        <v>0</v>
      </c>
      <c r="K1174" s="13">
        <f t="shared" si="140"/>
        <v>34.6</v>
      </c>
      <c r="L1174" s="14">
        <f t="shared" si="140"/>
        <v>34.6</v>
      </c>
      <c r="M1174" s="8" t="s">
        <v>52</v>
      </c>
      <c r="N1174" s="2" t="s">
        <v>2174</v>
      </c>
      <c r="O1174" s="2" t="s">
        <v>843</v>
      </c>
      <c r="P1174" s="2" t="s">
        <v>64</v>
      </c>
      <c r="Q1174" s="2" t="s">
        <v>64</v>
      </c>
      <c r="R1174" s="2" t="s">
        <v>64</v>
      </c>
      <c r="S1174" s="3">
        <v>0</v>
      </c>
      <c r="T1174" s="3">
        <v>0</v>
      </c>
      <c r="U1174" s="3">
        <v>0.04</v>
      </c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2" t="s">
        <v>52</v>
      </c>
      <c r="AW1174" s="2" t="s">
        <v>2232</v>
      </c>
      <c r="AX1174" s="2" t="s">
        <v>52</v>
      </c>
      <c r="AY1174" s="2" t="s">
        <v>52</v>
      </c>
    </row>
    <row r="1175" spans="1:51" ht="30" customHeight="1">
      <c r="A1175" s="8" t="s">
        <v>845</v>
      </c>
      <c r="B1175" s="8" t="s">
        <v>52</v>
      </c>
      <c r="C1175" s="8" t="s">
        <v>52</v>
      </c>
      <c r="D1175" s="9"/>
      <c r="E1175" s="13"/>
      <c r="F1175" s="14">
        <f>TRUNC(SUMIF(N1172:N1174, N1171, F1172:F1174),0)</f>
        <v>900</v>
      </c>
      <c r="G1175" s="13"/>
      <c r="H1175" s="14">
        <f>TRUNC(SUMIF(N1172:N1174, N1171, H1172:H1174),0)</f>
        <v>0</v>
      </c>
      <c r="I1175" s="13"/>
      <c r="J1175" s="14">
        <f>TRUNC(SUMIF(N1172:N1174, N1171, J1172:J1174),0)</f>
        <v>0</v>
      </c>
      <c r="K1175" s="13"/>
      <c r="L1175" s="14">
        <f>F1175+H1175+J1175</f>
        <v>900</v>
      </c>
      <c r="M1175" s="8" t="s">
        <v>52</v>
      </c>
      <c r="N1175" s="2" t="s">
        <v>106</v>
      </c>
      <c r="O1175" s="2" t="s">
        <v>106</v>
      </c>
      <c r="P1175" s="2" t="s">
        <v>52</v>
      </c>
      <c r="Q1175" s="2" t="s">
        <v>52</v>
      </c>
      <c r="R1175" s="2" t="s">
        <v>52</v>
      </c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2" t="s">
        <v>52</v>
      </c>
      <c r="AW1175" s="2" t="s">
        <v>52</v>
      </c>
      <c r="AX1175" s="2" t="s">
        <v>52</v>
      </c>
      <c r="AY1175" s="2" t="s">
        <v>52</v>
      </c>
    </row>
    <row r="1176" spans="1:51" ht="30" customHeight="1">
      <c r="A1176" s="9"/>
      <c r="B1176" s="9"/>
      <c r="C1176" s="9"/>
      <c r="D1176" s="9"/>
      <c r="E1176" s="13"/>
      <c r="F1176" s="14"/>
      <c r="G1176" s="13"/>
      <c r="H1176" s="14"/>
      <c r="I1176" s="13"/>
      <c r="J1176" s="14"/>
      <c r="K1176" s="13"/>
      <c r="L1176" s="14"/>
      <c r="M1176" s="9"/>
    </row>
    <row r="1177" spans="1:51" ht="30" customHeight="1">
      <c r="A1177" s="44" t="s">
        <v>2233</v>
      </c>
      <c r="B1177" s="44"/>
      <c r="C1177" s="44"/>
      <c r="D1177" s="44"/>
      <c r="E1177" s="45"/>
      <c r="F1177" s="46"/>
      <c r="G1177" s="45"/>
      <c r="H1177" s="46"/>
      <c r="I1177" s="45"/>
      <c r="J1177" s="46"/>
      <c r="K1177" s="45"/>
      <c r="L1177" s="46"/>
      <c r="M1177" s="44"/>
      <c r="N1177" s="1" t="s">
        <v>2178</v>
      </c>
    </row>
    <row r="1178" spans="1:51" ht="30" customHeight="1">
      <c r="A1178" s="8" t="s">
        <v>2219</v>
      </c>
      <c r="B1178" s="8" t="s">
        <v>858</v>
      </c>
      <c r="C1178" s="8" t="s">
        <v>859</v>
      </c>
      <c r="D1178" s="9">
        <v>0.02</v>
      </c>
      <c r="E1178" s="13">
        <f>단가대비표!O180</f>
        <v>0</v>
      </c>
      <c r="F1178" s="14">
        <f>TRUNC(E1178*D1178,1)</f>
        <v>0</v>
      </c>
      <c r="G1178" s="13">
        <f>단가대비표!P180</f>
        <v>188854</v>
      </c>
      <c r="H1178" s="14">
        <f>TRUNC(G1178*D1178,1)</f>
        <v>3777</v>
      </c>
      <c r="I1178" s="13">
        <f>단가대비표!V180</f>
        <v>0</v>
      </c>
      <c r="J1178" s="14">
        <f>TRUNC(I1178*D1178,1)</f>
        <v>0</v>
      </c>
      <c r="K1178" s="13">
        <f t="shared" ref="K1178:L1181" si="141">TRUNC(E1178+G1178+I1178,1)</f>
        <v>188854</v>
      </c>
      <c r="L1178" s="14">
        <f t="shared" si="141"/>
        <v>3777</v>
      </c>
      <c r="M1178" s="8" t="s">
        <v>52</v>
      </c>
      <c r="N1178" s="2" t="s">
        <v>2178</v>
      </c>
      <c r="O1178" s="2" t="s">
        <v>2220</v>
      </c>
      <c r="P1178" s="2" t="s">
        <v>64</v>
      </c>
      <c r="Q1178" s="2" t="s">
        <v>64</v>
      </c>
      <c r="R1178" s="2" t="s">
        <v>63</v>
      </c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2" t="s">
        <v>52</v>
      </c>
      <c r="AW1178" s="2" t="s">
        <v>2234</v>
      </c>
      <c r="AX1178" s="2" t="s">
        <v>52</v>
      </c>
      <c r="AY1178" s="2" t="s">
        <v>52</v>
      </c>
    </row>
    <row r="1179" spans="1:51" ht="30" customHeight="1">
      <c r="A1179" s="8" t="s">
        <v>862</v>
      </c>
      <c r="B1179" s="8" t="s">
        <v>863</v>
      </c>
      <c r="C1179" s="8" t="s">
        <v>859</v>
      </c>
      <c r="D1179" s="9">
        <v>4.0000000000000001E-3</v>
      </c>
      <c r="E1179" s="13">
        <f>단가대비표!O160</f>
        <v>0</v>
      </c>
      <c r="F1179" s="14">
        <f>TRUNC(E1179*D1179,1)</f>
        <v>0</v>
      </c>
      <c r="G1179" s="13">
        <f>단가대비표!P160</f>
        <v>130264</v>
      </c>
      <c r="H1179" s="14">
        <f>TRUNC(G1179*D1179,1)</f>
        <v>521</v>
      </c>
      <c r="I1179" s="13">
        <f>단가대비표!V160</f>
        <v>0</v>
      </c>
      <c r="J1179" s="14">
        <f>TRUNC(I1179*D1179,1)</f>
        <v>0</v>
      </c>
      <c r="K1179" s="13">
        <f t="shared" si="141"/>
        <v>130264</v>
      </c>
      <c r="L1179" s="14">
        <f t="shared" si="141"/>
        <v>521</v>
      </c>
      <c r="M1179" s="8" t="s">
        <v>52</v>
      </c>
      <c r="N1179" s="2" t="s">
        <v>2178</v>
      </c>
      <c r="O1179" s="2" t="s">
        <v>864</v>
      </c>
      <c r="P1179" s="2" t="s">
        <v>64</v>
      </c>
      <c r="Q1179" s="2" t="s">
        <v>64</v>
      </c>
      <c r="R1179" s="2" t="s">
        <v>63</v>
      </c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2" t="s">
        <v>52</v>
      </c>
      <c r="AW1179" s="2" t="s">
        <v>2235</v>
      </c>
      <c r="AX1179" s="2" t="s">
        <v>52</v>
      </c>
      <c r="AY1179" s="2" t="s">
        <v>52</v>
      </c>
    </row>
    <row r="1180" spans="1:51" ht="30" customHeight="1">
      <c r="A1180" s="8" t="s">
        <v>2219</v>
      </c>
      <c r="B1180" s="8" t="s">
        <v>858</v>
      </c>
      <c r="C1180" s="8" t="s">
        <v>859</v>
      </c>
      <c r="D1180" s="9">
        <v>0.02</v>
      </c>
      <c r="E1180" s="13">
        <f>단가대비표!O180</f>
        <v>0</v>
      </c>
      <c r="F1180" s="14">
        <f>TRUNC(E1180*D1180,1)</f>
        <v>0</v>
      </c>
      <c r="G1180" s="13">
        <f>단가대비표!P180</f>
        <v>188854</v>
      </c>
      <c r="H1180" s="14">
        <f>TRUNC(G1180*D1180,1)</f>
        <v>3777</v>
      </c>
      <c r="I1180" s="13">
        <f>단가대비표!V180</f>
        <v>0</v>
      </c>
      <c r="J1180" s="14">
        <f>TRUNC(I1180*D1180,1)</f>
        <v>0</v>
      </c>
      <c r="K1180" s="13">
        <f t="shared" si="141"/>
        <v>188854</v>
      </c>
      <c r="L1180" s="14">
        <f t="shared" si="141"/>
        <v>3777</v>
      </c>
      <c r="M1180" s="8" t="s">
        <v>52</v>
      </c>
      <c r="N1180" s="2" t="s">
        <v>2178</v>
      </c>
      <c r="O1180" s="2" t="s">
        <v>2220</v>
      </c>
      <c r="P1180" s="2" t="s">
        <v>64</v>
      </c>
      <c r="Q1180" s="2" t="s">
        <v>64</v>
      </c>
      <c r="R1180" s="2" t="s">
        <v>63</v>
      </c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2" t="s">
        <v>52</v>
      </c>
      <c r="AW1180" s="2" t="s">
        <v>2234</v>
      </c>
      <c r="AX1180" s="2" t="s">
        <v>52</v>
      </c>
      <c r="AY1180" s="2" t="s">
        <v>52</v>
      </c>
    </row>
    <row r="1181" spans="1:51" ht="30" customHeight="1">
      <c r="A1181" s="8" t="s">
        <v>862</v>
      </c>
      <c r="B1181" s="8" t="s">
        <v>863</v>
      </c>
      <c r="C1181" s="8" t="s">
        <v>859</v>
      </c>
      <c r="D1181" s="9">
        <v>4.0000000000000001E-3</v>
      </c>
      <c r="E1181" s="13">
        <f>단가대비표!O160</f>
        <v>0</v>
      </c>
      <c r="F1181" s="14">
        <f>TRUNC(E1181*D1181,1)</f>
        <v>0</v>
      </c>
      <c r="G1181" s="13">
        <f>단가대비표!P160</f>
        <v>130264</v>
      </c>
      <c r="H1181" s="14">
        <f>TRUNC(G1181*D1181,1)</f>
        <v>521</v>
      </c>
      <c r="I1181" s="13">
        <f>단가대비표!V160</f>
        <v>0</v>
      </c>
      <c r="J1181" s="14">
        <f>TRUNC(I1181*D1181,1)</f>
        <v>0</v>
      </c>
      <c r="K1181" s="13">
        <f t="shared" si="141"/>
        <v>130264</v>
      </c>
      <c r="L1181" s="14">
        <f t="shared" si="141"/>
        <v>521</v>
      </c>
      <c r="M1181" s="8" t="s">
        <v>52</v>
      </c>
      <c r="N1181" s="2" t="s">
        <v>2178</v>
      </c>
      <c r="O1181" s="2" t="s">
        <v>864</v>
      </c>
      <c r="P1181" s="2" t="s">
        <v>64</v>
      </c>
      <c r="Q1181" s="2" t="s">
        <v>64</v>
      </c>
      <c r="R1181" s="2" t="s">
        <v>63</v>
      </c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2" t="s">
        <v>52</v>
      </c>
      <c r="AW1181" s="2" t="s">
        <v>2235</v>
      </c>
      <c r="AX1181" s="2" t="s">
        <v>52</v>
      </c>
      <c r="AY1181" s="2" t="s">
        <v>52</v>
      </c>
    </row>
    <row r="1182" spans="1:51" ht="30" customHeight="1">
      <c r="A1182" s="8" t="s">
        <v>845</v>
      </c>
      <c r="B1182" s="8" t="s">
        <v>52</v>
      </c>
      <c r="C1182" s="8" t="s">
        <v>52</v>
      </c>
      <c r="D1182" s="9"/>
      <c r="E1182" s="13"/>
      <c r="F1182" s="14">
        <f>TRUNC(SUMIF(N1178:N1181, N1177, F1178:F1181),0)</f>
        <v>0</v>
      </c>
      <c r="G1182" s="13"/>
      <c r="H1182" s="14">
        <f>TRUNC(SUMIF(N1178:N1181, N1177, H1178:H1181),0)</f>
        <v>8596</v>
      </c>
      <c r="I1182" s="13"/>
      <c r="J1182" s="14">
        <f>TRUNC(SUMIF(N1178:N1181, N1177, J1178:J1181),0)</f>
        <v>0</v>
      </c>
      <c r="K1182" s="13"/>
      <c r="L1182" s="14">
        <f>F1182+H1182+J1182</f>
        <v>8596</v>
      </c>
      <c r="M1182" s="8" t="s">
        <v>52</v>
      </c>
      <c r="N1182" s="2" t="s">
        <v>106</v>
      </c>
      <c r="O1182" s="2" t="s">
        <v>106</v>
      </c>
      <c r="P1182" s="2" t="s">
        <v>52</v>
      </c>
      <c r="Q1182" s="2" t="s">
        <v>52</v>
      </c>
      <c r="R1182" s="2" t="s">
        <v>52</v>
      </c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2" t="s">
        <v>52</v>
      </c>
      <c r="AW1182" s="2" t="s">
        <v>52</v>
      </c>
      <c r="AX1182" s="2" t="s">
        <v>52</v>
      </c>
      <c r="AY1182" s="2" t="s">
        <v>52</v>
      </c>
    </row>
    <row r="1183" spans="1:51" ht="30" customHeight="1">
      <c r="A1183" s="9"/>
      <c r="B1183" s="9"/>
      <c r="C1183" s="9"/>
      <c r="D1183" s="9"/>
      <c r="E1183" s="13"/>
      <c r="F1183" s="14"/>
      <c r="G1183" s="13"/>
      <c r="H1183" s="14"/>
      <c r="I1183" s="13"/>
      <c r="J1183" s="14"/>
      <c r="K1183" s="13"/>
      <c r="L1183" s="14"/>
      <c r="M1183" s="9"/>
    </row>
    <row r="1184" spans="1:51" ht="30" customHeight="1">
      <c r="A1184" s="44" t="s">
        <v>2236</v>
      </c>
      <c r="B1184" s="44"/>
      <c r="C1184" s="44"/>
      <c r="D1184" s="44"/>
      <c r="E1184" s="45"/>
      <c r="F1184" s="46"/>
      <c r="G1184" s="45"/>
      <c r="H1184" s="46"/>
      <c r="I1184" s="45"/>
      <c r="J1184" s="46"/>
      <c r="K1184" s="45"/>
      <c r="L1184" s="46"/>
      <c r="M1184" s="44"/>
      <c r="N1184" s="1" t="s">
        <v>1233</v>
      </c>
    </row>
    <row r="1185" spans="1:51" ht="30" customHeight="1">
      <c r="A1185" s="8" t="s">
        <v>1564</v>
      </c>
      <c r="B1185" s="8" t="s">
        <v>858</v>
      </c>
      <c r="C1185" s="8" t="s">
        <v>859</v>
      </c>
      <c r="D1185" s="9">
        <v>3.5000000000000003E-2</v>
      </c>
      <c r="E1185" s="13">
        <f>단가대비표!O181</f>
        <v>0</v>
      </c>
      <c r="F1185" s="14">
        <f>TRUNC(E1185*D1185,1)</f>
        <v>0</v>
      </c>
      <c r="G1185" s="13">
        <f>단가대비표!P181</f>
        <v>192305</v>
      </c>
      <c r="H1185" s="14">
        <f>TRUNC(G1185*D1185,1)</f>
        <v>6730.6</v>
      </c>
      <c r="I1185" s="13">
        <f>단가대비표!V181</f>
        <v>0</v>
      </c>
      <c r="J1185" s="14">
        <f>TRUNC(I1185*D1185,1)</f>
        <v>0</v>
      </c>
      <c r="K1185" s="13">
        <f>TRUNC(E1185+G1185+I1185,1)</f>
        <v>192305</v>
      </c>
      <c r="L1185" s="14">
        <f>TRUNC(F1185+H1185+J1185,1)</f>
        <v>6730.6</v>
      </c>
      <c r="M1185" s="8" t="s">
        <v>52</v>
      </c>
      <c r="N1185" s="2" t="s">
        <v>1233</v>
      </c>
      <c r="O1185" s="2" t="s">
        <v>1565</v>
      </c>
      <c r="P1185" s="2" t="s">
        <v>64</v>
      </c>
      <c r="Q1185" s="2" t="s">
        <v>64</v>
      </c>
      <c r="R1185" s="2" t="s">
        <v>63</v>
      </c>
      <c r="S1185" s="3"/>
      <c r="T1185" s="3"/>
      <c r="U1185" s="3"/>
      <c r="V1185" s="3">
        <v>1</v>
      </c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2" t="s">
        <v>52</v>
      </c>
      <c r="AW1185" s="2" t="s">
        <v>2237</v>
      </c>
      <c r="AX1185" s="2" t="s">
        <v>52</v>
      </c>
      <c r="AY1185" s="2" t="s">
        <v>52</v>
      </c>
    </row>
    <row r="1186" spans="1:51" ht="30" customHeight="1">
      <c r="A1186" s="8" t="s">
        <v>869</v>
      </c>
      <c r="B1186" s="8" t="s">
        <v>2238</v>
      </c>
      <c r="C1186" s="8" t="s">
        <v>172</v>
      </c>
      <c r="D1186" s="9">
        <v>1</v>
      </c>
      <c r="E1186" s="13">
        <v>0</v>
      </c>
      <c r="F1186" s="14">
        <f>TRUNC(E1186*D1186,1)</f>
        <v>0</v>
      </c>
      <c r="G1186" s="13">
        <v>0</v>
      </c>
      <c r="H1186" s="14">
        <f>TRUNC(G1186*D1186,1)</f>
        <v>0</v>
      </c>
      <c r="I1186" s="13">
        <f>TRUNC(SUMIF(V1185:V1186, RIGHTB(O1186, 1), H1185:H1186)*U1186, 2)</f>
        <v>269.22000000000003</v>
      </c>
      <c r="J1186" s="14">
        <f>TRUNC(I1186*D1186,1)</f>
        <v>269.2</v>
      </c>
      <c r="K1186" s="13">
        <f>TRUNC(E1186+G1186+I1186,1)</f>
        <v>269.2</v>
      </c>
      <c r="L1186" s="14">
        <f>TRUNC(F1186+H1186+J1186,1)</f>
        <v>269.2</v>
      </c>
      <c r="M1186" s="8" t="s">
        <v>52</v>
      </c>
      <c r="N1186" s="2" t="s">
        <v>1233</v>
      </c>
      <c r="O1186" s="2" t="s">
        <v>843</v>
      </c>
      <c r="P1186" s="2" t="s">
        <v>64</v>
      </c>
      <c r="Q1186" s="2" t="s">
        <v>64</v>
      </c>
      <c r="R1186" s="2" t="s">
        <v>64</v>
      </c>
      <c r="S1186" s="3">
        <v>1</v>
      </c>
      <c r="T1186" s="3">
        <v>2</v>
      </c>
      <c r="U1186" s="3">
        <v>0.04</v>
      </c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2" t="s">
        <v>52</v>
      </c>
      <c r="AW1186" s="2" t="s">
        <v>2239</v>
      </c>
      <c r="AX1186" s="2" t="s">
        <v>52</v>
      </c>
      <c r="AY1186" s="2" t="s">
        <v>52</v>
      </c>
    </row>
    <row r="1187" spans="1:51" ht="30" customHeight="1">
      <c r="A1187" s="8" t="s">
        <v>845</v>
      </c>
      <c r="B1187" s="8" t="s">
        <v>52</v>
      </c>
      <c r="C1187" s="8" t="s">
        <v>52</v>
      </c>
      <c r="D1187" s="9"/>
      <c r="E1187" s="13"/>
      <c r="F1187" s="14">
        <f>TRUNC(SUMIF(N1185:N1186, N1184, F1185:F1186),0)</f>
        <v>0</v>
      </c>
      <c r="G1187" s="13"/>
      <c r="H1187" s="14">
        <f>TRUNC(SUMIF(N1185:N1186, N1184, H1185:H1186),0)</f>
        <v>6730</v>
      </c>
      <c r="I1187" s="13"/>
      <c r="J1187" s="14">
        <f>TRUNC(SUMIF(N1185:N1186, N1184, J1185:J1186),0)</f>
        <v>269</v>
      </c>
      <c r="K1187" s="13"/>
      <c r="L1187" s="14">
        <f>F1187+H1187+J1187</f>
        <v>6999</v>
      </c>
      <c r="M1187" s="8" t="s">
        <v>52</v>
      </c>
      <c r="N1187" s="2" t="s">
        <v>106</v>
      </c>
      <c r="O1187" s="2" t="s">
        <v>106</v>
      </c>
      <c r="P1187" s="2" t="s">
        <v>52</v>
      </c>
      <c r="Q1187" s="2" t="s">
        <v>52</v>
      </c>
      <c r="R1187" s="2" t="s">
        <v>52</v>
      </c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2" t="s">
        <v>52</v>
      </c>
      <c r="AW1187" s="2" t="s">
        <v>52</v>
      </c>
      <c r="AX1187" s="2" t="s">
        <v>52</v>
      </c>
      <c r="AY1187" s="2" t="s">
        <v>52</v>
      </c>
    </row>
    <row r="1188" spans="1:51" ht="30" customHeight="1">
      <c r="A1188" s="9"/>
      <c r="B1188" s="9"/>
      <c r="C1188" s="9"/>
      <c r="D1188" s="9"/>
      <c r="E1188" s="13"/>
      <c r="F1188" s="14"/>
      <c r="G1188" s="13"/>
      <c r="H1188" s="14"/>
      <c r="I1188" s="13"/>
      <c r="J1188" s="14"/>
      <c r="K1188" s="13"/>
      <c r="L1188" s="14"/>
      <c r="M1188" s="9"/>
    </row>
    <row r="1189" spans="1:51" ht="30" customHeight="1">
      <c r="A1189" s="44" t="s">
        <v>2240</v>
      </c>
      <c r="B1189" s="44"/>
      <c r="C1189" s="44"/>
      <c r="D1189" s="44"/>
      <c r="E1189" s="45"/>
      <c r="F1189" s="46"/>
      <c r="G1189" s="45"/>
      <c r="H1189" s="46"/>
      <c r="I1189" s="45"/>
      <c r="J1189" s="46"/>
      <c r="K1189" s="45"/>
      <c r="L1189" s="46"/>
      <c r="M1189" s="44"/>
      <c r="N1189" s="1" t="s">
        <v>1239</v>
      </c>
    </row>
    <row r="1190" spans="1:51" ht="30" customHeight="1">
      <c r="A1190" s="8" t="s">
        <v>1272</v>
      </c>
      <c r="B1190" s="8" t="s">
        <v>858</v>
      </c>
      <c r="C1190" s="8" t="s">
        <v>859</v>
      </c>
      <c r="D1190" s="9">
        <v>0.1</v>
      </c>
      <c r="E1190" s="13">
        <f>단가대비표!O178</f>
        <v>0</v>
      </c>
      <c r="F1190" s="14">
        <f>TRUNC(E1190*D1190,1)</f>
        <v>0</v>
      </c>
      <c r="G1190" s="13">
        <f>단가대비표!P178</f>
        <v>214502</v>
      </c>
      <c r="H1190" s="14">
        <f>TRUNC(G1190*D1190,1)</f>
        <v>21450.2</v>
      </c>
      <c r="I1190" s="13">
        <f>단가대비표!V178</f>
        <v>0</v>
      </c>
      <c r="J1190" s="14">
        <f>TRUNC(I1190*D1190,1)</f>
        <v>0</v>
      </c>
      <c r="K1190" s="13">
        <f t="shared" ref="K1190:L1192" si="142">TRUNC(E1190+G1190+I1190,1)</f>
        <v>214502</v>
      </c>
      <c r="L1190" s="14">
        <f t="shared" si="142"/>
        <v>21450.2</v>
      </c>
      <c r="M1190" s="8" t="s">
        <v>52</v>
      </c>
      <c r="N1190" s="2" t="s">
        <v>1239</v>
      </c>
      <c r="O1190" s="2" t="s">
        <v>1273</v>
      </c>
      <c r="P1190" s="2" t="s">
        <v>64</v>
      </c>
      <c r="Q1190" s="2" t="s">
        <v>64</v>
      </c>
      <c r="R1190" s="2" t="s">
        <v>63</v>
      </c>
      <c r="S1190" s="3"/>
      <c r="T1190" s="3"/>
      <c r="U1190" s="3"/>
      <c r="V1190" s="3">
        <v>1</v>
      </c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2" t="s">
        <v>52</v>
      </c>
      <c r="AW1190" s="2" t="s">
        <v>2241</v>
      </c>
      <c r="AX1190" s="2" t="s">
        <v>52</v>
      </c>
      <c r="AY1190" s="2" t="s">
        <v>52</v>
      </c>
    </row>
    <row r="1191" spans="1:51" ht="30" customHeight="1">
      <c r="A1191" s="8" t="s">
        <v>862</v>
      </c>
      <c r="B1191" s="8" t="s">
        <v>863</v>
      </c>
      <c r="C1191" s="8" t="s">
        <v>859</v>
      </c>
      <c r="D1191" s="9">
        <v>0.05</v>
      </c>
      <c r="E1191" s="13">
        <f>단가대비표!O160</f>
        <v>0</v>
      </c>
      <c r="F1191" s="14">
        <f>TRUNC(E1191*D1191,1)</f>
        <v>0</v>
      </c>
      <c r="G1191" s="13">
        <f>단가대비표!P160</f>
        <v>130264</v>
      </c>
      <c r="H1191" s="14">
        <f>TRUNC(G1191*D1191,1)</f>
        <v>6513.2</v>
      </c>
      <c r="I1191" s="13">
        <f>단가대비표!V160</f>
        <v>0</v>
      </c>
      <c r="J1191" s="14">
        <f>TRUNC(I1191*D1191,1)</f>
        <v>0</v>
      </c>
      <c r="K1191" s="13">
        <f t="shared" si="142"/>
        <v>130264</v>
      </c>
      <c r="L1191" s="14">
        <f t="shared" si="142"/>
        <v>6513.2</v>
      </c>
      <c r="M1191" s="8" t="s">
        <v>52</v>
      </c>
      <c r="N1191" s="2" t="s">
        <v>1239</v>
      </c>
      <c r="O1191" s="2" t="s">
        <v>864</v>
      </c>
      <c r="P1191" s="2" t="s">
        <v>64</v>
      </c>
      <c r="Q1191" s="2" t="s">
        <v>64</v>
      </c>
      <c r="R1191" s="2" t="s">
        <v>63</v>
      </c>
      <c r="S1191" s="3"/>
      <c r="T1191" s="3"/>
      <c r="U1191" s="3"/>
      <c r="V1191" s="3">
        <v>1</v>
      </c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2" t="s">
        <v>52</v>
      </c>
      <c r="AW1191" s="2" t="s">
        <v>2242</v>
      </c>
      <c r="AX1191" s="2" t="s">
        <v>52</v>
      </c>
      <c r="AY1191" s="2" t="s">
        <v>52</v>
      </c>
    </row>
    <row r="1192" spans="1:51" ht="30" customHeight="1">
      <c r="A1192" s="8" t="s">
        <v>869</v>
      </c>
      <c r="B1192" s="8" t="s">
        <v>999</v>
      </c>
      <c r="C1192" s="8" t="s">
        <v>172</v>
      </c>
      <c r="D1192" s="9">
        <v>1</v>
      </c>
      <c r="E1192" s="13">
        <v>0</v>
      </c>
      <c r="F1192" s="14">
        <f>TRUNC(E1192*D1192,1)</f>
        <v>0</v>
      </c>
      <c r="G1192" s="13">
        <v>0</v>
      </c>
      <c r="H1192" s="14">
        <f>TRUNC(G1192*D1192,1)</f>
        <v>0</v>
      </c>
      <c r="I1192" s="13">
        <f>TRUNC(SUMIF(V1190:V1192, RIGHTB(O1192, 1), H1190:H1192)*U1192, 2)</f>
        <v>559.26</v>
      </c>
      <c r="J1192" s="14">
        <f>TRUNC(I1192*D1192,1)</f>
        <v>559.20000000000005</v>
      </c>
      <c r="K1192" s="13">
        <f t="shared" si="142"/>
        <v>559.20000000000005</v>
      </c>
      <c r="L1192" s="14">
        <f t="shared" si="142"/>
        <v>559.20000000000005</v>
      </c>
      <c r="M1192" s="8" t="s">
        <v>52</v>
      </c>
      <c r="N1192" s="2" t="s">
        <v>1239</v>
      </c>
      <c r="O1192" s="2" t="s">
        <v>843</v>
      </c>
      <c r="P1192" s="2" t="s">
        <v>64</v>
      </c>
      <c r="Q1192" s="2" t="s">
        <v>64</v>
      </c>
      <c r="R1192" s="2" t="s">
        <v>64</v>
      </c>
      <c r="S1192" s="3">
        <v>1</v>
      </c>
      <c r="T1192" s="3">
        <v>2</v>
      </c>
      <c r="U1192" s="3">
        <v>0.02</v>
      </c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2" t="s">
        <v>52</v>
      </c>
      <c r="AW1192" s="2" t="s">
        <v>2243</v>
      </c>
      <c r="AX1192" s="2" t="s">
        <v>52</v>
      </c>
      <c r="AY1192" s="2" t="s">
        <v>52</v>
      </c>
    </row>
    <row r="1193" spans="1:51" ht="30" customHeight="1">
      <c r="A1193" s="8" t="s">
        <v>845</v>
      </c>
      <c r="B1193" s="8" t="s">
        <v>52</v>
      </c>
      <c r="C1193" s="8" t="s">
        <v>52</v>
      </c>
      <c r="D1193" s="9"/>
      <c r="E1193" s="13"/>
      <c r="F1193" s="14">
        <f>TRUNC(SUMIF(N1190:N1192, N1189, F1190:F1192),0)</f>
        <v>0</v>
      </c>
      <c r="G1193" s="13"/>
      <c r="H1193" s="14">
        <f>TRUNC(SUMIF(N1190:N1192, N1189, H1190:H1192),0)</f>
        <v>27963</v>
      </c>
      <c r="I1193" s="13"/>
      <c r="J1193" s="14">
        <f>TRUNC(SUMIF(N1190:N1192, N1189, J1190:J1192),0)</f>
        <v>559</v>
      </c>
      <c r="K1193" s="13"/>
      <c r="L1193" s="14">
        <f>F1193+H1193+J1193</f>
        <v>28522</v>
      </c>
      <c r="M1193" s="8" t="s">
        <v>52</v>
      </c>
      <c r="N1193" s="2" t="s">
        <v>106</v>
      </c>
      <c r="O1193" s="2" t="s">
        <v>106</v>
      </c>
      <c r="P1193" s="2" t="s">
        <v>52</v>
      </c>
      <c r="Q1193" s="2" t="s">
        <v>52</v>
      </c>
      <c r="R1193" s="2" t="s">
        <v>52</v>
      </c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2" t="s">
        <v>52</v>
      </c>
      <c r="AW1193" s="2" t="s">
        <v>52</v>
      </c>
      <c r="AX1193" s="2" t="s">
        <v>52</v>
      </c>
      <c r="AY1193" s="2" t="s">
        <v>52</v>
      </c>
    </row>
    <row r="1194" spans="1:51" ht="30" customHeight="1">
      <c r="A1194" s="9"/>
      <c r="B1194" s="9"/>
      <c r="C1194" s="9"/>
      <c r="D1194" s="9"/>
      <c r="E1194" s="13"/>
      <c r="F1194" s="14"/>
      <c r="G1194" s="13"/>
      <c r="H1194" s="14"/>
      <c r="I1194" s="13"/>
      <c r="J1194" s="14"/>
      <c r="K1194" s="13"/>
      <c r="L1194" s="14"/>
      <c r="M1194" s="9"/>
    </row>
    <row r="1195" spans="1:51" ht="30" customHeight="1">
      <c r="A1195" s="44" t="s">
        <v>2244</v>
      </c>
      <c r="B1195" s="44"/>
      <c r="C1195" s="44"/>
      <c r="D1195" s="44"/>
      <c r="E1195" s="45"/>
      <c r="F1195" s="46"/>
      <c r="G1195" s="45"/>
      <c r="H1195" s="46"/>
      <c r="I1195" s="45"/>
      <c r="J1195" s="46"/>
      <c r="K1195" s="45"/>
      <c r="L1195" s="46"/>
      <c r="M1195" s="44"/>
      <c r="N1195" s="1" t="s">
        <v>1245</v>
      </c>
    </row>
    <row r="1196" spans="1:51" ht="30" customHeight="1">
      <c r="A1196" s="8" t="s">
        <v>1272</v>
      </c>
      <c r="B1196" s="8" t="s">
        <v>858</v>
      </c>
      <c r="C1196" s="8" t="s">
        <v>859</v>
      </c>
      <c r="D1196" s="9">
        <v>7.0000000000000007E-2</v>
      </c>
      <c r="E1196" s="13">
        <f>단가대비표!O178</f>
        <v>0</v>
      </c>
      <c r="F1196" s="14">
        <f>TRUNC(E1196*D1196,1)</f>
        <v>0</v>
      </c>
      <c r="G1196" s="13">
        <f>단가대비표!P178</f>
        <v>214502</v>
      </c>
      <c r="H1196" s="14">
        <f>TRUNC(G1196*D1196,1)</f>
        <v>15015.1</v>
      </c>
      <c r="I1196" s="13">
        <f>단가대비표!V178</f>
        <v>0</v>
      </c>
      <c r="J1196" s="14">
        <f>TRUNC(I1196*D1196,1)</f>
        <v>0</v>
      </c>
      <c r="K1196" s="13">
        <f t="shared" ref="K1196:L1198" si="143">TRUNC(E1196+G1196+I1196,1)</f>
        <v>214502</v>
      </c>
      <c r="L1196" s="14">
        <f t="shared" si="143"/>
        <v>15015.1</v>
      </c>
      <c r="M1196" s="8" t="s">
        <v>52</v>
      </c>
      <c r="N1196" s="2" t="s">
        <v>1245</v>
      </c>
      <c r="O1196" s="2" t="s">
        <v>1273</v>
      </c>
      <c r="P1196" s="2" t="s">
        <v>64</v>
      </c>
      <c r="Q1196" s="2" t="s">
        <v>64</v>
      </c>
      <c r="R1196" s="2" t="s">
        <v>63</v>
      </c>
      <c r="S1196" s="3"/>
      <c r="T1196" s="3"/>
      <c r="U1196" s="3"/>
      <c r="V1196" s="3">
        <v>1</v>
      </c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2" t="s">
        <v>52</v>
      </c>
      <c r="AW1196" s="2" t="s">
        <v>2245</v>
      </c>
      <c r="AX1196" s="2" t="s">
        <v>52</v>
      </c>
      <c r="AY1196" s="2" t="s">
        <v>52</v>
      </c>
    </row>
    <row r="1197" spans="1:51" ht="30" customHeight="1">
      <c r="A1197" s="8" t="s">
        <v>862</v>
      </c>
      <c r="B1197" s="8" t="s">
        <v>863</v>
      </c>
      <c r="C1197" s="8" t="s">
        <v>859</v>
      </c>
      <c r="D1197" s="9">
        <v>0.03</v>
      </c>
      <c r="E1197" s="13">
        <f>단가대비표!O160</f>
        <v>0</v>
      </c>
      <c r="F1197" s="14">
        <f>TRUNC(E1197*D1197,1)</f>
        <v>0</v>
      </c>
      <c r="G1197" s="13">
        <f>단가대비표!P160</f>
        <v>130264</v>
      </c>
      <c r="H1197" s="14">
        <f>TRUNC(G1197*D1197,1)</f>
        <v>3907.9</v>
      </c>
      <c r="I1197" s="13">
        <f>단가대비표!V160</f>
        <v>0</v>
      </c>
      <c r="J1197" s="14">
        <f>TRUNC(I1197*D1197,1)</f>
        <v>0</v>
      </c>
      <c r="K1197" s="13">
        <f t="shared" si="143"/>
        <v>130264</v>
      </c>
      <c r="L1197" s="14">
        <f t="shared" si="143"/>
        <v>3907.9</v>
      </c>
      <c r="M1197" s="8" t="s">
        <v>52</v>
      </c>
      <c r="N1197" s="2" t="s">
        <v>1245</v>
      </c>
      <c r="O1197" s="2" t="s">
        <v>864</v>
      </c>
      <c r="P1197" s="2" t="s">
        <v>64</v>
      </c>
      <c r="Q1197" s="2" t="s">
        <v>64</v>
      </c>
      <c r="R1197" s="2" t="s">
        <v>63</v>
      </c>
      <c r="S1197" s="3"/>
      <c r="T1197" s="3"/>
      <c r="U1197" s="3"/>
      <c r="V1197" s="3">
        <v>1</v>
      </c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2" t="s">
        <v>52</v>
      </c>
      <c r="AW1197" s="2" t="s">
        <v>2246</v>
      </c>
      <c r="AX1197" s="2" t="s">
        <v>52</v>
      </c>
      <c r="AY1197" s="2" t="s">
        <v>52</v>
      </c>
    </row>
    <row r="1198" spans="1:51" ht="30" customHeight="1">
      <c r="A1198" s="8" t="s">
        <v>869</v>
      </c>
      <c r="B1198" s="8" t="s">
        <v>999</v>
      </c>
      <c r="C1198" s="8" t="s">
        <v>172</v>
      </c>
      <c r="D1198" s="9">
        <v>1</v>
      </c>
      <c r="E1198" s="13">
        <v>0</v>
      </c>
      <c r="F1198" s="14">
        <f>TRUNC(E1198*D1198,1)</f>
        <v>0</v>
      </c>
      <c r="G1198" s="13">
        <v>0</v>
      </c>
      <c r="H1198" s="14">
        <f>TRUNC(G1198*D1198,1)</f>
        <v>0</v>
      </c>
      <c r="I1198" s="13">
        <f>TRUNC(SUMIF(V1196:V1198, RIGHTB(O1198, 1), H1196:H1198)*U1198, 2)</f>
        <v>378.46</v>
      </c>
      <c r="J1198" s="14">
        <f>TRUNC(I1198*D1198,1)</f>
        <v>378.4</v>
      </c>
      <c r="K1198" s="13">
        <f t="shared" si="143"/>
        <v>378.4</v>
      </c>
      <c r="L1198" s="14">
        <f t="shared" si="143"/>
        <v>378.4</v>
      </c>
      <c r="M1198" s="8" t="s">
        <v>52</v>
      </c>
      <c r="N1198" s="2" t="s">
        <v>1245</v>
      </c>
      <c r="O1198" s="2" t="s">
        <v>843</v>
      </c>
      <c r="P1198" s="2" t="s">
        <v>64</v>
      </c>
      <c r="Q1198" s="2" t="s">
        <v>64</v>
      </c>
      <c r="R1198" s="2" t="s">
        <v>64</v>
      </c>
      <c r="S1198" s="3">
        <v>1</v>
      </c>
      <c r="T1198" s="3">
        <v>2</v>
      </c>
      <c r="U1198" s="3">
        <v>0.02</v>
      </c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2" t="s">
        <v>52</v>
      </c>
      <c r="AW1198" s="2" t="s">
        <v>2247</v>
      </c>
      <c r="AX1198" s="2" t="s">
        <v>52</v>
      </c>
      <c r="AY1198" s="2" t="s">
        <v>52</v>
      </c>
    </row>
    <row r="1199" spans="1:51" ht="30" customHeight="1">
      <c r="A1199" s="8" t="s">
        <v>845</v>
      </c>
      <c r="B1199" s="8" t="s">
        <v>52</v>
      </c>
      <c r="C1199" s="8" t="s">
        <v>52</v>
      </c>
      <c r="D1199" s="9"/>
      <c r="E1199" s="13"/>
      <c r="F1199" s="14">
        <f>TRUNC(SUMIF(N1196:N1198, N1195, F1196:F1198),0)</f>
        <v>0</v>
      </c>
      <c r="G1199" s="13"/>
      <c r="H1199" s="14">
        <f>TRUNC(SUMIF(N1196:N1198, N1195, H1196:H1198),0)</f>
        <v>18923</v>
      </c>
      <c r="I1199" s="13"/>
      <c r="J1199" s="14">
        <f>TRUNC(SUMIF(N1196:N1198, N1195, J1196:J1198),0)</f>
        <v>378</v>
      </c>
      <c r="K1199" s="13"/>
      <c r="L1199" s="14">
        <f>F1199+H1199+J1199</f>
        <v>19301</v>
      </c>
      <c r="M1199" s="8" t="s">
        <v>52</v>
      </c>
      <c r="N1199" s="2" t="s">
        <v>106</v>
      </c>
      <c r="O1199" s="2" t="s">
        <v>106</v>
      </c>
      <c r="P1199" s="2" t="s">
        <v>52</v>
      </c>
      <c r="Q1199" s="2" t="s">
        <v>52</v>
      </c>
      <c r="R1199" s="2" t="s">
        <v>52</v>
      </c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2" t="s">
        <v>52</v>
      </c>
      <c r="AW1199" s="2" t="s">
        <v>52</v>
      </c>
      <c r="AX1199" s="2" t="s">
        <v>52</v>
      </c>
      <c r="AY1199" s="2" t="s">
        <v>52</v>
      </c>
    </row>
    <row r="1200" spans="1:51" ht="30" customHeight="1">
      <c r="A1200" s="9"/>
      <c r="B1200" s="9"/>
      <c r="C1200" s="9"/>
      <c r="D1200" s="9"/>
      <c r="E1200" s="13"/>
      <c r="F1200" s="14"/>
      <c r="G1200" s="13"/>
      <c r="H1200" s="14"/>
      <c r="I1200" s="13"/>
      <c r="J1200" s="14"/>
      <c r="K1200" s="13"/>
      <c r="L1200" s="14"/>
      <c r="M1200" s="9"/>
    </row>
    <row r="1201" spans="1:51" ht="30" customHeight="1">
      <c r="A1201" s="44" t="s">
        <v>2248</v>
      </c>
      <c r="B1201" s="44"/>
      <c r="C1201" s="44"/>
      <c r="D1201" s="44"/>
      <c r="E1201" s="45"/>
      <c r="F1201" s="46"/>
      <c r="G1201" s="45"/>
      <c r="H1201" s="46"/>
      <c r="I1201" s="45"/>
      <c r="J1201" s="46"/>
      <c r="K1201" s="45"/>
      <c r="L1201" s="46"/>
      <c r="M1201" s="44"/>
      <c r="N1201" s="1" t="s">
        <v>1251</v>
      </c>
    </row>
    <row r="1202" spans="1:51" ht="30" customHeight="1">
      <c r="A1202" s="8" t="s">
        <v>1272</v>
      </c>
      <c r="B1202" s="8" t="s">
        <v>858</v>
      </c>
      <c r="C1202" s="8" t="s">
        <v>859</v>
      </c>
      <c r="D1202" s="9">
        <v>3.5000000000000003E-2</v>
      </c>
      <c r="E1202" s="13">
        <f>단가대비표!O178</f>
        <v>0</v>
      </c>
      <c r="F1202" s="14">
        <f>TRUNC(E1202*D1202,1)</f>
        <v>0</v>
      </c>
      <c r="G1202" s="13">
        <f>단가대비표!P178</f>
        <v>214502</v>
      </c>
      <c r="H1202" s="14">
        <f>TRUNC(G1202*D1202,1)</f>
        <v>7507.5</v>
      </c>
      <c r="I1202" s="13">
        <f>단가대비표!V178</f>
        <v>0</v>
      </c>
      <c r="J1202" s="14">
        <f>TRUNC(I1202*D1202,1)</f>
        <v>0</v>
      </c>
      <c r="K1202" s="13">
        <f>TRUNC(E1202+G1202+I1202,1)</f>
        <v>214502</v>
      </c>
      <c r="L1202" s="14">
        <f>TRUNC(F1202+H1202+J1202,1)</f>
        <v>7507.5</v>
      </c>
      <c r="M1202" s="8" t="s">
        <v>52</v>
      </c>
      <c r="N1202" s="2" t="s">
        <v>1251</v>
      </c>
      <c r="O1202" s="2" t="s">
        <v>1273</v>
      </c>
      <c r="P1202" s="2" t="s">
        <v>64</v>
      </c>
      <c r="Q1202" s="2" t="s">
        <v>64</v>
      </c>
      <c r="R1202" s="2" t="s">
        <v>63</v>
      </c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2" t="s">
        <v>52</v>
      </c>
      <c r="AW1202" s="2" t="s">
        <v>2249</v>
      </c>
      <c r="AX1202" s="2" t="s">
        <v>52</v>
      </c>
      <c r="AY1202" s="2" t="s">
        <v>52</v>
      </c>
    </row>
    <row r="1203" spans="1:51" ht="30" customHeight="1">
      <c r="A1203" s="8" t="s">
        <v>862</v>
      </c>
      <c r="B1203" s="8" t="s">
        <v>863</v>
      </c>
      <c r="C1203" s="8" t="s">
        <v>859</v>
      </c>
      <c r="D1203" s="9">
        <v>1.7999999999999999E-2</v>
      </c>
      <c r="E1203" s="13">
        <f>단가대비표!O160</f>
        <v>0</v>
      </c>
      <c r="F1203" s="14">
        <f>TRUNC(E1203*D1203,1)</f>
        <v>0</v>
      </c>
      <c r="G1203" s="13">
        <f>단가대비표!P160</f>
        <v>130264</v>
      </c>
      <c r="H1203" s="14">
        <f>TRUNC(G1203*D1203,1)</f>
        <v>2344.6999999999998</v>
      </c>
      <c r="I1203" s="13">
        <f>단가대비표!V160</f>
        <v>0</v>
      </c>
      <c r="J1203" s="14">
        <f>TRUNC(I1203*D1203,1)</f>
        <v>0</v>
      </c>
      <c r="K1203" s="13">
        <f>TRUNC(E1203+G1203+I1203,1)</f>
        <v>130264</v>
      </c>
      <c r="L1203" s="14">
        <f>TRUNC(F1203+H1203+J1203,1)</f>
        <v>2344.6999999999998</v>
      </c>
      <c r="M1203" s="8" t="s">
        <v>52</v>
      </c>
      <c r="N1203" s="2" t="s">
        <v>1251</v>
      </c>
      <c r="O1203" s="2" t="s">
        <v>864</v>
      </c>
      <c r="P1203" s="2" t="s">
        <v>64</v>
      </c>
      <c r="Q1203" s="2" t="s">
        <v>64</v>
      </c>
      <c r="R1203" s="2" t="s">
        <v>63</v>
      </c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2" t="s">
        <v>52</v>
      </c>
      <c r="AW1203" s="2" t="s">
        <v>2250</v>
      </c>
      <c r="AX1203" s="2" t="s">
        <v>52</v>
      </c>
      <c r="AY1203" s="2" t="s">
        <v>52</v>
      </c>
    </row>
    <row r="1204" spans="1:51" ht="30" customHeight="1">
      <c r="A1204" s="8" t="s">
        <v>845</v>
      </c>
      <c r="B1204" s="8" t="s">
        <v>52</v>
      </c>
      <c r="C1204" s="8" t="s">
        <v>52</v>
      </c>
      <c r="D1204" s="9"/>
      <c r="E1204" s="13"/>
      <c r="F1204" s="14">
        <f>TRUNC(SUMIF(N1202:N1203, N1201, F1202:F1203),0)</f>
        <v>0</v>
      </c>
      <c r="G1204" s="13"/>
      <c r="H1204" s="14">
        <f>TRUNC(SUMIF(N1202:N1203, N1201, H1202:H1203),0)</f>
        <v>9852</v>
      </c>
      <c r="I1204" s="13"/>
      <c r="J1204" s="14">
        <f>TRUNC(SUMIF(N1202:N1203, N1201, J1202:J1203),0)</f>
        <v>0</v>
      </c>
      <c r="K1204" s="13"/>
      <c r="L1204" s="14">
        <f>F1204+H1204+J1204</f>
        <v>9852</v>
      </c>
      <c r="M1204" s="8" t="s">
        <v>52</v>
      </c>
      <c r="N1204" s="2" t="s">
        <v>106</v>
      </c>
      <c r="O1204" s="2" t="s">
        <v>106</v>
      </c>
      <c r="P1204" s="2" t="s">
        <v>52</v>
      </c>
      <c r="Q1204" s="2" t="s">
        <v>52</v>
      </c>
      <c r="R1204" s="2" t="s">
        <v>52</v>
      </c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2" t="s">
        <v>52</v>
      </c>
      <c r="AW1204" s="2" t="s">
        <v>52</v>
      </c>
      <c r="AX1204" s="2" t="s">
        <v>52</v>
      </c>
      <c r="AY1204" s="2" t="s">
        <v>52</v>
      </c>
    </row>
    <row r="1205" spans="1:51" ht="30" customHeight="1">
      <c r="A1205" s="9"/>
      <c r="B1205" s="9"/>
      <c r="C1205" s="9"/>
      <c r="D1205" s="9"/>
      <c r="E1205" s="13"/>
      <c r="F1205" s="14"/>
      <c r="G1205" s="13"/>
      <c r="H1205" s="14"/>
      <c r="I1205" s="13"/>
      <c r="J1205" s="14"/>
      <c r="K1205" s="13"/>
      <c r="L1205" s="14"/>
      <c r="M1205" s="9"/>
    </row>
    <row r="1206" spans="1:51" ht="30" customHeight="1">
      <c r="A1206" s="44" t="s">
        <v>2251</v>
      </c>
      <c r="B1206" s="44"/>
      <c r="C1206" s="44"/>
      <c r="D1206" s="44"/>
      <c r="E1206" s="45"/>
      <c r="F1206" s="46"/>
      <c r="G1206" s="45"/>
      <c r="H1206" s="46"/>
      <c r="I1206" s="45"/>
      <c r="J1206" s="46"/>
      <c r="K1206" s="45"/>
      <c r="L1206" s="46"/>
      <c r="M1206" s="44"/>
      <c r="N1206" s="1" t="s">
        <v>1282</v>
      </c>
    </row>
    <row r="1207" spans="1:51" ht="30" customHeight="1">
      <c r="A1207" s="8" t="s">
        <v>1272</v>
      </c>
      <c r="B1207" s="8" t="s">
        <v>858</v>
      </c>
      <c r="C1207" s="8" t="s">
        <v>859</v>
      </c>
      <c r="D1207" s="9">
        <v>2.4E-2</v>
      </c>
      <c r="E1207" s="13">
        <f>단가대비표!O178</f>
        <v>0</v>
      </c>
      <c r="F1207" s="14">
        <f>TRUNC(E1207*D1207,1)</f>
        <v>0</v>
      </c>
      <c r="G1207" s="13">
        <f>단가대비표!P178</f>
        <v>214502</v>
      </c>
      <c r="H1207" s="14">
        <f>TRUNC(G1207*D1207,1)</f>
        <v>5148</v>
      </c>
      <c r="I1207" s="13">
        <f>단가대비표!V178</f>
        <v>0</v>
      </c>
      <c r="J1207" s="14">
        <f>TRUNC(I1207*D1207,1)</f>
        <v>0</v>
      </c>
      <c r="K1207" s="13">
        <f>TRUNC(E1207+G1207+I1207,1)</f>
        <v>214502</v>
      </c>
      <c r="L1207" s="14">
        <f>TRUNC(F1207+H1207+J1207,1)</f>
        <v>5148</v>
      </c>
      <c r="M1207" s="8" t="s">
        <v>52</v>
      </c>
      <c r="N1207" s="2" t="s">
        <v>1282</v>
      </c>
      <c r="O1207" s="2" t="s">
        <v>1273</v>
      </c>
      <c r="P1207" s="2" t="s">
        <v>64</v>
      </c>
      <c r="Q1207" s="2" t="s">
        <v>64</v>
      </c>
      <c r="R1207" s="2" t="s">
        <v>63</v>
      </c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2" t="s">
        <v>52</v>
      </c>
      <c r="AW1207" s="2" t="s">
        <v>2252</v>
      </c>
      <c r="AX1207" s="2" t="s">
        <v>52</v>
      </c>
      <c r="AY1207" s="2" t="s">
        <v>52</v>
      </c>
    </row>
    <row r="1208" spans="1:51" ht="30" customHeight="1">
      <c r="A1208" s="8" t="s">
        <v>845</v>
      </c>
      <c r="B1208" s="8" t="s">
        <v>52</v>
      </c>
      <c r="C1208" s="8" t="s">
        <v>52</v>
      </c>
      <c r="D1208" s="9"/>
      <c r="E1208" s="13"/>
      <c r="F1208" s="14">
        <f>TRUNC(SUMIF(N1207:N1207, N1206, F1207:F1207),0)</f>
        <v>0</v>
      </c>
      <c r="G1208" s="13"/>
      <c r="H1208" s="14">
        <f>TRUNC(SUMIF(N1207:N1207, N1206, H1207:H1207),0)</f>
        <v>5148</v>
      </c>
      <c r="I1208" s="13"/>
      <c r="J1208" s="14">
        <f>TRUNC(SUMIF(N1207:N1207, N1206, J1207:J1207),0)</f>
        <v>0</v>
      </c>
      <c r="K1208" s="13"/>
      <c r="L1208" s="14">
        <f>F1208+H1208+J1208</f>
        <v>5148</v>
      </c>
      <c r="M1208" s="8" t="s">
        <v>52</v>
      </c>
      <c r="N1208" s="2" t="s">
        <v>106</v>
      </c>
      <c r="O1208" s="2" t="s">
        <v>106</v>
      </c>
      <c r="P1208" s="2" t="s">
        <v>52</v>
      </c>
      <c r="Q1208" s="2" t="s">
        <v>52</v>
      </c>
      <c r="R1208" s="2" t="s">
        <v>52</v>
      </c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2" t="s">
        <v>52</v>
      </c>
      <c r="AW1208" s="2" t="s">
        <v>52</v>
      </c>
      <c r="AX1208" s="2" t="s">
        <v>52</v>
      </c>
      <c r="AY1208" s="2" t="s">
        <v>52</v>
      </c>
    </row>
    <row r="1209" spans="1:51" ht="30" customHeight="1">
      <c r="A1209" s="9"/>
      <c r="B1209" s="9"/>
      <c r="C1209" s="9"/>
      <c r="D1209" s="9"/>
      <c r="E1209" s="13"/>
      <c r="F1209" s="14"/>
      <c r="G1209" s="13"/>
      <c r="H1209" s="14"/>
      <c r="I1209" s="13"/>
      <c r="J1209" s="14"/>
      <c r="K1209" s="13"/>
      <c r="L1209" s="14"/>
      <c r="M1209" s="9"/>
    </row>
    <row r="1210" spans="1:51" ht="30" customHeight="1">
      <c r="A1210" s="44" t="s">
        <v>2253</v>
      </c>
      <c r="B1210" s="44"/>
      <c r="C1210" s="44"/>
      <c r="D1210" s="44"/>
      <c r="E1210" s="45"/>
      <c r="F1210" s="46"/>
      <c r="G1210" s="45"/>
      <c r="H1210" s="46"/>
      <c r="I1210" s="45"/>
      <c r="J1210" s="46"/>
      <c r="K1210" s="45"/>
      <c r="L1210" s="46"/>
      <c r="M1210" s="44"/>
      <c r="N1210" s="1" t="s">
        <v>1365</v>
      </c>
    </row>
    <row r="1211" spans="1:51" ht="30" customHeight="1">
      <c r="A1211" s="8" t="s">
        <v>1394</v>
      </c>
      <c r="B1211" s="8" t="s">
        <v>858</v>
      </c>
      <c r="C1211" s="8" t="s">
        <v>859</v>
      </c>
      <c r="D1211" s="9">
        <v>0.45100000000000001</v>
      </c>
      <c r="E1211" s="13">
        <f>단가대비표!O175</f>
        <v>0</v>
      </c>
      <c r="F1211" s="14">
        <f>TRUNC(E1211*D1211,1)</f>
        <v>0</v>
      </c>
      <c r="G1211" s="13">
        <f>단가대비표!P175</f>
        <v>195972</v>
      </c>
      <c r="H1211" s="14">
        <f>TRUNC(G1211*D1211,1)</f>
        <v>88383.3</v>
      </c>
      <c r="I1211" s="13">
        <f>단가대비표!V175</f>
        <v>0</v>
      </c>
      <c r="J1211" s="14">
        <f>TRUNC(I1211*D1211,1)</f>
        <v>0</v>
      </c>
      <c r="K1211" s="13">
        <f t="shared" ref="K1211:L1213" si="144">TRUNC(E1211+G1211+I1211,1)</f>
        <v>195972</v>
      </c>
      <c r="L1211" s="14">
        <f t="shared" si="144"/>
        <v>88383.3</v>
      </c>
      <c r="M1211" s="8" t="s">
        <v>52</v>
      </c>
      <c r="N1211" s="2" t="s">
        <v>1365</v>
      </c>
      <c r="O1211" s="2" t="s">
        <v>1395</v>
      </c>
      <c r="P1211" s="2" t="s">
        <v>64</v>
      </c>
      <c r="Q1211" s="2" t="s">
        <v>64</v>
      </c>
      <c r="R1211" s="2" t="s">
        <v>63</v>
      </c>
      <c r="S1211" s="3"/>
      <c r="T1211" s="3"/>
      <c r="U1211" s="3"/>
      <c r="V1211" s="3">
        <v>1</v>
      </c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2" t="s">
        <v>52</v>
      </c>
      <c r="AW1211" s="2" t="s">
        <v>2254</v>
      </c>
      <c r="AX1211" s="2" t="s">
        <v>52</v>
      </c>
      <c r="AY1211" s="2" t="s">
        <v>52</v>
      </c>
    </row>
    <row r="1212" spans="1:51" ht="30" customHeight="1">
      <c r="A1212" s="8" t="s">
        <v>862</v>
      </c>
      <c r="B1212" s="8" t="s">
        <v>863</v>
      </c>
      <c r="C1212" s="8" t="s">
        <v>859</v>
      </c>
      <c r="D1212" s="9">
        <v>0.14299999999999999</v>
      </c>
      <c r="E1212" s="13">
        <f>단가대비표!O160</f>
        <v>0</v>
      </c>
      <c r="F1212" s="14">
        <f>TRUNC(E1212*D1212,1)</f>
        <v>0</v>
      </c>
      <c r="G1212" s="13">
        <f>단가대비표!P160</f>
        <v>130264</v>
      </c>
      <c r="H1212" s="14">
        <f>TRUNC(G1212*D1212,1)</f>
        <v>18627.7</v>
      </c>
      <c r="I1212" s="13">
        <f>단가대비표!V160</f>
        <v>0</v>
      </c>
      <c r="J1212" s="14">
        <f>TRUNC(I1212*D1212,1)</f>
        <v>0</v>
      </c>
      <c r="K1212" s="13">
        <f t="shared" si="144"/>
        <v>130264</v>
      </c>
      <c r="L1212" s="14">
        <f t="shared" si="144"/>
        <v>18627.7</v>
      </c>
      <c r="M1212" s="8" t="s">
        <v>52</v>
      </c>
      <c r="N1212" s="2" t="s">
        <v>1365</v>
      </c>
      <c r="O1212" s="2" t="s">
        <v>864</v>
      </c>
      <c r="P1212" s="2" t="s">
        <v>64</v>
      </c>
      <c r="Q1212" s="2" t="s">
        <v>64</v>
      </c>
      <c r="R1212" s="2" t="s">
        <v>63</v>
      </c>
      <c r="S1212" s="3"/>
      <c r="T1212" s="3"/>
      <c r="U1212" s="3"/>
      <c r="V1212" s="3">
        <v>1</v>
      </c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2" t="s">
        <v>52</v>
      </c>
      <c r="AW1212" s="2" t="s">
        <v>2255</v>
      </c>
      <c r="AX1212" s="2" t="s">
        <v>52</v>
      </c>
      <c r="AY1212" s="2" t="s">
        <v>52</v>
      </c>
    </row>
    <row r="1213" spans="1:51" ht="30" customHeight="1">
      <c r="A1213" s="8" t="s">
        <v>869</v>
      </c>
      <c r="B1213" s="8" t="s">
        <v>999</v>
      </c>
      <c r="C1213" s="8" t="s">
        <v>172</v>
      </c>
      <c r="D1213" s="9">
        <v>1</v>
      </c>
      <c r="E1213" s="13">
        <v>0</v>
      </c>
      <c r="F1213" s="14">
        <f>TRUNC(E1213*D1213,1)</f>
        <v>0</v>
      </c>
      <c r="G1213" s="13">
        <v>0</v>
      </c>
      <c r="H1213" s="14">
        <f>TRUNC(G1213*D1213,1)</f>
        <v>0</v>
      </c>
      <c r="I1213" s="13">
        <f>TRUNC(SUMIF(V1211:V1213, RIGHTB(O1213, 1), H1211:H1213)*U1213, 2)</f>
        <v>2140.2199999999998</v>
      </c>
      <c r="J1213" s="14">
        <f>TRUNC(I1213*D1213,1)</f>
        <v>2140.1999999999998</v>
      </c>
      <c r="K1213" s="13">
        <f t="shared" si="144"/>
        <v>2140.1999999999998</v>
      </c>
      <c r="L1213" s="14">
        <f t="shared" si="144"/>
        <v>2140.1999999999998</v>
      </c>
      <c r="M1213" s="8" t="s">
        <v>52</v>
      </c>
      <c r="N1213" s="2" t="s">
        <v>1365</v>
      </c>
      <c r="O1213" s="2" t="s">
        <v>843</v>
      </c>
      <c r="P1213" s="2" t="s">
        <v>64</v>
      </c>
      <c r="Q1213" s="2" t="s">
        <v>64</v>
      </c>
      <c r="R1213" s="2" t="s">
        <v>64</v>
      </c>
      <c r="S1213" s="3">
        <v>1</v>
      </c>
      <c r="T1213" s="3">
        <v>2</v>
      </c>
      <c r="U1213" s="3">
        <v>0.02</v>
      </c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2" t="s">
        <v>52</v>
      </c>
      <c r="AW1213" s="2" t="s">
        <v>2256</v>
      </c>
      <c r="AX1213" s="2" t="s">
        <v>52</v>
      </c>
      <c r="AY1213" s="2" t="s">
        <v>52</v>
      </c>
    </row>
    <row r="1214" spans="1:51" ht="30" customHeight="1">
      <c r="A1214" s="8" t="s">
        <v>845</v>
      </c>
      <c r="B1214" s="8" t="s">
        <v>52</v>
      </c>
      <c r="C1214" s="8" t="s">
        <v>52</v>
      </c>
      <c r="D1214" s="9"/>
      <c r="E1214" s="13"/>
      <c r="F1214" s="14">
        <f>TRUNC(SUMIF(N1211:N1213, N1210, F1211:F1213),0)</f>
        <v>0</v>
      </c>
      <c r="G1214" s="13"/>
      <c r="H1214" s="14">
        <f>TRUNC(SUMIF(N1211:N1213, N1210, H1211:H1213),0)</f>
        <v>107011</v>
      </c>
      <c r="I1214" s="13"/>
      <c r="J1214" s="14">
        <f>TRUNC(SUMIF(N1211:N1213, N1210, J1211:J1213),0)</f>
        <v>2140</v>
      </c>
      <c r="K1214" s="13"/>
      <c r="L1214" s="14">
        <f>F1214+H1214+J1214</f>
        <v>109151</v>
      </c>
      <c r="M1214" s="8" t="s">
        <v>52</v>
      </c>
      <c r="N1214" s="2" t="s">
        <v>106</v>
      </c>
      <c r="O1214" s="2" t="s">
        <v>106</v>
      </c>
      <c r="P1214" s="2" t="s">
        <v>52</v>
      </c>
      <c r="Q1214" s="2" t="s">
        <v>52</v>
      </c>
      <c r="R1214" s="2" t="s">
        <v>52</v>
      </c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2" t="s">
        <v>52</v>
      </c>
      <c r="AW1214" s="2" t="s">
        <v>52</v>
      </c>
      <c r="AX1214" s="2" t="s">
        <v>52</v>
      </c>
      <c r="AY1214" s="2" t="s">
        <v>52</v>
      </c>
    </row>
    <row r="1215" spans="1:51" ht="30" customHeight="1">
      <c r="A1215" s="9"/>
      <c r="B1215" s="9"/>
      <c r="C1215" s="9"/>
      <c r="D1215" s="9"/>
      <c r="E1215" s="13"/>
      <c r="F1215" s="14"/>
      <c r="G1215" s="13"/>
      <c r="H1215" s="14"/>
      <c r="I1215" s="13"/>
      <c r="J1215" s="14"/>
      <c r="K1215" s="13"/>
      <c r="L1215" s="14"/>
      <c r="M1215" s="9"/>
    </row>
    <row r="1216" spans="1:51" ht="30" customHeight="1">
      <c r="A1216" s="44" t="s">
        <v>2257</v>
      </c>
      <c r="B1216" s="44"/>
      <c r="C1216" s="44"/>
      <c r="D1216" s="44"/>
      <c r="E1216" s="45"/>
      <c r="F1216" s="46"/>
      <c r="G1216" s="45"/>
      <c r="H1216" s="46"/>
      <c r="I1216" s="45"/>
      <c r="J1216" s="46"/>
      <c r="K1216" s="45"/>
      <c r="L1216" s="46"/>
      <c r="M1216" s="44"/>
      <c r="N1216" s="1" t="s">
        <v>1371</v>
      </c>
    </row>
    <row r="1217" spans="1:51" ht="30" customHeight="1">
      <c r="A1217" s="8" t="s">
        <v>1394</v>
      </c>
      <c r="B1217" s="8" t="s">
        <v>858</v>
      </c>
      <c r="C1217" s="8" t="s">
        <v>859</v>
      </c>
      <c r="D1217" s="9">
        <v>0.41499999999999998</v>
      </c>
      <c r="E1217" s="13">
        <f>단가대비표!O175</f>
        <v>0</v>
      </c>
      <c r="F1217" s="14">
        <f>TRUNC(E1217*D1217,1)</f>
        <v>0</v>
      </c>
      <c r="G1217" s="13">
        <f>단가대비표!P175</f>
        <v>195972</v>
      </c>
      <c r="H1217" s="14">
        <f>TRUNC(G1217*D1217,1)</f>
        <v>81328.3</v>
      </c>
      <c r="I1217" s="13">
        <f>단가대비표!V175</f>
        <v>0</v>
      </c>
      <c r="J1217" s="14">
        <f>TRUNC(I1217*D1217,1)</f>
        <v>0</v>
      </c>
      <c r="K1217" s="13">
        <f t="shared" ref="K1217:L1219" si="145">TRUNC(E1217+G1217+I1217,1)</f>
        <v>195972</v>
      </c>
      <c r="L1217" s="14">
        <f t="shared" si="145"/>
        <v>81328.3</v>
      </c>
      <c r="M1217" s="8" t="s">
        <v>52</v>
      </c>
      <c r="N1217" s="2" t="s">
        <v>1371</v>
      </c>
      <c r="O1217" s="2" t="s">
        <v>1395</v>
      </c>
      <c r="P1217" s="2" t="s">
        <v>64</v>
      </c>
      <c r="Q1217" s="2" t="s">
        <v>64</v>
      </c>
      <c r="R1217" s="2" t="s">
        <v>63</v>
      </c>
      <c r="S1217" s="3"/>
      <c r="T1217" s="3"/>
      <c r="U1217" s="3"/>
      <c r="V1217" s="3">
        <v>1</v>
      </c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2" t="s">
        <v>52</v>
      </c>
      <c r="AW1217" s="2" t="s">
        <v>2258</v>
      </c>
      <c r="AX1217" s="2" t="s">
        <v>52</v>
      </c>
      <c r="AY1217" s="2" t="s">
        <v>52</v>
      </c>
    </row>
    <row r="1218" spans="1:51" ht="30" customHeight="1">
      <c r="A1218" s="8" t="s">
        <v>862</v>
      </c>
      <c r="B1218" s="8" t="s">
        <v>863</v>
      </c>
      <c r="C1218" s="8" t="s">
        <v>859</v>
      </c>
      <c r="D1218" s="9">
        <v>0.13200000000000001</v>
      </c>
      <c r="E1218" s="13">
        <f>단가대비표!O160</f>
        <v>0</v>
      </c>
      <c r="F1218" s="14">
        <f>TRUNC(E1218*D1218,1)</f>
        <v>0</v>
      </c>
      <c r="G1218" s="13">
        <f>단가대비표!P160</f>
        <v>130264</v>
      </c>
      <c r="H1218" s="14">
        <f>TRUNC(G1218*D1218,1)</f>
        <v>17194.8</v>
      </c>
      <c r="I1218" s="13">
        <f>단가대비표!V160</f>
        <v>0</v>
      </c>
      <c r="J1218" s="14">
        <f>TRUNC(I1218*D1218,1)</f>
        <v>0</v>
      </c>
      <c r="K1218" s="13">
        <f t="shared" si="145"/>
        <v>130264</v>
      </c>
      <c r="L1218" s="14">
        <f t="shared" si="145"/>
        <v>17194.8</v>
      </c>
      <c r="M1218" s="8" t="s">
        <v>52</v>
      </c>
      <c r="N1218" s="2" t="s">
        <v>1371</v>
      </c>
      <c r="O1218" s="2" t="s">
        <v>864</v>
      </c>
      <c r="P1218" s="2" t="s">
        <v>64</v>
      </c>
      <c r="Q1218" s="2" t="s">
        <v>64</v>
      </c>
      <c r="R1218" s="2" t="s">
        <v>63</v>
      </c>
      <c r="S1218" s="3"/>
      <c r="T1218" s="3"/>
      <c r="U1218" s="3"/>
      <c r="V1218" s="3">
        <v>1</v>
      </c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2" t="s">
        <v>52</v>
      </c>
      <c r="AW1218" s="2" t="s">
        <v>2259</v>
      </c>
      <c r="AX1218" s="2" t="s">
        <v>52</v>
      </c>
      <c r="AY1218" s="2" t="s">
        <v>52</v>
      </c>
    </row>
    <row r="1219" spans="1:51" ht="30" customHeight="1">
      <c r="A1219" s="8" t="s">
        <v>869</v>
      </c>
      <c r="B1219" s="8" t="s">
        <v>999</v>
      </c>
      <c r="C1219" s="8" t="s">
        <v>172</v>
      </c>
      <c r="D1219" s="9">
        <v>1</v>
      </c>
      <c r="E1219" s="13">
        <v>0</v>
      </c>
      <c r="F1219" s="14">
        <f>TRUNC(E1219*D1219,1)</f>
        <v>0</v>
      </c>
      <c r="G1219" s="13">
        <v>0</v>
      </c>
      <c r="H1219" s="14">
        <f>TRUNC(G1219*D1219,1)</f>
        <v>0</v>
      </c>
      <c r="I1219" s="13">
        <f>TRUNC(SUMIF(V1217:V1219, RIGHTB(O1219, 1), H1217:H1219)*U1219, 2)</f>
        <v>1970.46</v>
      </c>
      <c r="J1219" s="14">
        <f>TRUNC(I1219*D1219,1)</f>
        <v>1970.4</v>
      </c>
      <c r="K1219" s="13">
        <f t="shared" si="145"/>
        <v>1970.4</v>
      </c>
      <c r="L1219" s="14">
        <f t="shared" si="145"/>
        <v>1970.4</v>
      </c>
      <c r="M1219" s="8" t="s">
        <v>52</v>
      </c>
      <c r="N1219" s="2" t="s">
        <v>1371</v>
      </c>
      <c r="O1219" s="2" t="s">
        <v>843</v>
      </c>
      <c r="P1219" s="2" t="s">
        <v>64</v>
      </c>
      <c r="Q1219" s="2" t="s">
        <v>64</v>
      </c>
      <c r="R1219" s="2" t="s">
        <v>64</v>
      </c>
      <c r="S1219" s="3">
        <v>1</v>
      </c>
      <c r="T1219" s="3">
        <v>2</v>
      </c>
      <c r="U1219" s="3">
        <v>0.02</v>
      </c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2" t="s">
        <v>52</v>
      </c>
      <c r="AW1219" s="2" t="s">
        <v>2260</v>
      </c>
      <c r="AX1219" s="2" t="s">
        <v>52</v>
      </c>
      <c r="AY1219" s="2" t="s">
        <v>52</v>
      </c>
    </row>
    <row r="1220" spans="1:51" ht="30" customHeight="1">
      <c r="A1220" s="8" t="s">
        <v>845</v>
      </c>
      <c r="B1220" s="8" t="s">
        <v>52</v>
      </c>
      <c r="C1220" s="8" t="s">
        <v>52</v>
      </c>
      <c r="D1220" s="9"/>
      <c r="E1220" s="13"/>
      <c r="F1220" s="14">
        <f>TRUNC(SUMIF(N1217:N1219, N1216, F1217:F1219),0)</f>
        <v>0</v>
      </c>
      <c r="G1220" s="13"/>
      <c r="H1220" s="14">
        <f>TRUNC(SUMIF(N1217:N1219, N1216, H1217:H1219),0)</f>
        <v>98523</v>
      </c>
      <c r="I1220" s="13"/>
      <c r="J1220" s="14">
        <f>TRUNC(SUMIF(N1217:N1219, N1216, J1217:J1219),0)</f>
        <v>1970</v>
      </c>
      <c r="K1220" s="13"/>
      <c r="L1220" s="14">
        <f>F1220+H1220+J1220</f>
        <v>100493</v>
      </c>
      <c r="M1220" s="8" t="s">
        <v>52</v>
      </c>
      <c r="N1220" s="2" t="s">
        <v>106</v>
      </c>
      <c r="O1220" s="2" t="s">
        <v>106</v>
      </c>
      <c r="P1220" s="2" t="s">
        <v>52</v>
      </c>
      <c r="Q1220" s="2" t="s">
        <v>52</v>
      </c>
      <c r="R1220" s="2" t="s">
        <v>52</v>
      </c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2" t="s">
        <v>52</v>
      </c>
      <c r="AW1220" s="2" t="s">
        <v>52</v>
      </c>
      <c r="AX1220" s="2" t="s">
        <v>52</v>
      </c>
      <c r="AY1220" s="2" t="s">
        <v>52</v>
      </c>
    </row>
    <row r="1221" spans="1:51" ht="30" customHeight="1">
      <c r="A1221" s="9"/>
      <c r="B1221" s="9"/>
      <c r="C1221" s="9"/>
      <c r="D1221" s="9"/>
      <c r="E1221" s="13"/>
      <c r="F1221" s="14"/>
      <c r="G1221" s="13"/>
      <c r="H1221" s="14"/>
      <c r="I1221" s="13"/>
      <c r="J1221" s="14"/>
      <c r="K1221" s="13"/>
      <c r="L1221" s="14"/>
      <c r="M1221" s="9"/>
    </row>
    <row r="1222" spans="1:51" ht="30" customHeight="1">
      <c r="A1222" s="44" t="s">
        <v>2261</v>
      </c>
      <c r="B1222" s="44"/>
      <c r="C1222" s="44"/>
      <c r="D1222" s="44"/>
      <c r="E1222" s="45"/>
      <c r="F1222" s="46"/>
      <c r="G1222" s="45"/>
      <c r="H1222" s="46"/>
      <c r="I1222" s="45"/>
      <c r="J1222" s="46"/>
      <c r="K1222" s="45"/>
      <c r="L1222" s="46"/>
      <c r="M1222" s="44"/>
      <c r="N1222" s="1" t="s">
        <v>1385</v>
      </c>
    </row>
    <row r="1223" spans="1:51" ht="30" customHeight="1">
      <c r="A1223" s="8" t="s">
        <v>1394</v>
      </c>
      <c r="B1223" s="8" t="s">
        <v>858</v>
      </c>
      <c r="C1223" s="8" t="s">
        <v>859</v>
      </c>
      <c r="D1223" s="9">
        <v>0.54500000000000004</v>
      </c>
      <c r="E1223" s="13">
        <f>단가대비표!O175</f>
        <v>0</v>
      </c>
      <c r="F1223" s="14">
        <f>TRUNC(E1223*D1223,1)</f>
        <v>0</v>
      </c>
      <c r="G1223" s="13">
        <f>단가대비표!P175</f>
        <v>195972</v>
      </c>
      <c r="H1223" s="14">
        <f>TRUNC(G1223*D1223,1)</f>
        <v>106804.7</v>
      </c>
      <c r="I1223" s="13">
        <f>단가대비표!V175</f>
        <v>0</v>
      </c>
      <c r="J1223" s="14">
        <f>TRUNC(I1223*D1223,1)</f>
        <v>0</v>
      </c>
      <c r="K1223" s="13">
        <f t="shared" ref="K1223:L1225" si="146">TRUNC(E1223+G1223+I1223,1)</f>
        <v>195972</v>
      </c>
      <c r="L1223" s="14">
        <f t="shared" si="146"/>
        <v>106804.7</v>
      </c>
      <c r="M1223" s="8" t="s">
        <v>52</v>
      </c>
      <c r="N1223" s="2" t="s">
        <v>1385</v>
      </c>
      <c r="O1223" s="2" t="s">
        <v>1395</v>
      </c>
      <c r="P1223" s="2" t="s">
        <v>64</v>
      </c>
      <c r="Q1223" s="2" t="s">
        <v>64</v>
      </c>
      <c r="R1223" s="2" t="s">
        <v>63</v>
      </c>
      <c r="S1223" s="3"/>
      <c r="T1223" s="3"/>
      <c r="U1223" s="3"/>
      <c r="V1223" s="3">
        <v>1</v>
      </c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2" t="s">
        <v>52</v>
      </c>
      <c r="AW1223" s="2" t="s">
        <v>2262</v>
      </c>
      <c r="AX1223" s="2" t="s">
        <v>52</v>
      </c>
      <c r="AY1223" s="2" t="s">
        <v>52</v>
      </c>
    </row>
    <row r="1224" spans="1:51" ht="30" customHeight="1">
      <c r="A1224" s="8" t="s">
        <v>862</v>
      </c>
      <c r="B1224" s="8" t="s">
        <v>863</v>
      </c>
      <c r="C1224" s="8" t="s">
        <v>859</v>
      </c>
      <c r="D1224" s="9">
        <v>0.17299999999999999</v>
      </c>
      <c r="E1224" s="13">
        <f>단가대비표!O160</f>
        <v>0</v>
      </c>
      <c r="F1224" s="14">
        <f>TRUNC(E1224*D1224,1)</f>
        <v>0</v>
      </c>
      <c r="G1224" s="13">
        <f>단가대비표!P160</f>
        <v>130264</v>
      </c>
      <c r="H1224" s="14">
        <f>TRUNC(G1224*D1224,1)</f>
        <v>22535.599999999999</v>
      </c>
      <c r="I1224" s="13">
        <f>단가대비표!V160</f>
        <v>0</v>
      </c>
      <c r="J1224" s="14">
        <f>TRUNC(I1224*D1224,1)</f>
        <v>0</v>
      </c>
      <c r="K1224" s="13">
        <f t="shared" si="146"/>
        <v>130264</v>
      </c>
      <c r="L1224" s="14">
        <f t="shared" si="146"/>
        <v>22535.599999999999</v>
      </c>
      <c r="M1224" s="8" t="s">
        <v>52</v>
      </c>
      <c r="N1224" s="2" t="s">
        <v>1385</v>
      </c>
      <c r="O1224" s="2" t="s">
        <v>864</v>
      </c>
      <c r="P1224" s="2" t="s">
        <v>64</v>
      </c>
      <c r="Q1224" s="2" t="s">
        <v>64</v>
      </c>
      <c r="R1224" s="2" t="s">
        <v>63</v>
      </c>
      <c r="S1224" s="3"/>
      <c r="T1224" s="3"/>
      <c r="U1224" s="3"/>
      <c r="V1224" s="3">
        <v>1</v>
      </c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2" t="s">
        <v>52</v>
      </c>
      <c r="AW1224" s="2" t="s">
        <v>2263</v>
      </c>
      <c r="AX1224" s="2" t="s">
        <v>52</v>
      </c>
      <c r="AY1224" s="2" t="s">
        <v>52</v>
      </c>
    </row>
    <row r="1225" spans="1:51" ht="30" customHeight="1">
      <c r="A1225" s="8" t="s">
        <v>869</v>
      </c>
      <c r="B1225" s="8" t="s">
        <v>999</v>
      </c>
      <c r="C1225" s="8" t="s">
        <v>172</v>
      </c>
      <c r="D1225" s="9">
        <v>1</v>
      </c>
      <c r="E1225" s="13">
        <v>0</v>
      </c>
      <c r="F1225" s="14">
        <f>TRUNC(E1225*D1225,1)</f>
        <v>0</v>
      </c>
      <c r="G1225" s="13">
        <v>0</v>
      </c>
      <c r="H1225" s="14">
        <f>TRUNC(G1225*D1225,1)</f>
        <v>0</v>
      </c>
      <c r="I1225" s="13">
        <f>TRUNC(SUMIF(V1223:V1225, RIGHTB(O1225, 1), H1223:H1225)*U1225, 2)</f>
        <v>2586.8000000000002</v>
      </c>
      <c r="J1225" s="14">
        <f>TRUNC(I1225*D1225,1)</f>
        <v>2586.8000000000002</v>
      </c>
      <c r="K1225" s="13">
        <f t="shared" si="146"/>
        <v>2586.8000000000002</v>
      </c>
      <c r="L1225" s="14">
        <f t="shared" si="146"/>
        <v>2586.8000000000002</v>
      </c>
      <c r="M1225" s="8" t="s">
        <v>52</v>
      </c>
      <c r="N1225" s="2" t="s">
        <v>1385</v>
      </c>
      <c r="O1225" s="2" t="s">
        <v>843</v>
      </c>
      <c r="P1225" s="2" t="s">
        <v>64</v>
      </c>
      <c r="Q1225" s="2" t="s">
        <v>64</v>
      </c>
      <c r="R1225" s="2" t="s">
        <v>64</v>
      </c>
      <c r="S1225" s="3">
        <v>1</v>
      </c>
      <c r="T1225" s="3">
        <v>2</v>
      </c>
      <c r="U1225" s="3">
        <v>0.02</v>
      </c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2" t="s">
        <v>52</v>
      </c>
      <c r="AW1225" s="2" t="s">
        <v>2264</v>
      </c>
      <c r="AX1225" s="2" t="s">
        <v>52</v>
      </c>
      <c r="AY1225" s="2" t="s">
        <v>52</v>
      </c>
    </row>
    <row r="1226" spans="1:51" ht="30" customHeight="1">
      <c r="A1226" s="8" t="s">
        <v>845</v>
      </c>
      <c r="B1226" s="8" t="s">
        <v>52</v>
      </c>
      <c r="C1226" s="8" t="s">
        <v>52</v>
      </c>
      <c r="D1226" s="9"/>
      <c r="E1226" s="13"/>
      <c r="F1226" s="14">
        <f>TRUNC(SUMIF(N1223:N1225, N1222, F1223:F1225),0)</f>
        <v>0</v>
      </c>
      <c r="G1226" s="13"/>
      <c r="H1226" s="14">
        <f>TRUNC(SUMIF(N1223:N1225, N1222, H1223:H1225),0)</f>
        <v>129340</v>
      </c>
      <c r="I1226" s="13"/>
      <c r="J1226" s="14">
        <f>TRUNC(SUMIF(N1223:N1225, N1222, J1223:J1225),0)</f>
        <v>2586</v>
      </c>
      <c r="K1226" s="13"/>
      <c r="L1226" s="14">
        <f>F1226+H1226+J1226</f>
        <v>131926</v>
      </c>
      <c r="M1226" s="8" t="s">
        <v>52</v>
      </c>
      <c r="N1226" s="2" t="s">
        <v>106</v>
      </c>
      <c r="O1226" s="2" t="s">
        <v>106</v>
      </c>
      <c r="P1226" s="2" t="s">
        <v>52</v>
      </c>
      <c r="Q1226" s="2" t="s">
        <v>52</v>
      </c>
      <c r="R1226" s="2" t="s">
        <v>52</v>
      </c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2" t="s">
        <v>52</v>
      </c>
      <c r="AW1226" s="2" t="s">
        <v>52</v>
      </c>
      <c r="AX1226" s="2" t="s">
        <v>52</v>
      </c>
      <c r="AY1226" s="2" t="s">
        <v>52</v>
      </c>
    </row>
    <row r="1227" spans="1:51" ht="30" customHeight="1">
      <c r="A1227" s="9"/>
      <c r="B1227" s="9"/>
      <c r="C1227" s="9"/>
      <c r="D1227" s="9"/>
      <c r="E1227" s="13"/>
      <c r="F1227" s="14"/>
      <c r="G1227" s="13"/>
      <c r="H1227" s="14"/>
      <c r="I1227" s="13"/>
      <c r="J1227" s="14"/>
      <c r="K1227" s="13"/>
      <c r="L1227" s="14"/>
      <c r="M1227" s="9"/>
    </row>
    <row r="1228" spans="1:51" ht="30" customHeight="1">
      <c r="A1228" s="44" t="s">
        <v>2265</v>
      </c>
      <c r="B1228" s="44"/>
      <c r="C1228" s="44"/>
      <c r="D1228" s="44"/>
      <c r="E1228" s="45"/>
      <c r="F1228" s="46"/>
      <c r="G1228" s="45"/>
      <c r="H1228" s="46"/>
      <c r="I1228" s="45"/>
      <c r="J1228" s="46"/>
      <c r="K1228" s="45"/>
      <c r="L1228" s="46"/>
      <c r="M1228" s="44"/>
      <c r="N1228" s="1" t="s">
        <v>1457</v>
      </c>
    </row>
    <row r="1229" spans="1:51" ht="30" customHeight="1">
      <c r="A1229" s="8" t="s">
        <v>2100</v>
      </c>
      <c r="B1229" s="8" t="s">
        <v>1455</v>
      </c>
      <c r="C1229" s="8" t="s">
        <v>886</v>
      </c>
      <c r="D1229" s="9">
        <v>1</v>
      </c>
      <c r="E1229" s="13">
        <f>일위대가목록!E226</f>
        <v>217</v>
      </c>
      <c r="F1229" s="14">
        <f>TRUNC(E1229*D1229,1)</f>
        <v>217</v>
      </c>
      <c r="G1229" s="13">
        <f>일위대가목록!F226</f>
        <v>4514</v>
      </c>
      <c r="H1229" s="14">
        <f>TRUNC(G1229*D1229,1)</f>
        <v>4514</v>
      </c>
      <c r="I1229" s="13">
        <f>일위대가목록!G226</f>
        <v>147</v>
      </c>
      <c r="J1229" s="14">
        <f>TRUNC(I1229*D1229,1)</f>
        <v>147</v>
      </c>
      <c r="K1229" s="13">
        <f>TRUNC(E1229+G1229+I1229,1)</f>
        <v>4878</v>
      </c>
      <c r="L1229" s="14">
        <f>TRUNC(F1229+H1229+J1229,1)</f>
        <v>4878</v>
      </c>
      <c r="M1229" s="8" t="s">
        <v>2266</v>
      </c>
      <c r="N1229" s="2" t="s">
        <v>1457</v>
      </c>
      <c r="O1229" s="2" t="s">
        <v>2267</v>
      </c>
      <c r="P1229" s="2" t="s">
        <v>63</v>
      </c>
      <c r="Q1229" s="2" t="s">
        <v>64</v>
      </c>
      <c r="R1229" s="2" t="s">
        <v>64</v>
      </c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2" t="s">
        <v>52</v>
      </c>
      <c r="AW1229" s="2" t="s">
        <v>2268</v>
      </c>
      <c r="AX1229" s="2" t="s">
        <v>52</v>
      </c>
      <c r="AY1229" s="2" t="s">
        <v>52</v>
      </c>
    </row>
    <row r="1230" spans="1:51" ht="30" customHeight="1">
      <c r="A1230" s="8" t="s">
        <v>2162</v>
      </c>
      <c r="B1230" s="8" t="s">
        <v>1455</v>
      </c>
      <c r="C1230" s="8" t="s">
        <v>886</v>
      </c>
      <c r="D1230" s="9">
        <v>1</v>
      </c>
      <c r="E1230" s="13">
        <f>일위대가목록!E227</f>
        <v>38</v>
      </c>
      <c r="F1230" s="14">
        <f>TRUNC(E1230*D1230,1)</f>
        <v>38</v>
      </c>
      <c r="G1230" s="13">
        <f>일위대가목록!F227</f>
        <v>1153</v>
      </c>
      <c r="H1230" s="14">
        <f>TRUNC(G1230*D1230,1)</f>
        <v>1153</v>
      </c>
      <c r="I1230" s="13">
        <f>일위대가목록!G227</f>
        <v>36</v>
      </c>
      <c r="J1230" s="14">
        <f>TRUNC(I1230*D1230,1)</f>
        <v>36</v>
      </c>
      <c r="K1230" s="13">
        <f>TRUNC(E1230+G1230+I1230,1)</f>
        <v>1227</v>
      </c>
      <c r="L1230" s="14">
        <f>TRUNC(F1230+H1230+J1230,1)</f>
        <v>1227</v>
      </c>
      <c r="M1230" s="8" t="s">
        <v>2269</v>
      </c>
      <c r="N1230" s="2" t="s">
        <v>1457</v>
      </c>
      <c r="O1230" s="2" t="s">
        <v>2270</v>
      </c>
      <c r="P1230" s="2" t="s">
        <v>63</v>
      </c>
      <c r="Q1230" s="2" t="s">
        <v>64</v>
      </c>
      <c r="R1230" s="2" t="s">
        <v>64</v>
      </c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2" t="s">
        <v>52</v>
      </c>
      <c r="AW1230" s="2" t="s">
        <v>2271</v>
      </c>
      <c r="AX1230" s="2" t="s">
        <v>52</v>
      </c>
      <c r="AY1230" s="2" t="s">
        <v>52</v>
      </c>
    </row>
    <row r="1231" spans="1:51" ht="30" customHeight="1">
      <c r="A1231" s="8" t="s">
        <v>845</v>
      </c>
      <c r="B1231" s="8" t="s">
        <v>52</v>
      </c>
      <c r="C1231" s="8" t="s">
        <v>52</v>
      </c>
      <c r="D1231" s="9"/>
      <c r="E1231" s="13"/>
      <c r="F1231" s="14">
        <f>TRUNC(SUMIF(N1229:N1230, N1228, F1229:F1230),0)</f>
        <v>255</v>
      </c>
      <c r="G1231" s="13"/>
      <c r="H1231" s="14">
        <f>TRUNC(SUMIF(N1229:N1230, N1228, H1229:H1230),0)</f>
        <v>5667</v>
      </c>
      <c r="I1231" s="13"/>
      <c r="J1231" s="14">
        <f>TRUNC(SUMIF(N1229:N1230, N1228, J1229:J1230),0)</f>
        <v>183</v>
      </c>
      <c r="K1231" s="13"/>
      <c r="L1231" s="14">
        <f>F1231+H1231+J1231</f>
        <v>6105</v>
      </c>
      <c r="M1231" s="8" t="s">
        <v>52</v>
      </c>
      <c r="N1231" s="2" t="s">
        <v>106</v>
      </c>
      <c r="O1231" s="2" t="s">
        <v>106</v>
      </c>
      <c r="P1231" s="2" t="s">
        <v>52</v>
      </c>
      <c r="Q1231" s="2" t="s">
        <v>52</v>
      </c>
      <c r="R1231" s="2" t="s">
        <v>52</v>
      </c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2" t="s">
        <v>52</v>
      </c>
      <c r="AW1231" s="2" t="s">
        <v>52</v>
      </c>
      <c r="AX1231" s="2" t="s">
        <v>52</v>
      </c>
      <c r="AY1231" s="2" t="s">
        <v>52</v>
      </c>
    </row>
    <row r="1232" spans="1:51" ht="30" customHeight="1">
      <c r="A1232" s="9"/>
      <c r="B1232" s="9"/>
      <c r="C1232" s="9"/>
      <c r="D1232" s="9"/>
      <c r="E1232" s="13"/>
      <c r="F1232" s="14"/>
      <c r="G1232" s="13"/>
      <c r="H1232" s="14"/>
      <c r="I1232" s="13"/>
      <c r="J1232" s="14"/>
      <c r="K1232" s="13"/>
      <c r="L1232" s="14"/>
      <c r="M1232" s="9"/>
    </row>
    <row r="1233" spans="1:51" ht="30" customHeight="1">
      <c r="A1233" s="44" t="s">
        <v>2272</v>
      </c>
      <c r="B1233" s="44"/>
      <c r="C1233" s="44"/>
      <c r="D1233" s="44"/>
      <c r="E1233" s="45"/>
      <c r="F1233" s="46"/>
      <c r="G1233" s="45"/>
      <c r="H1233" s="46"/>
      <c r="I1233" s="45"/>
      <c r="J1233" s="46"/>
      <c r="K1233" s="45"/>
      <c r="L1233" s="46"/>
      <c r="M1233" s="44"/>
      <c r="N1233" s="1" t="s">
        <v>2267</v>
      </c>
    </row>
    <row r="1234" spans="1:51" ht="30" customHeight="1">
      <c r="A1234" s="8" t="s">
        <v>2121</v>
      </c>
      <c r="B1234" s="8" t="s">
        <v>2122</v>
      </c>
      <c r="C1234" s="8" t="s">
        <v>886</v>
      </c>
      <c r="D1234" s="9">
        <v>1.5709999999999998E-2</v>
      </c>
      <c r="E1234" s="13">
        <f>단가대비표!O27</f>
        <v>11270</v>
      </c>
      <c r="F1234" s="14">
        <f t="shared" ref="F1234:F1243" si="147">TRUNC(E1234*D1234,1)</f>
        <v>177</v>
      </c>
      <c r="G1234" s="13">
        <f>단가대비표!P27</f>
        <v>0</v>
      </c>
      <c r="H1234" s="14">
        <f t="shared" ref="H1234:H1243" si="148">TRUNC(G1234*D1234,1)</f>
        <v>0</v>
      </c>
      <c r="I1234" s="13">
        <f>단가대비표!V27</f>
        <v>0</v>
      </c>
      <c r="J1234" s="14">
        <f t="shared" ref="J1234:J1243" si="149">TRUNC(I1234*D1234,1)</f>
        <v>0</v>
      </c>
      <c r="K1234" s="13">
        <f t="shared" ref="K1234:K1243" si="150">TRUNC(E1234+G1234+I1234,1)</f>
        <v>11270</v>
      </c>
      <c r="L1234" s="14">
        <f t="shared" ref="L1234:L1243" si="151">TRUNC(F1234+H1234+J1234,1)</f>
        <v>177</v>
      </c>
      <c r="M1234" s="8" t="s">
        <v>52</v>
      </c>
      <c r="N1234" s="2" t="s">
        <v>2267</v>
      </c>
      <c r="O1234" s="2" t="s">
        <v>2123</v>
      </c>
      <c r="P1234" s="2" t="s">
        <v>64</v>
      </c>
      <c r="Q1234" s="2" t="s">
        <v>64</v>
      </c>
      <c r="R1234" s="2" t="s">
        <v>63</v>
      </c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2" t="s">
        <v>52</v>
      </c>
      <c r="AW1234" s="2" t="s">
        <v>2273</v>
      </c>
      <c r="AX1234" s="2" t="s">
        <v>52</v>
      </c>
      <c r="AY1234" s="2" t="s">
        <v>52</v>
      </c>
    </row>
    <row r="1235" spans="1:51" ht="30" customHeight="1">
      <c r="A1235" s="8" t="s">
        <v>2125</v>
      </c>
      <c r="B1235" s="8" t="s">
        <v>2126</v>
      </c>
      <c r="C1235" s="8" t="s">
        <v>1113</v>
      </c>
      <c r="D1235" s="9">
        <v>5.3550000000000004</v>
      </c>
      <c r="E1235" s="13">
        <f>단가대비표!O21</f>
        <v>2.2200000000000002</v>
      </c>
      <c r="F1235" s="14">
        <f t="shared" si="147"/>
        <v>11.8</v>
      </c>
      <c r="G1235" s="13">
        <f>단가대비표!P21</f>
        <v>0</v>
      </c>
      <c r="H1235" s="14">
        <f t="shared" si="148"/>
        <v>0</v>
      </c>
      <c r="I1235" s="13">
        <f>단가대비표!V21</f>
        <v>0</v>
      </c>
      <c r="J1235" s="14">
        <f t="shared" si="149"/>
        <v>0</v>
      </c>
      <c r="K1235" s="13">
        <f t="shared" si="150"/>
        <v>2.2000000000000002</v>
      </c>
      <c r="L1235" s="14">
        <f t="shared" si="151"/>
        <v>11.8</v>
      </c>
      <c r="M1235" s="8" t="s">
        <v>2127</v>
      </c>
      <c r="N1235" s="2" t="s">
        <v>2267</v>
      </c>
      <c r="O1235" s="2" t="s">
        <v>2128</v>
      </c>
      <c r="P1235" s="2" t="s">
        <v>64</v>
      </c>
      <c r="Q1235" s="2" t="s">
        <v>64</v>
      </c>
      <c r="R1235" s="2" t="s">
        <v>63</v>
      </c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2" t="s">
        <v>52</v>
      </c>
      <c r="AW1235" s="2" t="s">
        <v>2274</v>
      </c>
      <c r="AX1235" s="2" t="s">
        <v>52</v>
      </c>
      <c r="AY1235" s="2" t="s">
        <v>52</v>
      </c>
    </row>
    <row r="1236" spans="1:51" ht="30" customHeight="1">
      <c r="A1236" s="8" t="s">
        <v>2130</v>
      </c>
      <c r="B1236" s="8" t="s">
        <v>2131</v>
      </c>
      <c r="C1236" s="8" t="s">
        <v>886</v>
      </c>
      <c r="D1236" s="9">
        <v>2.3999999999999998E-3</v>
      </c>
      <c r="E1236" s="13">
        <f>단가대비표!O25</f>
        <v>12042</v>
      </c>
      <c r="F1236" s="14">
        <f t="shared" si="147"/>
        <v>28.9</v>
      </c>
      <c r="G1236" s="13">
        <f>단가대비표!P25</f>
        <v>0</v>
      </c>
      <c r="H1236" s="14">
        <f t="shared" si="148"/>
        <v>0</v>
      </c>
      <c r="I1236" s="13">
        <f>단가대비표!V25</f>
        <v>0</v>
      </c>
      <c r="J1236" s="14">
        <f t="shared" si="149"/>
        <v>0</v>
      </c>
      <c r="K1236" s="13">
        <f t="shared" si="150"/>
        <v>12042</v>
      </c>
      <c r="L1236" s="14">
        <f t="shared" si="151"/>
        <v>28.9</v>
      </c>
      <c r="M1236" s="8" t="s">
        <v>52</v>
      </c>
      <c r="N1236" s="2" t="s">
        <v>2267</v>
      </c>
      <c r="O1236" s="2" t="s">
        <v>2132</v>
      </c>
      <c r="P1236" s="2" t="s">
        <v>64</v>
      </c>
      <c r="Q1236" s="2" t="s">
        <v>64</v>
      </c>
      <c r="R1236" s="2" t="s">
        <v>63</v>
      </c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2" t="s">
        <v>52</v>
      </c>
      <c r="AW1236" s="2" t="s">
        <v>2275</v>
      </c>
      <c r="AX1236" s="2" t="s">
        <v>52</v>
      </c>
      <c r="AY1236" s="2" t="s">
        <v>52</v>
      </c>
    </row>
    <row r="1237" spans="1:51" ht="30" customHeight="1">
      <c r="A1237" s="8" t="s">
        <v>2134</v>
      </c>
      <c r="B1237" s="8" t="s">
        <v>2135</v>
      </c>
      <c r="C1237" s="8" t="s">
        <v>1731</v>
      </c>
      <c r="D1237" s="9">
        <v>1.771E-2</v>
      </c>
      <c r="E1237" s="13">
        <f>일위대가목록!E206</f>
        <v>0</v>
      </c>
      <c r="F1237" s="14">
        <f t="shared" si="147"/>
        <v>0</v>
      </c>
      <c r="G1237" s="13">
        <f>일위대가목록!F206</f>
        <v>0</v>
      </c>
      <c r="H1237" s="14">
        <f t="shared" si="148"/>
        <v>0</v>
      </c>
      <c r="I1237" s="13">
        <f>일위대가목록!G206</f>
        <v>137</v>
      </c>
      <c r="J1237" s="14">
        <f t="shared" si="149"/>
        <v>2.4</v>
      </c>
      <c r="K1237" s="13">
        <f t="shared" si="150"/>
        <v>137</v>
      </c>
      <c r="L1237" s="14">
        <f t="shared" si="151"/>
        <v>2.4</v>
      </c>
      <c r="M1237" s="8" t="s">
        <v>2136</v>
      </c>
      <c r="N1237" s="2" t="s">
        <v>2267</v>
      </c>
      <c r="O1237" s="2" t="s">
        <v>2137</v>
      </c>
      <c r="P1237" s="2" t="s">
        <v>63</v>
      </c>
      <c r="Q1237" s="2" t="s">
        <v>64</v>
      </c>
      <c r="R1237" s="2" t="s">
        <v>64</v>
      </c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2" t="s">
        <v>52</v>
      </c>
      <c r="AW1237" s="2" t="s">
        <v>2276</v>
      </c>
      <c r="AX1237" s="2" t="s">
        <v>52</v>
      </c>
      <c r="AY1237" s="2" t="s">
        <v>52</v>
      </c>
    </row>
    <row r="1238" spans="1:51" ht="30" customHeight="1">
      <c r="A1238" s="8" t="s">
        <v>2139</v>
      </c>
      <c r="B1238" s="8" t="s">
        <v>2140</v>
      </c>
      <c r="C1238" s="8" t="s">
        <v>2141</v>
      </c>
      <c r="D1238" s="9">
        <v>0.1071</v>
      </c>
      <c r="E1238" s="13">
        <f>단가대비표!O159</f>
        <v>0</v>
      </c>
      <c r="F1238" s="14">
        <f t="shared" si="147"/>
        <v>0</v>
      </c>
      <c r="G1238" s="13">
        <f>단가대비표!P159</f>
        <v>0</v>
      </c>
      <c r="H1238" s="14">
        <f t="shared" si="148"/>
        <v>0</v>
      </c>
      <c r="I1238" s="13">
        <f>단가대비표!V159</f>
        <v>87</v>
      </c>
      <c r="J1238" s="14">
        <f t="shared" si="149"/>
        <v>9.3000000000000007</v>
      </c>
      <c r="K1238" s="13">
        <f t="shared" si="150"/>
        <v>87</v>
      </c>
      <c r="L1238" s="14">
        <f t="shared" si="151"/>
        <v>9.3000000000000007</v>
      </c>
      <c r="M1238" s="8" t="s">
        <v>52</v>
      </c>
      <c r="N1238" s="2" t="s">
        <v>2267</v>
      </c>
      <c r="O1238" s="2" t="s">
        <v>2142</v>
      </c>
      <c r="P1238" s="2" t="s">
        <v>64</v>
      </c>
      <c r="Q1238" s="2" t="s">
        <v>64</v>
      </c>
      <c r="R1238" s="2" t="s">
        <v>63</v>
      </c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2" t="s">
        <v>52</v>
      </c>
      <c r="AW1238" s="2" t="s">
        <v>2277</v>
      </c>
      <c r="AX1238" s="2" t="s">
        <v>52</v>
      </c>
      <c r="AY1238" s="2" t="s">
        <v>52</v>
      </c>
    </row>
    <row r="1239" spans="1:51" ht="30" customHeight="1">
      <c r="A1239" s="8" t="s">
        <v>2189</v>
      </c>
      <c r="B1239" s="8" t="s">
        <v>858</v>
      </c>
      <c r="C1239" s="8" t="s">
        <v>859</v>
      </c>
      <c r="D1239" s="9">
        <v>2.18E-2</v>
      </c>
      <c r="E1239" s="13">
        <f>단가대비표!O166</f>
        <v>0</v>
      </c>
      <c r="F1239" s="14">
        <f t="shared" si="147"/>
        <v>0</v>
      </c>
      <c r="G1239" s="13">
        <f>단가대비표!P166</f>
        <v>178010</v>
      </c>
      <c r="H1239" s="14">
        <f t="shared" si="148"/>
        <v>3880.6</v>
      </c>
      <c r="I1239" s="13">
        <f>단가대비표!V166</f>
        <v>0</v>
      </c>
      <c r="J1239" s="14">
        <f t="shared" si="149"/>
        <v>0</v>
      </c>
      <c r="K1239" s="13">
        <f t="shared" si="150"/>
        <v>178010</v>
      </c>
      <c r="L1239" s="14">
        <f t="shared" si="151"/>
        <v>3880.6</v>
      </c>
      <c r="M1239" s="8" t="s">
        <v>52</v>
      </c>
      <c r="N1239" s="2" t="s">
        <v>2267</v>
      </c>
      <c r="O1239" s="2" t="s">
        <v>2190</v>
      </c>
      <c r="P1239" s="2" t="s">
        <v>64</v>
      </c>
      <c r="Q1239" s="2" t="s">
        <v>64</v>
      </c>
      <c r="R1239" s="2" t="s">
        <v>63</v>
      </c>
      <c r="S1239" s="3"/>
      <c r="T1239" s="3"/>
      <c r="U1239" s="3"/>
      <c r="V1239" s="3">
        <v>1</v>
      </c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2" t="s">
        <v>52</v>
      </c>
      <c r="AW1239" s="2" t="s">
        <v>2278</v>
      </c>
      <c r="AX1239" s="2" t="s">
        <v>52</v>
      </c>
      <c r="AY1239" s="2" t="s">
        <v>52</v>
      </c>
    </row>
    <row r="1240" spans="1:51" ht="30" customHeight="1">
      <c r="A1240" s="8" t="s">
        <v>862</v>
      </c>
      <c r="B1240" s="8" t="s">
        <v>863</v>
      </c>
      <c r="C1240" s="8" t="s">
        <v>859</v>
      </c>
      <c r="D1240" s="9">
        <v>5.5999999999999995E-4</v>
      </c>
      <c r="E1240" s="13">
        <f>단가대비표!O160</f>
        <v>0</v>
      </c>
      <c r="F1240" s="14">
        <f t="shared" si="147"/>
        <v>0</v>
      </c>
      <c r="G1240" s="13">
        <f>단가대비표!P160</f>
        <v>130264</v>
      </c>
      <c r="H1240" s="14">
        <f t="shared" si="148"/>
        <v>72.900000000000006</v>
      </c>
      <c r="I1240" s="13">
        <f>단가대비표!V160</f>
        <v>0</v>
      </c>
      <c r="J1240" s="14">
        <f t="shared" si="149"/>
        <v>0</v>
      </c>
      <c r="K1240" s="13">
        <f t="shared" si="150"/>
        <v>130264</v>
      </c>
      <c r="L1240" s="14">
        <f t="shared" si="151"/>
        <v>72.900000000000006</v>
      </c>
      <c r="M1240" s="8" t="s">
        <v>52</v>
      </c>
      <c r="N1240" s="2" t="s">
        <v>2267</v>
      </c>
      <c r="O1240" s="2" t="s">
        <v>864</v>
      </c>
      <c r="P1240" s="2" t="s">
        <v>64</v>
      </c>
      <c r="Q1240" s="2" t="s">
        <v>64</v>
      </c>
      <c r="R1240" s="2" t="s">
        <v>63</v>
      </c>
      <c r="S1240" s="3"/>
      <c r="T1240" s="3"/>
      <c r="U1240" s="3"/>
      <c r="V1240" s="3">
        <v>1</v>
      </c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2" t="s">
        <v>52</v>
      </c>
      <c r="AW1240" s="2" t="s">
        <v>2279</v>
      </c>
      <c r="AX1240" s="2" t="s">
        <v>52</v>
      </c>
      <c r="AY1240" s="2" t="s">
        <v>52</v>
      </c>
    </row>
    <row r="1241" spans="1:51" ht="30" customHeight="1">
      <c r="A1241" s="8" t="s">
        <v>2107</v>
      </c>
      <c r="B1241" s="8" t="s">
        <v>858</v>
      </c>
      <c r="C1241" s="8" t="s">
        <v>859</v>
      </c>
      <c r="D1241" s="9">
        <v>2.2100000000000002E-3</v>
      </c>
      <c r="E1241" s="13">
        <f>단가대비표!O167</f>
        <v>0</v>
      </c>
      <c r="F1241" s="14">
        <f t="shared" si="147"/>
        <v>0</v>
      </c>
      <c r="G1241" s="13">
        <f>단가대비표!P167</f>
        <v>209394</v>
      </c>
      <c r="H1241" s="14">
        <f t="shared" si="148"/>
        <v>462.7</v>
      </c>
      <c r="I1241" s="13">
        <f>단가대비표!V167</f>
        <v>0</v>
      </c>
      <c r="J1241" s="14">
        <f t="shared" si="149"/>
        <v>0</v>
      </c>
      <c r="K1241" s="13">
        <f t="shared" si="150"/>
        <v>209394</v>
      </c>
      <c r="L1241" s="14">
        <f t="shared" si="151"/>
        <v>462.7</v>
      </c>
      <c r="M1241" s="8" t="s">
        <v>52</v>
      </c>
      <c r="N1241" s="2" t="s">
        <v>2267</v>
      </c>
      <c r="O1241" s="2" t="s">
        <v>2108</v>
      </c>
      <c r="P1241" s="2" t="s">
        <v>64</v>
      </c>
      <c r="Q1241" s="2" t="s">
        <v>64</v>
      </c>
      <c r="R1241" s="2" t="s">
        <v>63</v>
      </c>
      <c r="S1241" s="3"/>
      <c r="T1241" s="3"/>
      <c r="U1241" s="3"/>
      <c r="V1241" s="3">
        <v>1</v>
      </c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2" t="s">
        <v>52</v>
      </c>
      <c r="AW1241" s="2" t="s">
        <v>2280</v>
      </c>
      <c r="AX1241" s="2" t="s">
        <v>52</v>
      </c>
      <c r="AY1241" s="2" t="s">
        <v>52</v>
      </c>
    </row>
    <row r="1242" spans="1:51" ht="30" customHeight="1">
      <c r="A1242" s="8" t="s">
        <v>1185</v>
      </c>
      <c r="B1242" s="8" t="s">
        <v>863</v>
      </c>
      <c r="C1242" s="8" t="s">
        <v>859</v>
      </c>
      <c r="D1242" s="9">
        <v>6.3000000000000003E-4</v>
      </c>
      <c r="E1242" s="13">
        <f>단가대비표!O161</f>
        <v>0</v>
      </c>
      <c r="F1242" s="14">
        <f t="shared" si="147"/>
        <v>0</v>
      </c>
      <c r="G1242" s="13">
        <f>단가대비표!P161</f>
        <v>155599</v>
      </c>
      <c r="H1242" s="14">
        <f t="shared" si="148"/>
        <v>98</v>
      </c>
      <c r="I1242" s="13">
        <f>단가대비표!V161</f>
        <v>0</v>
      </c>
      <c r="J1242" s="14">
        <f t="shared" si="149"/>
        <v>0</v>
      </c>
      <c r="K1242" s="13">
        <f t="shared" si="150"/>
        <v>155599</v>
      </c>
      <c r="L1242" s="14">
        <f t="shared" si="151"/>
        <v>98</v>
      </c>
      <c r="M1242" s="8" t="s">
        <v>52</v>
      </c>
      <c r="N1242" s="2" t="s">
        <v>2267</v>
      </c>
      <c r="O1242" s="2" t="s">
        <v>1186</v>
      </c>
      <c r="P1242" s="2" t="s">
        <v>64</v>
      </c>
      <c r="Q1242" s="2" t="s">
        <v>64</v>
      </c>
      <c r="R1242" s="2" t="s">
        <v>63</v>
      </c>
      <c r="S1242" s="3"/>
      <c r="T1242" s="3"/>
      <c r="U1242" s="3"/>
      <c r="V1242" s="3">
        <v>1</v>
      </c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2" t="s">
        <v>52</v>
      </c>
      <c r="AW1242" s="2" t="s">
        <v>2281</v>
      </c>
      <c r="AX1242" s="2" t="s">
        <v>52</v>
      </c>
      <c r="AY1242" s="2" t="s">
        <v>52</v>
      </c>
    </row>
    <row r="1243" spans="1:51" ht="30" customHeight="1">
      <c r="A1243" s="8" t="s">
        <v>869</v>
      </c>
      <c r="B1243" s="8" t="s">
        <v>870</v>
      </c>
      <c r="C1243" s="8" t="s">
        <v>172</v>
      </c>
      <c r="D1243" s="9">
        <v>1</v>
      </c>
      <c r="E1243" s="13">
        <v>0</v>
      </c>
      <c r="F1243" s="14">
        <f t="shared" si="147"/>
        <v>0</v>
      </c>
      <c r="G1243" s="13">
        <v>0</v>
      </c>
      <c r="H1243" s="14">
        <f t="shared" si="148"/>
        <v>0</v>
      </c>
      <c r="I1243" s="13">
        <f>TRUNC(SUMIF(V1234:V1243, RIGHTB(O1243, 1), H1234:H1243)*U1243, 2)</f>
        <v>135.41999999999999</v>
      </c>
      <c r="J1243" s="14">
        <f t="shared" si="149"/>
        <v>135.4</v>
      </c>
      <c r="K1243" s="13">
        <f t="shared" si="150"/>
        <v>135.4</v>
      </c>
      <c r="L1243" s="14">
        <f t="shared" si="151"/>
        <v>135.4</v>
      </c>
      <c r="M1243" s="8" t="s">
        <v>52</v>
      </c>
      <c r="N1243" s="2" t="s">
        <v>2267</v>
      </c>
      <c r="O1243" s="2" t="s">
        <v>843</v>
      </c>
      <c r="P1243" s="2" t="s">
        <v>64</v>
      </c>
      <c r="Q1243" s="2" t="s">
        <v>64</v>
      </c>
      <c r="R1243" s="2" t="s">
        <v>64</v>
      </c>
      <c r="S1243" s="3">
        <v>1</v>
      </c>
      <c r="T1243" s="3">
        <v>2</v>
      </c>
      <c r="U1243" s="3">
        <v>0.03</v>
      </c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2" t="s">
        <v>52</v>
      </c>
      <c r="AW1243" s="2" t="s">
        <v>2282</v>
      </c>
      <c r="AX1243" s="2" t="s">
        <v>52</v>
      </c>
      <c r="AY1243" s="2" t="s">
        <v>52</v>
      </c>
    </row>
    <row r="1244" spans="1:51" ht="30" customHeight="1">
      <c r="A1244" s="8" t="s">
        <v>845</v>
      </c>
      <c r="B1244" s="8" t="s">
        <v>52</v>
      </c>
      <c r="C1244" s="8" t="s">
        <v>52</v>
      </c>
      <c r="D1244" s="9"/>
      <c r="E1244" s="13"/>
      <c r="F1244" s="14">
        <f>TRUNC(SUMIF(N1234:N1243, N1233, F1234:F1243),0)</f>
        <v>217</v>
      </c>
      <c r="G1244" s="13"/>
      <c r="H1244" s="14">
        <f>TRUNC(SUMIF(N1234:N1243, N1233, H1234:H1243),0)</f>
        <v>4514</v>
      </c>
      <c r="I1244" s="13"/>
      <c r="J1244" s="14">
        <f>TRUNC(SUMIF(N1234:N1243, N1233, J1234:J1243),0)</f>
        <v>147</v>
      </c>
      <c r="K1244" s="13"/>
      <c r="L1244" s="14">
        <f>F1244+H1244+J1244</f>
        <v>4878</v>
      </c>
      <c r="M1244" s="8" t="s">
        <v>52</v>
      </c>
      <c r="N1244" s="2" t="s">
        <v>106</v>
      </c>
      <c r="O1244" s="2" t="s">
        <v>106</v>
      </c>
      <c r="P1244" s="2" t="s">
        <v>52</v>
      </c>
      <c r="Q1244" s="2" t="s">
        <v>52</v>
      </c>
      <c r="R1244" s="2" t="s">
        <v>52</v>
      </c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2" t="s">
        <v>52</v>
      </c>
      <c r="AW1244" s="2" t="s">
        <v>52</v>
      </c>
      <c r="AX1244" s="2" t="s">
        <v>52</v>
      </c>
      <c r="AY1244" s="2" t="s">
        <v>52</v>
      </c>
    </row>
    <row r="1245" spans="1:51" ht="30" customHeight="1">
      <c r="A1245" s="9"/>
      <c r="B1245" s="9"/>
      <c r="C1245" s="9"/>
      <c r="D1245" s="9"/>
      <c r="E1245" s="13"/>
      <c r="F1245" s="14"/>
      <c r="G1245" s="13"/>
      <c r="H1245" s="14"/>
      <c r="I1245" s="13"/>
      <c r="J1245" s="14"/>
      <c r="K1245" s="13"/>
      <c r="L1245" s="14"/>
      <c r="M1245" s="9"/>
    </row>
    <row r="1246" spans="1:51" ht="30" customHeight="1">
      <c r="A1246" s="44" t="s">
        <v>2283</v>
      </c>
      <c r="B1246" s="44"/>
      <c r="C1246" s="44"/>
      <c r="D1246" s="44"/>
      <c r="E1246" s="45"/>
      <c r="F1246" s="46"/>
      <c r="G1246" s="45"/>
      <c r="H1246" s="46"/>
      <c r="I1246" s="45"/>
      <c r="J1246" s="46"/>
      <c r="K1246" s="45"/>
      <c r="L1246" s="46"/>
      <c r="M1246" s="44"/>
      <c r="N1246" s="1" t="s">
        <v>2270</v>
      </c>
    </row>
    <row r="1247" spans="1:51" ht="30" customHeight="1">
      <c r="A1247" s="8" t="s">
        <v>2121</v>
      </c>
      <c r="B1247" s="8" t="s">
        <v>2122</v>
      </c>
      <c r="C1247" s="8" t="s">
        <v>886</v>
      </c>
      <c r="D1247" s="9">
        <v>2.7699999999999999E-3</v>
      </c>
      <c r="E1247" s="13">
        <f>단가대비표!O27</f>
        <v>11270</v>
      </c>
      <c r="F1247" s="14">
        <f t="shared" ref="F1247:F1256" si="152">TRUNC(E1247*D1247,1)</f>
        <v>31.2</v>
      </c>
      <c r="G1247" s="13">
        <f>단가대비표!P27</f>
        <v>0</v>
      </c>
      <c r="H1247" s="14">
        <f t="shared" ref="H1247:H1256" si="153">TRUNC(G1247*D1247,1)</f>
        <v>0</v>
      </c>
      <c r="I1247" s="13">
        <f>단가대비표!V27</f>
        <v>0</v>
      </c>
      <c r="J1247" s="14">
        <f t="shared" ref="J1247:J1256" si="154">TRUNC(I1247*D1247,1)</f>
        <v>0</v>
      </c>
      <c r="K1247" s="13">
        <f t="shared" ref="K1247:K1256" si="155">TRUNC(E1247+G1247+I1247,1)</f>
        <v>11270</v>
      </c>
      <c r="L1247" s="14">
        <f t="shared" ref="L1247:L1256" si="156">TRUNC(F1247+H1247+J1247,1)</f>
        <v>31.2</v>
      </c>
      <c r="M1247" s="8" t="s">
        <v>52</v>
      </c>
      <c r="N1247" s="2" t="s">
        <v>2270</v>
      </c>
      <c r="O1247" s="2" t="s">
        <v>2123</v>
      </c>
      <c r="P1247" s="2" t="s">
        <v>64</v>
      </c>
      <c r="Q1247" s="2" t="s">
        <v>64</v>
      </c>
      <c r="R1247" s="2" t="s">
        <v>63</v>
      </c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2" t="s">
        <v>52</v>
      </c>
      <c r="AW1247" s="2" t="s">
        <v>2284</v>
      </c>
      <c r="AX1247" s="2" t="s">
        <v>52</v>
      </c>
      <c r="AY1247" s="2" t="s">
        <v>52</v>
      </c>
    </row>
    <row r="1248" spans="1:51" ht="30" customHeight="1">
      <c r="A1248" s="8" t="s">
        <v>2125</v>
      </c>
      <c r="B1248" s="8" t="s">
        <v>2126</v>
      </c>
      <c r="C1248" s="8" t="s">
        <v>1113</v>
      </c>
      <c r="D1248" s="9">
        <v>0.94499999999999995</v>
      </c>
      <c r="E1248" s="13">
        <f>단가대비표!O21</f>
        <v>2.2200000000000002</v>
      </c>
      <c r="F1248" s="14">
        <f t="shared" si="152"/>
        <v>2</v>
      </c>
      <c r="G1248" s="13">
        <f>단가대비표!P21</f>
        <v>0</v>
      </c>
      <c r="H1248" s="14">
        <f t="shared" si="153"/>
        <v>0</v>
      </c>
      <c r="I1248" s="13">
        <f>단가대비표!V21</f>
        <v>0</v>
      </c>
      <c r="J1248" s="14">
        <f t="shared" si="154"/>
        <v>0</v>
      </c>
      <c r="K1248" s="13">
        <f t="shared" si="155"/>
        <v>2.2000000000000002</v>
      </c>
      <c r="L1248" s="14">
        <f t="shared" si="156"/>
        <v>2</v>
      </c>
      <c r="M1248" s="8" t="s">
        <v>2127</v>
      </c>
      <c r="N1248" s="2" t="s">
        <v>2270</v>
      </c>
      <c r="O1248" s="2" t="s">
        <v>2128</v>
      </c>
      <c r="P1248" s="2" t="s">
        <v>64</v>
      </c>
      <c r="Q1248" s="2" t="s">
        <v>64</v>
      </c>
      <c r="R1248" s="2" t="s">
        <v>63</v>
      </c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2" t="s">
        <v>52</v>
      </c>
      <c r="AW1248" s="2" t="s">
        <v>2285</v>
      </c>
      <c r="AX1248" s="2" t="s">
        <v>52</v>
      </c>
      <c r="AY1248" s="2" t="s">
        <v>52</v>
      </c>
    </row>
    <row r="1249" spans="1:51" ht="30" customHeight="1">
      <c r="A1249" s="8" t="s">
        <v>2130</v>
      </c>
      <c r="B1249" s="8" t="s">
        <v>2131</v>
      </c>
      <c r="C1249" s="8" t="s">
        <v>886</v>
      </c>
      <c r="D1249" s="9">
        <v>4.0000000000000002E-4</v>
      </c>
      <c r="E1249" s="13">
        <f>단가대비표!O25</f>
        <v>12042</v>
      </c>
      <c r="F1249" s="14">
        <f t="shared" si="152"/>
        <v>4.8</v>
      </c>
      <c r="G1249" s="13">
        <f>단가대비표!P25</f>
        <v>0</v>
      </c>
      <c r="H1249" s="14">
        <f t="shared" si="153"/>
        <v>0</v>
      </c>
      <c r="I1249" s="13">
        <f>단가대비표!V25</f>
        <v>0</v>
      </c>
      <c r="J1249" s="14">
        <f t="shared" si="154"/>
        <v>0</v>
      </c>
      <c r="K1249" s="13">
        <f t="shared" si="155"/>
        <v>12042</v>
      </c>
      <c r="L1249" s="14">
        <f t="shared" si="156"/>
        <v>4.8</v>
      </c>
      <c r="M1249" s="8" t="s">
        <v>52</v>
      </c>
      <c r="N1249" s="2" t="s">
        <v>2270</v>
      </c>
      <c r="O1249" s="2" t="s">
        <v>2132</v>
      </c>
      <c r="P1249" s="2" t="s">
        <v>64</v>
      </c>
      <c r="Q1249" s="2" t="s">
        <v>64</v>
      </c>
      <c r="R1249" s="2" t="s">
        <v>63</v>
      </c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2" t="s">
        <v>52</v>
      </c>
      <c r="AW1249" s="2" t="s">
        <v>2286</v>
      </c>
      <c r="AX1249" s="2" t="s">
        <v>52</v>
      </c>
      <c r="AY1249" s="2" t="s">
        <v>52</v>
      </c>
    </row>
    <row r="1250" spans="1:51" ht="30" customHeight="1">
      <c r="A1250" s="8" t="s">
        <v>2134</v>
      </c>
      <c r="B1250" s="8" t="s">
        <v>2135</v>
      </c>
      <c r="C1250" s="8" t="s">
        <v>1731</v>
      </c>
      <c r="D1250" s="9">
        <v>3.1199999999999999E-3</v>
      </c>
      <c r="E1250" s="13">
        <f>일위대가목록!E206</f>
        <v>0</v>
      </c>
      <c r="F1250" s="14">
        <f t="shared" si="152"/>
        <v>0</v>
      </c>
      <c r="G1250" s="13">
        <f>일위대가목록!F206</f>
        <v>0</v>
      </c>
      <c r="H1250" s="14">
        <f t="shared" si="153"/>
        <v>0</v>
      </c>
      <c r="I1250" s="13">
        <f>일위대가목록!G206</f>
        <v>137</v>
      </c>
      <c r="J1250" s="14">
        <f t="shared" si="154"/>
        <v>0.4</v>
      </c>
      <c r="K1250" s="13">
        <f t="shared" si="155"/>
        <v>137</v>
      </c>
      <c r="L1250" s="14">
        <f t="shared" si="156"/>
        <v>0.4</v>
      </c>
      <c r="M1250" s="8" t="s">
        <v>2136</v>
      </c>
      <c r="N1250" s="2" t="s">
        <v>2270</v>
      </c>
      <c r="O1250" s="2" t="s">
        <v>2137</v>
      </c>
      <c r="P1250" s="2" t="s">
        <v>63</v>
      </c>
      <c r="Q1250" s="2" t="s">
        <v>64</v>
      </c>
      <c r="R1250" s="2" t="s">
        <v>64</v>
      </c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2" t="s">
        <v>52</v>
      </c>
      <c r="AW1250" s="2" t="s">
        <v>2287</v>
      </c>
      <c r="AX1250" s="2" t="s">
        <v>52</v>
      </c>
      <c r="AY1250" s="2" t="s">
        <v>52</v>
      </c>
    </row>
    <row r="1251" spans="1:51" ht="30" customHeight="1">
      <c r="A1251" s="8" t="s">
        <v>2139</v>
      </c>
      <c r="B1251" s="8" t="s">
        <v>2140</v>
      </c>
      <c r="C1251" s="8" t="s">
        <v>2141</v>
      </c>
      <c r="D1251" s="9">
        <v>1.89E-2</v>
      </c>
      <c r="E1251" s="13">
        <f>단가대비표!O159</f>
        <v>0</v>
      </c>
      <c r="F1251" s="14">
        <f t="shared" si="152"/>
        <v>0</v>
      </c>
      <c r="G1251" s="13">
        <f>단가대비표!P159</f>
        <v>0</v>
      </c>
      <c r="H1251" s="14">
        <f t="shared" si="153"/>
        <v>0</v>
      </c>
      <c r="I1251" s="13">
        <f>단가대비표!V159</f>
        <v>87</v>
      </c>
      <c r="J1251" s="14">
        <f t="shared" si="154"/>
        <v>1.6</v>
      </c>
      <c r="K1251" s="13">
        <f t="shared" si="155"/>
        <v>87</v>
      </c>
      <c r="L1251" s="14">
        <f t="shared" si="156"/>
        <v>1.6</v>
      </c>
      <c r="M1251" s="8" t="s">
        <v>52</v>
      </c>
      <c r="N1251" s="2" t="s">
        <v>2270</v>
      </c>
      <c r="O1251" s="2" t="s">
        <v>2142</v>
      </c>
      <c r="P1251" s="2" t="s">
        <v>64</v>
      </c>
      <c r="Q1251" s="2" t="s">
        <v>64</v>
      </c>
      <c r="R1251" s="2" t="s">
        <v>63</v>
      </c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2" t="s">
        <v>52</v>
      </c>
      <c r="AW1251" s="2" t="s">
        <v>2288</v>
      </c>
      <c r="AX1251" s="2" t="s">
        <v>52</v>
      </c>
      <c r="AY1251" s="2" t="s">
        <v>52</v>
      </c>
    </row>
    <row r="1252" spans="1:51" ht="30" customHeight="1">
      <c r="A1252" s="8" t="s">
        <v>2189</v>
      </c>
      <c r="B1252" s="8" t="s">
        <v>858</v>
      </c>
      <c r="C1252" s="8" t="s">
        <v>859</v>
      </c>
      <c r="D1252" s="9">
        <v>5.8500000000000002E-3</v>
      </c>
      <c r="E1252" s="13">
        <f>단가대비표!O166</f>
        <v>0</v>
      </c>
      <c r="F1252" s="14">
        <f t="shared" si="152"/>
        <v>0</v>
      </c>
      <c r="G1252" s="13">
        <f>단가대비표!P166</f>
        <v>178010</v>
      </c>
      <c r="H1252" s="14">
        <f t="shared" si="153"/>
        <v>1041.3</v>
      </c>
      <c r="I1252" s="13">
        <f>단가대비표!V166</f>
        <v>0</v>
      </c>
      <c r="J1252" s="14">
        <f t="shared" si="154"/>
        <v>0</v>
      </c>
      <c r="K1252" s="13">
        <f t="shared" si="155"/>
        <v>178010</v>
      </c>
      <c r="L1252" s="14">
        <f t="shared" si="156"/>
        <v>1041.3</v>
      </c>
      <c r="M1252" s="8" t="s">
        <v>52</v>
      </c>
      <c r="N1252" s="2" t="s">
        <v>2270</v>
      </c>
      <c r="O1252" s="2" t="s">
        <v>2190</v>
      </c>
      <c r="P1252" s="2" t="s">
        <v>64</v>
      </c>
      <c r="Q1252" s="2" t="s">
        <v>64</v>
      </c>
      <c r="R1252" s="2" t="s">
        <v>63</v>
      </c>
      <c r="S1252" s="3"/>
      <c r="T1252" s="3"/>
      <c r="U1252" s="3"/>
      <c r="V1252" s="3">
        <v>1</v>
      </c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2" t="s">
        <v>52</v>
      </c>
      <c r="AW1252" s="2" t="s">
        <v>2289</v>
      </c>
      <c r="AX1252" s="2" t="s">
        <v>52</v>
      </c>
      <c r="AY1252" s="2" t="s">
        <v>52</v>
      </c>
    </row>
    <row r="1253" spans="1:51" ht="30" customHeight="1">
      <c r="A1253" s="8" t="s">
        <v>862</v>
      </c>
      <c r="B1253" s="8" t="s">
        <v>863</v>
      </c>
      <c r="C1253" s="8" t="s">
        <v>859</v>
      </c>
      <c r="D1253" s="9">
        <v>1E-4</v>
      </c>
      <c r="E1253" s="13">
        <f>단가대비표!O160</f>
        <v>0</v>
      </c>
      <c r="F1253" s="14">
        <f t="shared" si="152"/>
        <v>0</v>
      </c>
      <c r="G1253" s="13">
        <f>단가대비표!P160</f>
        <v>130264</v>
      </c>
      <c r="H1253" s="14">
        <f t="shared" si="153"/>
        <v>13</v>
      </c>
      <c r="I1253" s="13">
        <f>단가대비표!V160</f>
        <v>0</v>
      </c>
      <c r="J1253" s="14">
        <f t="shared" si="154"/>
        <v>0</v>
      </c>
      <c r="K1253" s="13">
        <f t="shared" si="155"/>
        <v>130264</v>
      </c>
      <c r="L1253" s="14">
        <f t="shared" si="156"/>
        <v>13</v>
      </c>
      <c r="M1253" s="8" t="s">
        <v>52</v>
      </c>
      <c r="N1253" s="2" t="s">
        <v>2270</v>
      </c>
      <c r="O1253" s="2" t="s">
        <v>864</v>
      </c>
      <c r="P1253" s="2" t="s">
        <v>64</v>
      </c>
      <c r="Q1253" s="2" t="s">
        <v>64</v>
      </c>
      <c r="R1253" s="2" t="s">
        <v>63</v>
      </c>
      <c r="S1253" s="3"/>
      <c r="T1253" s="3"/>
      <c r="U1253" s="3"/>
      <c r="V1253" s="3">
        <v>1</v>
      </c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2" t="s">
        <v>52</v>
      </c>
      <c r="AW1253" s="2" t="s">
        <v>2290</v>
      </c>
      <c r="AX1253" s="2" t="s">
        <v>52</v>
      </c>
      <c r="AY1253" s="2" t="s">
        <v>52</v>
      </c>
    </row>
    <row r="1254" spans="1:51" ht="30" customHeight="1">
      <c r="A1254" s="8" t="s">
        <v>2107</v>
      </c>
      <c r="B1254" s="8" t="s">
        <v>858</v>
      </c>
      <c r="C1254" s="8" t="s">
        <v>859</v>
      </c>
      <c r="D1254" s="9">
        <v>3.8999999999999999E-4</v>
      </c>
      <c r="E1254" s="13">
        <f>단가대비표!O167</f>
        <v>0</v>
      </c>
      <c r="F1254" s="14">
        <f t="shared" si="152"/>
        <v>0</v>
      </c>
      <c r="G1254" s="13">
        <f>단가대비표!P167</f>
        <v>209394</v>
      </c>
      <c r="H1254" s="14">
        <f t="shared" si="153"/>
        <v>81.599999999999994</v>
      </c>
      <c r="I1254" s="13">
        <f>단가대비표!V167</f>
        <v>0</v>
      </c>
      <c r="J1254" s="14">
        <f t="shared" si="154"/>
        <v>0</v>
      </c>
      <c r="K1254" s="13">
        <f t="shared" si="155"/>
        <v>209394</v>
      </c>
      <c r="L1254" s="14">
        <f t="shared" si="156"/>
        <v>81.599999999999994</v>
      </c>
      <c r="M1254" s="8" t="s">
        <v>52</v>
      </c>
      <c r="N1254" s="2" t="s">
        <v>2270</v>
      </c>
      <c r="O1254" s="2" t="s">
        <v>2108</v>
      </c>
      <c r="P1254" s="2" t="s">
        <v>64</v>
      </c>
      <c r="Q1254" s="2" t="s">
        <v>64</v>
      </c>
      <c r="R1254" s="2" t="s">
        <v>63</v>
      </c>
      <c r="S1254" s="3"/>
      <c r="T1254" s="3"/>
      <c r="U1254" s="3"/>
      <c r="V1254" s="3">
        <v>1</v>
      </c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2" t="s">
        <v>52</v>
      </c>
      <c r="AW1254" s="2" t="s">
        <v>2291</v>
      </c>
      <c r="AX1254" s="2" t="s">
        <v>52</v>
      </c>
      <c r="AY1254" s="2" t="s">
        <v>52</v>
      </c>
    </row>
    <row r="1255" spans="1:51" ht="30" customHeight="1">
      <c r="A1255" s="8" t="s">
        <v>1185</v>
      </c>
      <c r="B1255" s="8" t="s">
        <v>863</v>
      </c>
      <c r="C1255" s="8" t="s">
        <v>859</v>
      </c>
      <c r="D1255" s="9">
        <v>1.1E-4</v>
      </c>
      <c r="E1255" s="13">
        <f>단가대비표!O161</f>
        <v>0</v>
      </c>
      <c r="F1255" s="14">
        <f t="shared" si="152"/>
        <v>0</v>
      </c>
      <c r="G1255" s="13">
        <f>단가대비표!P161</f>
        <v>155599</v>
      </c>
      <c r="H1255" s="14">
        <f t="shared" si="153"/>
        <v>17.100000000000001</v>
      </c>
      <c r="I1255" s="13">
        <f>단가대비표!V161</f>
        <v>0</v>
      </c>
      <c r="J1255" s="14">
        <f t="shared" si="154"/>
        <v>0</v>
      </c>
      <c r="K1255" s="13">
        <f t="shared" si="155"/>
        <v>155599</v>
      </c>
      <c r="L1255" s="14">
        <f t="shared" si="156"/>
        <v>17.100000000000001</v>
      </c>
      <c r="M1255" s="8" t="s">
        <v>52</v>
      </c>
      <c r="N1255" s="2" t="s">
        <v>2270</v>
      </c>
      <c r="O1255" s="2" t="s">
        <v>1186</v>
      </c>
      <c r="P1255" s="2" t="s">
        <v>64</v>
      </c>
      <c r="Q1255" s="2" t="s">
        <v>64</v>
      </c>
      <c r="R1255" s="2" t="s">
        <v>63</v>
      </c>
      <c r="S1255" s="3"/>
      <c r="T1255" s="3"/>
      <c r="U1255" s="3"/>
      <c r="V1255" s="3">
        <v>1</v>
      </c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2" t="s">
        <v>52</v>
      </c>
      <c r="AW1255" s="2" t="s">
        <v>2292</v>
      </c>
      <c r="AX1255" s="2" t="s">
        <v>52</v>
      </c>
      <c r="AY1255" s="2" t="s">
        <v>52</v>
      </c>
    </row>
    <row r="1256" spans="1:51" ht="30" customHeight="1">
      <c r="A1256" s="8" t="s">
        <v>869</v>
      </c>
      <c r="B1256" s="8" t="s">
        <v>870</v>
      </c>
      <c r="C1256" s="8" t="s">
        <v>172</v>
      </c>
      <c r="D1256" s="9">
        <v>1</v>
      </c>
      <c r="E1256" s="13">
        <v>0</v>
      </c>
      <c r="F1256" s="14">
        <f t="shared" si="152"/>
        <v>0</v>
      </c>
      <c r="G1256" s="13">
        <v>0</v>
      </c>
      <c r="H1256" s="14">
        <f t="shared" si="153"/>
        <v>0</v>
      </c>
      <c r="I1256" s="13">
        <f>TRUNC(SUMIF(V1247:V1256, RIGHTB(O1256, 1), H1247:H1256)*U1256, 2)</f>
        <v>34.590000000000003</v>
      </c>
      <c r="J1256" s="14">
        <f t="shared" si="154"/>
        <v>34.5</v>
      </c>
      <c r="K1256" s="13">
        <f t="shared" si="155"/>
        <v>34.5</v>
      </c>
      <c r="L1256" s="14">
        <f t="shared" si="156"/>
        <v>34.5</v>
      </c>
      <c r="M1256" s="8" t="s">
        <v>52</v>
      </c>
      <c r="N1256" s="2" t="s">
        <v>2270</v>
      </c>
      <c r="O1256" s="2" t="s">
        <v>843</v>
      </c>
      <c r="P1256" s="2" t="s">
        <v>64</v>
      </c>
      <c r="Q1256" s="2" t="s">
        <v>64</v>
      </c>
      <c r="R1256" s="2" t="s">
        <v>64</v>
      </c>
      <c r="S1256" s="3">
        <v>1</v>
      </c>
      <c r="T1256" s="3">
        <v>2</v>
      </c>
      <c r="U1256" s="3">
        <v>0.03</v>
      </c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2" t="s">
        <v>52</v>
      </c>
      <c r="AW1256" s="2" t="s">
        <v>2293</v>
      </c>
      <c r="AX1256" s="2" t="s">
        <v>52</v>
      </c>
      <c r="AY1256" s="2" t="s">
        <v>52</v>
      </c>
    </row>
    <row r="1257" spans="1:51" ht="30" customHeight="1">
      <c r="A1257" s="8" t="s">
        <v>845</v>
      </c>
      <c r="B1257" s="8" t="s">
        <v>52</v>
      </c>
      <c r="C1257" s="8" t="s">
        <v>52</v>
      </c>
      <c r="D1257" s="9"/>
      <c r="E1257" s="13"/>
      <c r="F1257" s="14">
        <f>TRUNC(SUMIF(N1247:N1256, N1246, F1247:F1256),0)</f>
        <v>38</v>
      </c>
      <c r="G1257" s="13"/>
      <c r="H1257" s="14">
        <f>TRUNC(SUMIF(N1247:N1256, N1246, H1247:H1256),0)</f>
        <v>1153</v>
      </c>
      <c r="I1257" s="13"/>
      <c r="J1257" s="14">
        <f>TRUNC(SUMIF(N1247:N1256, N1246, J1247:J1256),0)</f>
        <v>36</v>
      </c>
      <c r="K1257" s="13"/>
      <c r="L1257" s="14">
        <f>F1257+H1257+J1257</f>
        <v>1227</v>
      </c>
      <c r="M1257" s="8" t="s">
        <v>52</v>
      </c>
      <c r="N1257" s="2" t="s">
        <v>106</v>
      </c>
      <c r="O1257" s="2" t="s">
        <v>106</v>
      </c>
      <c r="P1257" s="2" t="s">
        <v>52</v>
      </c>
      <c r="Q1257" s="2" t="s">
        <v>52</v>
      </c>
      <c r="R1257" s="2" t="s">
        <v>52</v>
      </c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2" t="s">
        <v>52</v>
      </c>
      <c r="AW1257" s="2" t="s">
        <v>52</v>
      </c>
      <c r="AX1257" s="2" t="s">
        <v>52</v>
      </c>
      <c r="AY1257" s="2" t="s">
        <v>52</v>
      </c>
    </row>
    <row r="1258" spans="1:51" ht="30" customHeight="1">
      <c r="A1258" s="9"/>
      <c r="B1258" s="9"/>
      <c r="C1258" s="9"/>
      <c r="D1258" s="9"/>
      <c r="E1258" s="13"/>
      <c r="F1258" s="14"/>
      <c r="G1258" s="13"/>
      <c r="H1258" s="14"/>
      <c r="I1258" s="13"/>
      <c r="J1258" s="14"/>
      <c r="K1258" s="13"/>
      <c r="L1258" s="14"/>
      <c r="M1258" s="9"/>
    </row>
    <row r="1259" spans="1:51" ht="30" customHeight="1">
      <c r="A1259" s="44" t="s">
        <v>2294</v>
      </c>
      <c r="B1259" s="44"/>
      <c r="C1259" s="44"/>
      <c r="D1259" s="44"/>
      <c r="E1259" s="45"/>
      <c r="F1259" s="46"/>
      <c r="G1259" s="45"/>
      <c r="H1259" s="46"/>
      <c r="I1259" s="45"/>
      <c r="J1259" s="46"/>
      <c r="K1259" s="45"/>
      <c r="L1259" s="46"/>
      <c r="M1259" s="44"/>
      <c r="N1259" s="1" t="s">
        <v>1468</v>
      </c>
    </row>
    <row r="1260" spans="1:51" ht="30" customHeight="1">
      <c r="A1260" s="8" t="s">
        <v>2208</v>
      </c>
      <c r="B1260" s="8" t="s">
        <v>2295</v>
      </c>
      <c r="C1260" s="8" t="s">
        <v>1113</v>
      </c>
      <c r="D1260" s="9">
        <v>0.08</v>
      </c>
      <c r="E1260" s="13">
        <f>단가대비표!O143</f>
        <v>9492</v>
      </c>
      <c r="F1260" s="14">
        <f>TRUNC(E1260*D1260,1)</f>
        <v>759.3</v>
      </c>
      <c r="G1260" s="13">
        <f>단가대비표!P143</f>
        <v>0</v>
      </c>
      <c r="H1260" s="14">
        <f>TRUNC(G1260*D1260,1)</f>
        <v>0</v>
      </c>
      <c r="I1260" s="13">
        <f>단가대비표!V143</f>
        <v>0</v>
      </c>
      <c r="J1260" s="14">
        <f>TRUNC(I1260*D1260,1)</f>
        <v>0</v>
      </c>
      <c r="K1260" s="13">
        <f t="shared" ref="K1260:L1262" si="157">TRUNC(E1260+G1260+I1260,1)</f>
        <v>9492</v>
      </c>
      <c r="L1260" s="14">
        <f t="shared" si="157"/>
        <v>759.3</v>
      </c>
      <c r="M1260" s="8" t="s">
        <v>52</v>
      </c>
      <c r="N1260" s="2" t="s">
        <v>1468</v>
      </c>
      <c r="O1260" s="2" t="s">
        <v>2296</v>
      </c>
      <c r="P1260" s="2" t="s">
        <v>64</v>
      </c>
      <c r="Q1260" s="2" t="s">
        <v>64</v>
      </c>
      <c r="R1260" s="2" t="s">
        <v>63</v>
      </c>
      <c r="S1260" s="3"/>
      <c r="T1260" s="3"/>
      <c r="U1260" s="3"/>
      <c r="V1260" s="3">
        <v>1</v>
      </c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2" t="s">
        <v>52</v>
      </c>
      <c r="AW1260" s="2" t="s">
        <v>2297</v>
      </c>
      <c r="AX1260" s="2" t="s">
        <v>52</v>
      </c>
      <c r="AY1260" s="2" t="s">
        <v>52</v>
      </c>
    </row>
    <row r="1261" spans="1:51" ht="30" customHeight="1">
      <c r="A1261" s="8" t="s">
        <v>2212</v>
      </c>
      <c r="B1261" s="8" t="s">
        <v>2228</v>
      </c>
      <c r="C1261" s="8" t="s">
        <v>1113</v>
      </c>
      <c r="D1261" s="9">
        <v>4.0000000000000001E-3</v>
      </c>
      <c r="E1261" s="13">
        <f>단가대비표!O150</f>
        <v>3194.44</v>
      </c>
      <c r="F1261" s="14">
        <f>TRUNC(E1261*D1261,1)</f>
        <v>12.7</v>
      </c>
      <c r="G1261" s="13">
        <f>단가대비표!P150</f>
        <v>0</v>
      </c>
      <c r="H1261" s="14">
        <f>TRUNC(G1261*D1261,1)</f>
        <v>0</v>
      </c>
      <c r="I1261" s="13">
        <f>단가대비표!V150</f>
        <v>0</v>
      </c>
      <c r="J1261" s="14">
        <f>TRUNC(I1261*D1261,1)</f>
        <v>0</v>
      </c>
      <c r="K1261" s="13">
        <f t="shared" si="157"/>
        <v>3194.4</v>
      </c>
      <c r="L1261" s="14">
        <f t="shared" si="157"/>
        <v>12.7</v>
      </c>
      <c r="M1261" s="8" t="s">
        <v>52</v>
      </c>
      <c r="N1261" s="2" t="s">
        <v>1468</v>
      </c>
      <c r="O1261" s="2" t="s">
        <v>2229</v>
      </c>
      <c r="P1261" s="2" t="s">
        <v>64</v>
      </c>
      <c r="Q1261" s="2" t="s">
        <v>64</v>
      </c>
      <c r="R1261" s="2" t="s">
        <v>63</v>
      </c>
      <c r="S1261" s="3"/>
      <c r="T1261" s="3"/>
      <c r="U1261" s="3"/>
      <c r="V1261" s="3">
        <v>1</v>
      </c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2" t="s">
        <v>52</v>
      </c>
      <c r="AW1261" s="2" t="s">
        <v>2298</v>
      </c>
      <c r="AX1261" s="2" t="s">
        <v>52</v>
      </c>
      <c r="AY1261" s="2" t="s">
        <v>52</v>
      </c>
    </row>
    <row r="1262" spans="1:51" ht="30" customHeight="1">
      <c r="A1262" s="8" t="s">
        <v>911</v>
      </c>
      <c r="B1262" s="8" t="s">
        <v>2216</v>
      </c>
      <c r="C1262" s="8" t="s">
        <v>172</v>
      </c>
      <c r="D1262" s="9">
        <v>1</v>
      </c>
      <c r="E1262" s="13">
        <f>TRUNC(SUMIF(V1260:V1262, RIGHTB(O1262, 1), F1260:F1262)*U1262, 2)</f>
        <v>23.16</v>
      </c>
      <c r="F1262" s="14">
        <f>TRUNC(E1262*D1262,1)</f>
        <v>23.1</v>
      </c>
      <c r="G1262" s="13">
        <v>0</v>
      </c>
      <c r="H1262" s="14">
        <f>TRUNC(G1262*D1262,1)</f>
        <v>0</v>
      </c>
      <c r="I1262" s="13">
        <v>0</v>
      </c>
      <c r="J1262" s="14">
        <f>TRUNC(I1262*D1262,1)</f>
        <v>0</v>
      </c>
      <c r="K1262" s="13">
        <f t="shared" si="157"/>
        <v>23.1</v>
      </c>
      <c r="L1262" s="14">
        <f t="shared" si="157"/>
        <v>23.1</v>
      </c>
      <c r="M1262" s="8" t="s">
        <v>52</v>
      </c>
      <c r="N1262" s="2" t="s">
        <v>1468</v>
      </c>
      <c r="O1262" s="2" t="s">
        <v>843</v>
      </c>
      <c r="P1262" s="2" t="s">
        <v>64</v>
      </c>
      <c r="Q1262" s="2" t="s">
        <v>64</v>
      </c>
      <c r="R1262" s="2" t="s">
        <v>64</v>
      </c>
      <c r="S1262" s="3">
        <v>0</v>
      </c>
      <c r="T1262" s="3">
        <v>0</v>
      </c>
      <c r="U1262" s="3">
        <v>0.03</v>
      </c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2" t="s">
        <v>52</v>
      </c>
      <c r="AW1262" s="2" t="s">
        <v>2299</v>
      </c>
      <c r="AX1262" s="2" t="s">
        <v>52</v>
      </c>
      <c r="AY1262" s="2" t="s">
        <v>52</v>
      </c>
    </row>
    <row r="1263" spans="1:51" ht="30" customHeight="1">
      <c r="A1263" s="8" t="s">
        <v>845</v>
      </c>
      <c r="B1263" s="8" t="s">
        <v>52</v>
      </c>
      <c r="C1263" s="8" t="s">
        <v>52</v>
      </c>
      <c r="D1263" s="9"/>
      <c r="E1263" s="13"/>
      <c r="F1263" s="14">
        <f>TRUNC(SUMIF(N1260:N1262, N1259, F1260:F1262),0)</f>
        <v>795</v>
      </c>
      <c r="G1263" s="13"/>
      <c r="H1263" s="14">
        <f>TRUNC(SUMIF(N1260:N1262, N1259, H1260:H1262),0)</f>
        <v>0</v>
      </c>
      <c r="I1263" s="13"/>
      <c r="J1263" s="14">
        <f>TRUNC(SUMIF(N1260:N1262, N1259, J1260:J1262),0)</f>
        <v>0</v>
      </c>
      <c r="K1263" s="13"/>
      <c r="L1263" s="14">
        <f>F1263+H1263+J1263</f>
        <v>795</v>
      </c>
      <c r="M1263" s="8" t="s">
        <v>52</v>
      </c>
      <c r="N1263" s="2" t="s">
        <v>106</v>
      </c>
      <c r="O1263" s="2" t="s">
        <v>106</v>
      </c>
      <c r="P1263" s="2" t="s">
        <v>52</v>
      </c>
      <c r="Q1263" s="2" t="s">
        <v>52</v>
      </c>
      <c r="R1263" s="2" t="s">
        <v>52</v>
      </c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2" t="s">
        <v>52</v>
      </c>
      <c r="AW1263" s="2" t="s">
        <v>52</v>
      </c>
      <c r="AX1263" s="2" t="s">
        <v>52</v>
      </c>
      <c r="AY1263" s="2" t="s">
        <v>52</v>
      </c>
    </row>
    <row r="1264" spans="1:51" ht="30" customHeight="1">
      <c r="A1264" s="9"/>
      <c r="B1264" s="9"/>
      <c r="C1264" s="9"/>
      <c r="D1264" s="9"/>
      <c r="E1264" s="13"/>
      <c r="F1264" s="14"/>
      <c r="G1264" s="13"/>
      <c r="H1264" s="14"/>
      <c r="I1264" s="13"/>
      <c r="J1264" s="14"/>
      <c r="K1264" s="13"/>
      <c r="L1264" s="14"/>
      <c r="M1264" s="9"/>
    </row>
    <row r="1265" spans="1:51" ht="30" customHeight="1">
      <c r="A1265" s="44" t="s">
        <v>2300</v>
      </c>
      <c r="B1265" s="44"/>
      <c r="C1265" s="44"/>
      <c r="D1265" s="44"/>
      <c r="E1265" s="45"/>
      <c r="F1265" s="46"/>
      <c r="G1265" s="45"/>
      <c r="H1265" s="46"/>
      <c r="I1265" s="45"/>
      <c r="J1265" s="46"/>
      <c r="K1265" s="45"/>
      <c r="L1265" s="46"/>
      <c r="M1265" s="44"/>
      <c r="N1265" s="1" t="s">
        <v>1477</v>
      </c>
    </row>
    <row r="1266" spans="1:51" ht="30" customHeight="1">
      <c r="A1266" s="8" t="s">
        <v>1219</v>
      </c>
      <c r="B1266" s="8" t="s">
        <v>2301</v>
      </c>
      <c r="C1266" s="8" t="s">
        <v>77</v>
      </c>
      <c r="D1266" s="9">
        <v>1</v>
      </c>
      <c r="E1266" s="13">
        <f>일위대가목록!E230</f>
        <v>439</v>
      </c>
      <c r="F1266" s="14">
        <f>TRUNC(E1266*D1266,1)</f>
        <v>439</v>
      </c>
      <c r="G1266" s="13">
        <f>일위대가목록!F230</f>
        <v>0</v>
      </c>
      <c r="H1266" s="14">
        <f>TRUNC(G1266*D1266,1)</f>
        <v>0</v>
      </c>
      <c r="I1266" s="13">
        <f>일위대가목록!G230</f>
        <v>0</v>
      </c>
      <c r="J1266" s="14">
        <f>TRUNC(I1266*D1266,1)</f>
        <v>0</v>
      </c>
      <c r="K1266" s="13">
        <f>TRUNC(E1266+G1266+I1266,1)</f>
        <v>439</v>
      </c>
      <c r="L1266" s="14">
        <f>TRUNC(F1266+H1266+J1266,1)</f>
        <v>439</v>
      </c>
      <c r="M1266" s="8" t="s">
        <v>2302</v>
      </c>
      <c r="N1266" s="2" t="s">
        <v>1477</v>
      </c>
      <c r="O1266" s="2" t="s">
        <v>2303</v>
      </c>
      <c r="P1266" s="2" t="s">
        <v>63</v>
      </c>
      <c r="Q1266" s="2" t="s">
        <v>64</v>
      </c>
      <c r="R1266" s="2" t="s">
        <v>64</v>
      </c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2" t="s">
        <v>52</v>
      </c>
      <c r="AW1266" s="2" t="s">
        <v>2304</v>
      </c>
      <c r="AX1266" s="2" t="s">
        <v>52</v>
      </c>
      <c r="AY1266" s="2" t="s">
        <v>52</v>
      </c>
    </row>
    <row r="1267" spans="1:51" ht="30" customHeight="1">
      <c r="A1267" s="8" t="s">
        <v>1219</v>
      </c>
      <c r="B1267" s="8" t="s">
        <v>1470</v>
      </c>
      <c r="C1267" s="8" t="s">
        <v>77</v>
      </c>
      <c r="D1267" s="9">
        <v>1</v>
      </c>
      <c r="E1267" s="13">
        <f>일위대가목록!E231</f>
        <v>0</v>
      </c>
      <c r="F1267" s="14">
        <f>TRUNC(E1267*D1267,1)</f>
        <v>0</v>
      </c>
      <c r="G1267" s="13">
        <f>일위대가목록!F231</f>
        <v>4298</v>
      </c>
      <c r="H1267" s="14">
        <f>TRUNC(G1267*D1267,1)</f>
        <v>4298</v>
      </c>
      <c r="I1267" s="13">
        <f>일위대가목록!G231</f>
        <v>0</v>
      </c>
      <c r="J1267" s="14">
        <f>TRUNC(I1267*D1267,1)</f>
        <v>0</v>
      </c>
      <c r="K1267" s="13">
        <f>TRUNC(E1267+G1267+I1267,1)</f>
        <v>4298</v>
      </c>
      <c r="L1267" s="14">
        <f>TRUNC(F1267+H1267+J1267,1)</f>
        <v>4298</v>
      </c>
      <c r="M1267" s="8" t="s">
        <v>2305</v>
      </c>
      <c r="N1267" s="2" t="s">
        <v>1477</v>
      </c>
      <c r="O1267" s="2" t="s">
        <v>2306</v>
      </c>
      <c r="P1267" s="2" t="s">
        <v>63</v>
      </c>
      <c r="Q1267" s="2" t="s">
        <v>64</v>
      </c>
      <c r="R1267" s="2" t="s">
        <v>64</v>
      </c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2" t="s">
        <v>52</v>
      </c>
      <c r="AW1267" s="2" t="s">
        <v>2307</v>
      </c>
      <c r="AX1267" s="2" t="s">
        <v>52</v>
      </c>
      <c r="AY1267" s="2" t="s">
        <v>52</v>
      </c>
    </row>
    <row r="1268" spans="1:51" ht="30" customHeight="1">
      <c r="A1268" s="8" t="s">
        <v>845</v>
      </c>
      <c r="B1268" s="8" t="s">
        <v>52</v>
      </c>
      <c r="C1268" s="8" t="s">
        <v>52</v>
      </c>
      <c r="D1268" s="9"/>
      <c r="E1268" s="13"/>
      <c r="F1268" s="14">
        <f>TRUNC(SUMIF(N1266:N1267, N1265, F1266:F1267),0)</f>
        <v>439</v>
      </c>
      <c r="G1268" s="13"/>
      <c r="H1268" s="14">
        <f>TRUNC(SUMIF(N1266:N1267, N1265, H1266:H1267),0)</f>
        <v>4298</v>
      </c>
      <c r="I1268" s="13"/>
      <c r="J1268" s="14">
        <f>TRUNC(SUMIF(N1266:N1267, N1265, J1266:J1267),0)</f>
        <v>0</v>
      </c>
      <c r="K1268" s="13"/>
      <c r="L1268" s="14">
        <f>F1268+H1268+J1268</f>
        <v>4737</v>
      </c>
      <c r="M1268" s="8" t="s">
        <v>52</v>
      </c>
      <c r="N1268" s="2" t="s">
        <v>106</v>
      </c>
      <c r="O1268" s="2" t="s">
        <v>106</v>
      </c>
      <c r="P1268" s="2" t="s">
        <v>52</v>
      </c>
      <c r="Q1268" s="2" t="s">
        <v>52</v>
      </c>
      <c r="R1268" s="2" t="s">
        <v>52</v>
      </c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2" t="s">
        <v>52</v>
      </c>
      <c r="AW1268" s="2" t="s">
        <v>52</v>
      </c>
      <c r="AX1268" s="2" t="s">
        <v>52</v>
      </c>
      <c r="AY1268" s="2" t="s">
        <v>52</v>
      </c>
    </row>
    <row r="1269" spans="1:51" ht="30" customHeight="1">
      <c r="A1269" s="9"/>
      <c r="B1269" s="9"/>
      <c r="C1269" s="9"/>
      <c r="D1269" s="9"/>
      <c r="E1269" s="13"/>
      <c r="F1269" s="14"/>
      <c r="G1269" s="13"/>
      <c r="H1269" s="14"/>
      <c r="I1269" s="13"/>
      <c r="J1269" s="14"/>
      <c r="K1269" s="13"/>
      <c r="L1269" s="14"/>
      <c r="M1269" s="9"/>
    </row>
    <row r="1270" spans="1:51" ht="30" customHeight="1">
      <c r="A1270" s="44" t="s">
        <v>2308</v>
      </c>
      <c r="B1270" s="44"/>
      <c r="C1270" s="44"/>
      <c r="D1270" s="44"/>
      <c r="E1270" s="45"/>
      <c r="F1270" s="46"/>
      <c r="G1270" s="45"/>
      <c r="H1270" s="46"/>
      <c r="I1270" s="45"/>
      <c r="J1270" s="46"/>
      <c r="K1270" s="45"/>
      <c r="L1270" s="46"/>
      <c r="M1270" s="44"/>
      <c r="N1270" s="1" t="s">
        <v>2303</v>
      </c>
    </row>
    <row r="1271" spans="1:51" ht="30" customHeight="1">
      <c r="A1271" s="8" t="s">
        <v>2224</v>
      </c>
      <c r="B1271" s="8" t="s">
        <v>2225</v>
      </c>
      <c r="C1271" s="8" t="s">
        <v>1113</v>
      </c>
      <c r="D1271" s="9">
        <v>8.1000000000000003E-2</v>
      </c>
      <c r="E1271" s="13">
        <f>단가대비표!O145</f>
        <v>5060</v>
      </c>
      <c r="F1271" s="14">
        <f>TRUNC(E1271*D1271,1)</f>
        <v>409.8</v>
      </c>
      <c r="G1271" s="13">
        <f>단가대비표!P145</f>
        <v>0</v>
      </c>
      <c r="H1271" s="14">
        <f>TRUNC(G1271*D1271,1)</f>
        <v>0</v>
      </c>
      <c r="I1271" s="13">
        <f>단가대비표!V145</f>
        <v>0</v>
      </c>
      <c r="J1271" s="14">
        <f>TRUNC(I1271*D1271,1)</f>
        <v>0</v>
      </c>
      <c r="K1271" s="13">
        <f t="shared" ref="K1271:L1273" si="158">TRUNC(E1271+G1271+I1271,1)</f>
        <v>5060</v>
      </c>
      <c r="L1271" s="14">
        <f t="shared" si="158"/>
        <v>409.8</v>
      </c>
      <c r="M1271" s="8" t="s">
        <v>52</v>
      </c>
      <c r="N1271" s="2" t="s">
        <v>2303</v>
      </c>
      <c r="O1271" s="2" t="s">
        <v>2226</v>
      </c>
      <c r="P1271" s="2" t="s">
        <v>64</v>
      </c>
      <c r="Q1271" s="2" t="s">
        <v>64</v>
      </c>
      <c r="R1271" s="2" t="s">
        <v>63</v>
      </c>
      <c r="S1271" s="3"/>
      <c r="T1271" s="3"/>
      <c r="U1271" s="3"/>
      <c r="V1271" s="3">
        <v>1</v>
      </c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2" t="s">
        <v>52</v>
      </c>
      <c r="AW1271" s="2" t="s">
        <v>2309</v>
      </c>
      <c r="AX1271" s="2" t="s">
        <v>52</v>
      </c>
      <c r="AY1271" s="2" t="s">
        <v>52</v>
      </c>
    </row>
    <row r="1272" spans="1:51" ht="30" customHeight="1">
      <c r="A1272" s="8" t="s">
        <v>2212</v>
      </c>
      <c r="B1272" s="8" t="s">
        <v>2228</v>
      </c>
      <c r="C1272" s="8" t="s">
        <v>1113</v>
      </c>
      <c r="D1272" s="9">
        <v>4.0000000000000001E-3</v>
      </c>
      <c r="E1272" s="13">
        <f>단가대비표!O150</f>
        <v>3194.44</v>
      </c>
      <c r="F1272" s="14">
        <f>TRUNC(E1272*D1272,1)</f>
        <v>12.7</v>
      </c>
      <c r="G1272" s="13">
        <f>단가대비표!P150</f>
        <v>0</v>
      </c>
      <c r="H1272" s="14">
        <f>TRUNC(G1272*D1272,1)</f>
        <v>0</v>
      </c>
      <c r="I1272" s="13">
        <f>단가대비표!V150</f>
        <v>0</v>
      </c>
      <c r="J1272" s="14">
        <f>TRUNC(I1272*D1272,1)</f>
        <v>0</v>
      </c>
      <c r="K1272" s="13">
        <f t="shared" si="158"/>
        <v>3194.4</v>
      </c>
      <c r="L1272" s="14">
        <f t="shared" si="158"/>
        <v>12.7</v>
      </c>
      <c r="M1272" s="8" t="s">
        <v>52</v>
      </c>
      <c r="N1272" s="2" t="s">
        <v>2303</v>
      </c>
      <c r="O1272" s="2" t="s">
        <v>2229</v>
      </c>
      <c r="P1272" s="2" t="s">
        <v>64</v>
      </c>
      <c r="Q1272" s="2" t="s">
        <v>64</v>
      </c>
      <c r="R1272" s="2" t="s">
        <v>63</v>
      </c>
      <c r="S1272" s="3"/>
      <c r="T1272" s="3"/>
      <c r="U1272" s="3"/>
      <c r="V1272" s="3">
        <v>1</v>
      </c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2" t="s">
        <v>52</v>
      </c>
      <c r="AW1272" s="2" t="s">
        <v>2310</v>
      </c>
      <c r="AX1272" s="2" t="s">
        <v>52</v>
      </c>
      <c r="AY1272" s="2" t="s">
        <v>52</v>
      </c>
    </row>
    <row r="1273" spans="1:51" ht="30" customHeight="1">
      <c r="A1273" s="8" t="s">
        <v>911</v>
      </c>
      <c r="B1273" s="8" t="s">
        <v>2231</v>
      </c>
      <c r="C1273" s="8" t="s">
        <v>172</v>
      </c>
      <c r="D1273" s="9">
        <v>1</v>
      </c>
      <c r="E1273" s="13">
        <f>TRUNC(SUMIF(V1271:V1273, RIGHTB(O1273, 1), F1271:F1273)*U1273, 2)</f>
        <v>16.899999999999999</v>
      </c>
      <c r="F1273" s="14">
        <f>TRUNC(E1273*D1273,1)</f>
        <v>16.899999999999999</v>
      </c>
      <c r="G1273" s="13">
        <v>0</v>
      </c>
      <c r="H1273" s="14">
        <f>TRUNC(G1273*D1273,1)</f>
        <v>0</v>
      </c>
      <c r="I1273" s="13">
        <v>0</v>
      </c>
      <c r="J1273" s="14">
        <f>TRUNC(I1273*D1273,1)</f>
        <v>0</v>
      </c>
      <c r="K1273" s="13">
        <f t="shared" si="158"/>
        <v>16.899999999999999</v>
      </c>
      <c r="L1273" s="14">
        <f t="shared" si="158"/>
        <v>16.899999999999999</v>
      </c>
      <c r="M1273" s="8" t="s">
        <v>52</v>
      </c>
      <c r="N1273" s="2" t="s">
        <v>2303</v>
      </c>
      <c r="O1273" s="2" t="s">
        <v>843</v>
      </c>
      <c r="P1273" s="2" t="s">
        <v>64</v>
      </c>
      <c r="Q1273" s="2" t="s">
        <v>64</v>
      </c>
      <c r="R1273" s="2" t="s">
        <v>64</v>
      </c>
      <c r="S1273" s="3">
        <v>0</v>
      </c>
      <c r="T1273" s="3">
        <v>0</v>
      </c>
      <c r="U1273" s="3">
        <v>0.04</v>
      </c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2" t="s">
        <v>52</v>
      </c>
      <c r="AW1273" s="2" t="s">
        <v>2311</v>
      </c>
      <c r="AX1273" s="2" t="s">
        <v>52</v>
      </c>
      <c r="AY1273" s="2" t="s">
        <v>52</v>
      </c>
    </row>
    <row r="1274" spans="1:51" ht="30" customHeight="1">
      <c r="A1274" s="8" t="s">
        <v>845</v>
      </c>
      <c r="B1274" s="8" t="s">
        <v>52</v>
      </c>
      <c r="C1274" s="8" t="s">
        <v>52</v>
      </c>
      <c r="D1274" s="9"/>
      <c r="E1274" s="13"/>
      <c r="F1274" s="14">
        <f>TRUNC(SUMIF(N1271:N1273, N1270, F1271:F1273),0)</f>
        <v>439</v>
      </c>
      <c r="G1274" s="13"/>
      <c r="H1274" s="14">
        <f>TRUNC(SUMIF(N1271:N1273, N1270, H1271:H1273),0)</f>
        <v>0</v>
      </c>
      <c r="I1274" s="13"/>
      <c r="J1274" s="14">
        <f>TRUNC(SUMIF(N1271:N1273, N1270, J1271:J1273),0)</f>
        <v>0</v>
      </c>
      <c r="K1274" s="13"/>
      <c r="L1274" s="14">
        <f>F1274+H1274+J1274</f>
        <v>439</v>
      </c>
      <c r="M1274" s="8" t="s">
        <v>52</v>
      </c>
      <c r="N1274" s="2" t="s">
        <v>106</v>
      </c>
      <c r="O1274" s="2" t="s">
        <v>106</v>
      </c>
      <c r="P1274" s="2" t="s">
        <v>52</v>
      </c>
      <c r="Q1274" s="2" t="s">
        <v>52</v>
      </c>
      <c r="R1274" s="2" t="s">
        <v>52</v>
      </c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2" t="s">
        <v>52</v>
      </c>
      <c r="AW1274" s="2" t="s">
        <v>52</v>
      </c>
      <c r="AX1274" s="2" t="s">
        <v>52</v>
      </c>
      <c r="AY1274" s="2" t="s">
        <v>52</v>
      </c>
    </row>
    <row r="1275" spans="1:51" ht="30" customHeight="1">
      <c r="A1275" s="9"/>
      <c r="B1275" s="9"/>
      <c r="C1275" s="9"/>
      <c r="D1275" s="9"/>
      <c r="E1275" s="13"/>
      <c r="F1275" s="14"/>
      <c r="G1275" s="13"/>
      <c r="H1275" s="14"/>
      <c r="I1275" s="13"/>
      <c r="J1275" s="14"/>
      <c r="K1275" s="13"/>
      <c r="L1275" s="14"/>
      <c r="M1275" s="9"/>
    </row>
    <row r="1276" spans="1:51" ht="30" customHeight="1">
      <c r="A1276" s="44" t="s">
        <v>2312</v>
      </c>
      <c r="B1276" s="44"/>
      <c r="C1276" s="44"/>
      <c r="D1276" s="44"/>
      <c r="E1276" s="45"/>
      <c r="F1276" s="46"/>
      <c r="G1276" s="45"/>
      <c r="H1276" s="46"/>
      <c r="I1276" s="45"/>
      <c r="J1276" s="46"/>
      <c r="K1276" s="45"/>
      <c r="L1276" s="46"/>
      <c r="M1276" s="44"/>
      <c r="N1276" s="1" t="s">
        <v>2306</v>
      </c>
    </row>
    <row r="1277" spans="1:51" ht="30" customHeight="1">
      <c r="A1277" s="8" t="s">
        <v>2219</v>
      </c>
      <c r="B1277" s="8" t="s">
        <v>858</v>
      </c>
      <c r="C1277" s="8" t="s">
        <v>859</v>
      </c>
      <c r="D1277" s="9">
        <v>0.02</v>
      </c>
      <c r="E1277" s="13">
        <f>단가대비표!O180</f>
        <v>0</v>
      </c>
      <c r="F1277" s="14">
        <f>TRUNC(E1277*D1277,1)</f>
        <v>0</v>
      </c>
      <c r="G1277" s="13">
        <f>단가대비표!P180</f>
        <v>188854</v>
      </c>
      <c r="H1277" s="14">
        <f>TRUNC(G1277*D1277,1)</f>
        <v>3777</v>
      </c>
      <c r="I1277" s="13">
        <f>단가대비표!V180</f>
        <v>0</v>
      </c>
      <c r="J1277" s="14">
        <f>TRUNC(I1277*D1277,1)</f>
        <v>0</v>
      </c>
      <c r="K1277" s="13">
        <f>TRUNC(E1277+G1277+I1277,1)</f>
        <v>188854</v>
      </c>
      <c r="L1277" s="14">
        <f>TRUNC(F1277+H1277+J1277,1)</f>
        <v>3777</v>
      </c>
      <c r="M1277" s="8" t="s">
        <v>52</v>
      </c>
      <c r="N1277" s="2" t="s">
        <v>2306</v>
      </c>
      <c r="O1277" s="2" t="s">
        <v>2220</v>
      </c>
      <c r="P1277" s="2" t="s">
        <v>64</v>
      </c>
      <c r="Q1277" s="2" t="s">
        <v>64</v>
      </c>
      <c r="R1277" s="2" t="s">
        <v>63</v>
      </c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2" t="s">
        <v>52</v>
      </c>
      <c r="AW1277" s="2" t="s">
        <v>2313</v>
      </c>
      <c r="AX1277" s="2" t="s">
        <v>52</v>
      </c>
      <c r="AY1277" s="2" t="s">
        <v>52</v>
      </c>
    </row>
    <row r="1278" spans="1:51" ht="30" customHeight="1">
      <c r="A1278" s="8" t="s">
        <v>862</v>
      </c>
      <c r="B1278" s="8" t="s">
        <v>863</v>
      </c>
      <c r="C1278" s="8" t="s">
        <v>859</v>
      </c>
      <c r="D1278" s="9">
        <v>4.0000000000000001E-3</v>
      </c>
      <c r="E1278" s="13">
        <f>단가대비표!O160</f>
        <v>0</v>
      </c>
      <c r="F1278" s="14">
        <f>TRUNC(E1278*D1278,1)</f>
        <v>0</v>
      </c>
      <c r="G1278" s="13">
        <f>단가대비표!P160</f>
        <v>130264</v>
      </c>
      <c r="H1278" s="14">
        <f>TRUNC(G1278*D1278,1)</f>
        <v>521</v>
      </c>
      <c r="I1278" s="13">
        <f>단가대비표!V160</f>
        <v>0</v>
      </c>
      <c r="J1278" s="14">
        <f>TRUNC(I1278*D1278,1)</f>
        <v>0</v>
      </c>
      <c r="K1278" s="13">
        <f>TRUNC(E1278+G1278+I1278,1)</f>
        <v>130264</v>
      </c>
      <c r="L1278" s="14">
        <f>TRUNC(F1278+H1278+J1278,1)</f>
        <v>521</v>
      </c>
      <c r="M1278" s="8" t="s">
        <v>52</v>
      </c>
      <c r="N1278" s="2" t="s">
        <v>2306</v>
      </c>
      <c r="O1278" s="2" t="s">
        <v>864</v>
      </c>
      <c r="P1278" s="2" t="s">
        <v>64</v>
      </c>
      <c r="Q1278" s="2" t="s">
        <v>64</v>
      </c>
      <c r="R1278" s="2" t="s">
        <v>63</v>
      </c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2" t="s">
        <v>52</v>
      </c>
      <c r="AW1278" s="2" t="s">
        <v>2314</v>
      </c>
      <c r="AX1278" s="2" t="s">
        <v>52</v>
      </c>
      <c r="AY1278" s="2" t="s">
        <v>52</v>
      </c>
    </row>
    <row r="1279" spans="1:51" ht="30" customHeight="1">
      <c r="A1279" s="8" t="s">
        <v>845</v>
      </c>
      <c r="B1279" s="8" t="s">
        <v>52</v>
      </c>
      <c r="C1279" s="8" t="s">
        <v>52</v>
      </c>
      <c r="D1279" s="9"/>
      <c r="E1279" s="13"/>
      <c r="F1279" s="14">
        <f>TRUNC(SUMIF(N1277:N1278, N1276, F1277:F1278),0)</f>
        <v>0</v>
      </c>
      <c r="G1279" s="13"/>
      <c r="H1279" s="14">
        <f>TRUNC(SUMIF(N1277:N1278, N1276, H1277:H1278),0)</f>
        <v>4298</v>
      </c>
      <c r="I1279" s="13"/>
      <c r="J1279" s="14">
        <f>TRUNC(SUMIF(N1277:N1278, N1276, J1277:J1278),0)</f>
        <v>0</v>
      </c>
      <c r="K1279" s="13"/>
      <c r="L1279" s="14">
        <f>F1279+H1279+J1279</f>
        <v>4298</v>
      </c>
      <c r="M1279" s="8" t="s">
        <v>52</v>
      </c>
      <c r="N1279" s="2" t="s">
        <v>106</v>
      </c>
      <c r="O1279" s="2" t="s">
        <v>106</v>
      </c>
      <c r="P1279" s="2" t="s">
        <v>52</v>
      </c>
      <c r="Q1279" s="2" t="s">
        <v>52</v>
      </c>
      <c r="R1279" s="2" t="s">
        <v>52</v>
      </c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2" t="s">
        <v>52</v>
      </c>
      <c r="AW1279" s="2" t="s">
        <v>52</v>
      </c>
      <c r="AX1279" s="2" t="s">
        <v>52</v>
      </c>
      <c r="AY1279" s="2" t="s">
        <v>52</v>
      </c>
    </row>
    <row r="1280" spans="1:51" ht="30" customHeight="1">
      <c r="A1280" s="9"/>
      <c r="B1280" s="9"/>
      <c r="C1280" s="9"/>
      <c r="D1280" s="9"/>
      <c r="E1280" s="13"/>
      <c r="F1280" s="14"/>
      <c r="G1280" s="13"/>
      <c r="H1280" s="14"/>
      <c r="I1280" s="13"/>
      <c r="J1280" s="14"/>
      <c r="K1280" s="13"/>
      <c r="L1280" s="14"/>
      <c r="M1280" s="9"/>
    </row>
    <row r="1281" spans="1:51" ht="30" customHeight="1">
      <c r="A1281" s="44" t="s">
        <v>2315</v>
      </c>
      <c r="B1281" s="44"/>
      <c r="C1281" s="44"/>
      <c r="D1281" s="44"/>
      <c r="E1281" s="45"/>
      <c r="F1281" s="46"/>
      <c r="G1281" s="45"/>
      <c r="H1281" s="46"/>
      <c r="I1281" s="45"/>
      <c r="J1281" s="46"/>
      <c r="K1281" s="45"/>
      <c r="L1281" s="46"/>
      <c r="M1281" s="44"/>
      <c r="N1281" s="1" t="s">
        <v>1482</v>
      </c>
    </row>
    <row r="1282" spans="1:51" ht="30" customHeight="1">
      <c r="A1282" s="8" t="s">
        <v>2316</v>
      </c>
      <c r="B1282" s="8" t="s">
        <v>2317</v>
      </c>
      <c r="C1282" s="8" t="s">
        <v>1113</v>
      </c>
      <c r="D1282" s="9">
        <v>0.26</v>
      </c>
      <c r="E1282" s="13">
        <f>단가대비표!O142</f>
        <v>4312</v>
      </c>
      <c r="F1282" s="14">
        <f>TRUNC(E1282*D1282,1)</f>
        <v>1121.0999999999999</v>
      </c>
      <c r="G1282" s="13">
        <f>단가대비표!P142</f>
        <v>0</v>
      </c>
      <c r="H1282" s="14">
        <f>TRUNC(G1282*D1282,1)</f>
        <v>0</v>
      </c>
      <c r="I1282" s="13">
        <f>단가대비표!V142</f>
        <v>0</v>
      </c>
      <c r="J1282" s="14">
        <f>TRUNC(I1282*D1282,1)</f>
        <v>0</v>
      </c>
      <c r="K1282" s="13">
        <f t="shared" ref="K1282:L1285" si="159">TRUNC(E1282+G1282+I1282,1)</f>
        <v>4312</v>
      </c>
      <c r="L1282" s="14">
        <f t="shared" si="159"/>
        <v>1121.0999999999999</v>
      </c>
      <c r="M1282" s="8" t="s">
        <v>52</v>
      </c>
      <c r="N1282" s="2" t="s">
        <v>1482</v>
      </c>
      <c r="O1282" s="2" t="s">
        <v>2318</v>
      </c>
      <c r="P1282" s="2" t="s">
        <v>64</v>
      </c>
      <c r="Q1282" s="2" t="s">
        <v>64</v>
      </c>
      <c r="R1282" s="2" t="s">
        <v>63</v>
      </c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2" t="s">
        <v>52</v>
      </c>
      <c r="AW1282" s="2" t="s">
        <v>2319</v>
      </c>
      <c r="AX1282" s="2" t="s">
        <v>52</v>
      </c>
      <c r="AY1282" s="2" t="s">
        <v>52</v>
      </c>
    </row>
    <row r="1283" spans="1:51" ht="30" customHeight="1">
      <c r="A1283" s="8" t="s">
        <v>2212</v>
      </c>
      <c r="B1283" s="8" t="s">
        <v>2228</v>
      </c>
      <c r="C1283" s="8" t="s">
        <v>1113</v>
      </c>
      <c r="D1283" s="9">
        <v>0.05</v>
      </c>
      <c r="E1283" s="13">
        <f>단가대비표!O150</f>
        <v>3194.44</v>
      </c>
      <c r="F1283" s="14">
        <f>TRUNC(E1283*D1283,1)</f>
        <v>159.69999999999999</v>
      </c>
      <c r="G1283" s="13">
        <f>단가대비표!P150</f>
        <v>0</v>
      </c>
      <c r="H1283" s="14">
        <f>TRUNC(G1283*D1283,1)</f>
        <v>0</v>
      </c>
      <c r="I1283" s="13">
        <f>단가대비표!V150</f>
        <v>0</v>
      </c>
      <c r="J1283" s="14">
        <f>TRUNC(I1283*D1283,1)</f>
        <v>0</v>
      </c>
      <c r="K1283" s="13">
        <f t="shared" si="159"/>
        <v>3194.4</v>
      </c>
      <c r="L1283" s="14">
        <f t="shared" si="159"/>
        <v>159.69999999999999</v>
      </c>
      <c r="M1283" s="8" t="s">
        <v>52</v>
      </c>
      <c r="N1283" s="2" t="s">
        <v>1482</v>
      </c>
      <c r="O1283" s="2" t="s">
        <v>2229</v>
      </c>
      <c r="P1283" s="2" t="s">
        <v>64</v>
      </c>
      <c r="Q1283" s="2" t="s">
        <v>64</v>
      </c>
      <c r="R1283" s="2" t="s">
        <v>63</v>
      </c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2" t="s">
        <v>52</v>
      </c>
      <c r="AW1283" s="2" t="s">
        <v>2320</v>
      </c>
      <c r="AX1283" s="2" t="s">
        <v>52</v>
      </c>
      <c r="AY1283" s="2" t="s">
        <v>52</v>
      </c>
    </row>
    <row r="1284" spans="1:51" ht="30" customHeight="1">
      <c r="A1284" s="8" t="s">
        <v>2321</v>
      </c>
      <c r="B1284" s="8" t="s">
        <v>2322</v>
      </c>
      <c r="C1284" s="8" t="s">
        <v>886</v>
      </c>
      <c r="D1284" s="9">
        <v>0.06</v>
      </c>
      <c r="E1284" s="13">
        <f>단가대비표!O133</f>
        <v>1993.54</v>
      </c>
      <c r="F1284" s="14">
        <f>TRUNC(E1284*D1284,1)</f>
        <v>119.6</v>
      </c>
      <c r="G1284" s="13">
        <f>단가대비표!P133</f>
        <v>0</v>
      </c>
      <c r="H1284" s="14">
        <f>TRUNC(G1284*D1284,1)</f>
        <v>0</v>
      </c>
      <c r="I1284" s="13">
        <f>단가대비표!V133</f>
        <v>0</v>
      </c>
      <c r="J1284" s="14">
        <f>TRUNC(I1284*D1284,1)</f>
        <v>0</v>
      </c>
      <c r="K1284" s="13">
        <f t="shared" si="159"/>
        <v>1993.5</v>
      </c>
      <c r="L1284" s="14">
        <f t="shared" si="159"/>
        <v>119.6</v>
      </c>
      <c r="M1284" s="8" t="s">
        <v>2323</v>
      </c>
      <c r="N1284" s="2" t="s">
        <v>1482</v>
      </c>
      <c r="O1284" s="2" t="s">
        <v>2324</v>
      </c>
      <c r="P1284" s="2" t="s">
        <v>64</v>
      </c>
      <c r="Q1284" s="2" t="s">
        <v>64</v>
      </c>
      <c r="R1284" s="2" t="s">
        <v>63</v>
      </c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2" t="s">
        <v>52</v>
      </c>
      <c r="AW1284" s="2" t="s">
        <v>2325</v>
      </c>
      <c r="AX1284" s="2" t="s">
        <v>52</v>
      </c>
      <c r="AY1284" s="2" t="s">
        <v>52</v>
      </c>
    </row>
    <row r="1285" spans="1:51" ht="30" customHeight="1">
      <c r="A1285" s="8" t="s">
        <v>2326</v>
      </c>
      <c r="B1285" s="8" t="s">
        <v>2327</v>
      </c>
      <c r="C1285" s="8" t="s">
        <v>946</v>
      </c>
      <c r="D1285" s="9">
        <v>0.5</v>
      </c>
      <c r="E1285" s="13">
        <f>단가대비표!O130</f>
        <v>200</v>
      </c>
      <c r="F1285" s="14">
        <f>TRUNC(E1285*D1285,1)</f>
        <v>100</v>
      </c>
      <c r="G1285" s="13">
        <f>단가대비표!P130</f>
        <v>0</v>
      </c>
      <c r="H1285" s="14">
        <f>TRUNC(G1285*D1285,1)</f>
        <v>0</v>
      </c>
      <c r="I1285" s="13">
        <f>단가대비표!V130</f>
        <v>0</v>
      </c>
      <c r="J1285" s="14">
        <f>TRUNC(I1285*D1285,1)</f>
        <v>0</v>
      </c>
      <c r="K1285" s="13">
        <f t="shared" si="159"/>
        <v>200</v>
      </c>
      <c r="L1285" s="14">
        <f t="shared" si="159"/>
        <v>100</v>
      </c>
      <c r="M1285" s="8" t="s">
        <v>52</v>
      </c>
      <c r="N1285" s="2" t="s">
        <v>1482</v>
      </c>
      <c r="O1285" s="2" t="s">
        <v>2328</v>
      </c>
      <c r="P1285" s="2" t="s">
        <v>64</v>
      </c>
      <c r="Q1285" s="2" t="s">
        <v>64</v>
      </c>
      <c r="R1285" s="2" t="s">
        <v>63</v>
      </c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2" t="s">
        <v>52</v>
      </c>
      <c r="AW1285" s="2" t="s">
        <v>2329</v>
      </c>
      <c r="AX1285" s="2" t="s">
        <v>52</v>
      </c>
      <c r="AY1285" s="2" t="s">
        <v>52</v>
      </c>
    </row>
    <row r="1286" spans="1:51" ht="30" customHeight="1">
      <c r="A1286" s="8" t="s">
        <v>845</v>
      </c>
      <c r="B1286" s="8" t="s">
        <v>52</v>
      </c>
      <c r="C1286" s="8" t="s">
        <v>52</v>
      </c>
      <c r="D1286" s="9"/>
      <c r="E1286" s="13"/>
      <c r="F1286" s="14">
        <f>TRUNC(SUMIF(N1282:N1285, N1281, F1282:F1285),0)</f>
        <v>1500</v>
      </c>
      <c r="G1286" s="13"/>
      <c r="H1286" s="14">
        <f>TRUNC(SUMIF(N1282:N1285, N1281, H1282:H1285),0)</f>
        <v>0</v>
      </c>
      <c r="I1286" s="13"/>
      <c r="J1286" s="14">
        <f>TRUNC(SUMIF(N1282:N1285, N1281, J1282:J1285),0)</f>
        <v>0</v>
      </c>
      <c r="K1286" s="13"/>
      <c r="L1286" s="14">
        <f>F1286+H1286+J1286</f>
        <v>1500</v>
      </c>
      <c r="M1286" s="8" t="s">
        <v>52</v>
      </c>
      <c r="N1286" s="2" t="s">
        <v>106</v>
      </c>
      <c r="O1286" s="2" t="s">
        <v>106</v>
      </c>
      <c r="P1286" s="2" t="s">
        <v>52</v>
      </c>
      <c r="Q1286" s="2" t="s">
        <v>52</v>
      </c>
      <c r="R1286" s="2" t="s">
        <v>52</v>
      </c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2" t="s">
        <v>52</v>
      </c>
      <c r="AW1286" s="2" t="s">
        <v>52</v>
      </c>
      <c r="AX1286" s="2" t="s">
        <v>52</v>
      </c>
      <c r="AY1286" s="2" t="s">
        <v>52</v>
      </c>
    </row>
    <row r="1287" spans="1:51" ht="30" customHeight="1">
      <c r="A1287" s="9"/>
      <c r="B1287" s="9"/>
      <c r="C1287" s="9"/>
      <c r="D1287" s="9"/>
      <c r="E1287" s="13"/>
      <c r="F1287" s="14"/>
      <c r="G1287" s="13"/>
      <c r="H1287" s="14"/>
      <c r="I1287" s="13"/>
      <c r="J1287" s="14"/>
      <c r="K1287" s="13"/>
      <c r="L1287" s="14"/>
      <c r="M1287" s="9"/>
    </row>
    <row r="1288" spans="1:51" ht="30" customHeight="1">
      <c r="A1288" s="44" t="s">
        <v>2330</v>
      </c>
      <c r="B1288" s="44"/>
      <c r="C1288" s="44"/>
      <c r="D1288" s="44"/>
      <c r="E1288" s="45"/>
      <c r="F1288" s="46"/>
      <c r="G1288" s="45"/>
      <c r="H1288" s="46"/>
      <c r="I1288" s="45"/>
      <c r="J1288" s="46"/>
      <c r="K1288" s="45"/>
      <c r="L1288" s="46"/>
      <c r="M1288" s="44"/>
      <c r="N1288" s="1" t="s">
        <v>1486</v>
      </c>
    </row>
    <row r="1289" spans="1:51" ht="30" customHeight="1">
      <c r="A1289" s="8" t="s">
        <v>2219</v>
      </c>
      <c r="B1289" s="8" t="s">
        <v>858</v>
      </c>
      <c r="C1289" s="8" t="s">
        <v>859</v>
      </c>
      <c r="D1289" s="9">
        <v>6.7000000000000004E-2</v>
      </c>
      <c r="E1289" s="13">
        <f>단가대비표!O180</f>
        <v>0</v>
      </c>
      <c r="F1289" s="14">
        <f>TRUNC(E1289*D1289,1)</f>
        <v>0</v>
      </c>
      <c r="G1289" s="13">
        <f>단가대비표!P180</f>
        <v>188854</v>
      </c>
      <c r="H1289" s="14">
        <f>TRUNC(G1289*D1289,1)</f>
        <v>12653.2</v>
      </c>
      <c r="I1289" s="13">
        <f>단가대비표!V180</f>
        <v>0</v>
      </c>
      <c r="J1289" s="14">
        <f>TRUNC(I1289*D1289,1)</f>
        <v>0</v>
      </c>
      <c r="K1289" s="13">
        <f>TRUNC(E1289+G1289+I1289,1)</f>
        <v>188854</v>
      </c>
      <c r="L1289" s="14">
        <f>TRUNC(F1289+H1289+J1289,1)</f>
        <v>12653.2</v>
      </c>
      <c r="M1289" s="8" t="s">
        <v>52</v>
      </c>
      <c r="N1289" s="2" t="s">
        <v>1486</v>
      </c>
      <c r="O1289" s="2" t="s">
        <v>2220</v>
      </c>
      <c r="P1289" s="2" t="s">
        <v>64</v>
      </c>
      <c r="Q1289" s="2" t="s">
        <v>64</v>
      </c>
      <c r="R1289" s="2" t="s">
        <v>63</v>
      </c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2" t="s">
        <v>52</v>
      </c>
      <c r="AW1289" s="2" t="s">
        <v>2331</v>
      </c>
      <c r="AX1289" s="2" t="s">
        <v>52</v>
      </c>
      <c r="AY1289" s="2" t="s">
        <v>52</v>
      </c>
    </row>
    <row r="1290" spans="1:51" ht="30" customHeight="1">
      <c r="A1290" s="8" t="s">
        <v>862</v>
      </c>
      <c r="B1290" s="8" t="s">
        <v>863</v>
      </c>
      <c r="C1290" s="8" t="s">
        <v>859</v>
      </c>
      <c r="D1290" s="9">
        <v>1.0999999999999999E-2</v>
      </c>
      <c r="E1290" s="13">
        <f>단가대비표!O160</f>
        <v>0</v>
      </c>
      <c r="F1290" s="14">
        <f>TRUNC(E1290*D1290,1)</f>
        <v>0</v>
      </c>
      <c r="G1290" s="13">
        <f>단가대비표!P160</f>
        <v>130264</v>
      </c>
      <c r="H1290" s="14">
        <f>TRUNC(G1290*D1290,1)</f>
        <v>1432.9</v>
      </c>
      <c r="I1290" s="13">
        <f>단가대비표!V160</f>
        <v>0</v>
      </c>
      <c r="J1290" s="14">
        <f>TRUNC(I1290*D1290,1)</f>
        <v>0</v>
      </c>
      <c r="K1290" s="13">
        <f>TRUNC(E1290+G1290+I1290,1)</f>
        <v>130264</v>
      </c>
      <c r="L1290" s="14">
        <f>TRUNC(F1290+H1290+J1290,1)</f>
        <v>1432.9</v>
      </c>
      <c r="M1290" s="8" t="s">
        <v>52</v>
      </c>
      <c r="N1290" s="2" t="s">
        <v>1486</v>
      </c>
      <c r="O1290" s="2" t="s">
        <v>864</v>
      </c>
      <c r="P1290" s="2" t="s">
        <v>64</v>
      </c>
      <c r="Q1290" s="2" t="s">
        <v>64</v>
      </c>
      <c r="R1290" s="2" t="s">
        <v>63</v>
      </c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3"/>
      <c r="AP1290" s="3"/>
      <c r="AQ1290" s="3"/>
      <c r="AR1290" s="3"/>
      <c r="AS1290" s="3"/>
      <c r="AT1290" s="3"/>
      <c r="AU1290" s="3"/>
      <c r="AV1290" s="2" t="s">
        <v>52</v>
      </c>
      <c r="AW1290" s="2" t="s">
        <v>2332</v>
      </c>
      <c r="AX1290" s="2" t="s">
        <v>52</v>
      </c>
      <c r="AY1290" s="2" t="s">
        <v>52</v>
      </c>
    </row>
    <row r="1291" spans="1:51" ht="30" customHeight="1">
      <c r="A1291" s="8" t="s">
        <v>845</v>
      </c>
      <c r="B1291" s="8" t="s">
        <v>52</v>
      </c>
      <c r="C1291" s="8" t="s">
        <v>52</v>
      </c>
      <c r="D1291" s="9"/>
      <c r="E1291" s="13"/>
      <c r="F1291" s="14">
        <f>TRUNC(SUMIF(N1289:N1290, N1288, F1289:F1290),0)</f>
        <v>0</v>
      </c>
      <c r="G1291" s="13"/>
      <c r="H1291" s="14">
        <f>TRUNC(SUMIF(N1289:N1290, N1288, H1289:H1290),0)</f>
        <v>14086</v>
      </c>
      <c r="I1291" s="13"/>
      <c r="J1291" s="14">
        <f>TRUNC(SUMIF(N1289:N1290, N1288, J1289:J1290),0)</f>
        <v>0</v>
      </c>
      <c r="K1291" s="13"/>
      <c r="L1291" s="14">
        <f>F1291+H1291+J1291</f>
        <v>14086</v>
      </c>
      <c r="M1291" s="8" t="s">
        <v>52</v>
      </c>
      <c r="N1291" s="2" t="s">
        <v>106</v>
      </c>
      <c r="O1291" s="2" t="s">
        <v>106</v>
      </c>
      <c r="P1291" s="2" t="s">
        <v>52</v>
      </c>
      <c r="Q1291" s="2" t="s">
        <v>52</v>
      </c>
      <c r="R1291" s="2" t="s">
        <v>52</v>
      </c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2" t="s">
        <v>52</v>
      </c>
      <c r="AW1291" s="2" t="s">
        <v>52</v>
      </c>
      <c r="AX1291" s="2" t="s">
        <v>52</v>
      </c>
      <c r="AY1291" s="2" t="s">
        <v>52</v>
      </c>
    </row>
    <row r="1292" spans="1:51" ht="30" customHeight="1">
      <c r="A1292" s="9"/>
      <c r="B1292" s="9"/>
      <c r="C1292" s="9"/>
      <c r="D1292" s="9"/>
      <c r="E1292" s="13"/>
      <c r="F1292" s="14"/>
      <c r="G1292" s="13"/>
      <c r="H1292" s="14"/>
      <c r="I1292" s="13"/>
      <c r="J1292" s="14"/>
      <c r="K1292" s="13"/>
      <c r="L1292" s="14"/>
      <c r="M1292" s="9"/>
    </row>
    <row r="1293" spans="1:51" ht="30" customHeight="1">
      <c r="A1293" s="44" t="s">
        <v>2333</v>
      </c>
      <c r="B1293" s="44"/>
      <c r="C1293" s="44"/>
      <c r="D1293" s="44"/>
      <c r="E1293" s="45"/>
      <c r="F1293" s="46"/>
      <c r="G1293" s="45"/>
      <c r="H1293" s="46"/>
      <c r="I1293" s="45"/>
      <c r="J1293" s="46"/>
      <c r="K1293" s="45"/>
      <c r="L1293" s="46"/>
      <c r="M1293" s="44"/>
      <c r="N1293" s="1" t="s">
        <v>1492</v>
      </c>
    </row>
    <row r="1294" spans="1:51" ht="30" customHeight="1">
      <c r="A1294" s="8" t="s">
        <v>2321</v>
      </c>
      <c r="B1294" s="8" t="s">
        <v>2334</v>
      </c>
      <c r="C1294" s="8" t="s">
        <v>886</v>
      </c>
      <c r="D1294" s="9">
        <v>0.05</v>
      </c>
      <c r="E1294" s="13">
        <f>단가대비표!O132</f>
        <v>752</v>
      </c>
      <c r="F1294" s="14">
        <f>TRUNC(E1294*D1294,1)</f>
        <v>37.6</v>
      </c>
      <c r="G1294" s="13">
        <f>단가대비표!P132</f>
        <v>0</v>
      </c>
      <c r="H1294" s="14">
        <f>TRUNC(G1294*D1294,1)</f>
        <v>0</v>
      </c>
      <c r="I1294" s="13">
        <f>단가대비표!V132</f>
        <v>0</v>
      </c>
      <c r="J1294" s="14">
        <f>TRUNC(I1294*D1294,1)</f>
        <v>0</v>
      </c>
      <c r="K1294" s="13">
        <f t="shared" ref="K1294:L1298" si="160">TRUNC(E1294+G1294+I1294,1)</f>
        <v>752</v>
      </c>
      <c r="L1294" s="14">
        <f t="shared" si="160"/>
        <v>37.6</v>
      </c>
      <c r="M1294" s="8" t="s">
        <v>52</v>
      </c>
      <c r="N1294" s="2" t="s">
        <v>1492</v>
      </c>
      <c r="O1294" s="2" t="s">
        <v>2335</v>
      </c>
      <c r="P1294" s="2" t="s">
        <v>64</v>
      </c>
      <c r="Q1294" s="2" t="s">
        <v>64</v>
      </c>
      <c r="R1294" s="2" t="s">
        <v>63</v>
      </c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2" t="s">
        <v>52</v>
      </c>
      <c r="AW1294" s="2" t="s">
        <v>2336</v>
      </c>
      <c r="AX1294" s="2" t="s">
        <v>52</v>
      </c>
      <c r="AY1294" s="2" t="s">
        <v>52</v>
      </c>
    </row>
    <row r="1295" spans="1:51" ht="30" customHeight="1">
      <c r="A1295" s="8" t="s">
        <v>2326</v>
      </c>
      <c r="B1295" s="8" t="s">
        <v>2327</v>
      </c>
      <c r="C1295" s="8" t="s">
        <v>946</v>
      </c>
      <c r="D1295" s="9">
        <v>0.1</v>
      </c>
      <c r="E1295" s="13">
        <f>단가대비표!O130</f>
        <v>200</v>
      </c>
      <c r="F1295" s="14">
        <f>TRUNC(E1295*D1295,1)</f>
        <v>20</v>
      </c>
      <c r="G1295" s="13">
        <f>단가대비표!P130</f>
        <v>0</v>
      </c>
      <c r="H1295" s="14">
        <f>TRUNC(G1295*D1295,1)</f>
        <v>0</v>
      </c>
      <c r="I1295" s="13">
        <f>단가대비표!V130</f>
        <v>0</v>
      </c>
      <c r="J1295" s="14">
        <f>TRUNC(I1295*D1295,1)</f>
        <v>0</v>
      </c>
      <c r="K1295" s="13">
        <f t="shared" si="160"/>
        <v>200</v>
      </c>
      <c r="L1295" s="14">
        <f t="shared" si="160"/>
        <v>20</v>
      </c>
      <c r="M1295" s="8" t="s">
        <v>52</v>
      </c>
      <c r="N1295" s="2" t="s">
        <v>1492</v>
      </c>
      <c r="O1295" s="2" t="s">
        <v>2328</v>
      </c>
      <c r="P1295" s="2" t="s">
        <v>64</v>
      </c>
      <c r="Q1295" s="2" t="s">
        <v>64</v>
      </c>
      <c r="R1295" s="2" t="s">
        <v>63</v>
      </c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2" t="s">
        <v>52</v>
      </c>
      <c r="AW1295" s="2" t="s">
        <v>2337</v>
      </c>
      <c r="AX1295" s="2" t="s">
        <v>52</v>
      </c>
      <c r="AY1295" s="2" t="s">
        <v>52</v>
      </c>
    </row>
    <row r="1296" spans="1:51" ht="30" customHeight="1">
      <c r="A1296" s="8" t="s">
        <v>2219</v>
      </c>
      <c r="B1296" s="8" t="s">
        <v>858</v>
      </c>
      <c r="C1296" s="8" t="s">
        <v>859</v>
      </c>
      <c r="D1296" s="9">
        <v>0.01</v>
      </c>
      <c r="E1296" s="13">
        <f>단가대비표!O180</f>
        <v>0</v>
      </c>
      <c r="F1296" s="14">
        <f>TRUNC(E1296*D1296,1)</f>
        <v>0</v>
      </c>
      <c r="G1296" s="13">
        <f>단가대비표!P180</f>
        <v>188854</v>
      </c>
      <c r="H1296" s="14">
        <f>TRUNC(G1296*D1296,1)</f>
        <v>1888.5</v>
      </c>
      <c r="I1296" s="13">
        <f>단가대비표!V180</f>
        <v>0</v>
      </c>
      <c r="J1296" s="14">
        <f>TRUNC(I1296*D1296,1)</f>
        <v>0</v>
      </c>
      <c r="K1296" s="13">
        <f t="shared" si="160"/>
        <v>188854</v>
      </c>
      <c r="L1296" s="14">
        <f t="shared" si="160"/>
        <v>1888.5</v>
      </c>
      <c r="M1296" s="8" t="s">
        <v>52</v>
      </c>
      <c r="N1296" s="2" t="s">
        <v>1492</v>
      </c>
      <c r="O1296" s="2" t="s">
        <v>2220</v>
      </c>
      <c r="P1296" s="2" t="s">
        <v>64</v>
      </c>
      <c r="Q1296" s="2" t="s">
        <v>64</v>
      </c>
      <c r="R1296" s="2" t="s">
        <v>63</v>
      </c>
      <c r="S1296" s="3"/>
      <c r="T1296" s="3"/>
      <c r="U1296" s="3"/>
      <c r="V1296" s="3">
        <v>1</v>
      </c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2" t="s">
        <v>52</v>
      </c>
      <c r="AW1296" s="2" t="s">
        <v>2338</v>
      </c>
      <c r="AX1296" s="2" t="s">
        <v>52</v>
      </c>
      <c r="AY1296" s="2" t="s">
        <v>52</v>
      </c>
    </row>
    <row r="1297" spans="1:51" ht="30" customHeight="1">
      <c r="A1297" s="8" t="s">
        <v>862</v>
      </c>
      <c r="B1297" s="8" t="s">
        <v>863</v>
      </c>
      <c r="C1297" s="8" t="s">
        <v>859</v>
      </c>
      <c r="D1297" s="9">
        <v>1E-3</v>
      </c>
      <c r="E1297" s="13">
        <f>단가대비표!O160</f>
        <v>0</v>
      </c>
      <c r="F1297" s="14">
        <f>TRUNC(E1297*D1297,1)</f>
        <v>0</v>
      </c>
      <c r="G1297" s="13">
        <f>단가대비표!P160</f>
        <v>130264</v>
      </c>
      <c r="H1297" s="14">
        <f>TRUNC(G1297*D1297,1)</f>
        <v>130.19999999999999</v>
      </c>
      <c r="I1297" s="13">
        <f>단가대비표!V160</f>
        <v>0</v>
      </c>
      <c r="J1297" s="14">
        <f>TRUNC(I1297*D1297,1)</f>
        <v>0</v>
      </c>
      <c r="K1297" s="13">
        <f t="shared" si="160"/>
        <v>130264</v>
      </c>
      <c r="L1297" s="14">
        <f t="shared" si="160"/>
        <v>130.19999999999999</v>
      </c>
      <c r="M1297" s="8" t="s">
        <v>52</v>
      </c>
      <c r="N1297" s="2" t="s">
        <v>1492</v>
      </c>
      <c r="O1297" s="2" t="s">
        <v>864</v>
      </c>
      <c r="P1297" s="2" t="s">
        <v>64</v>
      </c>
      <c r="Q1297" s="2" t="s">
        <v>64</v>
      </c>
      <c r="R1297" s="2" t="s">
        <v>63</v>
      </c>
      <c r="S1297" s="3"/>
      <c r="T1297" s="3"/>
      <c r="U1297" s="3"/>
      <c r="V1297" s="3">
        <v>1</v>
      </c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2" t="s">
        <v>52</v>
      </c>
      <c r="AW1297" s="2" t="s">
        <v>2339</v>
      </c>
      <c r="AX1297" s="2" t="s">
        <v>52</v>
      </c>
      <c r="AY1297" s="2" t="s">
        <v>52</v>
      </c>
    </row>
    <row r="1298" spans="1:51" ht="30" customHeight="1">
      <c r="A1298" s="8" t="s">
        <v>1584</v>
      </c>
      <c r="B1298" s="8" t="s">
        <v>2340</v>
      </c>
      <c r="C1298" s="8" t="s">
        <v>172</v>
      </c>
      <c r="D1298" s="9">
        <v>1</v>
      </c>
      <c r="E1298" s="13">
        <v>0</v>
      </c>
      <c r="F1298" s="14">
        <f>TRUNC(E1298*D1298,1)</f>
        <v>0</v>
      </c>
      <c r="G1298" s="13">
        <f>TRUNC(SUMIF(V1294:V1298, RIGHTB(O1298, 1), H1294:H1298)*U1298, 2)</f>
        <v>403.74</v>
      </c>
      <c r="H1298" s="14">
        <f>TRUNC(G1298*D1298,1)</f>
        <v>403.7</v>
      </c>
      <c r="I1298" s="13">
        <v>0</v>
      </c>
      <c r="J1298" s="14">
        <f>TRUNC(I1298*D1298,1)</f>
        <v>0</v>
      </c>
      <c r="K1298" s="13">
        <f t="shared" si="160"/>
        <v>403.7</v>
      </c>
      <c r="L1298" s="14">
        <f t="shared" si="160"/>
        <v>403.7</v>
      </c>
      <c r="M1298" s="8" t="s">
        <v>52</v>
      </c>
      <c r="N1298" s="2" t="s">
        <v>1492</v>
      </c>
      <c r="O1298" s="2" t="s">
        <v>843</v>
      </c>
      <c r="P1298" s="2" t="s">
        <v>64</v>
      </c>
      <c r="Q1298" s="2" t="s">
        <v>64</v>
      </c>
      <c r="R1298" s="2" t="s">
        <v>64</v>
      </c>
      <c r="S1298" s="3">
        <v>1</v>
      </c>
      <c r="T1298" s="3">
        <v>1</v>
      </c>
      <c r="U1298" s="3">
        <v>0.2</v>
      </c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3"/>
      <c r="AP1298" s="3"/>
      <c r="AQ1298" s="3"/>
      <c r="AR1298" s="3"/>
      <c r="AS1298" s="3"/>
      <c r="AT1298" s="3"/>
      <c r="AU1298" s="3"/>
      <c r="AV1298" s="2" t="s">
        <v>52</v>
      </c>
      <c r="AW1298" s="2" t="s">
        <v>2341</v>
      </c>
      <c r="AX1298" s="2" t="s">
        <v>52</v>
      </c>
      <c r="AY1298" s="2" t="s">
        <v>52</v>
      </c>
    </row>
    <row r="1299" spans="1:51" ht="30" customHeight="1">
      <c r="A1299" s="8" t="s">
        <v>845</v>
      </c>
      <c r="B1299" s="8" t="s">
        <v>52</v>
      </c>
      <c r="C1299" s="8" t="s">
        <v>52</v>
      </c>
      <c r="D1299" s="9"/>
      <c r="E1299" s="13"/>
      <c r="F1299" s="14">
        <f>TRUNC(SUMIF(N1294:N1298, N1293, F1294:F1298),0)</f>
        <v>57</v>
      </c>
      <c r="G1299" s="13"/>
      <c r="H1299" s="14">
        <f>TRUNC(SUMIF(N1294:N1298, N1293, H1294:H1298),0)</f>
        <v>2422</v>
      </c>
      <c r="I1299" s="13"/>
      <c r="J1299" s="14">
        <f>TRUNC(SUMIF(N1294:N1298, N1293, J1294:J1298),0)</f>
        <v>0</v>
      </c>
      <c r="K1299" s="13"/>
      <c r="L1299" s="14">
        <f>F1299+H1299+J1299</f>
        <v>2479</v>
      </c>
      <c r="M1299" s="8" t="s">
        <v>52</v>
      </c>
      <c r="N1299" s="2" t="s">
        <v>106</v>
      </c>
      <c r="O1299" s="2" t="s">
        <v>106</v>
      </c>
      <c r="P1299" s="2" t="s">
        <v>52</v>
      </c>
      <c r="Q1299" s="2" t="s">
        <v>52</v>
      </c>
      <c r="R1299" s="2" t="s">
        <v>52</v>
      </c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2" t="s">
        <v>52</v>
      </c>
      <c r="AW1299" s="2" t="s">
        <v>52</v>
      </c>
      <c r="AX1299" s="2" t="s">
        <v>52</v>
      </c>
      <c r="AY1299" s="2" t="s">
        <v>52</v>
      </c>
    </row>
    <row r="1300" spans="1:51" ht="30" customHeight="1">
      <c r="A1300" s="9"/>
      <c r="B1300" s="9"/>
      <c r="C1300" s="9"/>
      <c r="D1300" s="9"/>
      <c r="E1300" s="13"/>
      <c r="F1300" s="14"/>
      <c r="G1300" s="13"/>
      <c r="H1300" s="14"/>
      <c r="I1300" s="13"/>
      <c r="J1300" s="14"/>
      <c r="K1300" s="13"/>
      <c r="L1300" s="14"/>
      <c r="M1300" s="9"/>
    </row>
    <row r="1301" spans="1:51" ht="30" customHeight="1">
      <c r="A1301" s="44" t="s">
        <v>2342</v>
      </c>
      <c r="B1301" s="44"/>
      <c r="C1301" s="44"/>
      <c r="D1301" s="44"/>
      <c r="E1301" s="45"/>
      <c r="F1301" s="46"/>
      <c r="G1301" s="45"/>
      <c r="H1301" s="46"/>
      <c r="I1301" s="45"/>
      <c r="J1301" s="46"/>
      <c r="K1301" s="45"/>
      <c r="L1301" s="46"/>
      <c r="M1301" s="44"/>
      <c r="N1301" s="1" t="s">
        <v>1497</v>
      </c>
    </row>
    <row r="1302" spans="1:51" ht="30" customHeight="1">
      <c r="A1302" s="8" t="s">
        <v>2343</v>
      </c>
      <c r="B1302" s="8" t="s">
        <v>2344</v>
      </c>
      <c r="C1302" s="8" t="s">
        <v>1113</v>
      </c>
      <c r="D1302" s="9">
        <v>0.19700000000000001</v>
      </c>
      <c r="E1302" s="13">
        <f>단가대비표!O140</f>
        <v>5583.33</v>
      </c>
      <c r="F1302" s="14">
        <f>TRUNC(E1302*D1302,1)</f>
        <v>1099.9000000000001</v>
      </c>
      <c r="G1302" s="13">
        <f>단가대비표!P140</f>
        <v>0</v>
      </c>
      <c r="H1302" s="14">
        <f>TRUNC(G1302*D1302,1)</f>
        <v>0</v>
      </c>
      <c r="I1302" s="13">
        <f>단가대비표!V140</f>
        <v>0</v>
      </c>
      <c r="J1302" s="14">
        <f>TRUNC(I1302*D1302,1)</f>
        <v>0</v>
      </c>
      <c r="K1302" s="13">
        <f>TRUNC(E1302+G1302+I1302,1)</f>
        <v>5583.3</v>
      </c>
      <c r="L1302" s="14">
        <f>TRUNC(F1302+H1302+J1302,1)</f>
        <v>1099.9000000000001</v>
      </c>
      <c r="M1302" s="8" t="s">
        <v>52</v>
      </c>
      <c r="N1302" s="2" t="s">
        <v>1497</v>
      </c>
      <c r="O1302" s="2" t="s">
        <v>2345</v>
      </c>
      <c r="P1302" s="2" t="s">
        <v>64</v>
      </c>
      <c r="Q1302" s="2" t="s">
        <v>64</v>
      </c>
      <c r="R1302" s="2" t="s">
        <v>63</v>
      </c>
      <c r="S1302" s="3"/>
      <c r="T1302" s="3"/>
      <c r="U1302" s="3"/>
      <c r="V1302" s="3">
        <v>1</v>
      </c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  <c r="AO1302" s="3"/>
      <c r="AP1302" s="3"/>
      <c r="AQ1302" s="3"/>
      <c r="AR1302" s="3"/>
      <c r="AS1302" s="3"/>
      <c r="AT1302" s="3"/>
      <c r="AU1302" s="3"/>
      <c r="AV1302" s="2" t="s">
        <v>52</v>
      </c>
      <c r="AW1302" s="2" t="s">
        <v>2346</v>
      </c>
      <c r="AX1302" s="2" t="s">
        <v>52</v>
      </c>
      <c r="AY1302" s="2" t="s">
        <v>52</v>
      </c>
    </row>
    <row r="1303" spans="1:51" ht="30" customHeight="1">
      <c r="A1303" s="8" t="s">
        <v>911</v>
      </c>
      <c r="B1303" s="8" t="s">
        <v>2347</v>
      </c>
      <c r="C1303" s="8" t="s">
        <v>172</v>
      </c>
      <c r="D1303" s="9">
        <v>1</v>
      </c>
      <c r="E1303" s="13">
        <f>TRUNC(SUMIF(V1302:V1303, RIGHTB(O1303, 1), F1302:F1303)*U1303, 2)</f>
        <v>65.989999999999995</v>
      </c>
      <c r="F1303" s="14">
        <f>TRUNC(E1303*D1303,1)</f>
        <v>65.900000000000006</v>
      </c>
      <c r="G1303" s="13">
        <v>0</v>
      </c>
      <c r="H1303" s="14">
        <f>TRUNC(G1303*D1303,1)</f>
        <v>0</v>
      </c>
      <c r="I1303" s="13">
        <v>0</v>
      </c>
      <c r="J1303" s="14">
        <f>TRUNC(I1303*D1303,1)</f>
        <v>0</v>
      </c>
      <c r="K1303" s="13">
        <f>TRUNC(E1303+G1303+I1303,1)</f>
        <v>65.900000000000006</v>
      </c>
      <c r="L1303" s="14">
        <f>TRUNC(F1303+H1303+J1303,1)</f>
        <v>65.900000000000006</v>
      </c>
      <c r="M1303" s="8" t="s">
        <v>52</v>
      </c>
      <c r="N1303" s="2" t="s">
        <v>1497</v>
      </c>
      <c r="O1303" s="2" t="s">
        <v>843</v>
      </c>
      <c r="P1303" s="2" t="s">
        <v>64</v>
      </c>
      <c r="Q1303" s="2" t="s">
        <v>64</v>
      </c>
      <c r="R1303" s="2" t="s">
        <v>64</v>
      </c>
      <c r="S1303" s="3">
        <v>0</v>
      </c>
      <c r="T1303" s="3">
        <v>0</v>
      </c>
      <c r="U1303" s="3">
        <v>0.06</v>
      </c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2" t="s">
        <v>52</v>
      </c>
      <c r="AW1303" s="2" t="s">
        <v>2348</v>
      </c>
      <c r="AX1303" s="2" t="s">
        <v>52</v>
      </c>
      <c r="AY1303" s="2" t="s">
        <v>52</v>
      </c>
    </row>
    <row r="1304" spans="1:51" ht="30" customHeight="1">
      <c r="A1304" s="8" t="s">
        <v>845</v>
      </c>
      <c r="B1304" s="8" t="s">
        <v>52</v>
      </c>
      <c r="C1304" s="8" t="s">
        <v>52</v>
      </c>
      <c r="D1304" s="9"/>
      <c r="E1304" s="13"/>
      <c r="F1304" s="14">
        <f>TRUNC(SUMIF(N1302:N1303, N1301, F1302:F1303),0)</f>
        <v>1165</v>
      </c>
      <c r="G1304" s="13"/>
      <c r="H1304" s="14">
        <f>TRUNC(SUMIF(N1302:N1303, N1301, H1302:H1303),0)</f>
        <v>0</v>
      </c>
      <c r="I1304" s="13"/>
      <c r="J1304" s="14">
        <f>TRUNC(SUMIF(N1302:N1303, N1301, J1302:J1303),0)</f>
        <v>0</v>
      </c>
      <c r="K1304" s="13"/>
      <c r="L1304" s="14">
        <f>F1304+H1304+J1304</f>
        <v>1165</v>
      </c>
      <c r="M1304" s="8" t="s">
        <v>52</v>
      </c>
      <c r="N1304" s="2" t="s">
        <v>106</v>
      </c>
      <c r="O1304" s="2" t="s">
        <v>106</v>
      </c>
      <c r="P1304" s="2" t="s">
        <v>52</v>
      </c>
      <c r="Q1304" s="2" t="s">
        <v>52</v>
      </c>
      <c r="R1304" s="2" t="s">
        <v>52</v>
      </c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3"/>
      <c r="AO1304" s="3"/>
      <c r="AP1304" s="3"/>
      <c r="AQ1304" s="3"/>
      <c r="AR1304" s="3"/>
      <c r="AS1304" s="3"/>
      <c r="AT1304" s="3"/>
      <c r="AU1304" s="3"/>
      <c r="AV1304" s="2" t="s">
        <v>52</v>
      </c>
      <c r="AW1304" s="2" t="s">
        <v>52</v>
      </c>
      <c r="AX1304" s="2" t="s">
        <v>52</v>
      </c>
      <c r="AY1304" s="2" t="s">
        <v>52</v>
      </c>
    </row>
    <row r="1305" spans="1:51" ht="30" customHeight="1">
      <c r="A1305" s="9"/>
      <c r="B1305" s="9"/>
      <c r="C1305" s="9"/>
      <c r="D1305" s="9"/>
      <c r="E1305" s="13"/>
      <c r="F1305" s="14"/>
      <c r="G1305" s="13"/>
      <c r="H1305" s="14"/>
      <c r="I1305" s="13"/>
      <c r="J1305" s="14"/>
      <c r="K1305" s="13"/>
      <c r="L1305" s="14"/>
      <c r="M1305" s="9"/>
    </row>
    <row r="1306" spans="1:51" ht="30" customHeight="1">
      <c r="A1306" s="44" t="s">
        <v>2349</v>
      </c>
      <c r="B1306" s="44"/>
      <c r="C1306" s="44"/>
      <c r="D1306" s="44"/>
      <c r="E1306" s="45"/>
      <c r="F1306" s="46"/>
      <c r="G1306" s="45"/>
      <c r="H1306" s="46"/>
      <c r="I1306" s="45"/>
      <c r="J1306" s="46"/>
      <c r="K1306" s="45"/>
      <c r="L1306" s="46"/>
      <c r="M1306" s="44"/>
      <c r="N1306" s="1" t="s">
        <v>1501</v>
      </c>
    </row>
    <row r="1307" spans="1:51" ht="30" customHeight="1">
      <c r="A1307" s="8" t="s">
        <v>2219</v>
      </c>
      <c r="B1307" s="8" t="s">
        <v>858</v>
      </c>
      <c r="C1307" s="8" t="s">
        <v>859</v>
      </c>
      <c r="D1307" s="9">
        <v>1.2E-2</v>
      </c>
      <c r="E1307" s="13">
        <f>단가대비표!O180</f>
        <v>0</v>
      </c>
      <c r="F1307" s="14">
        <f>TRUNC(E1307*D1307,1)</f>
        <v>0</v>
      </c>
      <c r="G1307" s="13">
        <f>단가대비표!P180</f>
        <v>188854</v>
      </c>
      <c r="H1307" s="14">
        <f>TRUNC(G1307*D1307,1)</f>
        <v>2266.1999999999998</v>
      </c>
      <c r="I1307" s="13">
        <f>단가대비표!V180</f>
        <v>0</v>
      </c>
      <c r="J1307" s="14">
        <f>TRUNC(I1307*D1307,1)</f>
        <v>0</v>
      </c>
      <c r="K1307" s="13">
        <f t="shared" ref="K1307:L1311" si="161">TRUNC(E1307+G1307+I1307,1)</f>
        <v>188854</v>
      </c>
      <c r="L1307" s="14">
        <f t="shared" si="161"/>
        <v>2266.1999999999998</v>
      </c>
      <c r="M1307" s="8" t="s">
        <v>52</v>
      </c>
      <c r="N1307" s="2" t="s">
        <v>1501</v>
      </c>
      <c r="O1307" s="2" t="s">
        <v>2220</v>
      </c>
      <c r="P1307" s="2" t="s">
        <v>64</v>
      </c>
      <c r="Q1307" s="2" t="s">
        <v>64</v>
      </c>
      <c r="R1307" s="2" t="s">
        <v>63</v>
      </c>
      <c r="S1307" s="3"/>
      <c r="T1307" s="3"/>
      <c r="U1307" s="3"/>
      <c r="V1307" s="3">
        <v>1</v>
      </c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2" t="s">
        <v>52</v>
      </c>
      <c r="AW1307" s="2" t="s">
        <v>2350</v>
      </c>
      <c r="AX1307" s="2" t="s">
        <v>52</v>
      </c>
      <c r="AY1307" s="2" t="s">
        <v>52</v>
      </c>
    </row>
    <row r="1308" spans="1:51" ht="30" customHeight="1">
      <c r="A1308" s="8" t="s">
        <v>862</v>
      </c>
      <c r="B1308" s="8" t="s">
        <v>863</v>
      </c>
      <c r="C1308" s="8" t="s">
        <v>859</v>
      </c>
      <c r="D1308" s="9">
        <v>2E-3</v>
      </c>
      <c r="E1308" s="13">
        <f>단가대비표!O160</f>
        <v>0</v>
      </c>
      <c r="F1308" s="14">
        <f>TRUNC(E1308*D1308,1)</f>
        <v>0</v>
      </c>
      <c r="G1308" s="13">
        <f>단가대비표!P160</f>
        <v>130264</v>
      </c>
      <c r="H1308" s="14">
        <f>TRUNC(G1308*D1308,1)</f>
        <v>260.5</v>
      </c>
      <c r="I1308" s="13">
        <f>단가대비표!V160</f>
        <v>0</v>
      </c>
      <c r="J1308" s="14">
        <f>TRUNC(I1308*D1308,1)</f>
        <v>0</v>
      </c>
      <c r="K1308" s="13">
        <f t="shared" si="161"/>
        <v>130264</v>
      </c>
      <c r="L1308" s="14">
        <f t="shared" si="161"/>
        <v>260.5</v>
      </c>
      <c r="M1308" s="8" t="s">
        <v>52</v>
      </c>
      <c r="N1308" s="2" t="s">
        <v>1501</v>
      </c>
      <c r="O1308" s="2" t="s">
        <v>864</v>
      </c>
      <c r="P1308" s="2" t="s">
        <v>64</v>
      </c>
      <c r="Q1308" s="2" t="s">
        <v>64</v>
      </c>
      <c r="R1308" s="2" t="s">
        <v>63</v>
      </c>
      <c r="S1308" s="3"/>
      <c r="T1308" s="3"/>
      <c r="U1308" s="3"/>
      <c r="V1308" s="3">
        <v>1</v>
      </c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  <c r="AO1308" s="3"/>
      <c r="AP1308" s="3"/>
      <c r="AQ1308" s="3"/>
      <c r="AR1308" s="3"/>
      <c r="AS1308" s="3"/>
      <c r="AT1308" s="3"/>
      <c r="AU1308" s="3"/>
      <c r="AV1308" s="2" t="s">
        <v>52</v>
      </c>
      <c r="AW1308" s="2" t="s">
        <v>2351</v>
      </c>
      <c r="AX1308" s="2" t="s">
        <v>52</v>
      </c>
      <c r="AY1308" s="2" t="s">
        <v>52</v>
      </c>
    </row>
    <row r="1309" spans="1:51" ht="30" customHeight="1">
      <c r="A1309" s="8" t="s">
        <v>2219</v>
      </c>
      <c r="B1309" s="8" t="s">
        <v>858</v>
      </c>
      <c r="C1309" s="8" t="s">
        <v>859</v>
      </c>
      <c r="D1309" s="9">
        <v>1.2E-2</v>
      </c>
      <c r="E1309" s="13">
        <f>단가대비표!O180</f>
        <v>0</v>
      </c>
      <c r="F1309" s="14">
        <f>TRUNC(E1309*D1309,1)</f>
        <v>0</v>
      </c>
      <c r="G1309" s="13">
        <f>단가대비표!P180</f>
        <v>188854</v>
      </c>
      <c r="H1309" s="14">
        <f>TRUNC(G1309*D1309,1)</f>
        <v>2266.1999999999998</v>
      </c>
      <c r="I1309" s="13">
        <f>단가대비표!V180</f>
        <v>0</v>
      </c>
      <c r="J1309" s="14">
        <f>TRUNC(I1309*D1309,1)</f>
        <v>0</v>
      </c>
      <c r="K1309" s="13">
        <f t="shared" si="161"/>
        <v>188854</v>
      </c>
      <c r="L1309" s="14">
        <f t="shared" si="161"/>
        <v>2266.1999999999998</v>
      </c>
      <c r="M1309" s="8" t="s">
        <v>52</v>
      </c>
      <c r="N1309" s="2" t="s">
        <v>1501</v>
      </c>
      <c r="O1309" s="2" t="s">
        <v>2220</v>
      </c>
      <c r="P1309" s="2" t="s">
        <v>64</v>
      </c>
      <c r="Q1309" s="2" t="s">
        <v>64</v>
      </c>
      <c r="R1309" s="2" t="s">
        <v>63</v>
      </c>
      <c r="S1309" s="3"/>
      <c r="T1309" s="3"/>
      <c r="U1309" s="3"/>
      <c r="V1309" s="3">
        <v>1</v>
      </c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  <c r="AU1309" s="3"/>
      <c r="AV1309" s="2" t="s">
        <v>52</v>
      </c>
      <c r="AW1309" s="2" t="s">
        <v>2350</v>
      </c>
      <c r="AX1309" s="2" t="s">
        <v>52</v>
      </c>
      <c r="AY1309" s="2" t="s">
        <v>52</v>
      </c>
    </row>
    <row r="1310" spans="1:51" ht="30" customHeight="1">
      <c r="A1310" s="8" t="s">
        <v>862</v>
      </c>
      <c r="B1310" s="8" t="s">
        <v>863</v>
      </c>
      <c r="C1310" s="8" t="s">
        <v>859</v>
      </c>
      <c r="D1310" s="9">
        <v>2E-3</v>
      </c>
      <c r="E1310" s="13">
        <f>단가대비표!O160</f>
        <v>0</v>
      </c>
      <c r="F1310" s="14">
        <f>TRUNC(E1310*D1310,1)</f>
        <v>0</v>
      </c>
      <c r="G1310" s="13">
        <f>단가대비표!P160</f>
        <v>130264</v>
      </c>
      <c r="H1310" s="14">
        <f>TRUNC(G1310*D1310,1)</f>
        <v>260.5</v>
      </c>
      <c r="I1310" s="13">
        <f>단가대비표!V160</f>
        <v>0</v>
      </c>
      <c r="J1310" s="14">
        <f>TRUNC(I1310*D1310,1)</f>
        <v>0</v>
      </c>
      <c r="K1310" s="13">
        <f t="shared" si="161"/>
        <v>130264</v>
      </c>
      <c r="L1310" s="14">
        <f t="shared" si="161"/>
        <v>260.5</v>
      </c>
      <c r="M1310" s="8" t="s">
        <v>52</v>
      </c>
      <c r="N1310" s="2" t="s">
        <v>1501</v>
      </c>
      <c r="O1310" s="2" t="s">
        <v>864</v>
      </c>
      <c r="P1310" s="2" t="s">
        <v>64</v>
      </c>
      <c r="Q1310" s="2" t="s">
        <v>64</v>
      </c>
      <c r="R1310" s="2" t="s">
        <v>63</v>
      </c>
      <c r="S1310" s="3"/>
      <c r="T1310" s="3"/>
      <c r="U1310" s="3"/>
      <c r="V1310" s="3">
        <v>1</v>
      </c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  <c r="AO1310" s="3"/>
      <c r="AP1310" s="3"/>
      <c r="AQ1310" s="3"/>
      <c r="AR1310" s="3"/>
      <c r="AS1310" s="3"/>
      <c r="AT1310" s="3"/>
      <c r="AU1310" s="3"/>
      <c r="AV1310" s="2" t="s">
        <v>52</v>
      </c>
      <c r="AW1310" s="2" t="s">
        <v>2351</v>
      </c>
      <c r="AX1310" s="2" t="s">
        <v>52</v>
      </c>
      <c r="AY1310" s="2" t="s">
        <v>52</v>
      </c>
    </row>
    <row r="1311" spans="1:51" ht="30" customHeight="1">
      <c r="A1311" s="8" t="s">
        <v>1584</v>
      </c>
      <c r="B1311" s="8" t="s">
        <v>2340</v>
      </c>
      <c r="C1311" s="8" t="s">
        <v>172</v>
      </c>
      <c r="D1311" s="9">
        <v>1</v>
      </c>
      <c r="E1311" s="13">
        <v>0</v>
      </c>
      <c r="F1311" s="14">
        <f>TRUNC(E1311*D1311,1)</f>
        <v>0</v>
      </c>
      <c r="G1311" s="13">
        <f>TRUNC(SUMIF(V1307:V1311, RIGHTB(O1311, 1), H1307:H1311)*U1311, 2)</f>
        <v>1010.68</v>
      </c>
      <c r="H1311" s="14">
        <f>TRUNC(G1311*D1311,1)</f>
        <v>1010.6</v>
      </c>
      <c r="I1311" s="13">
        <v>0</v>
      </c>
      <c r="J1311" s="14">
        <f>TRUNC(I1311*D1311,1)</f>
        <v>0</v>
      </c>
      <c r="K1311" s="13">
        <f t="shared" si="161"/>
        <v>1010.6</v>
      </c>
      <c r="L1311" s="14">
        <f t="shared" si="161"/>
        <v>1010.6</v>
      </c>
      <c r="M1311" s="8" t="s">
        <v>52</v>
      </c>
      <c r="N1311" s="2" t="s">
        <v>1501</v>
      </c>
      <c r="O1311" s="2" t="s">
        <v>843</v>
      </c>
      <c r="P1311" s="2" t="s">
        <v>64</v>
      </c>
      <c r="Q1311" s="2" t="s">
        <v>64</v>
      </c>
      <c r="R1311" s="2" t="s">
        <v>64</v>
      </c>
      <c r="S1311" s="3">
        <v>1</v>
      </c>
      <c r="T1311" s="3">
        <v>1</v>
      </c>
      <c r="U1311" s="3">
        <v>0.2</v>
      </c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  <c r="AO1311" s="3"/>
      <c r="AP1311" s="3"/>
      <c r="AQ1311" s="3"/>
      <c r="AR1311" s="3"/>
      <c r="AS1311" s="3"/>
      <c r="AT1311" s="3"/>
      <c r="AU1311" s="3"/>
      <c r="AV1311" s="2" t="s">
        <v>52</v>
      </c>
      <c r="AW1311" s="2" t="s">
        <v>2352</v>
      </c>
      <c r="AX1311" s="2" t="s">
        <v>52</v>
      </c>
      <c r="AY1311" s="2" t="s">
        <v>52</v>
      </c>
    </row>
    <row r="1312" spans="1:51" ht="30" customHeight="1">
      <c r="A1312" s="8" t="s">
        <v>845</v>
      </c>
      <c r="B1312" s="8" t="s">
        <v>52</v>
      </c>
      <c r="C1312" s="8" t="s">
        <v>52</v>
      </c>
      <c r="D1312" s="9"/>
      <c r="E1312" s="13"/>
      <c r="F1312" s="14">
        <f>TRUNC(SUMIF(N1307:N1311, N1306, F1307:F1311),0)</f>
        <v>0</v>
      </c>
      <c r="G1312" s="13"/>
      <c r="H1312" s="14">
        <f>TRUNC(SUMIF(N1307:N1311, N1306, H1307:H1311),0)</f>
        <v>6064</v>
      </c>
      <c r="I1312" s="13"/>
      <c r="J1312" s="14">
        <f>TRUNC(SUMIF(N1307:N1311, N1306, J1307:J1311),0)</f>
        <v>0</v>
      </c>
      <c r="K1312" s="13"/>
      <c r="L1312" s="14">
        <f>F1312+H1312+J1312</f>
        <v>6064</v>
      </c>
      <c r="M1312" s="8" t="s">
        <v>52</v>
      </c>
      <c r="N1312" s="2" t="s">
        <v>106</v>
      </c>
      <c r="O1312" s="2" t="s">
        <v>106</v>
      </c>
      <c r="P1312" s="2" t="s">
        <v>52</v>
      </c>
      <c r="Q1312" s="2" t="s">
        <v>52</v>
      </c>
      <c r="R1312" s="2" t="s">
        <v>52</v>
      </c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3"/>
      <c r="AO1312" s="3"/>
      <c r="AP1312" s="3"/>
      <c r="AQ1312" s="3"/>
      <c r="AR1312" s="3"/>
      <c r="AS1312" s="3"/>
      <c r="AT1312" s="3"/>
      <c r="AU1312" s="3"/>
      <c r="AV1312" s="2" t="s">
        <v>52</v>
      </c>
      <c r="AW1312" s="2" t="s">
        <v>52</v>
      </c>
      <c r="AX1312" s="2" t="s">
        <v>52</v>
      </c>
      <c r="AY1312" s="2" t="s">
        <v>52</v>
      </c>
    </row>
    <row r="1313" spans="1:51" ht="30" customHeight="1">
      <c r="A1313" s="9"/>
      <c r="B1313" s="9"/>
      <c r="C1313" s="9"/>
      <c r="D1313" s="9"/>
      <c r="E1313" s="13"/>
      <c r="F1313" s="14"/>
      <c r="G1313" s="13"/>
      <c r="H1313" s="14"/>
      <c r="I1313" s="13"/>
      <c r="J1313" s="14"/>
      <c r="K1313" s="13"/>
      <c r="L1313" s="14"/>
      <c r="M1313" s="9"/>
    </row>
    <row r="1314" spans="1:51" ht="30" customHeight="1">
      <c r="A1314" s="44" t="s">
        <v>2353</v>
      </c>
      <c r="B1314" s="44"/>
      <c r="C1314" s="44"/>
      <c r="D1314" s="44"/>
      <c r="E1314" s="45"/>
      <c r="F1314" s="46"/>
      <c r="G1314" s="45"/>
      <c r="H1314" s="46"/>
      <c r="I1314" s="45"/>
      <c r="J1314" s="46"/>
      <c r="K1314" s="45"/>
      <c r="L1314" s="46"/>
      <c r="M1314" s="44"/>
      <c r="N1314" s="1" t="s">
        <v>1507</v>
      </c>
    </row>
    <row r="1315" spans="1:51" ht="30" customHeight="1">
      <c r="A1315" s="8" t="s">
        <v>2354</v>
      </c>
      <c r="B1315" s="8" t="s">
        <v>2355</v>
      </c>
      <c r="C1315" s="8" t="s">
        <v>72</v>
      </c>
      <c r="D1315" s="9">
        <v>1.52</v>
      </c>
      <c r="E1315" s="13">
        <f>단가대비표!O135</f>
        <v>73</v>
      </c>
      <c r="F1315" s="14">
        <f t="shared" ref="F1315:F1322" si="162">TRUNC(E1315*D1315,1)</f>
        <v>110.9</v>
      </c>
      <c r="G1315" s="13">
        <f>단가대비표!P135</f>
        <v>0</v>
      </c>
      <c r="H1315" s="14">
        <f t="shared" ref="H1315:H1322" si="163">TRUNC(G1315*D1315,1)</f>
        <v>0</v>
      </c>
      <c r="I1315" s="13">
        <f>단가대비표!V135</f>
        <v>0</v>
      </c>
      <c r="J1315" s="14">
        <f t="shared" ref="J1315:J1322" si="164">TRUNC(I1315*D1315,1)</f>
        <v>0</v>
      </c>
      <c r="K1315" s="13">
        <f t="shared" ref="K1315:L1322" si="165">TRUNC(E1315+G1315+I1315,1)</f>
        <v>73</v>
      </c>
      <c r="L1315" s="14">
        <f t="shared" si="165"/>
        <v>110.9</v>
      </c>
      <c r="M1315" s="8" t="s">
        <v>52</v>
      </c>
      <c r="N1315" s="2" t="s">
        <v>1507</v>
      </c>
      <c r="O1315" s="2" t="s">
        <v>2356</v>
      </c>
      <c r="P1315" s="2" t="s">
        <v>64</v>
      </c>
      <c r="Q1315" s="2" t="s">
        <v>64</v>
      </c>
      <c r="R1315" s="2" t="s">
        <v>63</v>
      </c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  <c r="AO1315" s="3"/>
      <c r="AP1315" s="3"/>
      <c r="AQ1315" s="3"/>
      <c r="AR1315" s="3"/>
      <c r="AS1315" s="3"/>
      <c r="AT1315" s="3"/>
      <c r="AU1315" s="3"/>
      <c r="AV1315" s="2" t="s">
        <v>52</v>
      </c>
      <c r="AW1315" s="2" t="s">
        <v>2357</v>
      </c>
      <c r="AX1315" s="2" t="s">
        <v>52</v>
      </c>
      <c r="AY1315" s="2" t="s">
        <v>52</v>
      </c>
    </row>
    <row r="1316" spans="1:51" ht="30" customHeight="1">
      <c r="A1316" s="8" t="s">
        <v>2358</v>
      </c>
      <c r="B1316" s="8" t="s">
        <v>52</v>
      </c>
      <c r="C1316" s="8" t="s">
        <v>886</v>
      </c>
      <c r="D1316" s="9">
        <v>0.32500000000000001</v>
      </c>
      <c r="E1316" s="13">
        <f>단가대비표!O136</f>
        <v>1150</v>
      </c>
      <c r="F1316" s="14">
        <f t="shared" si="162"/>
        <v>373.7</v>
      </c>
      <c r="G1316" s="13">
        <f>단가대비표!P136</f>
        <v>0</v>
      </c>
      <c r="H1316" s="14">
        <f t="shared" si="163"/>
        <v>0</v>
      </c>
      <c r="I1316" s="13">
        <f>단가대비표!V136</f>
        <v>0</v>
      </c>
      <c r="J1316" s="14">
        <f t="shared" si="164"/>
        <v>0</v>
      </c>
      <c r="K1316" s="13">
        <f t="shared" si="165"/>
        <v>1150</v>
      </c>
      <c r="L1316" s="14">
        <f t="shared" si="165"/>
        <v>373.7</v>
      </c>
      <c r="M1316" s="8" t="s">
        <v>52</v>
      </c>
      <c r="N1316" s="2" t="s">
        <v>1507</v>
      </c>
      <c r="O1316" s="2" t="s">
        <v>2359</v>
      </c>
      <c r="P1316" s="2" t="s">
        <v>64</v>
      </c>
      <c r="Q1316" s="2" t="s">
        <v>64</v>
      </c>
      <c r="R1316" s="2" t="s">
        <v>63</v>
      </c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3"/>
      <c r="AO1316" s="3"/>
      <c r="AP1316" s="3"/>
      <c r="AQ1316" s="3"/>
      <c r="AR1316" s="3"/>
      <c r="AS1316" s="3"/>
      <c r="AT1316" s="3"/>
      <c r="AU1316" s="3"/>
      <c r="AV1316" s="2" t="s">
        <v>52</v>
      </c>
      <c r="AW1316" s="2" t="s">
        <v>2360</v>
      </c>
      <c r="AX1316" s="2" t="s">
        <v>52</v>
      </c>
      <c r="AY1316" s="2" t="s">
        <v>52</v>
      </c>
    </row>
    <row r="1317" spans="1:51" ht="30" customHeight="1">
      <c r="A1317" s="8" t="s">
        <v>2321</v>
      </c>
      <c r="B1317" s="8" t="s">
        <v>2334</v>
      </c>
      <c r="C1317" s="8" t="s">
        <v>886</v>
      </c>
      <c r="D1317" s="9">
        <v>0.45300000000000001</v>
      </c>
      <c r="E1317" s="13">
        <f>단가대비표!O132</f>
        <v>752</v>
      </c>
      <c r="F1317" s="14">
        <f t="shared" si="162"/>
        <v>340.6</v>
      </c>
      <c r="G1317" s="13">
        <f>단가대비표!P132</f>
        <v>0</v>
      </c>
      <c r="H1317" s="14">
        <f t="shared" si="163"/>
        <v>0</v>
      </c>
      <c r="I1317" s="13">
        <f>단가대비표!V132</f>
        <v>0</v>
      </c>
      <c r="J1317" s="14">
        <f t="shared" si="164"/>
        <v>0</v>
      </c>
      <c r="K1317" s="13">
        <f t="shared" si="165"/>
        <v>752</v>
      </c>
      <c r="L1317" s="14">
        <f t="shared" si="165"/>
        <v>340.6</v>
      </c>
      <c r="M1317" s="8" t="s">
        <v>52</v>
      </c>
      <c r="N1317" s="2" t="s">
        <v>1507</v>
      </c>
      <c r="O1317" s="2" t="s">
        <v>2335</v>
      </c>
      <c r="P1317" s="2" t="s">
        <v>64</v>
      </c>
      <c r="Q1317" s="2" t="s">
        <v>64</v>
      </c>
      <c r="R1317" s="2" t="s">
        <v>63</v>
      </c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  <c r="AU1317" s="3"/>
      <c r="AV1317" s="2" t="s">
        <v>52</v>
      </c>
      <c r="AW1317" s="2" t="s">
        <v>2361</v>
      </c>
      <c r="AX1317" s="2" t="s">
        <v>52</v>
      </c>
      <c r="AY1317" s="2" t="s">
        <v>52</v>
      </c>
    </row>
    <row r="1318" spans="1:51" ht="30" customHeight="1">
      <c r="A1318" s="8" t="s">
        <v>2326</v>
      </c>
      <c r="B1318" s="8" t="s">
        <v>2327</v>
      </c>
      <c r="C1318" s="8" t="s">
        <v>946</v>
      </c>
      <c r="D1318" s="9">
        <v>0.123</v>
      </c>
      <c r="E1318" s="13">
        <f>단가대비표!O130</f>
        <v>200</v>
      </c>
      <c r="F1318" s="14">
        <f t="shared" si="162"/>
        <v>24.6</v>
      </c>
      <c r="G1318" s="13">
        <f>단가대비표!P130</f>
        <v>0</v>
      </c>
      <c r="H1318" s="14">
        <f t="shared" si="163"/>
        <v>0</v>
      </c>
      <c r="I1318" s="13">
        <f>단가대비표!V130</f>
        <v>0</v>
      </c>
      <c r="J1318" s="14">
        <f t="shared" si="164"/>
        <v>0</v>
      </c>
      <c r="K1318" s="13">
        <f t="shared" si="165"/>
        <v>200</v>
      </c>
      <c r="L1318" s="14">
        <f t="shared" si="165"/>
        <v>24.6</v>
      </c>
      <c r="M1318" s="8" t="s">
        <v>52</v>
      </c>
      <c r="N1318" s="2" t="s">
        <v>1507</v>
      </c>
      <c r="O1318" s="2" t="s">
        <v>2328</v>
      </c>
      <c r="P1318" s="2" t="s">
        <v>64</v>
      </c>
      <c r="Q1318" s="2" t="s">
        <v>64</v>
      </c>
      <c r="R1318" s="2" t="s">
        <v>63</v>
      </c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/>
      <c r="AQ1318" s="3"/>
      <c r="AR1318" s="3"/>
      <c r="AS1318" s="3"/>
      <c r="AT1318" s="3"/>
      <c r="AU1318" s="3"/>
      <c r="AV1318" s="2" t="s">
        <v>52</v>
      </c>
      <c r="AW1318" s="2" t="s">
        <v>2362</v>
      </c>
      <c r="AX1318" s="2" t="s">
        <v>52</v>
      </c>
      <c r="AY1318" s="2" t="s">
        <v>52</v>
      </c>
    </row>
    <row r="1319" spans="1:51" ht="30" customHeight="1">
      <c r="A1319" s="8" t="s">
        <v>2219</v>
      </c>
      <c r="B1319" s="8" t="s">
        <v>858</v>
      </c>
      <c r="C1319" s="8" t="s">
        <v>859</v>
      </c>
      <c r="D1319" s="9">
        <v>3.5000000000000003E-2</v>
      </c>
      <c r="E1319" s="13">
        <f>단가대비표!O180</f>
        <v>0</v>
      </c>
      <c r="F1319" s="14">
        <f t="shared" si="162"/>
        <v>0</v>
      </c>
      <c r="G1319" s="13">
        <f>단가대비표!P180</f>
        <v>188854</v>
      </c>
      <c r="H1319" s="14">
        <f t="shared" si="163"/>
        <v>6609.8</v>
      </c>
      <c r="I1319" s="13">
        <f>단가대비표!V180</f>
        <v>0</v>
      </c>
      <c r="J1319" s="14">
        <f t="shared" si="164"/>
        <v>0</v>
      </c>
      <c r="K1319" s="13">
        <f t="shared" si="165"/>
        <v>188854</v>
      </c>
      <c r="L1319" s="14">
        <f t="shared" si="165"/>
        <v>6609.8</v>
      </c>
      <c r="M1319" s="8" t="s">
        <v>52</v>
      </c>
      <c r="N1319" s="2" t="s">
        <v>1507</v>
      </c>
      <c r="O1319" s="2" t="s">
        <v>2220</v>
      </c>
      <c r="P1319" s="2" t="s">
        <v>64</v>
      </c>
      <c r="Q1319" s="2" t="s">
        <v>64</v>
      </c>
      <c r="R1319" s="2" t="s">
        <v>63</v>
      </c>
      <c r="S1319" s="3"/>
      <c r="T1319" s="3"/>
      <c r="U1319" s="3"/>
      <c r="V1319" s="3">
        <v>1</v>
      </c>
      <c r="W1319" s="3">
        <v>2</v>
      </c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3"/>
      <c r="AO1319" s="3"/>
      <c r="AP1319" s="3"/>
      <c r="AQ1319" s="3"/>
      <c r="AR1319" s="3"/>
      <c r="AS1319" s="3"/>
      <c r="AT1319" s="3"/>
      <c r="AU1319" s="3"/>
      <c r="AV1319" s="2" t="s">
        <v>52</v>
      </c>
      <c r="AW1319" s="2" t="s">
        <v>2363</v>
      </c>
      <c r="AX1319" s="2" t="s">
        <v>52</v>
      </c>
      <c r="AY1319" s="2" t="s">
        <v>52</v>
      </c>
    </row>
    <row r="1320" spans="1:51" ht="30" customHeight="1">
      <c r="A1320" s="8" t="s">
        <v>862</v>
      </c>
      <c r="B1320" s="8" t="s">
        <v>863</v>
      </c>
      <c r="C1320" s="8" t="s">
        <v>859</v>
      </c>
      <c r="D1320" s="9">
        <v>0.01</v>
      </c>
      <c r="E1320" s="13">
        <f>단가대비표!O160</f>
        <v>0</v>
      </c>
      <c r="F1320" s="14">
        <f t="shared" si="162"/>
        <v>0</v>
      </c>
      <c r="G1320" s="13">
        <f>단가대비표!P160</f>
        <v>130264</v>
      </c>
      <c r="H1320" s="14">
        <f t="shared" si="163"/>
        <v>1302.5999999999999</v>
      </c>
      <c r="I1320" s="13">
        <f>단가대비표!V160</f>
        <v>0</v>
      </c>
      <c r="J1320" s="14">
        <f t="shared" si="164"/>
        <v>0</v>
      </c>
      <c r="K1320" s="13">
        <f t="shared" si="165"/>
        <v>130264</v>
      </c>
      <c r="L1320" s="14">
        <f t="shared" si="165"/>
        <v>1302.5999999999999</v>
      </c>
      <c r="M1320" s="8" t="s">
        <v>52</v>
      </c>
      <c r="N1320" s="2" t="s">
        <v>1507</v>
      </c>
      <c r="O1320" s="2" t="s">
        <v>864</v>
      </c>
      <c r="P1320" s="2" t="s">
        <v>64</v>
      </c>
      <c r="Q1320" s="2" t="s">
        <v>64</v>
      </c>
      <c r="R1320" s="2" t="s">
        <v>63</v>
      </c>
      <c r="S1320" s="3"/>
      <c r="T1320" s="3"/>
      <c r="U1320" s="3"/>
      <c r="V1320" s="3">
        <v>1</v>
      </c>
      <c r="W1320" s="3">
        <v>2</v>
      </c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3"/>
      <c r="AO1320" s="3"/>
      <c r="AP1320" s="3"/>
      <c r="AQ1320" s="3"/>
      <c r="AR1320" s="3"/>
      <c r="AS1320" s="3"/>
      <c r="AT1320" s="3"/>
      <c r="AU1320" s="3"/>
      <c r="AV1320" s="2" t="s">
        <v>52</v>
      </c>
      <c r="AW1320" s="2" t="s">
        <v>2364</v>
      </c>
      <c r="AX1320" s="2" t="s">
        <v>52</v>
      </c>
      <c r="AY1320" s="2" t="s">
        <v>52</v>
      </c>
    </row>
    <row r="1321" spans="1:51" ht="30" customHeight="1">
      <c r="A1321" s="8" t="s">
        <v>1584</v>
      </c>
      <c r="B1321" s="8" t="s">
        <v>2340</v>
      </c>
      <c r="C1321" s="8" t="s">
        <v>172</v>
      </c>
      <c r="D1321" s="9">
        <v>1</v>
      </c>
      <c r="E1321" s="13">
        <v>0</v>
      </c>
      <c r="F1321" s="14">
        <f t="shared" si="162"/>
        <v>0</v>
      </c>
      <c r="G1321" s="13">
        <f>TRUNC(SUMIF(V1315:V1322, RIGHTB(O1321, 1), H1315:H1322)*U1321, 2)</f>
        <v>1582.48</v>
      </c>
      <c r="H1321" s="14">
        <f t="shared" si="163"/>
        <v>1582.4</v>
      </c>
      <c r="I1321" s="13">
        <v>0</v>
      </c>
      <c r="J1321" s="14">
        <f t="shared" si="164"/>
        <v>0</v>
      </c>
      <c r="K1321" s="13">
        <f t="shared" si="165"/>
        <v>1582.4</v>
      </c>
      <c r="L1321" s="14">
        <f t="shared" si="165"/>
        <v>1582.4</v>
      </c>
      <c r="M1321" s="8" t="s">
        <v>52</v>
      </c>
      <c r="N1321" s="2" t="s">
        <v>1507</v>
      </c>
      <c r="O1321" s="2" t="s">
        <v>843</v>
      </c>
      <c r="P1321" s="2" t="s">
        <v>64</v>
      </c>
      <c r="Q1321" s="2" t="s">
        <v>64</v>
      </c>
      <c r="R1321" s="2" t="s">
        <v>64</v>
      </c>
      <c r="S1321" s="3">
        <v>1</v>
      </c>
      <c r="T1321" s="3">
        <v>1</v>
      </c>
      <c r="U1321" s="3">
        <v>0.2</v>
      </c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  <c r="AU1321" s="3"/>
      <c r="AV1321" s="2" t="s">
        <v>52</v>
      </c>
      <c r="AW1321" s="2" t="s">
        <v>2365</v>
      </c>
      <c r="AX1321" s="2" t="s">
        <v>52</v>
      </c>
      <c r="AY1321" s="2" t="s">
        <v>52</v>
      </c>
    </row>
    <row r="1322" spans="1:51" ht="30" customHeight="1">
      <c r="A1322" s="8" t="s">
        <v>869</v>
      </c>
      <c r="B1322" s="8" t="s">
        <v>999</v>
      </c>
      <c r="C1322" s="8" t="s">
        <v>172</v>
      </c>
      <c r="D1322" s="9">
        <v>1</v>
      </c>
      <c r="E1322" s="13">
        <v>0</v>
      </c>
      <c r="F1322" s="14">
        <f t="shared" si="162"/>
        <v>0</v>
      </c>
      <c r="G1322" s="13">
        <v>0</v>
      </c>
      <c r="H1322" s="14">
        <f t="shared" si="163"/>
        <v>0</v>
      </c>
      <c r="I1322" s="13">
        <f>TRUNC(SUMIF(W1315:W1322, RIGHTB(O1322, 1), H1315:H1322)*U1322, 2)</f>
        <v>158.24</v>
      </c>
      <c r="J1322" s="14">
        <f t="shared" si="164"/>
        <v>158.19999999999999</v>
      </c>
      <c r="K1322" s="13">
        <f t="shared" si="165"/>
        <v>158.19999999999999</v>
      </c>
      <c r="L1322" s="14">
        <f t="shared" si="165"/>
        <v>158.19999999999999</v>
      </c>
      <c r="M1322" s="8" t="s">
        <v>52</v>
      </c>
      <c r="N1322" s="2" t="s">
        <v>1507</v>
      </c>
      <c r="O1322" s="2" t="s">
        <v>871</v>
      </c>
      <c r="P1322" s="2" t="s">
        <v>64</v>
      </c>
      <c r="Q1322" s="2" t="s">
        <v>64</v>
      </c>
      <c r="R1322" s="2" t="s">
        <v>64</v>
      </c>
      <c r="S1322" s="3">
        <v>1</v>
      </c>
      <c r="T1322" s="3">
        <v>2</v>
      </c>
      <c r="U1322" s="3">
        <v>0.02</v>
      </c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/>
      <c r="AQ1322" s="3"/>
      <c r="AR1322" s="3"/>
      <c r="AS1322" s="3"/>
      <c r="AT1322" s="3"/>
      <c r="AU1322" s="3"/>
      <c r="AV1322" s="2" t="s">
        <v>52</v>
      </c>
      <c r="AW1322" s="2" t="s">
        <v>2366</v>
      </c>
      <c r="AX1322" s="2" t="s">
        <v>52</v>
      </c>
      <c r="AY1322" s="2" t="s">
        <v>52</v>
      </c>
    </row>
    <row r="1323" spans="1:51" ht="30" customHeight="1">
      <c r="A1323" s="8" t="s">
        <v>845</v>
      </c>
      <c r="B1323" s="8" t="s">
        <v>52</v>
      </c>
      <c r="C1323" s="8" t="s">
        <v>52</v>
      </c>
      <c r="D1323" s="9"/>
      <c r="E1323" s="13"/>
      <c r="F1323" s="14">
        <f>TRUNC(SUMIF(N1315:N1322, N1314, F1315:F1322),0)</f>
        <v>849</v>
      </c>
      <c r="G1323" s="13"/>
      <c r="H1323" s="14">
        <f>TRUNC(SUMIF(N1315:N1322, N1314, H1315:H1322),0)</f>
        <v>9494</v>
      </c>
      <c r="I1323" s="13"/>
      <c r="J1323" s="14">
        <f>TRUNC(SUMIF(N1315:N1322, N1314, J1315:J1322),0)</f>
        <v>158</v>
      </c>
      <c r="K1323" s="13"/>
      <c r="L1323" s="14">
        <f>F1323+H1323+J1323</f>
        <v>10501</v>
      </c>
      <c r="M1323" s="8" t="s">
        <v>52</v>
      </c>
      <c r="N1323" s="2" t="s">
        <v>106</v>
      </c>
      <c r="O1323" s="2" t="s">
        <v>106</v>
      </c>
      <c r="P1323" s="2" t="s">
        <v>52</v>
      </c>
      <c r="Q1323" s="2" t="s">
        <v>52</v>
      </c>
      <c r="R1323" s="2" t="s">
        <v>52</v>
      </c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3"/>
      <c r="AO1323" s="3"/>
      <c r="AP1323" s="3"/>
      <c r="AQ1323" s="3"/>
      <c r="AR1323" s="3"/>
      <c r="AS1323" s="3"/>
      <c r="AT1323" s="3"/>
      <c r="AU1323" s="3"/>
      <c r="AV1323" s="2" t="s">
        <v>52</v>
      </c>
      <c r="AW1323" s="2" t="s">
        <v>52</v>
      </c>
      <c r="AX1323" s="2" t="s">
        <v>52</v>
      </c>
      <c r="AY1323" s="2" t="s">
        <v>52</v>
      </c>
    </row>
    <row r="1324" spans="1:51" ht="30" customHeight="1">
      <c r="A1324" s="9"/>
      <c r="B1324" s="9"/>
      <c r="C1324" s="9"/>
      <c r="D1324" s="9"/>
      <c r="E1324" s="13"/>
      <c r="F1324" s="14"/>
      <c r="G1324" s="13"/>
      <c r="H1324" s="14"/>
      <c r="I1324" s="13"/>
      <c r="J1324" s="14"/>
      <c r="K1324" s="13"/>
      <c r="L1324" s="14"/>
      <c r="M1324" s="9"/>
    </row>
    <row r="1325" spans="1:51" ht="30" customHeight="1">
      <c r="A1325" s="44" t="s">
        <v>2367</v>
      </c>
      <c r="B1325" s="44"/>
      <c r="C1325" s="44"/>
      <c r="D1325" s="44"/>
      <c r="E1325" s="45"/>
      <c r="F1325" s="46"/>
      <c r="G1325" s="45"/>
      <c r="H1325" s="46"/>
      <c r="I1325" s="45"/>
      <c r="J1325" s="46"/>
      <c r="K1325" s="45"/>
      <c r="L1325" s="46"/>
      <c r="M1325" s="44"/>
      <c r="N1325" s="1" t="s">
        <v>1514</v>
      </c>
    </row>
    <row r="1326" spans="1:51" ht="30" customHeight="1">
      <c r="A1326" s="8" t="s">
        <v>2321</v>
      </c>
      <c r="B1326" s="8" t="s">
        <v>2334</v>
      </c>
      <c r="C1326" s="8" t="s">
        <v>886</v>
      </c>
      <c r="D1326" s="9">
        <v>0.05</v>
      </c>
      <c r="E1326" s="13">
        <f>단가대비표!O132</f>
        <v>752</v>
      </c>
      <c r="F1326" s="14">
        <f>TRUNC(E1326*D1326,1)</f>
        <v>37.6</v>
      </c>
      <c r="G1326" s="13">
        <f>단가대비표!P132</f>
        <v>0</v>
      </c>
      <c r="H1326" s="14">
        <f>TRUNC(G1326*D1326,1)</f>
        <v>0</v>
      </c>
      <c r="I1326" s="13">
        <f>단가대비표!V132</f>
        <v>0</v>
      </c>
      <c r="J1326" s="14">
        <f>TRUNC(I1326*D1326,1)</f>
        <v>0</v>
      </c>
      <c r="K1326" s="13">
        <f t="shared" ref="K1326:L1329" si="166">TRUNC(E1326+G1326+I1326,1)</f>
        <v>752</v>
      </c>
      <c r="L1326" s="14">
        <f t="shared" si="166"/>
        <v>37.6</v>
      </c>
      <c r="M1326" s="8" t="s">
        <v>52</v>
      </c>
      <c r="N1326" s="2" t="s">
        <v>1514</v>
      </c>
      <c r="O1326" s="2" t="s">
        <v>2335</v>
      </c>
      <c r="P1326" s="2" t="s">
        <v>64</v>
      </c>
      <c r="Q1326" s="2" t="s">
        <v>64</v>
      </c>
      <c r="R1326" s="2" t="s">
        <v>63</v>
      </c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3"/>
      <c r="AP1326" s="3"/>
      <c r="AQ1326" s="3"/>
      <c r="AR1326" s="3"/>
      <c r="AS1326" s="3"/>
      <c r="AT1326" s="3"/>
      <c r="AU1326" s="3"/>
      <c r="AV1326" s="2" t="s">
        <v>52</v>
      </c>
      <c r="AW1326" s="2" t="s">
        <v>2368</v>
      </c>
      <c r="AX1326" s="2" t="s">
        <v>52</v>
      </c>
      <c r="AY1326" s="2" t="s">
        <v>52</v>
      </c>
    </row>
    <row r="1327" spans="1:51" ht="30" customHeight="1">
      <c r="A1327" s="8" t="s">
        <v>2326</v>
      </c>
      <c r="B1327" s="8" t="s">
        <v>2327</v>
      </c>
      <c r="C1327" s="8" t="s">
        <v>946</v>
      </c>
      <c r="D1327" s="9">
        <v>0.1</v>
      </c>
      <c r="E1327" s="13">
        <f>단가대비표!O130</f>
        <v>200</v>
      </c>
      <c r="F1327" s="14">
        <f>TRUNC(E1327*D1327,1)</f>
        <v>20</v>
      </c>
      <c r="G1327" s="13">
        <f>단가대비표!P130</f>
        <v>0</v>
      </c>
      <c r="H1327" s="14">
        <f>TRUNC(G1327*D1327,1)</f>
        <v>0</v>
      </c>
      <c r="I1327" s="13">
        <f>단가대비표!V130</f>
        <v>0</v>
      </c>
      <c r="J1327" s="14">
        <f>TRUNC(I1327*D1327,1)</f>
        <v>0</v>
      </c>
      <c r="K1327" s="13">
        <f t="shared" si="166"/>
        <v>200</v>
      </c>
      <c r="L1327" s="14">
        <f t="shared" si="166"/>
        <v>20</v>
      </c>
      <c r="M1327" s="8" t="s">
        <v>52</v>
      </c>
      <c r="N1327" s="2" t="s">
        <v>1514</v>
      </c>
      <c r="O1327" s="2" t="s">
        <v>2328</v>
      </c>
      <c r="P1327" s="2" t="s">
        <v>64</v>
      </c>
      <c r="Q1327" s="2" t="s">
        <v>64</v>
      </c>
      <c r="R1327" s="2" t="s">
        <v>63</v>
      </c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3"/>
      <c r="AO1327" s="3"/>
      <c r="AP1327" s="3"/>
      <c r="AQ1327" s="3"/>
      <c r="AR1327" s="3"/>
      <c r="AS1327" s="3"/>
      <c r="AT1327" s="3"/>
      <c r="AU1327" s="3"/>
      <c r="AV1327" s="2" t="s">
        <v>52</v>
      </c>
      <c r="AW1327" s="2" t="s">
        <v>2369</v>
      </c>
      <c r="AX1327" s="2" t="s">
        <v>52</v>
      </c>
      <c r="AY1327" s="2" t="s">
        <v>52</v>
      </c>
    </row>
    <row r="1328" spans="1:51" ht="30" customHeight="1">
      <c r="A1328" s="8" t="s">
        <v>2219</v>
      </c>
      <c r="B1328" s="8" t="s">
        <v>858</v>
      </c>
      <c r="C1328" s="8" t="s">
        <v>859</v>
      </c>
      <c r="D1328" s="9">
        <v>0.01</v>
      </c>
      <c r="E1328" s="13">
        <f>단가대비표!O180</f>
        <v>0</v>
      </c>
      <c r="F1328" s="14">
        <f>TRUNC(E1328*D1328,1)</f>
        <v>0</v>
      </c>
      <c r="G1328" s="13">
        <f>단가대비표!P180</f>
        <v>188854</v>
      </c>
      <c r="H1328" s="14">
        <f>TRUNC(G1328*D1328,1)</f>
        <v>1888.5</v>
      </c>
      <c r="I1328" s="13">
        <f>단가대비표!V180</f>
        <v>0</v>
      </c>
      <c r="J1328" s="14">
        <f>TRUNC(I1328*D1328,1)</f>
        <v>0</v>
      </c>
      <c r="K1328" s="13">
        <f t="shared" si="166"/>
        <v>188854</v>
      </c>
      <c r="L1328" s="14">
        <f t="shared" si="166"/>
        <v>1888.5</v>
      </c>
      <c r="M1328" s="8" t="s">
        <v>52</v>
      </c>
      <c r="N1328" s="2" t="s">
        <v>1514</v>
      </c>
      <c r="O1328" s="2" t="s">
        <v>2220</v>
      </c>
      <c r="P1328" s="2" t="s">
        <v>64</v>
      </c>
      <c r="Q1328" s="2" t="s">
        <v>64</v>
      </c>
      <c r="R1328" s="2" t="s">
        <v>63</v>
      </c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3"/>
      <c r="AO1328" s="3"/>
      <c r="AP1328" s="3"/>
      <c r="AQ1328" s="3"/>
      <c r="AR1328" s="3"/>
      <c r="AS1328" s="3"/>
      <c r="AT1328" s="3"/>
      <c r="AU1328" s="3"/>
      <c r="AV1328" s="2" t="s">
        <v>52</v>
      </c>
      <c r="AW1328" s="2" t="s">
        <v>2370</v>
      </c>
      <c r="AX1328" s="2" t="s">
        <v>52</v>
      </c>
      <c r="AY1328" s="2" t="s">
        <v>52</v>
      </c>
    </row>
    <row r="1329" spans="1:51" ht="30" customHeight="1">
      <c r="A1329" s="8" t="s">
        <v>862</v>
      </c>
      <c r="B1329" s="8" t="s">
        <v>863</v>
      </c>
      <c r="C1329" s="8" t="s">
        <v>859</v>
      </c>
      <c r="D1329" s="9">
        <v>1E-3</v>
      </c>
      <c r="E1329" s="13">
        <f>단가대비표!O160</f>
        <v>0</v>
      </c>
      <c r="F1329" s="14">
        <f>TRUNC(E1329*D1329,1)</f>
        <v>0</v>
      </c>
      <c r="G1329" s="13">
        <f>단가대비표!P160</f>
        <v>130264</v>
      </c>
      <c r="H1329" s="14">
        <f>TRUNC(G1329*D1329,1)</f>
        <v>130.19999999999999</v>
      </c>
      <c r="I1329" s="13">
        <f>단가대비표!V160</f>
        <v>0</v>
      </c>
      <c r="J1329" s="14">
        <f>TRUNC(I1329*D1329,1)</f>
        <v>0</v>
      </c>
      <c r="K1329" s="13">
        <f t="shared" si="166"/>
        <v>130264</v>
      </c>
      <c r="L1329" s="14">
        <f t="shared" si="166"/>
        <v>130.19999999999999</v>
      </c>
      <c r="M1329" s="8" t="s">
        <v>52</v>
      </c>
      <c r="N1329" s="2" t="s">
        <v>1514</v>
      </c>
      <c r="O1329" s="2" t="s">
        <v>864</v>
      </c>
      <c r="P1329" s="2" t="s">
        <v>64</v>
      </c>
      <c r="Q1329" s="2" t="s">
        <v>64</v>
      </c>
      <c r="R1329" s="2" t="s">
        <v>63</v>
      </c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  <c r="AU1329" s="3"/>
      <c r="AV1329" s="2" t="s">
        <v>52</v>
      </c>
      <c r="AW1329" s="2" t="s">
        <v>2371</v>
      </c>
      <c r="AX1329" s="2" t="s">
        <v>52</v>
      </c>
      <c r="AY1329" s="2" t="s">
        <v>52</v>
      </c>
    </row>
    <row r="1330" spans="1:51" ht="30" customHeight="1">
      <c r="A1330" s="8" t="s">
        <v>845</v>
      </c>
      <c r="B1330" s="8" t="s">
        <v>52</v>
      </c>
      <c r="C1330" s="8" t="s">
        <v>52</v>
      </c>
      <c r="D1330" s="9"/>
      <c r="E1330" s="13"/>
      <c r="F1330" s="14">
        <f>TRUNC(SUMIF(N1326:N1329, N1325, F1326:F1329),0)</f>
        <v>57</v>
      </c>
      <c r="G1330" s="13"/>
      <c r="H1330" s="14">
        <f>TRUNC(SUMIF(N1326:N1329, N1325, H1326:H1329),0)</f>
        <v>2018</v>
      </c>
      <c r="I1330" s="13"/>
      <c r="J1330" s="14">
        <f>TRUNC(SUMIF(N1326:N1329, N1325, J1326:J1329),0)</f>
        <v>0</v>
      </c>
      <c r="K1330" s="13"/>
      <c r="L1330" s="14">
        <f>F1330+H1330+J1330</f>
        <v>2075</v>
      </c>
      <c r="M1330" s="8" t="s">
        <v>52</v>
      </c>
      <c r="N1330" s="2" t="s">
        <v>106</v>
      </c>
      <c r="O1330" s="2" t="s">
        <v>106</v>
      </c>
      <c r="P1330" s="2" t="s">
        <v>52</v>
      </c>
      <c r="Q1330" s="2" t="s">
        <v>52</v>
      </c>
      <c r="R1330" s="2" t="s">
        <v>52</v>
      </c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3"/>
      <c r="AP1330" s="3"/>
      <c r="AQ1330" s="3"/>
      <c r="AR1330" s="3"/>
      <c r="AS1330" s="3"/>
      <c r="AT1330" s="3"/>
      <c r="AU1330" s="3"/>
      <c r="AV1330" s="2" t="s">
        <v>52</v>
      </c>
      <c r="AW1330" s="2" t="s">
        <v>52</v>
      </c>
      <c r="AX1330" s="2" t="s">
        <v>52</v>
      </c>
      <c r="AY1330" s="2" t="s">
        <v>52</v>
      </c>
    </row>
    <row r="1331" spans="1:51" ht="30" customHeight="1">
      <c r="A1331" s="9"/>
      <c r="B1331" s="9"/>
      <c r="C1331" s="9"/>
      <c r="D1331" s="9"/>
      <c r="E1331" s="13"/>
      <c r="F1331" s="14"/>
      <c r="G1331" s="13"/>
      <c r="H1331" s="14"/>
      <c r="I1331" s="13"/>
      <c r="J1331" s="14"/>
      <c r="K1331" s="13"/>
      <c r="L1331" s="14"/>
      <c r="M1331" s="9"/>
    </row>
    <row r="1332" spans="1:51" ht="30" customHeight="1">
      <c r="A1332" s="44" t="s">
        <v>2372</v>
      </c>
      <c r="B1332" s="44"/>
      <c r="C1332" s="44"/>
      <c r="D1332" s="44"/>
      <c r="E1332" s="45"/>
      <c r="F1332" s="46"/>
      <c r="G1332" s="45"/>
      <c r="H1332" s="46"/>
      <c r="I1332" s="45"/>
      <c r="J1332" s="46"/>
      <c r="K1332" s="45"/>
      <c r="L1332" s="46"/>
      <c r="M1332" s="44"/>
      <c r="N1332" s="1" t="s">
        <v>1518</v>
      </c>
    </row>
    <row r="1333" spans="1:51" ht="30" customHeight="1">
      <c r="A1333" s="8" t="s">
        <v>2343</v>
      </c>
      <c r="B1333" s="8" t="s">
        <v>2373</v>
      </c>
      <c r="C1333" s="8" t="s">
        <v>1113</v>
      </c>
      <c r="D1333" s="9">
        <v>0.19700000000000001</v>
      </c>
      <c r="E1333" s="13">
        <f>단가대비표!O141</f>
        <v>2705.55</v>
      </c>
      <c r="F1333" s="14">
        <f>TRUNC(E1333*D1333,1)</f>
        <v>532.9</v>
      </c>
      <c r="G1333" s="13">
        <f>단가대비표!P141</f>
        <v>0</v>
      </c>
      <c r="H1333" s="14">
        <f>TRUNC(G1333*D1333,1)</f>
        <v>0</v>
      </c>
      <c r="I1333" s="13">
        <f>단가대비표!V141</f>
        <v>0</v>
      </c>
      <c r="J1333" s="14">
        <f>TRUNC(I1333*D1333,1)</f>
        <v>0</v>
      </c>
      <c r="K1333" s="13">
        <f>TRUNC(E1333+G1333+I1333,1)</f>
        <v>2705.5</v>
      </c>
      <c r="L1333" s="14">
        <f>TRUNC(F1333+H1333+J1333,1)</f>
        <v>532.9</v>
      </c>
      <c r="M1333" s="8" t="s">
        <v>52</v>
      </c>
      <c r="N1333" s="2" t="s">
        <v>1518</v>
      </c>
      <c r="O1333" s="2" t="s">
        <v>2374</v>
      </c>
      <c r="P1333" s="2" t="s">
        <v>64</v>
      </c>
      <c r="Q1333" s="2" t="s">
        <v>64</v>
      </c>
      <c r="R1333" s="2" t="s">
        <v>63</v>
      </c>
      <c r="S1333" s="3"/>
      <c r="T1333" s="3"/>
      <c r="U1333" s="3"/>
      <c r="V1333" s="3">
        <v>1</v>
      </c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  <c r="AU1333" s="3"/>
      <c r="AV1333" s="2" t="s">
        <v>52</v>
      </c>
      <c r="AW1333" s="2" t="s">
        <v>2375</v>
      </c>
      <c r="AX1333" s="2" t="s">
        <v>52</v>
      </c>
      <c r="AY1333" s="2" t="s">
        <v>52</v>
      </c>
    </row>
    <row r="1334" spans="1:51" ht="30" customHeight="1">
      <c r="A1334" s="8" t="s">
        <v>911</v>
      </c>
      <c r="B1334" s="8" t="s">
        <v>2347</v>
      </c>
      <c r="C1334" s="8" t="s">
        <v>172</v>
      </c>
      <c r="D1334" s="9">
        <v>1</v>
      </c>
      <c r="E1334" s="13">
        <f>TRUNC(SUMIF(V1333:V1334, RIGHTB(O1334, 1), F1333:F1334)*U1334, 2)</f>
        <v>31.97</v>
      </c>
      <c r="F1334" s="14">
        <f>TRUNC(E1334*D1334,1)</f>
        <v>31.9</v>
      </c>
      <c r="G1334" s="13">
        <v>0</v>
      </c>
      <c r="H1334" s="14">
        <f>TRUNC(G1334*D1334,1)</f>
        <v>0</v>
      </c>
      <c r="I1334" s="13">
        <v>0</v>
      </c>
      <c r="J1334" s="14">
        <f>TRUNC(I1334*D1334,1)</f>
        <v>0</v>
      </c>
      <c r="K1334" s="13">
        <f>TRUNC(E1334+G1334+I1334,1)</f>
        <v>31.9</v>
      </c>
      <c r="L1334" s="14">
        <f>TRUNC(F1334+H1334+J1334,1)</f>
        <v>31.9</v>
      </c>
      <c r="M1334" s="8" t="s">
        <v>52</v>
      </c>
      <c r="N1334" s="2" t="s">
        <v>1518</v>
      </c>
      <c r="O1334" s="2" t="s">
        <v>843</v>
      </c>
      <c r="P1334" s="2" t="s">
        <v>64</v>
      </c>
      <c r="Q1334" s="2" t="s">
        <v>64</v>
      </c>
      <c r="R1334" s="2" t="s">
        <v>64</v>
      </c>
      <c r="S1334" s="3">
        <v>0</v>
      </c>
      <c r="T1334" s="3">
        <v>0</v>
      </c>
      <c r="U1334" s="3">
        <v>0.06</v>
      </c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  <c r="AO1334" s="3"/>
      <c r="AP1334" s="3"/>
      <c r="AQ1334" s="3"/>
      <c r="AR1334" s="3"/>
      <c r="AS1334" s="3"/>
      <c r="AT1334" s="3"/>
      <c r="AU1334" s="3"/>
      <c r="AV1334" s="2" t="s">
        <v>52</v>
      </c>
      <c r="AW1334" s="2" t="s">
        <v>2376</v>
      </c>
      <c r="AX1334" s="2" t="s">
        <v>52</v>
      </c>
      <c r="AY1334" s="2" t="s">
        <v>52</v>
      </c>
    </row>
    <row r="1335" spans="1:51" ht="30" customHeight="1">
      <c r="A1335" s="8" t="s">
        <v>845</v>
      </c>
      <c r="B1335" s="8" t="s">
        <v>52</v>
      </c>
      <c r="C1335" s="8" t="s">
        <v>52</v>
      </c>
      <c r="D1335" s="9"/>
      <c r="E1335" s="13"/>
      <c r="F1335" s="14">
        <f>TRUNC(SUMIF(N1333:N1334, N1332, F1333:F1334),0)</f>
        <v>564</v>
      </c>
      <c r="G1335" s="13"/>
      <c r="H1335" s="14">
        <f>TRUNC(SUMIF(N1333:N1334, N1332, H1333:H1334),0)</f>
        <v>0</v>
      </c>
      <c r="I1335" s="13"/>
      <c r="J1335" s="14">
        <f>TRUNC(SUMIF(N1333:N1334, N1332, J1333:J1334),0)</f>
        <v>0</v>
      </c>
      <c r="K1335" s="13"/>
      <c r="L1335" s="14">
        <f>F1335+H1335+J1335</f>
        <v>564</v>
      </c>
      <c r="M1335" s="8" t="s">
        <v>52</v>
      </c>
      <c r="N1335" s="2" t="s">
        <v>106</v>
      </c>
      <c r="O1335" s="2" t="s">
        <v>106</v>
      </c>
      <c r="P1335" s="2" t="s">
        <v>52</v>
      </c>
      <c r="Q1335" s="2" t="s">
        <v>52</v>
      </c>
      <c r="R1335" s="2" t="s">
        <v>52</v>
      </c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  <c r="AO1335" s="3"/>
      <c r="AP1335" s="3"/>
      <c r="AQ1335" s="3"/>
      <c r="AR1335" s="3"/>
      <c r="AS1335" s="3"/>
      <c r="AT1335" s="3"/>
      <c r="AU1335" s="3"/>
      <c r="AV1335" s="2" t="s">
        <v>52</v>
      </c>
      <c r="AW1335" s="2" t="s">
        <v>52</v>
      </c>
      <c r="AX1335" s="2" t="s">
        <v>52</v>
      </c>
      <c r="AY1335" s="2" t="s">
        <v>52</v>
      </c>
    </row>
    <row r="1336" spans="1:51" ht="30" customHeight="1">
      <c r="A1336" s="9"/>
      <c r="B1336" s="9"/>
      <c r="C1336" s="9"/>
      <c r="D1336" s="9"/>
      <c r="E1336" s="13"/>
      <c r="F1336" s="14"/>
      <c r="G1336" s="13"/>
      <c r="H1336" s="14"/>
      <c r="I1336" s="13"/>
      <c r="J1336" s="14"/>
      <c r="K1336" s="13"/>
      <c r="L1336" s="14"/>
      <c r="M1336" s="9"/>
    </row>
    <row r="1337" spans="1:51" ht="30" customHeight="1">
      <c r="A1337" s="44" t="s">
        <v>2377</v>
      </c>
      <c r="B1337" s="44"/>
      <c r="C1337" s="44"/>
      <c r="D1337" s="44"/>
      <c r="E1337" s="45"/>
      <c r="F1337" s="46"/>
      <c r="G1337" s="45"/>
      <c r="H1337" s="46"/>
      <c r="I1337" s="45"/>
      <c r="J1337" s="46"/>
      <c r="K1337" s="45"/>
      <c r="L1337" s="46"/>
      <c r="M1337" s="44"/>
      <c r="N1337" s="1" t="s">
        <v>1522</v>
      </c>
    </row>
    <row r="1338" spans="1:51" ht="30" customHeight="1">
      <c r="A1338" s="8" t="s">
        <v>2219</v>
      </c>
      <c r="B1338" s="8" t="s">
        <v>858</v>
      </c>
      <c r="C1338" s="8" t="s">
        <v>859</v>
      </c>
      <c r="D1338" s="9">
        <v>1.2E-2</v>
      </c>
      <c r="E1338" s="13">
        <f>단가대비표!O180</f>
        <v>0</v>
      </c>
      <c r="F1338" s="14">
        <f>TRUNC(E1338*D1338,1)</f>
        <v>0</v>
      </c>
      <c r="G1338" s="13">
        <f>단가대비표!P180</f>
        <v>188854</v>
      </c>
      <c r="H1338" s="14">
        <f>TRUNC(G1338*D1338,1)</f>
        <v>2266.1999999999998</v>
      </c>
      <c r="I1338" s="13">
        <f>단가대비표!V180</f>
        <v>0</v>
      </c>
      <c r="J1338" s="14">
        <f>TRUNC(I1338*D1338,1)</f>
        <v>0</v>
      </c>
      <c r="K1338" s="13">
        <f t="shared" ref="K1338:L1341" si="167">TRUNC(E1338+G1338+I1338,1)</f>
        <v>188854</v>
      </c>
      <c r="L1338" s="14">
        <f t="shared" si="167"/>
        <v>2266.1999999999998</v>
      </c>
      <c r="M1338" s="8" t="s">
        <v>52</v>
      </c>
      <c r="N1338" s="2" t="s">
        <v>1522</v>
      </c>
      <c r="O1338" s="2" t="s">
        <v>2220</v>
      </c>
      <c r="P1338" s="2" t="s">
        <v>64</v>
      </c>
      <c r="Q1338" s="2" t="s">
        <v>64</v>
      </c>
      <c r="R1338" s="2" t="s">
        <v>63</v>
      </c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  <c r="AO1338" s="3"/>
      <c r="AP1338" s="3"/>
      <c r="AQ1338" s="3"/>
      <c r="AR1338" s="3"/>
      <c r="AS1338" s="3"/>
      <c r="AT1338" s="3"/>
      <c r="AU1338" s="3"/>
      <c r="AV1338" s="2" t="s">
        <v>52</v>
      </c>
      <c r="AW1338" s="2" t="s">
        <v>2378</v>
      </c>
      <c r="AX1338" s="2" t="s">
        <v>52</v>
      </c>
      <c r="AY1338" s="2" t="s">
        <v>52</v>
      </c>
    </row>
    <row r="1339" spans="1:51" ht="30" customHeight="1">
      <c r="A1339" s="8" t="s">
        <v>862</v>
      </c>
      <c r="B1339" s="8" t="s">
        <v>863</v>
      </c>
      <c r="C1339" s="8" t="s">
        <v>859</v>
      </c>
      <c r="D1339" s="9">
        <v>2E-3</v>
      </c>
      <c r="E1339" s="13">
        <f>단가대비표!O160</f>
        <v>0</v>
      </c>
      <c r="F1339" s="14">
        <f>TRUNC(E1339*D1339,1)</f>
        <v>0</v>
      </c>
      <c r="G1339" s="13">
        <f>단가대비표!P160</f>
        <v>130264</v>
      </c>
      <c r="H1339" s="14">
        <f>TRUNC(G1339*D1339,1)</f>
        <v>260.5</v>
      </c>
      <c r="I1339" s="13">
        <f>단가대비표!V160</f>
        <v>0</v>
      </c>
      <c r="J1339" s="14">
        <f>TRUNC(I1339*D1339,1)</f>
        <v>0</v>
      </c>
      <c r="K1339" s="13">
        <f t="shared" si="167"/>
        <v>130264</v>
      </c>
      <c r="L1339" s="14">
        <f t="shared" si="167"/>
        <v>260.5</v>
      </c>
      <c r="M1339" s="8" t="s">
        <v>52</v>
      </c>
      <c r="N1339" s="2" t="s">
        <v>1522</v>
      </c>
      <c r="O1339" s="2" t="s">
        <v>864</v>
      </c>
      <c r="P1339" s="2" t="s">
        <v>64</v>
      </c>
      <c r="Q1339" s="2" t="s">
        <v>64</v>
      </c>
      <c r="R1339" s="2" t="s">
        <v>63</v>
      </c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3"/>
      <c r="AO1339" s="3"/>
      <c r="AP1339" s="3"/>
      <c r="AQ1339" s="3"/>
      <c r="AR1339" s="3"/>
      <c r="AS1339" s="3"/>
      <c r="AT1339" s="3"/>
      <c r="AU1339" s="3"/>
      <c r="AV1339" s="2" t="s">
        <v>52</v>
      </c>
      <c r="AW1339" s="2" t="s">
        <v>2379</v>
      </c>
      <c r="AX1339" s="2" t="s">
        <v>52</v>
      </c>
      <c r="AY1339" s="2" t="s">
        <v>52</v>
      </c>
    </row>
    <row r="1340" spans="1:51" ht="30" customHeight="1">
      <c r="A1340" s="8" t="s">
        <v>2219</v>
      </c>
      <c r="B1340" s="8" t="s">
        <v>858</v>
      </c>
      <c r="C1340" s="8" t="s">
        <v>859</v>
      </c>
      <c r="D1340" s="9">
        <v>1.2E-2</v>
      </c>
      <c r="E1340" s="13">
        <f>단가대비표!O180</f>
        <v>0</v>
      </c>
      <c r="F1340" s="14">
        <f>TRUNC(E1340*D1340,1)</f>
        <v>0</v>
      </c>
      <c r="G1340" s="13">
        <f>단가대비표!P180</f>
        <v>188854</v>
      </c>
      <c r="H1340" s="14">
        <f>TRUNC(G1340*D1340,1)</f>
        <v>2266.1999999999998</v>
      </c>
      <c r="I1340" s="13">
        <f>단가대비표!V180</f>
        <v>0</v>
      </c>
      <c r="J1340" s="14">
        <f>TRUNC(I1340*D1340,1)</f>
        <v>0</v>
      </c>
      <c r="K1340" s="13">
        <f t="shared" si="167"/>
        <v>188854</v>
      </c>
      <c r="L1340" s="14">
        <f t="shared" si="167"/>
        <v>2266.1999999999998</v>
      </c>
      <c r="M1340" s="8" t="s">
        <v>52</v>
      </c>
      <c r="N1340" s="2" t="s">
        <v>1522</v>
      </c>
      <c r="O1340" s="2" t="s">
        <v>2220</v>
      </c>
      <c r="P1340" s="2" t="s">
        <v>64</v>
      </c>
      <c r="Q1340" s="2" t="s">
        <v>64</v>
      </c>
      <c r="R1340" s="2" t="s">
        <v>63</v>
      </c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  <c r="AO1340" s="3"/>
      <c r="AP1340" s="3"/>
      <c r="AQ1340" s="3"/>
      <c r="AR1340" s="3"/>
      <c r="AS1340" s="3"/>
      <c r="AT1340" s="3"/>
      <c r="AU1340" s="3"/>
      <c r="AV1340" s="2" t="s">
        <v>52</v>
      </c>
      <c r="AW1340" s="2" t="s">
        <v>2378</v>
      </c>
      <c r="AX1340" s="2" t="s">
        <v>52</v>
      </c>
      <c r="AY1340" s="2" t="s">
        <v>52</v>
      </c>
    </row>
    <row r="1341" spans="1:51" ht="30" customHeight="1">
      <c r="A1341" s="8" t="s">
        <v>862</v>
      </c>
      <c r="B1341" s="8" t="s">
        <v>863</v>
      </c>
      <c r="C1341" s="8" t="s">
        <v>859</v>
      </c>
      <c r="D1341" s="9">
        <v>2E-3</v>
      </c>
      <c r="E1341" s="13">
        <f>단가대비표!O160</f>
        <v>0</v>
      </c>
      <c r="F1341" s="14">
        <f>TRUNC(E1341*D1341,1)</f>
        <v>0</v>
      </c>
      <c r="G1341" s="13">
        <f>단가대비표!P160</f>
        <v>130264</v>
      </c>
      <c r="H1341" s="14">
        <f>TRUNC(G1341*D1341,1)</f>
        <v>260.5</v>
      </c>
      <c r="I1341" s="13">
        <f>단가대비표!V160</f>
        <v>0</v>
      </c>
      <c r="J1341" s="14">
        <f>TRUNC(I1341*D1341,1)</f>
        <v>0</v>
      </c>
      <c r="K1341" s="13">
        <f t="shared" si="167"/>
        <v>130264</v>
      </c>
      <c r="L1341" s="14">
        <f t="shared" si="167"/>
        <v>260.5</v>
      </c>
      <c r="M1341" s="8" t="s">
        <v>52</v>
      </c>
      <c r="N1341" s="2" t="s">
        <v>1522</v>
      </c>
      <c r="O1341" s="2" t="s">
        <v>864</v>
      </c>
      <c r="P1341" s="2" t="s">
        <v>64</v>
      </c>
      <c r="Q1341" s="2" t="s">
        <v>64</v>
      </c>
      <c r="R1341" s="2" t="s">
        <v>63</v>
      </c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  <c r="AU1341" s="3"/>
      <c r="AV1341" s="2" t="s">
        <v>52</v>
      </c>
      <c r="AW1341" s="2" t="s">
        <v>2379</v>
      </c>
      <c r="AX1341" s="2" t="s">
        <v>52</v>
      </c>
      <c r="AY1341" s="2" t="s">
        <v>52</v>
      </c>
    </row>
    <row r="1342" spans="1:51" ht="30" customHeight="1">
      <c r="A1342" s="8" t="s">
        <v>845</v>
      </c>
      <c r="B1342" s="8" t="s">
        <v>52</v>
      </c>
      <c r="C1342" s="8" t="s">
        <v>52</v>
      </c>
      <c r="D1342" s="9"/>
      <c r="E1342" s="13"/>
      <c r="F1342" s="14">
        <f>TRUNC(SUMIF(N1338:N1341, N1337, F1338:F1341),0)</f>
        <v>0</v>
      </c>
      <c r="G1342" s="13"/>
      <c r="H1342" s="14">
        <f>TRUNC(SUMIF(N1338:N1341, N1337, H1338:H1341),0)</f>
        <v>5053</v>
      </c>
      <c r="I1342" s="13"/>
      <c r="J1342" s="14">
        <f>TRUNC(SUMIF(N1338:N1341, N1337, J1338:J1341),0)</f>
        <v>0</v>
      </c>
      <c r="K1342" s="13"/>
      <c r="L1342" s="14">
        <f>F1342+H1342+J1342</f>
        <v>5053</v>
      </c>
      <c r="M1342" s="8" t="s">
        <v>52</v>
      </c>
      <c r="N1342" s="2" t="s">
        <v>106</v>
      </c>
      <c r="O1342" s="2" t="s">
        <v>106</v>
      </c>
      <c r="P1342" s="2" t="s">
        <v>52</v>
      </c>
      <c r="Q1342" s="2" t="s">
        <v>52</v>
      </c>
      <c r="R1342" s="2" t="s">
        <v>52</v>
      </c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3"/>
      <c r="AP1342" s="3"/>
      <c r="AQ1342" s="3"/>
      <c r="AR1342" s="3"/>
      <c r="AS1342" s="3"/>
      <c r="AT1342" s="3"/>
      <c r="AU1342" s="3"/>
      <c r="AV1342" s="2" t="s">
        <v>52</v>
      </c>
      <c r="AW1342" s="2" t="s">
        <v>52</v>
      </c>
      <c r="AX1342" s="2" t="s">
        <v>52</v>
      </c>
      <c r="AY1342" s="2" t="s">
        <v>52</v>
      </c>
    </row>
    <row r="1343" spans="1:51" ht="30" customHeight="1">
      <c r="A1343" s="9"/>
      <c r="B1343" s="9"/>
      <c r="C1343" s="9"/>
      <c r="D1343" s="9"/>
      <c r="E1343" s="13"/>
      <c r="F1343" s="14"/>
      <c r="G1343" s="13"/>
      <c r="H1343" s="14"/>
      <c r="I1343" s="13"/>
      <c r="J1343" s="14"/>
      <c r="K1343" s="13"/>
      <c r="L1343" s="14"/>
      <c r="M1343" s="9"/>
    </row>
    <row r="1344" spans="1:51" ht="30" customHeight="1">
      <c r="A1344" s="44" t="s">
        <v>2380</v>
      </c>
      <c r="B1344" s="44"/>
      <c r="C1344" s="44"/>
      <c r="D1344" s="44"/>
      <c r="E1344" s="45"/>
      <c r="F1344" s="46"/>
      <c r="G1344" s="45"/>
      <c r="H1344" s="46"/>
      <c r="I1344" s="45"/>
      <c r="J1344" s="46"/>
      <c r="K1344" s="45"/>
      <c r="L1344" s="46"/>
      <c r="M1344" s="44"/>
      <c r="N1344" s="1" t="s">
        <v>1527</v>
      </c>
    </row>
    <row r="1345" spans="1:51" ht="30" customHeight="1">
      <c r="A1345" s="8" t="s">
        <v>2354</v>
      </c>
      <c r="B1345" s="8" t="s">
        <v>2355</v>
      </c>
      <c r="C1345" s="8" t="s">
        <v>72</v>
      </c>
      <c r="D1345" s="9">
        <v>1.52</v>
      </c>
      <c r="E1345" s="13">
        <f>단가대비표!O135</f>
        <v>73</v>
      </c>
      <c r="F1345" s="14">
        <f t="shared" ref="F1345:F1351" si="168">TRUNC(E1345*D1345,1)</f>
        <v>110.9</v>
      </c>
      <c r="G1345" s="13">
        <f>단가대비표!P135</f>
        <v>0</v>
      </c>
      <c r="H1345" s="14">
        <f t="shared" ref="H1345:H1351" si="169">TRUNC(G1345*D1345,1)</f>
        <v>0</v>
      </c>
      <c r="I1345" s="13">
        <f>단가대비표!V135</f>
        <v>0</v>
      </c>
      <c r="J1345" s="14">
        <f t="shared" ref="J1345:J1351" si="170">TRUNC(I1345*D1345,1)</f>
        <v>0</v>
      </c>
      <c r="K1345" s="13">
        <f t="shared" ref="K1345:L1351" si="171">TRUNC(E1345+G1345+I1345,1)</f>
        <v>73</v>
      </c>
      <c r="L1345" s="14">
        <f t="shared" si="171"/>
        <v>110.9</v>
      </c>
      <c r="M1345" s="8" t="s">
        <v>52</v>
      </c>
      <c r="N1345" s="2" t="s">
        <v>1527</v>
      </c>
      <c r="O1345" s="2" t="s">
        <v>2356</v>
      </c>
      <c r="P1345" s="2" t="s">
        <v>64</v>
      </c>
      <c r="Q1345" s="2" t="s">
        <v>64</v>
      </c>
      <c r="R1345" s="2" t="s">
        <v>63</v>
      </c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  <c r="AU1345" s="3"/>
      <c r="AV1345" s="2" t="s">
        <v>52</v>
      </c>
      <c r="AW1345" s="2" t="s">
        <v>2381</v>
      </c>
      <c r="AX1345" s="2" t="s">
        <v>52</v>
      </c>
      <c r="AY1345" s="2" t="s">
        <v>52</v>
      </c>
    </row>
    <row r="1346" spans="1:51" ht="30" customHeight="1">
      <c r="A1346" s="8" t="s">
        <v>2358</v>
      </c>
      <c r="B1346" s="8" t="s">
        <v>52</v>
      </c>
      <c r="C1346" s="8" t="s">
        <v>886</v>
      </c>
      <c r="D1346" s="9">
        <v>0.32500000000000001</v>
      </c>
      <c r="E1346" s="13">
        <f>단가대비표!O136</f>
        <v>1150</v>
      </c>
      <c r="F1346" s="14">
        <f t="shared" si="168"/>
        <v>373.7</v>
      </c>
      <c r="G1346" s="13">
        <f>단가대비표!P136</f>
        <v>0</v>
      </c>
      <c r="H1346" s="14">
        <f t="shared" si="169"/>
        <v>0</v>
      </c>
      <c r="I1346" s="13">
        <f>단가대비표!V136</f>
        <v>0</v>
      </c>
      <c r="J1346" s="14">
        <f t="shared" si="170"/>
        <v>0</v>
      </c>
      <c r="K1346" s="13">
        <f t="shared" si="171"/>
        <v>1150</v>
      </c>
      <c r="L1346" s="14">
        <f t="shared" si="171"/>
        <v>373.7</v>
      </c>
      <c r="M1346" s="8" t="s">
        <v>52</v>
      </c>
      <c r="N1346" s="2" t="s">
        <v>1527</v>
      </c>
      <c r="O1346" s="2" t="s">
        <v>2359</v>
      </c>
      <c r="P1346" s="2" t="s">
        <v>64</v>
      </c>
      <c r="Q1346" s="2" t="s">
        <v>64</v>
      </c>
      <c r="R1346" s="2" t="s">
        <v>63</v>
      </c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3"/>
      <c r="AP1346" s="3"/>
      <c r="AQ1346" s="3"/>
      <c r="AR1346" s="3"/>
      <c r="AS1346" s="3"/>
      <c r="AT1346" s="3"/>
      <c r="AU1346" s="3"/>
      <c r="AV1346" s="2" t="s">
        <v>52</v>
      </c>
      <c r="AW1346" s="2" t="s">
        <v>2382</v>
      </c>
      <c r="AX1346" s="2" t="s">
        <v>52</v>
      </c>
      <c r="AY1346" s="2" t="s">
        <v>52</v>
      </c>
    </row>
    <row r="1347" spans="1:51" ht="30" customHeight="1">
      <c r="A1347" s="8" t="s">
        <v>2321</v>
      </c>
      <c r="B1347" s="8" t="s">
        <v>2334</v>
      </c>
      <c r="C1347" s="8" t="s">
        <v>886</v>
      </c>
      <c r="D1347" s="9">
        <v>0.45300000000000001</v>
      </c>
      <c r="E1347" s="13">
        <f>단가대비표!O132</f>
        <v>752</v>
      </c>
      <c r="F1347" s="14">
        <f t="shared" si="168"/>
        <v>340.6</v>
      </c>
      <c r="G1347" s="13">
        <f>단가대비표!P132</f>
        <v>0</v>
      </c>
      <c r="H1347" s="14">
        <f t="shared" si="169"/>
        <v>0</v>
      </c>
      <c r="I1347" s="13">
        <f>단가대비표!V132</f>
        <v>0</v>
      </c>
      <c r="J1347" s="14">
        <f t="shared" si="170"/>
        <v>0</v>
      </c>
      <c r="K1347" s="13">
        <f t="shared" si="171"/>
        <v>752</v>
      </c>
      <c r="L1347" s="14">
        <f t="shared" si="171"/>
        <v>340.6</v>
      </c>
      <c r="M1347" s="8" t="s">
        <v>52</v>
      </c>
      <c r="N1347" s="2" t="s">
        <v>1527</v>
      </c>
      <c r="O1347" s="2" t="s">
        <v>2335</v>
      </c>
      <c r="P1347" s="2" t="s">
        <v>64</v>
      </c>
      <c r="Q1347" s="2" t="s">
        <v>64</v>
      </c>
      <c r="R1347" s="2" t="s">
        <v>63</v>
      </c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  <c r="AO1347" s="3"/>
      <c r="AP1347" s="3"/>
      <c r="AQ1347" s="3"/>
      <c r="AR1347" s="3"/>
      <c r="AS1347" s="3"/>
      <c r="AT1347" s="3"/>
      <c r="AU1347" s="3"/>
      <c r="AV1347" s="2" t="s">
        <v>52</v>
      </c>
      <c r="AW1347" s="2" t="s">
        <v>2383</v>
      </c>
      <c r="AX1347" s="2" t="s">
        <v>52</v>
      </c>
      <c r="AY1347" s="2" t="s">
        <v>52</v>
      </c>
    </row>
    <row r="1348" spans="1:51" ht="30" customHeight="1">
      <c r="A1348" s="8" t="s">
        <v>2326</v>
      </c>
      <c r="B1348" s="8" t="s">
        <v>2327</v>
      </c>
      <c r="C1348" s="8" t="s">
        <v>946</v>
      </c>
      <c r="D1348" s="9">
        <v>0.123</v>
      </c>
      <c r="E1348" s="13">
        <f>단가대비표!O130</f>
        <v>200</v>
      </c>
      <c r="F1348" s="14">
        <f t="shared" si="168"/>
        <v>24.6</v>
      </c>
      <c r="G1348" s="13">
        <f>단가대비표!P130</f>
        <v>0</v>
      </c>
      <c r="H1348" s="14">
        <f t="shared" si="169"/>
        <v>0</v>
      </c>
      <c r="I1348" s="13">
        <f>단가대비표!V130</f>
        <v>0</v>
      </c>
      <c r="J1348" s="14">
        <f t="shared" si="170"/>
        <v>0</v>
      </c>
      <c r="K1348" s="13">
        <f t="shared" si="171"/>
        <v>200</v>
      </c>
      <c r="L1348" s="14">
        <f t="shared" si="171"/>
        <v>24.6</v>
      </c>
      <c r="M1348" s="8" t="s">
        <v>52</v>
      </c>
      <c r="N1348" s="2" t="s">
        <v>1527</v>
      </c>
      <c r="O1348" s="2" t="s">
        <v>2328</v>
      </c>
      <c r="P1348" s="2" t="s">
        <v>64</v>
      </c>
      <c r="Q1348" s="2" t="s">
        <v>64</v>
      </c>
      <c r="R1348" s="2" t="s">
        <v>63</v>
      </c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3"/>
      <c r="AP1348" s="3"/>
      <c r="AQ1348" s="3"/>
      <c r="AR1348" s="3"/>
      <c r="AS1348" s="3"/>
      <c r="AT1348" s="3"/>
      <c r="AU1348" s="3"/>
      <c r="AV1348" s="2" t="s">
        <v>52</v>
      </c>
      <c r="AW1348" s="2" t="s">
        <v>2384</v>
      </c>
      <c r="AX1348" s="2" t="s">
        <v>52</v>
      </c>
      <c r="AY1348" s="2" t="s">
        <v>52</v>
      </c>
    </row>
    <row r="1349" spans="1:51" ht="30" customHeight="1">
      <c r="A1349" s="8" t="s">
        <v>2219</v>
      </c>
      <c r="B1349" s="8" t="s">
        <v>858</v>
      </c>
      <c r="C1349" s="8" t="s">
        <v>859</v>
      </c>
      <c r="D1349" s="9">
        <v>3.5000000000000003E-2</v>
      </c>
      <c r="E1349" s="13">
        <f>단가대비표!O180</f>
        <v>0</v>
      </c>
      <c r="F1349" s="14">
        <f t="shared" si="168"/>
        <v>0</v>
      </c>
      <c r="G1349" s="13">
        <f>단가대비표!P180</f>
        <v>188854</v>
      </c>
      <c r="H1349" s="14">
        <f t="shared" si="169"/>
        <v>6609.8</v>
      </c>
      <c r="I1349" s="13">
        <f>단가대비표!V180</f>
        <v>0</v>
      </c>
      <c r="J1349" s="14">
        <f t="shared" si="170"/>
        <v>0</v>
      </c>
      <c r="K1349" s="13">
        <f t="shared" si="171"/>
        <v>188854</v>
      </c>
      <c r="L1349" s="14">
        <f t="shared" si="171"/>
        <v>6609.8</v>
      </c>
      <c r="M1349" s="8" t="s">
        <v>52</v>
      </c>
      <c r="N1349" s="2" t="s">
        <v>1527</v>
      </c>
      <c r="O1349" s="2" t="s">
        <v>2220</v>
      </c>
      <c r="P1349" s="2" t="s">
        <v>64</v>
      </c>
      <c r="Q1349" s="2" t="s">
        <v>64</v>
      </c>
      <c r="R1349" s="2" t="s">
        <v>63</v>
      </c>
      <c r="S1349" s="3"/>
      <c r="T1349" s="3"/>
      <c r="U1349" s="3"/>
      <c r="V1349" s="3">
        <v>1</v>
      </c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  <c r="AU1349" s="3"/>
      <c r="AV1349" s="2" t="s">
        <v>52</v>
      </c>
      <c r="AW1349" s="2" t="s">
        <v>2385</v>
      </c>
      <c r="AX1349" s="2" t="s">
        <v>52</v>
      </c>
      <c r="AY1349" s="2" t="s">
        <v>52</v>
      </c>
    </row>
    <row r="1350" spans="1:51" ht="30" customHeight="1">
      <c r="A1350" s="8" t="s">
        <v>862</v>
      </c>
      <c r="B1350" s="8" t="s">
        <v>863</v>
      </c>
      <c r="C1350" s="8" t="s">
        <v>859</v>
      </c>
      <c r="D1350" s="9">
        <v>0.01</v>
      </c>
      <c r="E1350" s="13">
        <f>단가대비표!O160</f>
        <v>0</v>
      </c>
      <c r="F1350" s="14">
        <f t="shared" si="168"/>
        <v>0</v>
      </c>
      <c r="G1350" s="13">
        <f>단가대비표!P160</f>
        <v>130264</v>
      </c>
      <c r="H1350" s="14">
        <f t="shared" si="169"/>
        <v>1302.5999999999999</v>
      </c>
      <c r="I1350" s="13">
        <f>단가대비표!V160</f>
        <v>0</v>
      </c>
      <c r="J1350" s="14">
        <f t="shared" si="170"/>
        <v>0</v>
      </c>
      <c r="K1350" s="13">
        <f t="shared" si="171"/>
        <v>130264</v>
      </c>
      <c r="L1350" s="14">
        <f t="shared" si="171"/>
        <v>1302.5999999999999</v>
      </c>
      <c r="M1350" s="8" t="s">
        <v>52</v>
      </c>
      <c r="N1350" s="2" t="s">
        <v>1527</v>
      </c>
      <c r="O1350" s="2" t="s">
        <v>864</v>
      </c>
      <c r="P1350" s="2" t="s">
        <v>64</v>
      </c>
      <c r="Q1350" s="2" t="s">
        <v>64</v>
      </c>
      <c r="R1350" s="2" t="s">
        <v>63</v>
      </c>
      <c r="S1350" s="3"/>
      <c r="T1350" s="3"/>
      <c r="U1350" s="3"/>
      <c r="V1350" s="3">
        <v>1</v>
      </c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  <c r="AT1350" s="3"/>
      <c r="AU1350" s="3"/>
      <c r="AV1350" s="2" t="s">
        <v>52</v>
      </c>
      <c r="AW1350" s="2" t="s">
        <v>2386</v>
      </c>
      <c r="AX1350" s="2" t="s">
        <v>52</v>
      </c>
      <c r="AY1350" s="2" t="s">
        <v>52</v>
      </c>
    </row>
    <row r="1351" spans="1:51" ht="30" customHeight="1">
      <c r="A1351" s="8" t="s">
        <v>869</v>
      </c>
      <c r="B1351" s="8" t="s">
        <v>999</v>
      </c>
      <c r="C1351" s="8" t="s">
        <v>172</v>
      </c>
      <c r="D1351" s="9">
        <v>1</v>
      </c>
      <c r="E1351" s="13">
        <v>0</v>
      </c>
      <c r="F1351" s="14">
        <f t="shared" si="168"/>
        <v>0</v>
      </c>
      <c r="G1351" s="13">
        <v>0</v>
      </c>
      <c r="H1351" s="14">
        <f t="shared" si="169"/>
        <v>0</v>
      </c>
      <c r="I1351" s="13">
        <f>TRUNC(SUMIF(V1345:V1351, RIGHTB(O1351, 1), H1345:H1351)*U1351, 2)</f>
        <v>158.24</v>
      </c>
      <c r="J1351" s="14">
        <f t="shared" si="170"/>
        <v>158.19999999999999</v>
      </c>
      <c r="K1351" s="13">
        <f t="shared" si="171"/>
        <v>158.19999999999999</v>
      </c>
      <c r="L1351" s="14">
        <f t="shared" si="171"/>
        <v>158.19999999999999</v>
      </c>
      <c r="M1351" s="8" t="s">
        <v>52</v>
      </c>
      <c r="N1351" s="2" t="s">
        <v>1527</v>
      </c>
      <c r="O1351" s="2" t="s">
        <v>843</v>
      </c>
      <c r="P1351" s="2" t="s">
        <v>64</v>
      </c>
      <c r="Q1351" s="2" t="s">
        <v>64</v>
      </c>
      <c r="R1351" s="2" t="s">
        <v>64</v>
      </c>
      <c r="S1351" s="3">
        <v>1</v>
      </c>
      <c r="T1351" s="3">
        <v>2</v>
      </c>
      <c r="U1351" s="3">
        <v>0.02</v>
      </c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3"/>
      <c r="AP1351" s="3"/>
      <c r="AQ1351" s="3"/>
      <c r="AR1351" s="3"/>
      <c r="AS1351" s="3"/>
      <c r="AT1351" s="3"/>
      <c r="AU1351" s="3"/>
      <c r="AV1351" s="2" t="s">
        <v>52</v>
      </c>
      <c r="AW1351" s="2" t="s">
        <v>2387</v>
      </c>
      <c r="AX1351" s="2" t="s">
        <v>52</v>
      </c>
      <c r="AY1351" s="2" t="s">
        <v>52</v>
      </c>
    </row>
    <row r="1352" spans="1:51" ht="30" customHeight="1">
      <c r="A1352" s="8" t="s">
        <v>845</v>
      </c>
      <c r="B1352" s="8" t="s">
        <v>52</v>
      </c>
      <c r="C1352" s="8" t="s">
        <v>52</v>
      </c>
      <c r="D1352" s="9"/>
      <c r="E1352" s="13"/>
      <c r="F1352" s="14">
        <f>TRUNC(SUMIF(N1345:N1351, N1344, F1345:F1351),0)</f>
        <v>849</v>
      </c>
      <c r="G1352" s="13"/>
      <c r="H1352" s="14">
        <f>TRUNC(SUMIF(N1345:N1351, N1344, H1345:H1351),0)</f>
        <v>7912</v>
      </c>
      <c r="I1352" s="13"/>
      <c r="J1352" s="14">
        <f>TRUNC(SUMIF(N1345:N1351, N1344, J1345:J1351),0)</f>
        <v>158</v>
      </c>
      <c r="K1352" s="13"/>
      <c r="L1352" s="14">
        <f>F1352+H1352+J1352</f>
        <v>8919</v>
      </c>
      <c r="M1352" s="8" t="s">
        <v>52</v>
      </c>
      <c r="N1352" s="2" t="s">
        <v>106</v>
      </c>
      <c r="O1352" s="2" t="s">
        <v>106</v>
      </c>
      <c r="P1352" s="2" t="s">
        <v>52</v>
      </c>
      <c r="Q1352" s="2" t="s">
        <v>52</v>
      </c>
      <c r="R1352" s="2" t="s">
        <v>52</v>
      </c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  <c r="AO1352" s="3"/>
      <c r="AP1352" s="3"/>
      <c r="AQ1352" s="3"/>
      <c r="AR1352" s="3"/>
      <c r="AS1352" s="3"/>
      <c r="AT1352" s="3"/>
      <c r="AU1352" s="3"/>
      <c r="AV1352" s="2" t="s">
        <v>52</v>
      </c>
      <c r="AW1352" s="2" t="s">
        <v>52</v>
      </c>
      <c r="AX1352" s="2" t="s">
        <v>52</v>
      </c>
      <c r="AY1352" s="2" t="s">
        <v>52</v>
      </c>
    </row>
    <row r="1353" spans="1:51" ht="30" customHeight="1">
      <c r="A1353" s="9"/>
      <c r="B1353" s="9"/>
      <c r="C1353" s="9"/>
      <c r="D1353" s="9"/>
      <c r="E1353" s="13"/>
      <c r="F1353" s="14"/>
      <c r="G1353" s="13"/>
      <c r="H1353" s="14"/>
      <c r="I1353" s="13"/>
      <c r="J1353" s="14"/>
      <c r="K1353" s="13"/>
      <c r="L1353" s="14"/>
      <c r="M1353" s="9"/>
    </row>
    <row r="1354" spans="1:51" ht="30" customHeight="1">
      <c r="A1354" s="44" t="s">
        <v>2388</v>
      </c>
      <c r="B1354" s="44"/>
      <c r="C1354" s="44"/>
      <c r="D1354" s="44"/>
      <c r="E1354" s="45"/>
      <c r="F1354" s="46"/>
      <c r="G1354" s="45"/>
      <c r="H1354" s="46"/>
      <c r="I1354" s="45"/>
      <c r="J1354" s="46"/>
      <c r="K1354" s="45"/>
      <c r="L1354" s="46"/>
      <c r="M1354" s="44"/>
      <c r="N1354" s="1" t="s">
        <v>1535</v>
      </c>
    </row>
    <row r="1355" spans="1:51" ht="30" customHeight="1">
      <c r="A1355" s="8" t="s">
        <v>2389</v>
      </c>
      <c r="B1355" s="8" t="s">
        <v>2390</v>
      </c>
      <c r="C1355" s="8" t="s">
        <v>1113</v>
      </c>
      <c r="D1355" s="9">
        <v>1.2</v>
      </c>
      <c r="E1355" s="13">
        <f>단가대비표!O137</f>
        <v>8381.25</v>
      </c>
      <c r="F1355" s="14">
        <f>TRUNC(E1355*D1355,1)</f>
        <v>10057.5</v>
      </c>
      <c r="G1355" s="13">
        <f>단가대비표!P137</f>
        <v>0</v>
      </c>
      <c r="H1355" s="14">
        <f>TRUNC(G1355*D1355,1)</f>
        <v>0</v>
      </c>
      <c r="I1355" s="13">
        <f>단가대비표!V137</f>
        <v>0</v>
      </c>
      <c r="J1355" s="14">
        <f>TRUNC(I1355*D1355,1)</f>
        <v>0</v>
      </c>
      <c r="K1355" s="13">
        <f t="shared" ref="K1355:L1357" si="172">TRUNC(E1355+G1355+I1355,1)</f>
        <v>8381.2000000000007</v>
      </c>
      <c r="L1355" s="14">
        <f t="shared" si="172"/>
        <v>10057.5</v>
      </c>
      <c r="M1355" s="8" t="s">
        <v>52</v>
      </c>
      <c r="N1355" s="2" t="s">
        <v>1535</v>
      </c>
      <c r="O1355" s="2" t="s">
        <v>2391</v>
      </c>
      <c r="P1355" s="2" t="s">
        <v>64</v>
      </c>
      <c r="Q1355" s="2" t="s">
        <v>64</v>
      </c>
      <c r="R1355" s="2" t="s">
        <v>63</v>
      </c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  <c r="AO1355" s="3"/>
      <c r="AP1355" s="3"/>
      <c r="AQ1355" s="3"/>
      <c r="AR1355" s="3"/>
      <c r="AS1355" s="3"/>
      <c r="AT1355" s="3"/>
      <c r="AU1355" s="3"/>
      <c r="AV1355" s="2" t="s">
        <v>52</v>
      </c>
      <c r="AW1355" s="2" t="s">
        <v>2392</v>
      </c>
      <c r="AX1355" s="2" t="s">
        <v>52</v>
      </c>
      <c r="AY1355" s="2" t="s">
        <v>52</v>
      </c>
    </row>
    <row r="1356" spans="1:51" ht="30" customHeight="1">
      <c r="A1356" s="8" t="s">
        <v>2389</v>
      </c>
      <c r="B1356" s="8" t="s">
        <v>2393</v>
      </c>
      <c r="C1356" s="8" t="s">
        <v>1113</v>
      </c>
      <c r="D1356" s="9">
        <v>0.4</v>
      </c>
      <c r="E1356" s="13">
        <f>단가대비표!O138</f>
        <v>8950</v>
      </c>
      <c r="F1356" s="14">
        <f>TRUNC(E1356*D1356,1)</f>
        <v>3580</v>
      </c>
      <c r="G1356" s="13">
        <f>단가대비표!P138</f>
        <v>0</v>
      </c>
      <c r="H1356" s="14">
        <f>TRUNC(G1356*D1356,1)</f>
        <v>0</v>
      </c>
      <c r="I1356" s="13">
        <f>단가대비표!V138</f>
        <v>0</v>
      </c>
      <c r="J1356" s="14">
        <f>TRUNC(I1356*D1356,1)</f>
        <v>0</v>
      </c>
      <c r="K1356" s="13">
        <f t="shared" si="172"/>
        <v>8950</v>
      </c>
      <c r="L1356" s="14">
        <f t="shared" si="172"/>
        <v>3580</v>
      </c>
      <c r="M1356" s="8" t="s">
        <v>52</v>
      </c>
      <c r="N1356" s="2" t="s">
        <v>1535</v>
      </c>
      <c r="O1356" s="2" t="s">
        <v>2394</v>
      </c>
      <c r="P1356" s="2" t="s">
        <v>64</v>
      </c>
      <c r="Q1356" s="2" t="s">
        <v>64</v>
      </c>
      <c r="R1356" s="2" t="s">
        <v>63</v>
      </c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  <c r="AT1356" s="3"/>
      <c r="AU1356" s="3"/>
      <c r="AV1356" s="2" t="s">
        <v>52</v>
      </c>
      <c r="AW1356" s="2" t="s">
        <v>2395</v>
      </c>
      <c r="AX1356" s="2" t="s">
        <v>52</v>
      </c>
      <c r="AY1356" s="2" t="s">
        <v>52</v>
      </c>
    </row>
    <row r="1357" spans="1:51" ht="30" customHeight="1">
      <c r="A1357" s="8" t="s">
        <v>2212</v>
      </c>
      <c r="B1357" s="8" t="s">
        <v>2228</v>
      </c>
      <c r="C1357" s="8" t="s">
        <v>1113</v>
      </c>
      <c r="D1357" s="9">
        <v>0.125</v>
      </c>
      <c r="E1357" s="13">
        <f>단가대비표!O150</f>
        <v>3194.44</v>
      </c>
      <c r="F1357" s="14">
        <f>TRUNC(E1357*D1357,1)</f>
        <v>399.3</v>
      </c>
      <c r="G1357" s="13">
        <f>단가대비표!P150</f>
        <v>0</v>
      </c>
      <c r="H1357" s="14">
        <f>TRUNC(G1357*D1357,1)</f>
        <v>0</v>
      </c>
      <c r="I1357" s="13">
        <f>단가대비표!V150</f>
        <v>0</v>
      </c>
      <c r="J1357" s="14">
        <f>TRUNC(I1357*D1357,1)</f>
        <v>0</v>
      </c>
      <c r="K1357" s="13">
        <f t="shared" si="172"/>
        <v>3194.4</v>
      </c>
      <c r="L1357" s="14">
        <f t="shared" si="172"/>
        <v>399.3</v>
      </c>
      <c r="M1357" s="8" t="s">
        <v>52</v>
      </c>
      <c r="N1357" s="2" t="s">
        <v>1535</v>
      </c>
      <c r="O1357" s="2" t="s">
        <v>2229</v>
      </c>
      <c r="P1357" s="2" t="s">
        <v>64</v>
      </c>
      <c r="Q1357" s="2" t="s">
        <v>64</v>
      </c>
      <c r="R1357" s="2" t="s">
        <v>63</v>
      </c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  <c r="AU1357" s="3"/>
      <c r="AV1357" s="2" t="s">
        <v>52</v>
      </c>
      <c r="AW1357" s="2" t="s">
        <v>2396</v>
      </c>
      <c r="AX1357" s="2" t="s">
        <v>52</v>
      </c>
      <c r="AY1357" s="2" t="s">
        <v>52</v>
      </c>
    </row>
    <row r="1358" spans="1:51" ht="30" customHeight="1">
      <c r="A1358" s="8" t="s">
        <v>845</v>
      </c>
      <c r="B1358" s="8" t="s">
        <v>52</v>
      </c>
      <c r="C1358" s="8" t="s">
        <v>52</v>
      </c>
      <c r="D1358" s="9"/>
      <c r="E1358" s="13"/>
      <c r="F1358" s="14">
        <f>TRUNC(SUMIF(N1355:N1357, N1354, F1355:F1357),0)</f>
        <v>14036</v>
      </c>
      <c r="G1358" s="13"/>
      <c r="H1358" s="14">
        <f>TRUNC(SUMIF(N1355:N1357, N1354, H1355:H1357),0)</f>
        <v>0</v>
      </c>
      <c r="I1358" s="13"/>
      <c r="J1358" s="14">
        <f>TRUNC(SUMIF(N1355:N1357, N1354, J1355:J1357),0)</f>
        <v>0</v>
      </c>
      <c r="K1358" s="13"/>
      <c r="L1358" s="14">
        <f>F1358+H1358+J1358</f>
        <v>14036</v>
      </c>
      <c r="M1358" s="8" t="s">
        <v>52</v>
      </c>
      <c r="N1358" s="2" t="s">
        <v>106</v>
      </c>
      <c r="O1358" s="2" t="s">
        <v>106</v>
      </c>
      <c r="P1358" s="2" t="s">
        <v>52</v>
      </c>
      <c r="Q1358" s="2" t="s">
        <v>52</v>
      </c>
      <c r="R1358" s="2" t="s">
        <v>52</v>
      </c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  <c r="AT1358" s="3"/>
      <c r="AU1358" s="3"/>
      <c r="AV1358" s="2" t="s">
        <v>52</v>
      </c>
      <c r="AW1358" s="2" t="s">
        <v>52</v>
      </c>
      <c r="AX1358" s="2" t="s">
        <v>52</v>
      </c>
      <c r="AY1358" s="2" t="s">
        <v>52</v>
      </c>
    </row>
    <row r="1359" spans="1:51" ht="30" customHeight="1">
      <c r="A1359" s="9"/>
      <c r="B1359" s="9"/>
      <c r="C1359" s="9"/>
      <c r="D1359" s="9"/>
      <c r="E1359" s="13"/>
      <c r="F1359" s="14"/>
      <c r="G1359" s="13"/>
      <c r="H1359" s="14"/>
      <c r="I1359" s="13"/>
      <c r="J1359" s="14"/>
      <c r="K1359" s="13"/>
      <c r="L1359" s="14"/>
      <c r="M1359" s="9"/>
    </row>
    <row r="1360" spans="1:51" ht="30" customHeight="1">
      <c r="A1360" s="44" t="s">
        <v>2397</v>
      </c>
      <c r="B1360" s="44"/>
      <c r="C1360" s="44"/>
      <c r="D1360" s="44"/>
      <c r="E1360" s="45"/>
      <c r="F1360" s="46"/>
      <c r="G1360" s="45"/>
      <c r="H1360" s="46"/>
      <c r="I1360" s="45"/>
      <c r="J1360" s="46"/>
      <c r="K1360" s="45"/>
      <c r="L1360" s="46"/>
      <c r="M1360" s="44"/>
      <c r="N1360" s="1" t="s">
        <v>1539</v>
      </c>
    </row>
    <row r="1361" spans="1:51" ht="30" customHeight="1">
      <c r="A1361" s="8" t="s">
        <v>2219</v>
      </c>
      <c r="B1361" s="8" t="s">
        <v>858</v>
      </c>
      <c r="C1361" s="8" t="s">
        <v>859</v>
      </c>
      <c r="D1361" s="9">
        <v>7.0000000000000007E-2</v>
      </c>
      <c r="E1361" s="13">
        <f>단가대비표!O180</f>
        <v>0</v>
      </c>
      <c r="F1361" s="14">
        <f>TRUNC(E1361*D1361,1)</f>
        <v>0</v>
      </c>
      <c r="G1361" s="13">
        <f>단가대비표!P180</f>
        <v>188854</v>
      </c>
      <c r="H1361" s="14">
        <f>TRUNC(G1361*D1361,1)</f>
        <v>13219.7</v>
      </c>
      <c r="I1361" s="13">
        <f>단가대비표!V180</f>
        <v>0</v>
      </c>
      <c r="J1361" s="14">
        <f>TRUNC(I1361*D1361,1)</f>
        <v>0</v>
      </c>
      <c r="K1361" s="13">
        <f>TRUNC(E1361+G1361+I1361,1)</f>
        <v>188854</v>
      </c>
      <c r="L1361" s="14">
        <f>TRUNC(F1361+H1361+J1361,1)</f>
        <v>13219.7</v>
      </c>
      <c r="M1361" s="8" t="s">
        <v>52</v>
      </c>
      <c r="N1361" s="2" t="s">
        <v>1539</v>
      </c>
      <c r="O1361" s="2" t="s">
        <v>2220</v>
      </c>
      <c r="P1361" s="2" t="s">
        <v>64</v>
      </c>
      <c r="Q1361" s="2" t="s">
        <v>64</v>
      </c>
      <c r="R1361" s="2" t="s">
        <v>63</v>
      </c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  <c r="AU1361" s="3"/>
      <c r="AV1361" s="2" t="s">
        <v>52</v>
      </c>
      <c r="AW1361" s="2" t="s">
        <v>2398</v>
      </c>
      <c r="AX1361" s="2" t="s">
        <v>52</v>
      </c>
      <c r="AY1361" s="2" t="s">
        <v>52</v>
      </c>
    </row>
    <row r="1362" spans="1:51" ht="30" customHeight="1">
      <c r="A1362" s="8" t="s">
        <v>862</v>
      </c>
      <c r="B1362" s="8" t="s">
        <v>863</v>
      </c>
      <c r="C1362" s="8" t="s">
        <v>859</v>
      </c>
      <c r="D1362" s="9">
        <v>0.04</v>
      </c>
      <c r="E1362" s="13">
        <f>단가대비표!O160</f>
        <v>0</v>
      </c>
      <c r="F1362" s="14">
        <f>TRUNC(E1362*D1362,1)</f>
        <v>0</v>
      </c>
      <c r="G1362" s="13">
        <f>단가대비표!P160</f>
        <v>130264</v>
      </c>
      <c r="H1362" s="14">
        <f>TRUNC(G1362*D1362,1)</f>
        <v>5210.5</v>
      </c>
      <c r="I1362" s="13">
        <f>단가대비표!V160</f>
        <v>0</v>
      </c>
      <c r="J1362" s="14">
        <f>TRUNC(I1362*D1362,1)</f>
        <v>0</v>
      </c>
      <c r="K1362" s="13">
        <f>TRUNC(E1362+G1362+I1362,1)</f>
        <v>130264</v>
      </c>
      <c r="L1362" s="14">
        <f>TRUNC(F1362+H1362+J1362,1)</f>
        <v>5210.5</v>
      </c>
      <c r="M1362" s="8" t="s">
        <v>52</v>
      </c>
      <c r="N1362" s="2" t="s">
        <v>1539</v>
      </c>
      <c r="O1362" s="2" t="s">
        <v>864</v>
      </c>
      <c r="P1362" s="2" t="s">
        <v>64</v>
      </c>
      <c r="Q1362" s="2" t="s">
        <v>64</v>
      </c>
      <c r="R1362" s="2" t="s">
        <v>63</v>
      </c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3"/>
      <c r="AP1362" s="3"/>
      <c r="AQ1362" s="3"/>
      <c r="AR1362" s="3"/>
      <c r="AS1362" s="3"/>
      <c r="AT1362" s="3"/>
      <c r="AU1362" s="3"/>
      <c r="AV1362" s="2" t="s">
        <v>52</v>
      </c>
      <c r="AW1362" s="2" t="s">
        <v>2399</v>
      </c>
      <c r="AX1362" s="2" t="s">
        <v>52</v>
      </c>
      <c r="AY1362" s="2" t="s">
        <v>52</v>
      </c>
    </row>
    <row r="1363" spans="1:51" ht="30" customHeight="1">
      <c r="A1363" s="8" t="s">
        <v>845</v>
      </c>
      <c r="B1363" s="8" t="s">
        <v>52</v>
      </c>
      <c r="C1363" s="8" t="s">
        <v>52</v>
      </c>
      <c r="D1363" s="9"/>
      <c r="E1363" s="13"/>
      <c r="F1363" s="14">
        <f>TRUNC(SUMIF(N1361:N1362, N1360, F1361:F1362),0)</f>
        <v>0</v>
      </c>
      <c r="G1363" s="13"/>
      <c r="H1363" s="14">
        <f>TRUNC(SUMIF(N1361:N1362, N1360, H1361:H1362),0)</f>
        <v>18430</v>
      </c>
      <c r="I1363" s="13"/>
      <c r="J1363" s="14">
        <f>TRUNC(SUMIF(N1361:N1362, N1360, J1361:J1362),0)</f>
        <v>0</v>
      </c>
      <c r="K1363" s="13"/>
      <c r="L1363" s="14">
        <f>F1363+H1363+J1363</f>
        <v>18430</v>
      </c>
      <c r="M1363" s="8" t="s">
        <v>52</v>
      </c>
      <c r="N1363" s="2" t="s">
        <v>106</v>
      </c>
      <c r="O1363" s="2" t="s">
        <v>106</v>
      </c>
      <c r="P1363" s="2" t="s">
        <v>52</v>
      </c>
      <c r="Q1363" s="2" t="s">
        <v>52</v>
      </c>
      <c r="R1363" s="2" t="s">
        <v>52</v>
      </c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  <c r="AO1363" s="3"/>
      <c r="AP1363" s="3"/>
      <c r="AQ1363" s="3"/>
      <c r="AR1363" s="3"/>
      <c r="AS1363" s="3"/>
      <c r="AT1363" s="3"/>
      <c r="AU1363" s="3"/>
      <c r="AV1363" s="2" t="s">
        <v>52</v>
      </c>
      <c r="AW1363" s="2" t="s">
        <v>52</v>
      </c>
      <c r="AX1363" s="2" t="s">
        <v>52</v>
      </c>
      <c r="AY1363" s="2" t="s">
        <v>52</v>
      </c>
    </row>
    <row r="1364" spans="1:51" ht="30" customHeight="1">
      <c r="A1364" s="9"/>
      <c r="B1364" s="9"/>
      <c r="C1364" s="9"/>
      <c r="D1364" s="9"/>
      <c r="E1364" s="13"/>
      <c r="F1364" s="14"/>
      <c r="G1364" s="13"/>
      <c r="H1364" s="14"/>
      <c r="I1364" s="13"/>
      <c r="J1364" s="14"/>
      <c r="K1364" s="13"/>
      <c r="L1364" s="14"/>
      <c r="M1364" s="9"/>
    </row>
    <row r="1365" spans="1:51" ht="30" customHeight="1">
      <c r="A1365" s="44" t="s">
        <v>2400</v>
      </c>
      <c r="B1365" s="44"/>
      <c r="C1365" s="44"/>
      <c r="D1365" s="44"/>
      <c r="E1365" s="45"/>
      <c r="F1365" s="46"/>
      <c r="G1365" s="45"/>
      <c r="H1365" s="46"/>
      <c r="I1365" s="45"/>
      <c r="J1365" s="46"/>
      <c r="K1365" s="45"/>
      <c r="L1365" s="46"/>
      <c r="M1365" s="44"/>
      <c r="N1365" s="1" t="s">
        <v>1545</v>
      </c>
    </row>
    <row r="1366" spans="1:51" ht="30" customHeight="1">
      <c r="A1366" s="8" t="s">
        <v>2343</v>
      </c>
      <c r="B1366" s="8" t="s">
        <v>2401</v>
      </c>
      <c r="C1366" s="8" t="s">
        <v>1113</v>
      </c>
      <c r="D1366" s="9">
        <v>0.22</v>
      </c>
      <c r="E1366" s="13">
        <f>단가대비표!O139</f>
        <v>3767</v>
      </c>
      <c r="F1366" s="14">
        <f>TRUNC(E1366*D1366,1)</f>
        <v>828.7</v>
      </c>
      <c r="G1366" s="13">
        <f>단가대비표!P139</f>
        <v>0</v>
      </c>
      <c r="H1366" s="14">
        <f>TRUNC(G1366*D1366,1)</f>
        <v>0</v>
      </c>
      <c r="I1366" s="13">
        <f>단가대비표!V139</f>
        <v>0</v>
      </c>
      <c r="J1366" s="14">
        <f>TRUNC(I1366*D1366,1)</f>
        <v>0</v>
      </c>
      <c r="K1366" s="13">
        <f t="shared" ref="K1366:L1369" si="173">TRUNC(E1366+G1366+I1366,1)</f>
        <v>3767</v>
      </c>
      <c r="L1366" s="14">
        <f t="shared" si="173"/>
        <v>828.7</v>
      </c>
      <c r="M1366" s="8" t="s">
        <v>52</v>
      </c>
      <c r="N1366" s="2" t="s">
        <v>1545</v>
      </c>
      <c r="O1366" s="2" t="s">
        <v>2402</v>
      </c>
      <c r="P1366" s="2" t="s">
        <v>64</v>
      </c>
      <c r="Q1366" s="2" t="s">
        <v>64</v>
      </c>
      <c r="R1366" s="2" t="s">
        <v>63</v>
      </c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  <c r="AU1366" s="3"/>
      <c r="AV1366" s="2" t="s">
        <v>52</v>
      </c>
      <c r="AW1366" s="2" t="s">
        <v>2403</v>
      </c>
      <c r="AX1366" s="2" t="s">
        <v>52</v>
      </c>
      <c r="AY1366" s="2" t="s">
        <v>52</v>
      </c>
    </row>
    <row r="1367" spans="1:51" ht="30" customHeight="1">
      <c r="A1367" s="8" t="s">
        <v>2212</v>
      </c>
      <c r="B1367" s="8" t="s">
        <v>2228</v>
      </c>
      <c r="C1367" s="8" t="s">
        <v>1113</v>
      </c>
      <c r="D1367" s="9">
        <v>0.05</v>
      </c>
      <c r="E1367" s="13">
        <f>단가대비표!O150</f>
        <v>3194.44</v>
      </c>
      <c r="F1367" s="14">
        <f>TRUNC(E1367*D1367,1)</f>
        <v>159.69999999999999</v>
      </c>
      <c r="G1367" s="13">
        <f>단가대비표!P150</f>
        <v>0</v>
      </c>
      <c r="H1367" s="14">
        <f>TRUNC(G1367*D1367,1)</f>
        <v>0</v>
      </c>
      <c r="I1367" s="13">
        <f>단가대비표!V150</f>
        <v>0</v>
      </c>
      <c r="J1367" s="14">
        <f>TRUNC(I1367*D1367,1)</f>
        <v>0</v>
      </c>
      <c r="K1367" s="13">
        <f t="shared" si="173"/>
        <v>3194.4</v>
      </c>
      <c r="L1367" s="14">
        <f t="shared" si="173"/>
        <v>159.69999999999999</v>
      </c>
      <c r="M1367" s="8" t="s">
        <v>52</v>
      </c>
      <c r="N1367" s="2" t="s">
        <v>1545</v>
      </c>
      <c r="O1367" s="2" t="s">
        <v>2229</v>
      </c>
      <c r="P1367" s="2" t="s">
        <v>64</v>
      </c>
      <c r="Q1367" s="2" t="s">
        <v>64</v>
      </c>
      <c r="R1367" s="2" t="s">
        <v>63</v>
      </c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  <c r="AO1367" s="3"/>
      <c r="AP1367" s="3"/>
      <c r="AQ1367" s="3"/>
      <c r="AR1367" s="3"/>
      <c r="AS1367" s="3"/>
      <c r="AT1367" s="3"/>
      <c r="AU1367" s="3"/>
      <c r="AV1367" s="2" t="s">
        <v>52</v>
      </c>
      <c r="AW1367" s="2" t="s">
        <v>2404</v>
      </c>
      <c r="AX1367" s="2" t="s">
        <v>52</v>
      </c>
      <c r="AY1367" s="2" t="s">
        <v>52</v>
      </c>
    </row>
    <row r="1368" spans="1:51" ht="30" customHeight="1">
      <c r="A1368" s="8" t="s">
        <v>2321</v>
      </c>
      <c r="B1368" s="8" t="s">
        <v>2405</v>
      </c>
      <c r="C1368" s="8" t="s">
        <v>886</v>
      </c>
      <c r="D1368" s="9">
        <v>0.06</v>
      </c>
      <c r="E1368" s="13">
        <f>단가대비표!O134</f>
        <v>2139.7800000000002</v>
      </c>
      <c r="F1368" s="14">
        <f>TRUNC(E1368*D1368,1)</f>
        <v>128.30000000000001</v>
      </c>
      <c r="G1368" s="13">
        <f>단가대비표!P134</f>
        <v>0</v>
      </c>
      <c r="H1368" s="14">
        <f>TRUNC(G1368*D1368,1)</f>
        <v>0</v>
      </c>
      <c r="I1368" s="13">
        <f>단가대비표!V134</f>
        <v>0</v>
      </c>
      <c r="J1368" s="14">
        <f>TRUNC(I1368*D1368,1)</f>
        <v>0</v>
      </c>
      <c r="K1368" s="13">
        <f t="shared" si="173"/>
        <v>2139.6999999999998</v>
      </c>
      <c r="L1368" s="14">
        <f t="shared" si="173"/>
        <v>128.30000000000001</v>
      </c>
      <c r="M1368" s="8" t="s">
        <v>2323</v>
      </c>
      <c r="N1368" s="2" t="s">
        <v>1545</v>
      </c>
      <c r="O1368" s="2" t="s">
        <v>2406</v>
      </c>
      <c r="P1368" s="2" t="s">
        <v>64</v>
      </c>
      <c r="Q1368" s="2" t="s">
        <v>64</v>
      </c>
      <c r="R1368" s="2" t="s">
        <v>63</v>
      </c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  <c r="AO1368" s="3"/>
      <c r="AP1368" s="3"/>
      <c r="AQ1368" s="3"/>
      <c r="AR1368" s="3"/>
      <c r="AS1368" s="3"/>
      <c r="AT1368" s="3"/>
      <c r="AU1368" s="3"/>
      <c r="AV1368" s="2" t="s">
        <v>52</v>
      </c>
      <c r="AW1368" s="2" t="s">
        <v>2407</v>
      </c>
      <c r="AX1368" s="2" t="s">
        <v>52</v>
      </c>
      <c r="AY1368" s="2" t="s">
        <v>52</v>
      </c>
    </row>
    <row r="1369" spans="1:51" ht="30" customHeight="1">
      <c r="A1369" s="8" t="s">
        <v>2326</v>
      </c>
      <c r="B1369" s="8" t="s">
        <v>2327</v>
      </c>
      <c r="C1369" s="8" t="s">
        <v>946</v>
      </c>
      <c r="D1369" s="9">
        <v>0.5</v>
      </c>
      <c r="E1369" s="13">
        <f>단가대비표!O130</f>
        <v>200</v>
      </c>
      <c r="F1369" s="14">
        <f>TRUNC(E1369*D1369,1)</f>
        <v>100</v>
      </c>
      <c r="G1369" s="13">
        <f>단가대비표!P130</f>
        <v>0</v>
      </c>
      <c r="H1369" s="14">
        <f>TRUNC(G1369*D1369,1)</f>
        <v>0</v>
      </c>
      <c r="I1369" s="13">
        <f>단가대비표!V130</f>
        <v>0</v>
      </c>
      <c r="J1369" s="14">
        <f>TRUNC(I1369*D1369,1)</f>
        <v>0</v>
      </c>
      <c r="K1369" s="13">
        <f t="shared" si="173"/>
        <v>200</v>
      </c>
      <c r="L1369" s="14">
        <f t="shared" si="173"/>
        <v>100</v>
      </c>
      <c r="M1369" s="8" t="s">
        <v>52</v>
      </c>
      <c r="N1369" s="2" t="s">
        <v>1545</v>
      </c>
      <c r="O1369" s="2" t="s">
        <v>2328</v>
      </c>
      <c r="P1369" s="2" t="s">
        <v>64</v>
      </c>
      <c r="Q1369" s="2" t="s">
        <v>64</v>
      </c>
      <c r="R1369" s="2" t="s">
        <v>63</v>
      </c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  <c r="AU1369" s="3"/>
      <c r="AV1369" s="2" t="s">
        <v>52</v>
      </c>
      <c r="AW1369" s="2" t="s">
        <v>2408</v>
      </c>
      <c r="AX1369" s="2" t="s">
        <v>52</v>
      </c>
      <c r="AY1369" s="2" t="s">
        <v>52</v>
      </c>
    </row>
    <row r="1370" spans="1:51" ht="30" customHeight="1">
      <c r="A1370" s="8" t="s">
        <v>845</v>
      </c>
      <c r="B1370" s="8" t="s">
        <v>52</v>
      </c>
      <c r="C1370" s="8" t="s">
        <v>52</v>
      </c>
      <c r="D1370" s="9"/>
      <c r="E1370" s="13"/>
      <c r="F1370" s="14">
        <f>TRUNC(SUMIF(N1366:N1369, N1365, F1366:F1369),0)</f>
        <v>1216</v>
      </c>
      <c r="G1370" s="13"/>
      <c r="H1370" s="14">
        <f>TRUNC(SUMIF(N1366:N1369, N1365, H1366:H1369),0)</f>
        <v>0</v>
      </c>
      <c r="I1370" s="13"/>
      <c r="J1370" s="14">
        <f>TRUNC(SUMIF(N1366:N1369, N1365, J1366:J1369),0)</f>
        <v>0</v>
      </c>
      <c r="K1370" s="13"/>
      <c r="L1370" s="14">
        <f>F1370+H1370+J1370</f>
        <v>1216</v>
      </c>
      <c r="M1370" s="8" t="s">
        <v>52</v>
      </c>
      <c r="N1370" s="2" t="s">
        <v>106</v>
      </c>
      <c r="O1370" s="2" t="s">
        <v>106</v>
      </c>
      <c r="P1370" s="2" t="s">
        <v>52</v>
      </c>
      <c r="Q1370" s="2" t="s">
        <v>52</v>
      </c>
      <c r="R1370" s="2" t="s">
        <v>52</v>
      </c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  <c r="AT1370" s="3"/>
      <c r="AU1370" s="3"/>
      <c r="AV1370" s="2" t="s">
        <v>52</v>
      </c>
      <c r="AW1370" s="2" t="s">
        <v>52</v>
      </c>
      <c r="AX1370" s="2" t="s">
        <v>52</v>
      </c>
      <c r="AY1370" s="2" t="s">
        <v>52</v>
      </c>
    </row>
    <row r="1371" spans="1:51" ht="30" customHeight="1">
      <c r="A1371" s="9"/>
      <c r="B1371" s="9"/>
      <c r="C1371" s="9"/>
      <c r="D1371" s="9"/>
      <c r="E1371" s="13"/>
      <c r="F1371" s="14"/>
      <c r="G1371" s="13"/>
      <c r="H1371" s="14"/>
      <c r="I1371" s="13"/>
      <c r="J1371" s="14"/>
      <c r="K1371" s="13"/>
      <c r="L1371" s="14"/>
      <c r="M1371" s="9"/>
    </row>
    <row r="1372" spans="1:51" ht="30" customHeight="1">
      <c r="A1372" s="44" t="s">
        <v>2409</v>
      </c>
      <c r="B1372" s="44"/>
      <c r="C1372" s="44"/>
      <c r="D1372" s="44"/>
      <c r="E1372" s="45"/>
      <c r="F1372" s="46"/>
      <c r="G1372" s="45"/>
      <c r="H1372" s="46"/>
      <c r="I1372" s="45"/>
      <c r="J1372" s="46"/>
      <c r="K1372" s="45"/>
      <c r="L1372" s="46"/>
      <c r="M1372" s="44"/>
      <c r="N1372" s="1" t="s">
        <v>1549</v>
      </c>
    </row>
    <row r="1373" spans="1:51" ht="30" customHeight="1">
      <c r="A1373" s="8" t="s">
        <v>2219</v>
      </c>
      <c r="B1373" s="8" t="s">
        <v>858</v>
      </c>
      <c r="C1373" s="8" t="s">
        <v>859</v>
      </c>
      <c r="D1373" s="9">
        <v>3.1E-2</v>
      </c>
      <c r="E1373" s="13">
        <f>단가대비표!O180</f>
        <v>0</v>
      </c>
      <c r="F1373" s="14">
        <f>TRUNC(E1373*D1373,1)</f>
        <v>0</v>
      </c>
      <c r="G1373" s="13">
        <f>단가대비표!P180</f>
        <v>188854</v>
      </c>
      <c r="H1373" s="14">
        <f>TRUNC(G1373*D1373,1)</f>
        <v>5854.4</v>
      </c>
      <c r="I1373" s="13">
        <f>단가대비표!V180</f>
        <v>0</v>
      </c>
      <c r="J1373" s="14">
        <f>TRUNC(I1373*D1373,1)</f>
        <v>0</v>
      </c>
      <c r="K1373" s="13">
        <f>TRUNC(E1373+G1373+I1373,1)</f>
        <v>188854</v>
      </c>
      <c r="L1373" s="14">
        <f>TRUNC(F1373+H1373+J1373,1)</f>
        <v>5854.4</v>
      </c>
      <c r="M1373" s="8" t="s">
        <v>52</v>
      </c>
      <c r="N1373" s="2" t="s">
        <v>1549</v>
      </c>
      <c r="O1373" s="2" t="s">
        <v>2220</v>
      </c>
      <c r="P1373" s="2" t="s">
        <v>64</v>
      </c>
      <c r="Q1373" s="2" t="s">
        <v>64</v>
      </c>
      <c r="R1373" s="2" t="s">
        <v>63</v>
      </c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  <c r="AU1373" s="3"/>
      <c r="AV1373" s="2" t="s">
        <v>52</v>
      </c>
      <c r="AW1373" s="2" t="s">
        <v>2410</v>
      </c>
      <c r="AX1373" s="2" t="s">
        <v>52</v>
      </c>
      <c r="AY1373" s="2" t="s">
        <v>52</v>
      </c>
    </row>
    <row r="1374" spans="1:51" ht="30" customHeight="1">
      <c r="A1374" s="8" t="s">
        <v>862</v>
      </c>
      <c r="B1374" s="8" t="s">
        <v>863</v>
      </c>
      <c r="C1374" s="8" t="s">
        <v>859</v>
      </c>
      <c r="D1374" s="9">
        <v>7.0000000000000001E-3</v>
      </c>
      <c r="E1374" s="13">
        <f>단가대비표!O160</f>
        <v>0</v>
      </c>
      <c r="F1374" s="14">
        <f>TRUNC(E1374*D1374,1)</f>
        <v>0</v>
      </c>
      <c r="G1374" s="13">
        <f>단가대비표!P160</f>
        <v>130264</v>
      </c>
      <c r="H1374" s="14">
        <f>TRUNC(G1374*D1374,1)</f>
        <v>911.8</v>
      </c>
      <c r="I1374" s="13">
        <f>단가대비표!V160</f>
        <v>0</v>
      </c>
      <c r="J1374" s="14">
        <f>TRUNC(I1374*D1374,1)</f>
        <v>0</v>
      </c>
      <c r="K1374" s="13">
        <f>TRUNC(E1374+G1374+I1374,1)</f>
        <v>130264</v>
      </c>
      <c r="L1374" s="14">
        <f>TRUNC(F1374+H1374+J1374,1)</f>
        <v>911.8</v>
      </c>
      <c r="M1374" s="8" t="s">
        <v>52</v>
      </c>
      <c r="N1374" s="2" t="s">
        <v>1549</v>
      </c>
      <c r="O1374" s="2" t="s">
        <v>864</v>
      </c>
      <c r="P1374" s="2" t="s">
        <v>64</v>
      </c>
      <c r="Q1374" s="2" t="s">
        <v>64</v>
      </c>
      <c r="R1374" s="2" t="s">
        <v>63</v>
      </c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  <c r="AU1374" s="3"/>
      <c r="AV1374" s="2" t="s">
        <v>52</v>
      </c>
      <c r="AW1374" s="2" t="s">
        <v>2411</v>
      </c>
      <c r="AX1374" s="2" t="s">
        <v>52</v>
      </c>
      <c r="AY1374" s="2" t="s">
        <v>52</v>
      </c>
    </row>
    <row r="1375" spans="1:51" ht="30" customHeight="1">
      <c r="A1375" s="8" t="s">
        <v>845</v>
      </c>
      <c r="B1375" s="8" t="s">
        <v>52</v>
      </c>
      <c r="C1375" s="8" t="s">
        <v>52</v>
      </c>
      <c r="D1375" s="9"/>
      <c r="E1375" s="13"/>
      <c r="F1375" s="14">
        <f>TRUNC(SUMIF(N1373:N1374, N1372, F1373:F1374),0)</f>
        <v>0</v>
      </c>
      <c r="G1375" s="13"/>
      <c r="H1375" s="14">
        <f>TRUNC(SUMIF(N1373:N1374, N1372, H1373:H1374),0)</f>
        <v>6766</v>
      </c>
      <c r="I1375" s="13"/>
      <c r="J1375" s="14">
        <f>TRUNC(SUMIF(N1373:N1374, N1372, J1373:J1374),0)</f>
        <v>0</v>
      </c>
      <c r="K1375" s="13"/>
      <c r="L1375" s="14">
        <f>F1375+H1375+J1375</f>
        <v>6766</v>
      </c>
      <c r="M1375" s="8" t="s">
        <v>52</v>
      </c>
      <c r="N1375" s="2" t="s">
        <v>106</v>
      </c>
      <c r="O1375" s="2" t="s">
        <v>106</v>
      </c>
      <c r="P1375" s="2" t="s">
        <v>52</v>
      </c>
      <c r="Q1375" s="2" t="s">
        <v>52</v>
      </c>
      <c r="R1375" s="2" t="s">
        <v>52</v>
      </c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3"/>
      <c r="AP1375" s="3"/>
      <c r="AQ1375" s="3"/>
      <c r="AR1375" s="3"/>
      <c r="AS1375" s="3"/>
      <c r="AT1375" s="3"/>
      <c r="AU1375" s="3"/>
      <c r="AV1375" s="2" t="s">
        <v>52</v>
      </c>
      <c r="AW1375" s="2" t="s">
        <v>52</v>
      </c>
      <c r="AX1375" s="2" t="s">
        <v>52</v>
      </c>
      <c r="AY1375" s="2" t="s">
        <v>52</v>
      </c>
    </row>
    <row r="1376" spans="1:51" ht="30" customHeight="1">
      <c r="A1376" s="9"/>
      <c r="B1376" s="9"/>
      <c r="C1376" s="9"/>
      <c r="D1376" s="9"/>
      <c r="E1376" s="13"/>
      <c r="F1376" s="14"/>
      <c r="G1376" s="13"/>
      <c r="H1376" s="14"/>
      <c r="I1376" s="13"/>
      <c r="J1376" s="14"/>
      <c r="K1376" s="13"/>
      <c r="L1376" s="14"/>
      <c r="M1376" s="9"/>
    </row>
    <row r="1377" spans="1:51" ht="30" customHeight="1">
      <c r="A1377" s="44" t="s">
        <v>2412</v>
      </c>
      <c r="B1377" s="44"/>
      <c r="C1377" s="44"/>
      <c r="D1377" s="44"/>
      <c r="E1377" s="45"/>
      <c r="F1377" s="46"/>
      <c r="G1377" s="45"/>
      <c r="H1377" s="46"/>
      <c r="I1377" s="45"/>
      <c r="J1377" s="46"/>
      <c r="K1377" s="45"/>
      <c r="L1377" s="46"/>
      <c r="M1377" s="44"/>
      <c r="N1377" s="1" t="s">
        <v>1594</v>
      </c>
    </row>
    <row r="1378" spans="1:51" ht="30" customHeight="1">
      <c r="A1378" s="8" t="s">
        <v>1564</v>
      </c>
      <c r="B1378" s="8" t="s">
        <v>858</v>
      </c>
      <c r="C1378" s="8" t="s">
        <v>859</v>
      </c>
      <c r="D1378" s="9">
        <v>5.7000000000000002E-2</v>
      </c>
      <c r="E1378" s="13">
        <f>단가대비표!O181</f>
        <v>0</v>
      </c>
      <c r="F1378" s="14">
        <f>TRUNC(E1378*D1378,1)</f>
        <v>0</v>
      </c>
      <c r="G1378" s="13">
        <f>단가대비표!P181</f>
        <v>192305</v>
      </c>
      <c r="H1378" s="14">
        <f>TRUNC(G1378*D1378,1)</f>
        <v>10961.3</v>
      </c>
      <c r="I1378" s="13">
        <f>단가대비표!V181</f>
        <v>0</v>
      </c>
      <c r="J1378" s="14">
        <f>TRUNC(I1378*D1378,1)</f>
        <v>0</v>
      </c>
      <c r="K1378" s="13">
        <f>TRUNC(E1378+G1378+I1378,1)</f>
        <v>192305</v>
      </c>
      <c r="L1378" s="14">
        <f>TRUNC(F1378+H1378+J1378,1)</f>
        <v>10961.3</v>
      </c>
      <c r="M1378" s="8" t="s">
        <v>52</v>
      </c>
      <c r="N1378" s="2" t="s">
        <v>1594</v>
      </c>
      <c r="O1378" s="2" t="s">
        <v>1565</v>
      </c>
      <c r="P1378" s="2" t="s">
        <v>64</v>
      </c>
      <c r="Q1378" s="2" t="s">
        <v>64</v>
      </c>
      <c r="R1378" s="2" t="s">
        <v>63</v>
      </c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  <c r="AO1378" s="3"/>
      <c r="AP1378" s="3"/>
      <c r="AQ1378" s="3"/>
      <c r="AR1378" s="3"/>
      <c r="AS1378" s="3"/>
      <c r="AT1378" s="3"/>
      <c r="AU1378" s="3"/>
      <c r="AV1378" s="2" t="s">
        <v>52</v>
      </c>
      <c r="AW1378" s="2" t="s">
        <v>2413</v>
      </c>
      <c r="AX1378" s="2" t="s">
        <v>52</v>
      </c>
      <c r="AY1378" s="2" t="s">
        <v>52</v>
      </c>
    </row>
    <row r="1379" spans="1:51" ht="30" customHeight="1">
      <c r="A1379" s="8" t="s">
        <v>862</v>
      </c>
      <c r="B1379" s="8" t="s">
        <v>863</v>
      </c>
      <c r="C1379" s="8" t="s">
        <v>859</v>
      </c>
      <c r="D1379" s="9">
        <v>0.01</v>
      </c>
      <c r="E1379" s="13">
        <f>단가대비표!O160</f>
        <v>0</v>
      </c>
      <c r="F1379" s="14">
        <f>TRUNC(E1379*D1379,1)</f>
        <v>0</v>
      </c>
      <c r="G1379" s="13">
        <f>단가대비표!P160</f>
        <v>130264</v>
      </c>
      <c r="H1379" s="14">
        <f>TRUNC(G1379*D1379,1)</f>
        <v>1302.5999999999999</v>
      </c>
      <c r="I1379" s="13">
        <f>단가대비표!V160</f>
        <v>0</v>
      </c>
      <c r="J1379" s="14">
        <f>TRUNC(I1379*D1379,1)</f>
        <v>0</v>
      </c>
      <c r="K1379" s="13">
        <f>TRUNC(E1379+G1379+I1379,1)</f>
        <v>130264</v>
      </c>
      <c r="L1379" s="14">
        <f>TRUNC(F1379+H1379+J1379,1)</f>
        <v>1302.5999999999999</v>
      </c>
      <c r="M1379" s="8" t="s">
        <v>52</v>
      </c>
      <c r="N1379" s="2" t="s">
        <v>1594</v>
      </c>
      <c r="O1379" s="2" t="s">
        <v>864</v>
      </c>
      <c r="P1379" s="2" t="s">
        <v>64</v>
      </c>
      <c r="Q1379" s="2" t="s">
        <v>64</v>
      </c>
      <c r="R1379" s="2" t="s">
        <v>63</v>
      </c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3"/>
      <c r="AO1379" s="3"/>
      <c r="AP1379" s="3"/>
      <c r="AQ1379" s="3"/>
      <c r="AR1379" s="3"/>
      <c r="AS1379" s="3"/>
      <c r="AT1379" s="3"/>
      <c r="AU1379" s="3"/>
      <c r="AV1379" s="2" t="s">
        <v>52</v>
      </c>
      <c r="AW1379" s="2" t="s">
        <v>2414</v>
      </c>
      <c r="AX1379" s="2" t="s">
        <v>52</v>
      </c>
      <c r="AY1379" s="2" t="s">
        <v>52</v>
      </c>
    </row>
    <row r="1380" spans="1:51" ht="30" customHeight="1">
      <c r="A1380" s="8" t="s">
        <v>845</v>
      </c>
      <c r="B1380" s="8" t="s">
        <v>52</v>
      </c>
      <c r="C1380" s="8" t="s">
        <v>52</v>
      </c>
      <c r="D1380" s="9"/>
      <c r="E1380" s="13"/>
      <c r="F1380" s="14">
        <f>TRUNC(SUMIF(N1378:N1379, N1377, F1378:F1379),0)</f>
        <v>0</v>
      </c>
      <c r="G1380" s="13"/>
      <c r="H1380" s="14">
        <f>TRUNC(SUMIF(N1378:N1379, N1377, H1378:H1379),0)</f>
        <v>12263</v>
      </c>
      <c r="I1380" s="13"/>
      <c r="J1380" s="14">
        <f>TRUNC(SUMIF(N1378:N1379, N1377, J1378:J1379),0)</f>
        <v>0</v>
      </c>
      <c r="K1380" s="13"/>
      <c r="L1380" s="14">
        <f>F1380+H1380+J1380</f>
        <v>12263</v>
      </c>
      <c r="M1380" s="8" t="s">
        <v>52</v>
      </c>
      <c r="N1380" s="2" t="s">
        <v>106</v>
      </c>
      <c r="O1380" s="2" t="s">
        <v>106</v>
      </c>
      <c r="P1380" s="2" t="s">
        <v>52</v>
      </c>
      <c r="Q1380" s="2" t="s">
        <v>52</v>
      </c>
      <c r="R1380" s="2" t="s">
        <v>52</v>
      </c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  <c r="AO1380" s="3"/>
      <c r="AP1380" s="3"/>
      <c r="AQ1380" s="3"/>
      <c r="AR1380" s="3"/>
      <c r="AS1380" s="3"/>
      <c r="AT1380" s="3"/>
      <c r="AU1380" s="3"/>
      <c r="AV1380" s="2" t="s">
        <v>52</v>
      </c>
      <c r="AW1380" s="2" t="s">
        <v>52</v>
      </c>
      <c r="AX1380" s="2" t="s">
        <v>52</v>
      </c>
      <c r="AY1380" s="2" t="s">
        <v>52</v>
      </c>
    </row>
    <row r="1381" spans="1:51" ht="30" customHeight="1">
      <c r="A1381" s="9"/>
      <c r="B1381" s="9"/>
      <c r="C1381" s="9"/>
      <c r="D1381" s="9"/>
      <c r="E1381" s="13"/>
      <c r="F1381" s="14"/>
      <c r="G1381" s="13"/>
      <c r="H1381" s="14"/>
      <c r="I1381" s="13"/>
      <c r="J1381" s="14"/>
      <c r="K1381" s="13"/>
      <c r="L1381" s="14"/>
      <c r="M1381" s="9"/>
    </row>
    <row r="1382" spans="1:51" ht="30" customHeight="1">
      <c r="A1382" s="44" t="s">
        <v>2415</v>
      </c>
      <c r="B1382" s="44"/>
      <c r="C1382" s="44"/>
      <c r="D1382" s="44"/>
      <c r="E1382" s="45"/>
      <c r="F1382" s="46"/>
      <c r="G1382" s="45"/>
      <c r="H1382" s="46"/>
      <c r="I1382" s="45"/>
      <c r="J1382" s="46"/>
      <c r="K1382" s="45"/>
      <c r="L1382" s="46"/>
      <c r="M1382" s="44"/>
      <c r="N1382" s="1" t="s">
        <v>1603</v>
      </c>
    </row>
    <row r="1383" spans="1:51" ht="30" customHeight="1">
      <c r="A1383" s="8" t="s">
        <v>1564</v>
      </c>
      <c r="B1383" s="8" t="s">
        <v>858</v>
      </c>
      <c r="C1383" s="8" t="s">
        <v>859</v>
      </c>
      <c r="D1383" s="9">
        <v>7.2999999999999995E-2</v>
      </c>
      <c r="E1383" s="13">
        <f>단가대비표!O181</f>
        <v>0</v>
      </c>
      <c r="F1383" s="14">
        <f>TRUNC(E1383*D1383,1)</f>
        <v>0</v>
      </c>
      <c r="G1383" s="13">
        <f>단가대비표!P181</f>
        <v>192305</v>
      </c>
      <c r="H1383" s="14">
        <f>TRUNC(G1383*D1383,1)</f>
        <v>14038.2</v>
      </c>
      <c r="I1383" s="13">
        <f>단가대비표!V181</f>
        <v>0</v>
      </c>
      <c r="J1383" s="14">
        <f>TRUNC(I1383*D1383,1)</f>
        <v>0</v>
      </c>
      <c r="K1383" s="13">
        <f>TRUNC(E1383+G1383+I1383,1)</f>
        <v>192305</v>
      </c>
      <c r="L1383" s="14">
        <f>TRUNC(F1383+H1383+J1383,1)</f>
        <v>14038.2</v>
      </c>
      <c r="M1383" s="8" t="s">
        <v>52</v>
      </c>
      <c r="N1383" s="2" t="s">
        <v>1603</v>
      </c>
      <c r="O1383" s="2" t="s">
        <v>1565</v>
      </c>
      <c r="P1383" s="2" t="s">
        <v>64</v>
      </c>
      <c r="Q1383" s="2" t="s">
        <v>64</v>
      </c>
      <c r="R1383" s="2" t="s">
        <v>63</v>
      </c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3"/>
      <c r="AO1383" s="3"/>
      <c r="AP1383" s="3"/>
      <c r="AQ1383" s="3"/>
      <c r="AR1383" s="3"/>
      <c r="AS1383" s="3"/>
      <c r="AT1383" s="3"/>
      <c r="AU1383" s="3"/>
      <c r="AV1383" s="2" t="s">
        <v>52</v>
      </c>
      <c r="AW1383" s="2" t="s">
        <v>2416</v>
      </c>
      <c r="AX1383" s="2" t="s">
        <v>52</v>
      </c>
      <c r="AY1383" s="2" t="s">
        <v>52</v>
      </c>
    </row>
    <row r="1384" spans="1:51" ht="30" customHeight="1">
      <c r="A1384" s="8" t="s">
        <v>862</v>
      </c>
      <c r="B1384" s="8" t="s">
        <v>863</v>
      </c>
      <c r="C1384" s="8" t="s">
        <v>859</v>
      </c>
      <c r="D1384" s="9">
        <v>1.2E-2</v>
      </c>
      <c r="E1384" s="13">
        <f>단가대비표!O160</f>
        <v>0</v>
      </c>
      <c r="F1384" s="14">
        <f>TRUNC(E1384*D1384,1)</f>
        <v>0</v>
      </c>
      <c r="G1384" s="13">
        <f>단가대비표!P160</f>
        <v>130264</v>
      </c>
      <c r="H1384" s="14">
        <f>TRUNC(G1384*D1384,1)</f>
        <v>1563.1</v>
      </c>
      <c r="I1384" s="13">
        <f>단가대비표!V160</f>
        <v>0</v>
      </c>
      <c r="J1384" s="14">
        <f>TRUNC(I1384*D1384,1)</f>
        <v>0</v>
      </c>
      <c r="K1384" s="13">
        <f>TRUNC(E1384+G1384+I1384,1)</f>
        <v>130264</v>
      </c>
      <c r="L1384" s="14">
        <f>TRUNC(F1384+H1384+J1384,1)</f>
        <v>1563.1</v>
      </c>
      <c r="M1384" s="8" t="s">
        <v>52</v>
      </c>
      <c r="N1384" s="2" t="s">
        <v>1603</v>
      </c>
      <c r="O1384" s="2" t="s">
        <v>864</v>
      </c>
      <c r="P1384" s="2" t="s">
        <v>64</v>
      </c>
      <c r="Q1384" s="2" t="s">
        <v>64</v>
      </c>
      <c r="R1384" s="2" t="s">
        <v>63</v>
      </c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3"/>
      <c r="AO1384" s="3"/>
      <c r="AP1384" s="3"/>
      <c r="AQ1384" s="3"/>
      <c r="AR1384" s="3"/>
      <c r="AS1384" s="3"/>
      <c r="AT1384" s="3"/>
      <c r="AU1384" s="3"/>
      <c r="AV1384" s="2" t="s">
        <v>52</v>
      </c>
      <c r="AW1384" s="2" t="s">
        <v>2417</v>
      </c>
      <c r="AX1384" s="2" t="s">
        <v>52</v>
      </c>
      <c r="AY1384" s="2" t="s">
        <v>52</v>
      </c>
    </row>
    <row r="1385" spans="1:51" ht="30" customHeight="1">
      <c r="A1385" s="8" t="s">
        <v>845</v>
      </c>
      <c r="B1385" s="8" t="s">
        <v>52</v>
      </c>
      <c r="C1385" s="8" t="s">
        <v>52</v>
      </c>
      <c r="D1385" s="9"/>
      <c r="E1385" s="13"/>
      <c r="F1385" s="14">
        <f>TRUNC(SUMIF(N1383:N1384, N1382, F1383:F1384),0)</f>
        <v>0</v>
      </c>
      <c r="G1385" s="13"/>
      <c r="H1385" s="14">
        <f>TRUNC(SUMIF(N1383:N1384, N1382, H1383:H1384),0)</f>
        <v>15601</v>
      </c>
      <c r="I1385" s="13"/>
      <c r="J1385" s="14">
        <f>TRUNC(SUMIF(N1383:N1384, N1382, J1383:J1384),0)</f>
        <v>0</v>
      </c>
      <c r="K1385" s="13"/>
      <c r="L1385" s="14">
        <f>F1385+H1385+J1385</f>
        <v>15601</v>
      </c>
      <c r="M1385" s="8" t="s">
        <v>52</v>
      </c>
      <c r="N1385" s="2" t="s">
        <v>106</v>
      </c>
      <c r="O1385" s="2" t="s">
        <v>106</v>
      </c>
      <c r="P1385" s="2" t="s">
        <v>52</v>
      </c>
      <c r="Q1385" s="2" t="s">
        <v>52</v>
      </c>
      <c r="R1385" s="2" t="s">
        <v>52</v>
      </c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  <c r="AT1385" s="3"/>
      <c r="AU1385" s="3"/>
      <c r="AV1385" s="2" t="s">
        <v>52</v>
      </c>
      <c r="AW1385" s="2" t="s">
        <v>52</v>
      </c>
      <c r="AX1385" s="2" t="s">
        <v>52</v>
      </c>
      <c r="AY1385" s="2" t="s">
        <v>52</v>
      </c>
    </row>
    <row r="1386" spans="1:51" ht="30" customHeight="1">
      <c r="A1386" s="9"/>
      <c r="B1386" s="9"/>
      <c r="C1386" s="9"/>
      <c r="D1386" s="9"/>
      <c r="E1386" s="13"/>
      <c r="F1386" s="14"/>
      <c r="G1386" s="13"/>
      <c r="H1386" s="14"/>
      <c r="I1386" s="13"/>
      <c r="J1386" s="14"/>
      <c r="K1386" s="13"/>
      <c r="L1386" s="14"/>
      <c r="M1386" s="9"/>
    </row>
    <row r="1387" spans="1:51" ht="30" customHeight="1">
      <c r="A1387" s="44" t="s">
        <v>2418</v>
      </c>
      <c r="B1387" s="44"/>
      <c r="C1387" s="44"/>
      <c r="D1387" s="44"/>
      <c r="E1387" s="45"/>
      <c r="F1387" s="46"/>
      <c r="G1387" s="45"/>
      <c r="H1387" s="46"/>
      <c r="I1387" s="45"/>
      <c r="J1387" s="46"/>
      <c r="K1387" s="45"/>
      <c r="L1387" s="46"/>
      <c r="M1387" s="44"/>
      <c r="N1387" s="1" t="s">
        <v>1733</v>
      </c>
    </row>
    <row r="1388" spans="1:51" ht="30" customHeight="1">
      <c r="A1388" s="8" t="s">
        <v>1729</v>
      </c>
      <c r="B1388" s="8" t="s">
        <v>1730</v>
      </c>
      <c r="C1388" s="8" t="s">
        <v>94</v>
      </c>
      <c r="D1388" s="9">
        <v>0.25</v>
      </c>
      <c r="E1388" s="13">
        <f>단가대비표!O10</f>
        <v>0</v>
      </c>
      <c r="F1388" s="14">
        <f>TRUNC(E1388*D1388,1)</f>
        <v>0</v>
      </c>
      <c r="G1388" s="13">
        <f>단가대비표!P10</f>
        <v>0</v>
      </c>
      <c r="H1388" s="14">
        <f>TRUNC(G1388*D1388,1)</f>
        <v>0</v>
      </c>
      <c r="I1388" s="13">
        <f>단가대비표!V10</f>
        <v>1750</v>
      </c>
      <c r="J1388" s="14">
        <f>TRUNC(I1388*D1388,1)</f>
        <v>437.5</v>
      </c>
      <c r="K1388" s="13">
        <f>TRUNC(E1388+G1388+I1388,1)</f>
        <v>1750</v>
      </c>
      <c r="L1388" s="14">
        <f>TRUNC(F1388+H1388+J1388,1)</f>
        <v>437.5</v>
      </c>
      <c r="M1388" s="8" t="s">
        <v>1811</v>
      </c>
      <c r="N1388" s="2" t="s">
        <v>1733</v>
      </c>
      <c r="O1388" s="2" t="s">
        <v>2419</v>
      </c>
      <c r="P1388" s="2" t="s">
        <v>64</v>
      </c>
      <c r="Q1388" s="2" t="s">
        <v>64</v>
      </c>
      <c r="R1388" s="2" t="s">
        <v>63</v>
      </c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3"/>
      <c r="AO1388" s="3"/>
      <c r="AP1388" s="3"/>
      <c r="AQ1388" s="3"/>
      <c r="AR1388" s="3"/>
      <c r="AS1388" s="3"/>
      <c r="AT1388" s="3"/>
      <c r="AU1388" s="3"/>
      <c r="AV1388" s="2" t="s">
        <v>52</v>
      </c>
      <c r="AW1388" s="2" t="s">
        <v>2420</v>
      </c>
      <c r="AX1388" s="2" t="s">
        <v>52</v>
      </c>
      <c r="AY1388" s="2" t="s">
        <v>52</v>
      </c>
    </row>
    <row r="1389" spans="1:51" ht="30" customHeight="1">
      <c r="A1389" s="8" t="s">
        <v>845</v>
      </c>
      <c r="B1389" s="8" t="s">
        <v>52</v>
      </c>
      <c r="C1389" s="8" t="s">
        <v>52</v>
      </c>
      <c r="D1389" s="9"/>
      <c r="E1389" s="13"/>
      <c r="F1389" s="14">
        <f>TRUNC(SUMIF(N1388:N1388, N1387, F1388:F1388),0)</f>
        <v>0</v>
      </c>
      <c r="G1389" s="13"/>
      <c r="H1389" s="14">
        <f>TRUNC(SUMIF(N1388:N1388, N1387, H1388:H1388),0)</f>
        <v>0</v>
      </c>
      <c r="I1389" s="13"/>
      <c r="J1389" s="14">
        <f>TRUNC(SUMIF(N1388:N1388, N1387, J1388:J1388),0)</f>
        <v>437</v>
      </c>
      <c r="K1389" s="13"/>
      <c r="L1389" s="14">
        <f>F1389+H1389+J1389</f>
        <v>437</v>
      </c>
      <c r="M1389" s="8" t="s">
        <v>52</v>
      </c>
      <c r="N1389" s="2" t="s">
        <v>106</v>
      </c>
      <c r="O1389" s="2" t="s">
        <v>106</v>
      </c>
      <c r="P1389" s="2" t="s">
        <v>52</v>
      </c>
      <c r="Q1389" s="2" t="s">
        <v>52</v>
      </c>
      <c r="R1389" s="2" t="s">
        <v>52</v>
      </c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  <c r="AT1389" s="3"/>
      <c r="AU1389" s="3"/>
      <c r="AV1389" s="2" t="s">
        <v>52</v>
      </c>
      <c r="AW1389" s="2" t="s">
        <v>52</v>
      </c>
      <c r="AX1389" s="2" t="s">
        <v>52</v>
      </c>
      <c r="AY1389" s="2" t="s">
        <v>52</v>
      </c>
    </row>
    <row r="1390" spans="1:51" ht="30" customHeight="1">
      <c r="A1390" s="9"/>
      <c r="B1390" s="9"/>
      <c r="C1390" s="9"/>
      <c r="D1390" s="9"/>
      <c r="E1390" s="13"/>
      <c r="F1390" s="14"/>
      <c r="G1390" s="13"/>
      <c r="H1390" s="14"/>
      <c r="I1390" s="13"/>
      <c r="J1390" s="14"/>
      <c r="K1390" s="13"/>
      <c r="L1390" s="14"/>
      <c r="M1390" s="9"/>
    </row>
    <row r="1391" spans="1:51" ht="30" customHeight="1">
      <c r="A1391" s="44" t="s">
        <v>2421</v>
      </c>
      <c r="B1391" s="44"/>
      <c r="C1391" s="44"/>
      <c r="D1391" s="44"/>
      <c r="E1391" s="45"/>
      <c r="F1391" s="46"/>
      <c r="G1391" s="45"/>
      <c r="H1391" s="46"/>
      <c r="I1391" s="45"/>
      <c r="J1391" s="46"/>
      <c r="K1391" s="45"/>
      <c r="L1391" s="46"/>
      <c r="M1391" s="44"/>
      <c r="N1391" s="1" t="s">
        <v>1738</v>
      </c>
    </row>
    <row r="1392" spans="1:51" ht="30" customHeight="1">
      <c r="A1392" s="8" t="s">
        <v>1735</v>
      </c>
      <c r="B1392" s="8" t="s">
        <v>1736</v>
      </c>
      <c r="C1392" s="8" t="s">
        <v>94</v>
      </c>
      <c r="D1392" s="9">
        <v>0.1719</v>
      </c>
      <c r="E1392" s="13">
        <f>단가대비표!O11</f>
        <v>0</v>
      </c>
      <c r="F1392" s="14">
        <f>TRUNC(E1392*D1392,1)</f>
        <v>0</v>
      </c>
      <c r="G1392" s="13">
        <f>단가대비표!P11</f>
        <v>0</v>
      </c>
      <c r="H1392" s="14">
        <f>TRUNC(G1392*D1392,1)</f>
        <v>0</v>
      </c>
      <c r="I1392" s="13">
        <f>단가대비표!V11</f>
        <v>12148</v>
      </c>
      <c r="J1392" s="14">
        <f>TRUNC(I1392*D1392,1)</f>
        <v>2088.1999999999998</v>
      </c>
      <c r="K1392" s="13">
        <f t="shared" ref="K1392:L1395" si="174">TRUNC(E1392+G1392+I1392,1)</f>
        <v>12148</v>
      </c>
      <c r="L1392" s="14">
        <f t="shared" si="174"/>
        <v>2088.1999999999998</v>
      </c>
      <c r="M1392" s="8" t="s">
        <v>1811</v>
      </c>
      <c r="N1392" s="2" t="s">
        <v>1738</v>
      </c>
      <c r="O1392" s="2" t="s">
        <v>2422</v>
      </c>
      <c r="P1392" s="2" t="s">
        <v>64</v>
      </c>
      <c r="Q1392" s="2" t="s">
        <v>64</v>
      </c>
      <c r="R1392" s="2" t="s">
        <v>63</v>
      </c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3"/>
      <c r="AO1392" s="3"/>
      <c r="AP1392" s="3"/>
      <c r="AQ1392" s="3"/>
      <c r="AR1392" s="3"/>
      <c r="AS1392" s="3"/>
      <c r="AT1392" s="3"/>
      <c r="AU1392" s="3"/>
      <c r="AV1392" s="2" t="s">
        <v>52</v>
      </c>
      <c r="AW1392" s="2" t="s">
        <v>2423</v>
      </c>
      <c r="AX1392" s="2" t="s">
        <v>52</v>
      </c>
      <c r="AY1392" s="2" t="s">
        <v>52</v>
      </c>
    </row>
    <row r="1393" spans="1:51" ht="30" customHeight="1">
      <c r="A1393" s="8" t="s">
        <v>1814</v>
      </c>
      <c r="B1393" s="8" t="s">
        <v>1815</v>
      </c>
      <c r="C1393" s="8" t="s">
        <v>1113</v>
      </c>
      <c r="D1393" s="9">
        <v>6.2</v>
      </c>
      <c r="E1393" s="13">
        <f>단가대비표!O23</f>
        <v>1303</v>
      </c>
      <c r="F1393" s="14">
        <f>TRUNC(E1393*D1393,1)</f>
        <v>8078.6</v>
      </c>
      <c r="G1393" s="13">
        <f>단가대비표!P23</f>
        <v>0</v>
      </c>
      <c r="H1393" s="14">
        <f>TRUNC(G1393*D1393,1)</f>
        <v>0</v>
      </c>
      <c r="I1393" s="13">
        <f>단가대비표!V23</f>
        <v>0</v>
      </c>
      <c r="J1393" s="14">
        <f>TRUNC(I1393*D1393,1)</f>
        <v>0</v>
      </c>
      <c r="K1393" s="13">
        <f t="shared" si="174"/>
        <v>1303</v>
      </c>
      <c r="L1393" s="14">
        <f t="shared" si="174"/>
        <v>8078.6</v>
      </c>
      <c r="M1393" s="8" t="s">
        <v>52</v>
      </c>
      <c r="N1393" s="2" t="s">
        <v>1738</v>
      </c>
      <c r="O1393" s="2" t="s">
        <v>1816</v>
      </c>
      <c r="P1393" s="2" t="s">
        <v>64</v>
      </c>
      <c r="Q1393" s="2" t="s">
        <v>64</v>
      </c>
      <c r="R1393" s="2" t="s">
        <v>63</v>
      </c>
      <c r="S1393" s="3"/>
      <c r="T1393" s="3"/>
      <c r="U1393" s="3"/>
      <c r="V1393" s="3">
        <v>1</v>
      </c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  <c r="AT1393" s="3"/>
      <c r="AU1393" s="3"/>
      <c r="AV1393" s="2" t="s">
        <v>52</v>
      </c>
      <c r="AW1393" s="2" t="s">
        <v>2424</v>
      </c>
      <c r="AX1393" s="2" t="s">
        <v>52</v>
      </c>
      <c r="AY1393" s="2" t="s">
        <v>52</v>
      </c>
    </row>
    <row r="1394" spans="1:51" ht="30" customHeight="1">
      <c r="A1394" s="8" t="s">
        <v>911</v>
      </c>
      <c r="B1394" s="8" t="s">
        <v>2425</v>
      </c>
      <c r="C1394" s="8" t="s">
        <v>172</v>
      </c>
      <c r="D1394" s="9">
        <v>1</v>
      </c>
      <c r="E1394" s="13">
        <f>TRUNC(SUMIF(V1392:V1395, RIGHTB(O1394, 1), F1392:F1395)*U1394, 2)</f>
        <v>1292.57</v>
      </c>
      <c r="F1394" s="14">
        <f>TRUNC(E1394*D1394,1)</f>
        <v>1292.5</v>
      </c>
      <c r="G1394" s="13">
        <v>0</v>
      </c>
      <c r="H1394" s="14">
        <f>TRUNC(G1394*D1394,1)</f>
        <v>0</v>
      </c>
      <c r="I1394" s="13">
        <v>0</v>
      </c>
      <c r="J1394" s="14">
        <f>TRUNC(I1394*D1394,1)</f>
        <v>0</v>
      </c>
      <c r="K1394" s="13">
        <f t="shared" si="174"/>
        <v>1292.5</v>
      </c>
      <c r="L1394" s="14">
        <f t="shared" si="174"/>
        <v>1292.5</v>
      </c>
      <c r="M1394" s="8" t="s">
        <v>52</v>
      </c>
      <c r="N1394" s="2" t="s">
        <v>1738</v>
      </c>
      <c r="O1394" s="2" t="s">
        <v>843</v>
      </c>
      <c r="P1394" s="2" t="s">
        <v>64</v>
      </c>
      <c r="Q1394" s="2" t="s">
        <v>64</v>
      </c>
      <c r="R1394" s="2" t="s">
        <v>64</v>
      </c>
      <c r="S1394" s="3">
        <v>0</v>
      </c>
      <c r="T1394" s="3">
        <v>0</v>
      </c>
      <c r="U1394" s="3">
        <v>0.16</v>
      </c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  <c r="AT1394" s="3"/>
      <c r="AU1394" s="3"/>
      <c r="AV1394" s="2" t="s">
        <v>52</v>
      </c>
      <c r="AW1394" s="2" t="s">
        <v>2426</v>
      </c>
      <c r="AX1394" s="2" t="s">
        <v>52</v>
      </c>
      <c r="AY1394" s="2" t="s">
        <v>52</v>
      </c>
    </row>
    <row r="1395" spans="1:51" ht="30" customHeight="1">
      <c r="A1395" s="8" t="s">
        <v>1820</v>
      </c>
      <c r="B1395" s="8" t="s">
        <v>863</v>
      </c>
      <c r="C1395" s="8" t="s">
        <v>859</v>
      </c>
      <c r="D1395" s="9">
        <v>1</v>
      </c>
      <c r="E1395" s="13">
        <f>TRUNC(단가대비표!O185*1/8*16/12*25/20, 1)</f>
        <v>0</v>
      </c>
      <c r="F1395" s="14">
        <f>TRUNC(E1395*D1395,1)</f>
        <v>0</v>
      </c>
      <c r="G1395" s="13">
        <f>TRUNC(단가대비표!P185*1/8*16/12*25/20, 1)</f>
        <v>39632.199999999997</v>
      </c>
      <c r="H1395" s="14">
        <f>TRUNC(G1395*D1395,1)</f>
        <v>39632.199999999997</v>
      </c>
      <c r="I1395" s="13">
        <f>TRUNC(단가대비표!V185*1/8*16/12*25/20, 1)</f>
        <v>0</v>
      </c>
      <c r="J1395" s="14">
        <f>TRUNC(I1395*D1395,1)</f>
        <v>0</v>
      </c>
      <c r="K1395" s="13">
        <f t="shared" si="174"/>
        <v>39632.199999999997</v>
      </c>
      <c r="L1395" s="14">
        <f t="shared" si="174"/>
        <v>39632.199999999997</v>
      </c>
      <c r="M1395" s="8" t="s">
        <v>52</v>
      </c>
      <c r="N1395" s="2" t="s">
        <v>1738</v>
      </c>
      <c r="O1395" s="2" t="s">
        <v>1821</v>
      </c>
      <c r="P1395" s="2" t="s">
        <v>64</v>
      </c>
      <c r="Q1395" s="2" t="s">
        <v>64</v>
      </c>
      <c r="R1395" s="2" t="s">
        <v>63</v>
      </c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3"/>
      <c r="AO1395" s="3"/>
      <c r="AP1395" s="3"/>
      <c r="AQ1395" s="3"/>
      <c r="AR1395" s="3"/>
      <c r="AS1395" s="3"/>
      <c r="AT1395" s="3"/>
      <c r="AU1395" s="3"/>
      <c r="AV1395" s="2" t="s">
        <v>52</v>
      </c>
      <c r="AW1395" s="2" t="s">
        <v>2427</v>
      </c>
      <c r="AX1395" s="2" t="s">
        <v>63</v>
      </c>
      <c r="AY1395" s="2" t="s">
        <v>52</v>
      </c>
    </row>
    <row r="1396" spans="1:51" ht="30" customHeight="1">
      <c r="A1396" s="8" t="s">
        <v>845</v>
      </c>
      <c r="B1396" s="8" t="s">
        <v>52</v>
      </c>
      <c r="C1396" s="8" t="s">
        <v>52</v>
      </c>
      <c r="D1396" s="9"/>
      <c r="E1396" s="13"/>
      <c r="F1396" s="14">
        <f>TRUNC(SUMIF(N1392:N1395, N1391, F1392:F1395),0)</f>
        <v>9371</v>
      </c>
      <c r="G1396" s="13"/>
      <c r="H1396" s="14">
        <f>TRUNC(SUMIF(N1392:N1395, N1391, H1392:H1395),0)</f>
        <v>39632</v>
      </c>
      <c r="I1396" s="13"/>
      <c r="J1396" s="14">
        <f>TRUNC(SUMIF(N1392:N1395, N1391, J1392:J1395),0)</f>
        <v>2088</v>
      </c>
      <c r="K1396" s="13"/>
      <c r="L1396" s="14">
        <f>F1396+H1396+J1396</f>
        <v>51091</v>
      </c>
      <c r="M1396" s="8" t="s">
        <v>52</v>
      </c>
      <c r="N1396" s="2" t="s">
        <v>106</v>
      </c>
      <c r="O1396" s="2" t="s">
        <v>106</v>
      </c>
      <c r="P1396" s="2" t="s">
        <v>52</v>
      </c>
      <c r="Q1396" s="2" t="s">
        <v>52</v>
      </c>
      <c r="R1396" s="2" t="s">
        <v>52</v>
      </c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  <c r="AO1396" s="3"/>
      <c r="AP1396" s="3"/>
      <c r="AQ1396" s="3"/>
      <c r="AR1396" s="3"/>
      <c r="AS1396" s="3"/>
      <c r="AT1396" s="3"/>
      <c r="AU1396" s="3"/>
      <c r="AV1396" s="2" t="s">
        <v>52</v>
      </c>
      <c r="AW1396" s="2" t="s">
        <v>52</v>
      </c>
      <c r="AX1396" s="2" t="s">
        <v>52</v>
      </c>
      <c r="AY1396" s="2" t="s">
        <v>52</v>
      </c>
    </row>
    <row r="1397" spans="1:51" ht="30" customHeight="1">
      <c r="A1397" s="9"/>
      <c r="B1397" s="9"/>
      <c r="C1397" s="9"/>
      <c r="D1397" s="9"/>
      <c r="E1397" s="13"/>
      <c r="F1397" s="14"/>
      <c r="G1397" s="13"/>
      <c r="H1397" s="14"/>
      <c r="I1397" s="13"/>
      <c r="J1397" s="14"/>
      <c r="K1397" s="13"/>
      <c r="L1397" s="14"/>
      <c r="M1397" s="9"/>
    </row>
    <row r="1398" spans="1:51" ht="30" customHeight="1">
      <c r="A1398" s="44" t="s">
        <v>2428</v>
      </c>
      <c r="B1398" s="44"/>
      <c r="C1398" s="44"/>
      <c r="D1398" s="44"/>
      <c r="E1398" s="45"/>
      <c r="F1398" s="46"/>
      <c r="G1398" s="45"/>
      <c r="H1398" s="46"/>
      <c r="I1398" s="45"/>
      <c r="J1398" s="46"/>
      <c r="K1398" s="45"/>
      <c r="L1398" s="46"/>
      <c r="M1398" s="44"/>
      <c r="N1398" s="1" t="s">
        <v>1747</v>
      </c>
    </row>
    <row r="1399" spans="1:51" ht="30" customHeight="1">
      <c r="A1399" s="8" t="s">
        <v>1744</v>
      </c>
      <c r="B1399" s="8" t="s">
        <v>1745</v>
      </c>
      <c r="C1399" s="8" t="s">
        <v>94</v>
      </c>
      <c r="D1399" s="9">
        <v>0.25</v>
      </c>
      <c r="E1399" s="13">
        <f>단가대비표!O12</f>
        <v>0</v>
      </c>
      <c r="F1399" s="14">
        <f>TRUNC(E1399*D1399,1)</f>
        <v>0</v>
      </c>
      <c r="G1399" s="13">
        <f>단가대비표!P12</f>
        <v>0</v>
      </c>
      <c r="H1399" s="14">
        <f>TRUNC(G1399*D1399,1)</f>
        <v>0</v>
      </c>
      <c r="I1399" s="13">
        <f>단가대비표!V12</f>
        <v>1159</v>
      </c>
      <c r="J1399" s="14">
        <f>TRUNC(I1399*D1399,1)</f>
        <v>289.7</v>
      </c>
      <c r="K1399" s="13">
        <f>TRUNC(E1399+G1399+I1399,1)</f>
        <v>1159</v>
      </c>
      <c r="L1399" s="14">
        <f>TRUNC(F1399+H1399+J1399,1)</f>
        <v>289.7</v>
      </c>
      <c r="M1399" s="8" t="s">
        <v>1811</v>
      </c>
      <c r="N1399" s="2" t="s">
        <v>1747</v>
      </c>
      <c r="O1399" s="2" t="s">
        <v>2429</v>
      </c>
      <c r="P1399" s="2" t="s">
        <v>64</v>
      </c>
      <c r="Q1399" s="2" t="s">
        <v>64</v>
      </c>
      <c r="R1399" s="2" t="s">
        <v>63</v>
      </c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3"/>
      <c r="AP1399" s="3"/>
      <c r="AQ1399" s="3"/>
      <c r="AR1399" s="3"/>
      <c r="AS1399" s="3"/>
      <c r="AT1399" s="3"/>
      <c r="AU1399" s="3"/>
      <c r="AV1399" s="2" t="s">
        <v>52</v>
      </c>
      <c r="AW1399" s="2" t="s">
        <v>2430</v>
      </c>
      <c r="AX1399" s="2" t="s">
        <v>52</v>
      </c>
      <c r="AY1399" s="2" t="s">
        <v>52</v>
      </c>
    </row>
    <row r="1400" spans="1:51" ht="30" customHeight="1">
      <c r="A1400" s="8" t="s">
        <v>845</v>
      </c>
      <c r="B1400" s="8" t="s">
        <v>52</v>
      </c>
      <c r="C1400" s="8" t="s">
        <v>52</v>
      </c>
      <c r="D1400" s="9"/>
      <c r="E1400" s="13"/>
      <c r="F1400" s="14">
        <f>TRUNC(SUMIF(N1399:N1399, N1398, F1399:F1399),0)</f>
        <v>0</v>
      </c>
      <c r="G1400" s="13"/>
      <c r="H1400" s="14">
        <f>TRUNC(SUMIF(N1399:N1399, N1398, H1399:H1399),0)</f>
        <v>0</v>
      </c>
      <c r="I1400" s="13"/>
      <c r="J1400" s="14">
        <f>TRUNC(SUMIF(N1399:N1399, N1398, J1399:J1399),0)</f>
        <v>289</v>
      </c>
      <c r="K1400" s="13"/>
      <c r="L1400" s="14">
        <f>F1400+H1400+J1400</f>
        <v>289</v>
      </c>
      <c r="M1400" s="8" t="s">
        <v>52</v>
      </c>
      <c r="N1400" s="2" t="s">
        <v>106</v>
      </c>
      <c r="O1400" s="2" t="s">
        <v>106</v>
      </c>
      <c r="P1400" s="2" t="s">
        <v>52</v>
      </c>
      <c r="Q1400" s="2" t="s">
        <v>52</v>
      </c>
      <c r="R1400" s="2" t="s">
        <v>52</v>
      </c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  <c r="AO1400" s="3"/>
      <c r="AP1400" s="3"/>
      <c r="AQ1400" s="3"/>
      <c r="AR1400" s="3"/>
      <c r="AS1400" s="3"/>
      <c r="AT1400" s="3"/>
      <c r="AU1400" s="3"/>
      <c r="AV1400" s="2" t="s">
        <v>52</v>
      </c>
      <c r="AW1400" s="2" t="s">
        <v>52</v>
      </c>
      <c r="AX1400" s="2" t="s">
        <v>52</v>
      </c>
      <c r="AY1400" s="2" t="s">
        <v>52</v>
      </c>
    </row>
    <row r="1401" spans="1:51" ht="30" customHeight="1">
      <c r="A1401" s="9"/>
      <c r="B1401" s="9"/>
      <c r="C1401" s="9"/>
      <c r="D1401" s="9"/>
      <c r="E1401" s="13"/>
      <c r="F1401" s="14"/>
      <c r="G1401" s="13"/>
      <c r="H1401" s="14"/>
      <c r="I1401" s="13"/>
      <c r="J1401" s="14"/>
      <c r="K1401" s="13"/>
      <c r="L1401" s="14"/>
      <c r="M1401" s="9"/>
    </row>
    <row r="1402" spans="1:51" ht="30" customHeight="1">
      <c r="A1402" s="44" t="s">
        <v>2431</v>
      </c>
      <c r="B1402" s="44"/>
      <c r="C1402" s="44"/>
      <c r="D1402" s="44"/>
      <c r="E1402" s="45"/>
      <c r="F1402" s="46"/>
      <c r="G1402" s="45"/>
      <c r="H1402" s="46"/>
      <c r="I1402" s="45"/>
      <c r="J1402" s="46"/>
      <c r="K1402" s="45"/>
      <c r="L1402" s="46"/>
      <c r="M1402" s="44"/>
      <c r="N1402" s="1" t="s">
        <v>1755</v>
      </c>
    </row>
    <row r="1403" spans="1:51" ht="30" customHeight="1">
      <c r="A1403" s="8" t="s">
        <v>1752</v>
      </c>
      <c r="B1403" s="8" t="s">
        <v>1753</v>
      </c>
      <c r="C1403" s="8" t="s">
        <v>94</v>
      </c>
      <c r="D1403" s="9">
        <v>0.66010000000000002</v>
      </c>
      <c r="E1403" s="13">
        <f>단가대비표!O6</f>
        <v>0</v>
      </c>
      <c r="F1403" s="14">
        <f>TRUNC(E1403*D1403,1)</f>
        <v>0</v>
      </c>
      <c r="G1403" s="13">
        <f>단가대비표!P6</f>
        <v>0</v>
      </c>
      <c r="H1403" s="14">
        <f>TRUNC(G1403*D1403,1)</f>
        <v>0</v>
      </c>
      <c r="I1403" s="13">
        <f>단가대비표!V6</f>
        <v>24019</v>
      </c>
      <c r="J1403" s="14">
        <f>TRUNC(I1403*D1403,1)</f>
        <v>15854.9</v>
      </c>
      <c r="K1403" s="13">
        <f>TRUNC(E1403+G1403+I1403,1)</f>
        <v>24019</v>
      </c>
      <c r="L1403" s="14">
        <f>TRUNC(F1403+H1403+J1403,1)</f>
        <v>15854.9</v>
      </c>
      <c r="M1403" s="8" t="s">
        <v>1811</v>
      </c>
      <c r="N1403" s="2" t="s">
        <v>1755</v>
      </c>
      <c r="O1403" s="2" t="s">
        <v>2432</v>
      </c>
      <c r="P1403" s="2" t="s">
        <v>64</v>
      </c>
      <c r="Q1403" s="2" t="s">
        <v>64</v>
      </c>
      <c r="R1403" s="2" t="s">
        <v>63</v>
      </c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  <c r="AO1403" s="3"/>
      <c r="AP1403" s="3"/>
      <c r="AQ1403" s="3"/>
      <c r="AR1403" s="3"/>
      <c r="AS1403" s="3"/>
      <c r="AT1403" s="3"/>
      <c r="AU1403" s="3"/>
      <c r="AV1403" s="2" t="s">
        <v>52</v>
      </c>
      <c r="AW1403" s="2" t="s">
        <v>2433</v>
      </c>
      <c r="AX1403" s="2" t="s">
        <v>52</v>
      </c>
      <c r="AY1403" s="2" t="s">
        <v>52</v>
      </c>
    </row>
    <row r="1404" spans="1:51" ht="30" customHeight="1">
      <c r="A1404" s="8" t="s">
        <v>845</v>
      </c>
      <c r="B1404" s="8" t="s">
        <v>52</v>
      </c>
      <c r="C1404" s="8" t="s">
        <v>52</v>
      </c>
      <c r="D1404" s="9"/>
      <c r="E1404" s="13"/>
      <c r="F1404" s="14">
        <f>TRUNC(SUMIF(N1403:N1403, N1402, F1403:F1403),0)</f>
        <v>0</v>
      </c>
      <c r="G1404" s="13"/>
      <c r="H1404" s="14">
        <f>TRUNC(SUMIF(N1403:N1403, N1402, H1403:H1403),0)</f>
        <v>0</v>
      </c>
      <c r="I1404" s="13"/>
      <c r="J1404" s="14">
        <f>TRUNC(SUMIF(N1403:N1403, N1402, J1403:J1403),0)</f>
        <v>15854</v>
      </c>
      <c r="K1404" s="13"/>
      <c r="L1404" s="14">
        <f>F1404+H1404+J1404</f>
        <v>15854</v>
      </c>
      <c r="M1404" s="8" t="s">
        <v>52</v>
      </c>
      <c r="N1404" s="2" t="s">
        <v>106</v>
      </c>
      <c r="O1404" s="2" t="s">
        <v>106</v>
      </c>
      <c r="P1404" s="2" t="s">
        <v>52</v>
      </c>
      <c r="Q1404" s="2" t="s">
        <v>52</v>
      </c>
      <c r="R1404" s="2" t="s">
        <v>52</v>
      </c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3"/>
      <c r="AO1404" s="3"/>
      <c r="AP1404" s="3"/>
      <c r="AQ1404" s="3"/>
      <c r="AR1404" s="3"/>
      <c r="AS1404" s="3"/>
      <c r="AT1404" s="3"/>
      <c r="AU1404" s="3"/>
      <c r="AV1404" s="2" t="s">
        <v>52</v>
      </c>
      <c r="AW1404" s="2" t="s">
        <v>52</v>
      </c>
      <c r="AX1404" s="2" t="s">
        <v>52</v>
      </c>
      <c r="AY1404" s="2" t="s">
        <v>52</v>
      </c>
    </row>
  </sheetData>
  <mergeCells count="294">
    <mergeCell ref="A1398:M1398"/>
    <mergeCell ref="A1402:M1402"/>
    <mergeCell ref="A1365:M1365"/>
    <mergeCell ref="A1372:M1372"/>
    <mergeCell ref="A1377:M1377"/>
    <mergeCell ref="A1382:M1382"/>
    <mergeCell ref="A1387:M1387"/>
    <mergeCell ref="A1391:M1391"/>
    <mergeCell ref="A1325:M1325"/>
    <mergeCell ref="A1332:M1332"/>
    <mergeCell ref="A1337:M1337"/>
    <mergeCell ref="A1344:M1344"/>
    <mergeCell ref="A1354:M1354"/>
    <mergeCell ref="A1360:M1360"/>
    <mergeCell ref="A1281:M1281"/>
    <mergeCell ref="A1288:M1288"/>
    <mergeCell ref="A1293:M1293"/>
    <mergeCell ref="A1301:M1301"/>
    <mergeCell ref="A1306:M1306"/>
    <mergeCell ref="A1314:M1314"/>
    <mergeCell ref="A1233:M1233"/>
    <mergeCell ref="A1246:M1246"/>
    <mergeCell ref="A1259:M1259"/>
    <mergeCell ref="A1265:M1265"/>
    <mergeCell ref="A1270:M1270"/>
    <mergeCell ref="A1276:M1276"/>
    <mergeCell ref="A1201:M1201"/>
    <mergeCell ref="A1206:M1206"/>
    <mergeCell ref="A1210:M1210"/>
    <mergeCell ref="A1216:M1216"/>
    <mergeCell ref="A1222:M1222"/>
    <mergeCell ref="A1228:M1228"/>
    <mergeCell ref="A1166:M1166"/>
    <mergeCell ref="A1171:M1171"/>
    <mergeCell ref="A1177:M1177"/>
    <mergeCell ref="A1184:M1184"/>
    <mergeCell ref="A1189:M1189"/>
    <mergeCell ref="A1195:M1195"/>
    <mergeCell ref="A1119:M1119"/>
    <mergeCell ref="A1124:M1124"/>
    <mergeCell ref="A1129:M1129"/>
    <mergeCell ref="A1134:M1134"/>
    <mergeCell ref="A1147:M1147"/>
    <mergeCell ref="A1160:M1160"/>
    <mergeCell ref="A1074:M1074"/>
    <mergeCell ref="A1080:M1080"/>
    <mergeCell ref="A1088:M1088"/>
    <mergeCell ref="A1096:M1096"/>
    <mergeCell ref="A1109:M1109"/>
    <mergeCell ref="A1113:M1113"/>
    <mergeCell ref="A1039:M1039"/>
    <mergeCell ref="A1044:M1044"/>
    <mergeCell ref="A1050:M1050"/>
    <mergeCell ref="A1054:M1054"/>
    <mergeCell ref="A1058:M1058"/>
    <mergeCell ref="A1062:M1062"/>
    <mergeCell ref="A1002:M1002"/>
    <mergeCell ref="A1008:M1008"/>
    <mergeCell ref="A1014:M1014"/>
    <mergeCell ref="A1020:M1020"/>
    <mergeCell ref="A1029:M1029"/>
    <mergeCell ref="A1034:M1034"/>
    <mergeCell ref="A965:M965"/>
    <mergeCell ref="A972:M972"/>
    <mergeCell ref="A978:M978"/>
    <mergeCell ref="A983:M983"/>
    <mergeCell ref="A989:M989"/>
    <mergeCell ref="A996:M996"/>
    <mergeCell ref="A928:M928"/>
    <mergeCell ref="A934:M934"/>
    <mergeCell ref="A940:M940"/>
    <mergeCell ref="A944:M944"/>
    <mergeCell ref="A949:M949"/>
    <mergeCell ref="A959:M959"/>
    <mergeCell ref="A887:M887"/>
    <mergeCell ref="A894:M894"/>
    <mergeCell ref="A901:M901"/>
    <mergeCell ref="A907:M907"/>
    <mergeCell ref="A913:M913"/>
    <mergeCell ref="A918:M918"/>
    <mergeCell ref="A851:M851"/>
    <mergeCell ref="A858:M858"/>
    <mergeCell ref="A865:M865"/>
    <mergeCell ref="A871:M871"/>
    <mergeCell ref="A875:M875"/>
    <mergeCell ref="A880:M880"/>
    <mergeCell ref="A818:M818"/>
    <mergeCell ref="A822:M822"/>
    <mergeCell ref="A826:M826"/>
    <mergeCell ref="A830:M830"/>
    <mergeCell ref="A837:M837"/>
    <mergeCell ref="A844:M844"/>
    <mergeCell ref="A794:M794"/>
    <mergeCell ref="A798:M798"/>
    <mergeCell ref="A802:M802"/>
    <mergeCell ref="A806:M806"/>
    <mergeCell ref="A810:M810"/>
    <mergeCell ref="A814:M814"/>
    <mergeCell ref="A770:M770"/>
    <mergeCell ref="A774:M774"/>
    <mergeCell ref="A778:M778"/>
    <mergeCell ref="A782:M782"/>
    <mergeCell ref="A786:M786"/>
    <mergeCell ref="A790:M790"/>
    <mergeCell ref="A736:M736"/>
    <mergeCell ref="A741:M741"/>
    <mergeCell ref="A749:M749"/>
    <mergeCell ref="A756:M756"/>
    <mergeCell ref="A762:M762"/>
    <mergeCell ref="A766:M766"/>
    <mergeCell ref="A706:M706"/>
    <mergeCell ref="A711:M711"/>
    <mergeCell ref="A716:M716"/>
    <mergeCell ref="A721:M721"/>
    <mergeCell ref="A726:M726"/>
    <mergeCell ref="A731:M731"/>
    <mergeCell ref="A675:M675"/>
    <mergeCell ref="A680:M680"/>
    <mergeCell ref="A685:M685"/>
    <mergeCell ref="A690:M690"/>
    <mergeCell ref="A695:M695"/>
    <mergeCell ref="A700:M700"/>
    <mergeCell ref="A632:M632"/>
    <mergeCell ref="A636:M636"/>
    <mergeCell ref="A642:M642"/>
    <mergeCell ref="A651:M651"/>
    <mergeCell ref="A660:M660"/>
    <mergeCell ref="A670:M670"/>
    <mergeCell ref="A599:M599"/>
    <mergeCell ref="A607:M607"/>
    <mergeCell ref="A612:M612"/>
    <mergeCell ref="A618:M618"/>
    <mergeCell ref="A624:M624"/>
    <mergeCell ref="A628:M628"/>
    <mergeCell ref="A560:M560"/>
    <mergeCell ref="A566:M566"/>
    <mergeCell ref="A572:M572"/>
    <mergeCell ref="A577:M577"/>
    <mergeCell ref="A582:M582"/>
    <mergeCell ref="A590:M590"/>
    <mergeCell ref="A522:M522"/>
    <mergeCell ref="A534:M534"/>
    <mergeCell ref="A539:M539"/>
    <mergeCell ref="A543:M543"/>
    <mergeCell ref="A548:M548"/>
    <mergeCell ref="A554:M554"/>
    <mergeCell ref="A498:M498"/>
    <mergeCell ref="A502:M502"/>
    <mergeCell ref="A506:M506"/>
    <mergeCell ref="A510:M510"/>
    <mergeCell ref="A514:M514"/>
    <mergeCell ref="A518:M518"/>
    <mergeCell ref="A466:M466"/>
    <mergeCell ref="A471:M471"/>
    <mergeCell ref="A477:M477"/>
    <mergeCell ref="A483:M483"/>
    <mergeCell ref="A490:M490"/>
    <mergeCell ref="A494:M494"/>
    <mergeCell ref="A437:M437"/>
    <mergeCell ref="A442:M442"/>
    <mergeCell ref="A447:M447"/>
    <mergeCell ref="A451:M451"/>
    <mergeCell ref="A456:M456"/>
    <mergeCell ref="A461:M461"/>
    <mergeCell ref="A412:M412"/>
    <mergeCell ref="A416:M416"/>
    <mergeCell ref="A420:M420"/>
    <mergeCell ref="A424:M424"/>
    <mergeCell ref="A428:M428"/>
    <mergeCell ref="A432:M432"/>
    <mergeCell ref="A388:M388"/>
    <mergeCell ref="A392:M392"/>
    <mergeCell ref="A396:M396"/>
    <mergeCell ref="A400:M400"/>
    <mergeCell ref="A404:M404"/>
    <mergeCell ref="A408:M408"/>
    <mergeCell ref="A364:M364"/>
    <mergeCell ref="A368:M368"/>
    <mergeCell ref="A372:M372"/>
    <mergeCell ref="A376:M376"/>
    <mergeCell ref="A380:M380"/>
    <mergeCell ref="A384:M384"/>
    <mergeCell ref="A340:M340"/>
    <mergeCell ref="A344:M344"/>
    <mergeCell ref="A348:M348"/>
    <mergeCell ref="A352:M352"/>
    <mergeCell ref="A356:M356"/>
    <mergeCell ref="A360:M360"/>
    <mergeCell ref="A316:M316"/>
    <mergeCell ref="A320:M320"/>
    <mergeCell ref="A324:M324"/>
    <mergeCell ref="A328:M328"/>
    <mergeCell ref="A332:M332"/>
    <mergeCell ref="A336:M336"/>
    <mergeCell ref="A289:M289"/>
    <mergeCell ref="A295:M295"/>
    <mergeCell ref="A300:M300"/>
    <mergeCell ref="A304:M304"/>
    <mergeCell ref="A308:M308"/>
    <mergeCell ref="A312:M312"/>
    <mergeCell ref="A259:M259"/>
    <mergeCell ref="A264:M264"/>
    <mergeCell ref="A269:M269"/>
    <mergeCell ref="A274:M274"/>
    <mergeCell ref="A279:M279"/>
    <mergeCell ref="A284:M284"/>
    <mergeCell ref="A217:M217"/>
    <mergeCell ref="A222:M222"/>
    <mergeCell ref="A226:M226"/>
    <mergeCell ref="A239:M239"/>
    <mergeCell ref="A244:M244"/>
    <mergeCell ref="A253:M253"/>
    <mergeCell ref="A183:M183"/>
    <mergeCell ref="A188:M188"/>
    <mergeCell ref="A193:M193"/>
    <mergeCell ref="A198:M198"/>
    <mergeCell ref="A203:M203"/>
    <mergeCell ref="A210:M210"/>
    <mergeCell ref="A150:M150"/>
    <mergeCell ref="A159:M159"/>
    <mergeCell ref="A165:M165"/>
    <mergeCell ref="A171:M171"/>
    <mergeCell ref="A175:M175"/>
    <mergeCell ref="A179:M179"/>
    <mergeCell ref="A111:M111"/>
    <mergeCell ref="A119:M119"/>
    <mergeCell ref="A123:M123"/>
    <mergeCell ref="A127:M127"/>
    <mergeCell ref="A131:M131"/>
    <mergeCell ref="A141:M141"/>
    <mergeCell ref="A81:M81"/>
    <mergeCell ref="A85:M85"/>
    <mergeCell ref="A89:M89"/>
    <mergeCell ref="A94:M94"/>
    <mergeCell ref="A99:M99"/>
    <mergeCell ref="A103:M103"/>
    <mergeCell ref="A46:M46"/>
    <mergeCell ref="A52:M52"/>
    <mergeCell ref="A65:M65"/>
    <mergeCell ref="A69:M69"/>
    <mergeCell ref="A73:M73"/>
    <mergeCell ref="A77:M77"/>
    <mergeCell ref="A4:M4"/>
    <mergeCell ref="A11:M11"/>
    <mergeCell ref="A18:M18"/>
    <mergeCell ref="A26:M26"/>
    <mergeCell ref="A35:M35"/>
    <mergeCell ref="A40:M40"/>
    <mergeCell ref="AR2:AR3"/>
    <mergeCell ref="AS2:AS3"/>
    <mergeCell ref="AT2:AT3"/>
    <mergeCell ref="AF2:AF3"/>
    <mergeCell ref="AG2:AG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E2:AE3"/>
    <mergeCell ref="T2:T3"/>
    <mergeCell ref="U2:U3"/>
    <mergeCell ref="V2:V3"/>
    <mergeCell ref="AU2:AU3"/>
    <mergeCell ref="AV2:AV3"/>
    <mergeCell ref="AW2:AW3"/>
    <mergeCell ref="AL2:AL3"/>
    <mergeCell ref="AM2:AM3"/>
    <mergeCell ref="AN2:AN3"/>
    <mergeCell ref="AO2:AO3"/>
    <mergeCell ref="AP2:AP3"/>
    <mergeCell ref="AQ2:AQ3"/>
    <mergeCell ref="W2:W3"/>
    <mergeCell ref="X2:X3"/>
    <mergeCell ref="Y2:Y3"/>
    <mergeCell ref="N2:N3"/>
    <mergeCell ref="O2:O3"/>
    <mergeCell ref="P2:P3"/>
    <mergeCell ref="Q2:Q3"/>
    <mergeCell ref="R2:R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"/>
  <sheetViews>
    <sheetView topLeftCell="B1" workbookViewId="0">
      <selection sqref="A1:J1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1" width="11.625" hidden="1" customWidth="1"/>
  </cols>
  <sheetData>
    <row r="1" spans="1:11" ht="30" customHeight="1">
      <c r="A1" s="39" t="s">
        <v>2434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ht="30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</row>
    <row r="3" spans="1:11" ht="30" customHeight="1">
      <c r="A3" s="4" t="s">
        <v>808</v>
      </c>
      <c r="B3" s="4" t="s">
        <v>2</v>
      </c>
      <c r="C3" s="4" t="s">
        <v>3</v>
      </c>
      <c r="D3" s="4" t="s">
        <v>4</v>
      </c>
      <c r="E3" s="4" t="s">
        <v>809</v>
      </c>
      <c r="F3" s="4" t="s">
        <v>810</v>
      </c>
      <c r="G3" s="4" t="s">
        <v>811</v>
      </c>
      <c r="H3" s="4" t="s">
        <v>812</v>
      </c>
      <c r="I3" s="4" t="s">
        <v>813</v>
      </c>
      <c r="J3" s="4" t="s">
        <v>2435</v>
      </c>
      <c r="K3" s="1" t="s">
        <v>2436</v>
      </c>
    </row>
    <row r="4" spans="1:11" ht="30" customHeight="1">
      <c r="A4" s="8" t="s">
        <v>966</v>
      </c>
      <c r="B4" s="8" t="s">
        <v>963</v>
      </c>
      <c r="C4" s="8" t="s">
        <v>964</v>
      </c>
      <c r="D4" s="8" t="s">
        <v>109</v>
      </c>
      <c r="E4" s="15">
        <v>487</v>
      </c>
      <c r="F4" s="15">
        <v>6750</v>
      </c>
      <c r="G4" s="15">
        <v>362</v>
      </c>
      <c r="H4" s="15">
        <v>7599</v>
      </c>
      <c r="I4" s="8" t="s">
        <v>965</v>
      </c>
      <c r="J4" s="8" t="s">
        <v>52</v>
      </c>
      <c r="K4" s="2" t="s">
        <v>966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sqref="A1:F1"/>
    </sheetView>
  </sheetViews>
  <sheetFormatPr defaultRowHeight="16.5"/>
  <cols>
    <col min="1" max="1" width="77.625" customWidth="1"/>
    <col min="2" max="5" width="13.625" customWidth="1"/>
    <col min="6" max="6" width="12.625" customWidth="1"/>
    <col min="7" max="8" width="11.625" hidden="1" customWidth="1"/>
    <col min="9" max="10" width="30.625" hidden="1" customWidth="1"/>
    <col min="11" max="11" width="6.625" hidden="1" customWidth="1"/>
    <col min="12" max="12" width="13.625" hidden="1" customWidth="1"/>
  </cols>
  <sheetData>
    <row r="1" spans="1:12" ht="30" customHeight="1">
      <c r="A1" s="39" t="s">
        <v>2437</v>
      </c>
      <c r="B1" s="39"/>
      <c r="C1" s="39"/>
      <c r="D1" s="39"/>
      <c r="E1" s="39"/>
      <c r="F1" s="39"/>
    </row>
    <row r="2" spans="1:12" ht="30" customHeight="1">
      <c r="A2" s="33" t="s">
        <v>1</v>
      </c>
      <c r="B2" s="33"/>
      <c r="C2" s="33"/>
      <c r="D2" s="33"/>
      <c r="E2" s="33"/>
      <c r="F2" s="33"/>
    </row>
    <row r="3" spans="1:12" ht="30" customHeight="1">
      <c r="A3" s="4" t="s">
        <v>2438</v>
      </c>
      <c r="B3" s="4" t="s">
        <v>809</v>
      </c>
      <c r="C3" s="4" t="s">
        <v>810</v>
      </c>
      <c r="D3" s="4" t="s">
        <v>811</v>
      </c>
      <c r="E3" s="4" t="s">
        <v>812</v>
      </c>
      <c r="F3" s="4" t="s">
        <v>2435</v>
      </c>
      <c r="G3" s="1" t="s">
        <v>2436</v>
      </c>
      <c r="H3" s="1" t="s">
        <v>2439</v>
      </c>
      <c r="I3" s="1" t="s">
        <v>2440</v>
      </c>
      <c r="J3" s="1" t="s">
        <v>2441</v>
      </c>
      <c r="K3" s="1" t="s">
        <v>4</v>
      </c>
      <c r="L3" s="1" t="s">
        <v>5</v>
      </c>
    </row>
    <row r="4" spans="1:12" ht="20.100000000000001" customHeight="1">
      <c r="A4" s="16" t="s">
        <v>2442</v>
      </c>
      <c r="B4" s="16"/>
      <c r="C4" s="16"/>
      <c r="D4" s="16"/>
      <c r="E4" s="16"/>
      <c r="F4" s="17" t="s">
        <v>52</v>
      </c>
      <c r="G4" s="1" t="s">
        <v>966</v>
      </c>
      <c r="I4" s="1" t="s">
        <v>963</v>
      </c>
      <c r="J4" s="1" t="s">
        <v>964</v>
      </c>
      <c r="K4" s="1" t="s">
        <v>109</v>
      </c>
    </row>
    <row r="5" spans="1:12" ht="20.100000000000001" customHeight="1">
      <c r="A5" s="18" t="s">
        <v>52</v>
      </c>
      <c r="B5" s="19"/>
      <c r="C5" s="19"/>
      <c r="D5" s="19"/>
      <c r="E5" s="19"/>
      <c r="F5" s="18" t="s">
        <v>52</v>
      </c>
      <c r="G5" s="1" t="s">
        <v>966</v>
      </c>
      <c r="H5" s="1" t="s">
        <v>960</v>
      </c>
      <c r="I5" s="1" t="s">
        <v>52</v>
      </c>
      <c r="J5" s="1" t="s">
        <v>52</v>
      </c>
      <c r="K5" s="1" t="s">
        <v>109</v>
      </c>
      <c r="L5">
        <v>1</v>
      </c>
    </row>
    <row r="6" spans="1:12" ht="20.100000000000001" customHeight="1">
      <c r="A6" s="18" t="s">
        <v>2443</v>
      </c>
      <c r="B6" s="19">
        <v>0</v>
      </c>
      <c r="C6" s="19">
        <v>0</v>
      </c>
      <c r="D6" s="19">
        <v>0</v>
      </c>
      <c r="E6" s="19">
        <v>0</v>
      </c>
      <c r="F6" s="18" t="s">
        <v>52</v>
      </c>
      <c r="G6" s="1" t="s">
        <v>966</v>
      </c>
      <c r="H6" s="1" t="s">
        <v>2444</v>
      </c>
      <c r="I6" s="1" t="s">
        <v>2445</v>
      </c>
      <c r="J6" s="1" t="s">
        <v>52</v>
      </c>
      <c r="K6" s="1" t="s">
        <v>52</v>
      </c>
    </row>
    <row r="7" spans="1:12" ht="20.100000000000001" customHeight="1">
      <c r="A7" s="18" t="s">
        <v>2446</v>
      </c>
      <c r="B7" s="19">
        <v>0</v>
      </c>
      <c r="C7" s="19">
        <v>0</v>
      </c>
      <c r="D7" s="19">
        <v>0</v>
      </c>
      <c r="E7" s="19">
        <v>0</v>
      </c>
      <c r="F7" s="18" t="s">
        <v>52</v>
      </c>
      <c r="G7" s="1" t="s">
        <v>966</v>
      </c>
      <c r="H7" s="1" t="s">
        <v>2444</v>
      </c>
      <c r="I7" s="1" t="s">
        <v>2447</v>
      </c>
      <c r="J7" s="1" t="s">
        <v>52</v>
      </c>
      <c r="K7" s="1" t="s">
        <v>52</v>
      </c>
    </row>
    <row r="8" spans="1:12" ht="20.100000000000001" customHeight="1">
      <c r="A8" s="18" t="s">
        <v>2448</v>
      </c>
      <c r="B8" s="19">
        <v>0</v>
      </c>
      <c r="C8" s="19">
        <v>0</v>
      </c>
      <c r="D8" s="19">
        <v>0</v>
      </c>
      <c r="E8" s="19">
        <v>0</v>
      </c>
      <c r="F8" s="18" t="s">
        <v>52</v>
      </c>
      <c r="G8" s="1" t="s">
        <v>966</v>
      </c>
      <c r="H8" s="1" t="s">
        <v>2444</v>
      </c>
      <c r="I8" s="1" t="s">
        <v>2449</v>
      </c>
      <c r="J8" s="1" t="s">
        <v>52</v>
      </c>
      <c r="K8" s="1" t="s">
        <v>52</v>
      </c>
    </row>
    <row r="9" spans="1:12" ht="20.100000000000001" customHeight="1">
      <c r="A9" s="18" t="s">
        <v>2450</v>
      </c>
      <c r="B9" s="19">
        <v>0</v>
      </c>
      <c r="C9" s="19">
        <v>0</v>
      </c>
      <c r="D9" s="19">
        <v>0</v>
      </c>
      <c r="E9" s="19">
        <v>0</v>
      </c>
      <c r="F9" s="18" t="s">
        <v>52</v>
      </c>
      <c r="G9" s="1" t="s">
        <v>966</v>
      </c>
      <c r="H9" s="1" t="s">
        <v>2444</v>
      </c>
      <c r="I9" s="1" t="s">
        <v>2451</v>
      </c>
      <c r="J9" s="1" t="s">
        <v>52</v>
      </c>
      <c r="K9" s="1" t="s">
        <v>52</v>
      </c>
    </row>
    <row r="10" spans="1:12" ht="20.100000000000001" customHeight="1">
      <c r="A10" s="18" t="s">
        <v>2452</v>
      </c>
      <c r="B10" s="19">
        <v>0</v>
      </c>
      <c r="C10" s="19">
        <v>0</v>
      </c>
      <c r="D10" s="19">
        <v>0</v>
      </c>
      <c r="E10" s="19">
        <v>0</v>
      </c>
      <c r="F10" s="18" t="s">
        <v>52</v>
      </c>
      <c r="G10" s="1" t="s">
        <v>966</v>
      </c>
      <c r="H10" s="1" t="s">
        <v>2444</v>
      </c>
      <c r="I10" s="1" t="s">
        <v>2453</v>
      </c>
      <c r="J10" s="1" t="s">
        <v>52</v>
      </c>
      <c r="K10" s="1" t="s">
        <v>52</v>
      </c>
    </row>
    <row r="11" spans="1:12" ht="20.100000000000001" customHeight="1">
      <c r="A11" s="18" t="s">
        <v>2454</v>
      </c>
      <c r="B11" s="19">
        <v>0</v>
      </c>
      <c r="C11" s="19">
        <v>0</v>
      </c>
      <c r="D11" s="19">
        <v>0</v>
      </c>
      <c r="E11" s="19">
        <v>0</v>
      </c>
      <c r="F11" s="18" t="s">
        <v>52</v>
      </c>
      <c r="G11" s="1" t="s">
        <v>966</v>
      </c>
      <c r="H11" s="1" t="s">
        <v>2444</v>
      </c>
      <c r="I11" s="1" t="s">
        <v>2455</v>
      </c>
      <c r="J11" s="1" t="s">
        <v>52</v>
      </c>
      <c r="K11" s="1" t="s">
        <v>52</v>
      </c>
    </row>
    <row r="12" spans="1:12" ht="20.100000000000001" customHeight="1">
      <c r="A12" s="18" t="s">
        <v>2456</v>
      </c>
      <c r="B12" s="19">
        <v>0</v>
      </c>
      <c r="C12" s="19">
        <v>0</v>
      </c>
      <c r="D12" s="19">
        <v>0</v>
      </c>
      <c r="E12" s="19">
        <v>0</v>
      </c>
      <c r="F12" s="18" t="s">
        <v>52</v>
      </c>
      <c r="G12" s="1" t="s">
        <v>966</v>
      </c>
      <c r="H12" s="1" t="s">
        <v>2444</v>
      </c>
      <c r="I12" s="1" t="s">
        <v>2457</v>
      </c>
      <c r="J12" s="1" t="s">
        <v>52</v>
      </c>
      <c r="K12" s="1" t="s">
        <v>52</v>
      </c>
    </row>
    <row r="13" spans="1:12" ht="20.100000000000001" customHeight="1">
      <c r="A13" s="18" t="s">
        <v>2458</v>
      </c>
      <c r="B13" s="19">
        <v>0</v>
      </c>
      <c r="C13" s="19">
        <v>0</v>
      </c>
      <c r="D13" s="19">
        <v>0</v>
      </c>
      <c r="E13" s="19">
        <v>0</v>
      </c>
      <c r="F13" s="18" t="s">
        <v>52</v>
      </c>
      <c r="G13" s="1" t="s">
        <v>966</v>
      </c>
      <c r="H13" s="1" t="s">
        <v>2444</v>
      </c>
      <c r="I13" s="1" t="s">
        <v>2459</v>
      </c>
      <c r="J13" s="1" t="s">
        <v>52</v>
      </c>
      <c r="K13" s="1" t="s">
        <v>52</v>
      </c>
    </row>
    <row r="14" spans="1:12" ht="20.100000000000001" customHeight="1">
      <c r="A14" s="18" t="s">
        <v>2460</v>
      </c>
      <c r="B14" s="19">
        <v>0</v>
      </c>
      <c r="C14" s="19">
        <v>0</v>
      </c>
      <c r="D14" s="19">
        <v>0</v>
      </c>
      <c r="E14" s="19">
        <v>0</v>
      </c>
      <c r="F14" s="18" t="s">
        <v>52</v>
      </c>
      <c r="G14" s="1" t="s">
        <v>966</v>
      </c>
      <c r="H14" s="1" t="s">
        <v>2444</v>
      </c>
      <c r="I14" s="1" t="s">
        <v>2461</v>
      </c>
      <c r="J14" s="1" t="s">
        <v>52</v>
      </c>
      <c r="K14" s="1" t="s">
        <v>52</v>
      </c>
    </row>
    <row r="15" spans="1:12" ht="20.100000000000001" customHeight="1">
      <c r="A15" s="18" t="s">
        <v>2462</v>
      </c>
      <c r="B15" s="19">
        <v>228</v>
      </c>
      <c r="C15" s="19">
        <v>0</v>
      </c>
      <c r="D15" s="19">
        <v>0</v>
      </c>
      <c r="E15" s="19">
        <v>228</v>
      </c>
      <c r="F15" s="18" t="s">
        <v>52</v>
      </c>
      <c r="G15" s="1" t="s">
        <v>966</v>
      </c>
      <c r="H15" s="1" t="s">
        <v>2444</v>
      </c>
      <c r="I15" s="1" t="s">
        <v>2463</v>
      </c>
      <c r="J15" s="1" t="s">
        <v>52</v>
      </c>
      <c r="K15" s="1" t="s">
        <v>52</v>
      </c>
    </row>
    <row r="16" spans="1:12" ht="20.100000000000001" customHeight="1">
      <c r="A16" s="18" t="s">
        <v>2464</v>
      </c>
      <c r="B16" s="19">
        <v>0</v>
      </c>
      <c r="C16" s="19">
        <v>490.1</v>
      </c>
      <c r="D16" s="19">
        <v>0</v>
      </c>
      <c r="E16" s="19">
        <v>490.1</v>
      </c>
      <c r="F16" s="18" t="s">
        <v>52</v>
      </c>
      <c r="G16" s="1" t="s">
        <v>966</v>
      </c>
      <c r="H16" s="1" t="s">
        <v>2444</v>
      </c>
      <c r="I16" s="1" t="s">
        <v>2465</v>
      </c>
      <c r="J16" s="1" t="s">
        <v>52</v>
      </c>
      <c r="K16" s="1" t="s">
        <v>52</v>
      </c>
    </row>
    <row r="17" spans="1:11" ht="20.100000000000001" customHeight="1">
      <c r="A17" s="18" t="s">
        <v>2466</v>
      </c>
      <c r="B17" s="19">
        <v>0</v>
      </c>
      <c r="C17" s="19">
        <v>0</v>
      </c>
      <c r="D17" s="19">
        <v>262.3</v>
      </c>
      <c r="E17" s="19">
        <v>262.3</v>
      </c>
      <c r="F17" s="18" t="s">
        <v>52</v>
      </c>
      <c r="G17" s="1" t="s">
        <v>966</v>
      </c>
      <c r="H17" s="1" t="s">
        <v>2444</v>
      </c>
      <c r="I17" s="1" t="s">
        <v>2467</v>
      </c>
      <c r="J17" s="1" t="s">
        <v>52</v>
      </c>
      <c r="K17" s="1" t="s">
        <v>52</v>
      </c>
    </row>
    <row r="18" spans="1:11" ht="20.100000000000001" customHeight="1">
      <c r="A18" s="18" t="s">
        <v>2468</v>
      </c>
      <c r="B18" s="19">
        <v>228</v>
      </c>
      <c r="C18" s="19">
        <v>490.1</v>
      </c>
      <c r="D18" s="19">
        <v>262.3</v>
      </c>
      <c r="E18" s="19">
        <v>980.4</v>
      </c>
      <c r="F18" s="18" t="s">
        <v>52</v>
      </c>
      <c r="G18" s="1" t="s">
        <v>966</v>
      </c>
      <c r="H18" s="1" t="s">
        <v>2444</v>
      </c>
      <c r="I18" s="1" t="s">
        <v>2469</v>
      </c>
      <c r="J18" s="1" t="s">
        <v>52</v>
      </c>
      <c r="K18" s="1" t="s">
        <v>52</v>
      </c>
    </row>
    <row r="19" spans="1:11" ht="20.100000000000001" customHeight="1">
      <c r="A19" s="18" t="s">
        <v>2470</v>
      </c>
      <c r="B19" s="19">
        <v>0</v>
      </c>
      <c r="C19" s="19">
        <v>0</v>
      </c>
      <c r="D19" s="19">
        <v>0</v>
      </c>
      <c r="E19" s="19">
        <v>0</v>
      </c>
      <c r="F19" s="18" t="s">
        <v>52</v>
      </c>
      <c r="G19" s="1" t="s">
        <v>966</v>
      </c>
      <c r="H19" s="1" t="s">
        <v>2444</v>
      </c>
      <c r="I19" s="1" t="s">
        <v>52</v>
      </c>
      <c r="J19" s="1" t="s">
        <v>52</v>
      </c>
      <c r="K19" s="1" t="s">
        <v>52</v>
      </c>
    </row>
    <row r="20" spans="1:11" ht="20.100000000000001" customHeight="1">
      <c r="A20" s="18" t="s">
        <v>2471</v>
      </c>
      <c r="B20" s="19">
        <v>0</v>
      </c>
      <c r="C20" s="19">
        <v>0</v>
      </c>
      <c r="D20" s="19">
        <v>0</v>
      </c>
      <c r="E20" s="19">
        <v>0</v>
      </c>
      <c r="F20" s="18" t="s">
        <v>52</v>
      </c>
      <c r="G20" s="1" t="s">
        <v>966</v>
      </c>
      <c r="H20" s="1" t="s">
        <v>2444</v>
      </c>
      <c r="I20" s="1" t="s">
        <v>2472</v>
      </c>
      <c r="J20" s="1" t="s">
        <v>52</v>
      </c>
      <c r="K20" s="1" t="s">
        <v>52</v>
      </c>
    </row>
    <row r="21" spans="1:11" ht="20.100000000000001" customHeight="1">
      <c r="A21" s="18" t="s">
        <v>2473</v>
      </c>
      <c r="B21" s="19">
        <v>0</v>
      </c>
      <c r="C21" s="19">
        <v>0</v>
      </c>
      <c r="D21" s="19">
        <v>0</v>
      </c>
      <c r="E21" s="19">
        <v>0</v>
      </c>
      <c r="F21" s="18" t="s">
        <v>52</v>
      </c>
      <c r="G21" s="1" t="s">
        <v>966</v>
      </c>
      <c r="H21" s="1" t="s">
        <v>2444</v>
      </c>
      <c r="I21" s="1" t="s">
        <v>2474</v>
      </c>
      <c r="J21" s="1" t="s">
        <v>52</v>
      </c>
      <c r="K21" s="1" t="s">
        <v>52</v>
      </c>
    </row>
    <row r="22" spans="1:11" ht="20.100000000000001" customHeight="1">
      <c r="A22" s="18" t="s">
        <v>2475</v>
      </c>
      <c r="B22" s="19">
        <v>0</v>
      </c>
      <c r="C22" s="19">
        <v>0</v>
      </c>
      <c r="D22" s="19">
        <v>0</v>
      </c>
      <c r="E22" s="19">
        <v>0</v>
      </c>
      <c r="F22" s="18" t="s">
        <v>52</v>
      </c>
      <c r="G22" s="1" t="s">
        <v>966</v>
      </c>
      <c r="H22" s="1" t="s">
        <v>2444</v>
      </c>
      <c r="I22" s="1" t="s">
        <v>2476</v>
      </c>
      <c r="J22" s="1" t="s">
        <v>52</v>
      </c>
      <c r="K22" s="1" t="s">
        <v>52</v>
      </c>
    </row>
    <row r="23" spans="1:11" ht="20.100000000000001" customHeight="1">
      <c r="A23" s="18" t="s">
        <v>2477</v>
      </c>
      <c r="B23" s="19">
        <v>0</v>
      </c>
      <c r="C23" s="19">
        <v>0</v>
      </c>
      <c r="D23" s="19">
        <v>0</v>
      </c>
      <c r="E23" s="19">
        <v>0</v>
      </c>
      <c r="F23" s="18" t="s">
        <v>52</v>
      </c>
      <c r="G23" s="1" t="s">
        <v>966</v>
      </c>
      <c r="H23" s="1" t="s">
        <v>2444</v>
      </c>
      <c r="I23" s="1" t="s">
        <v>2478</v>
      </c>
      <c r="J23" s="1" t="s">
        <v>52</v>
      </c>
      <c r="K23" s="1" t="s">
        <v>52</v>
      </c>
    </row>
    <row r="24" spans="1:11" ht="20.100000000000001" customHeight="1">
      <c r="A24" s="18" t="s">
        <v>2450</v>
      </c>
      <c r="B24" s="19">
        <v>0</v>
      </c>
      <c r="C24" s="19">
        <v>0</v>
      </c>
      <c r="D24" s="19">
        <v>0</v>
      </c>
      <c r="E24" s="19">
        <v>0</v>
      </c>
      <c r="F24" s="18" t="s">
        <v>52</v>
      </c>
      <c r="G24" s="1" t="s">
        <v>966</v>
      </c>
      <c r="H24" s="1" t="s">
        <v>2444</v>
      </c>
      <c r="I24" s="1" t="s">
        <v>2451</v>
      </c>
      <c r="J24" s="1" t="s">
        <v>52</v>
      </c>
      <c r="K24" s="1" t="s">
        <v>52</v>
      </c>
    </row>
    <row r="25" spans="1:11" ht="20.100000000000001" customHeight="1">
      <c r="A25" s="18" t="s">
        <v>2479</v>
      </c>
      <c r="B25" s="19">
        <v>0</v>
      </c>
      <c r="C25" s="19">
        <v>0</v>
      </c>
      <c r="D25" s="19">
        <v>0</v>
      </c>
      <c r="E25" s="19">
        <v>0</v>
      </c>
      <c r="F25" s="18" t="s">
        <v>52</v>
      </c>
      <c r="G25" s="1" t="s">
        <v>966</v>
      </c>
      <c r="H25" s="1" t="s">
        <v>2444</v>
      </c>
      <c r="I25" s="1" t="s">
        <v>2480</v>
      </c>
      <c r="J25" s="1" t="s">
        <v>52</v>
      </c>
      <c r="K25" s="1" t="s">
        <v>52</v>
      </c>
    </row>
    <row r="26" spans="1:11" ht="20.100000000000001" customHeight="1">
      <c r="A26" s="18" t="s">
        <v>2481</v>
      </c>
      <c r="B26" s="19">
        <v>0</v>
      </c>
      <c r="C26" s="19">
        <v>0</v>
      </c>
      <c r="D26" s="19">
        <v>0</v>
      </c>
      <c r="E26" s="19">
        <v>0</v>
      </c>
      <c r="F26" s="18" t="s">
        <v>52</v>
      </c>
      <c r="G26" s="1" t="s">
        <v>966</v>
      </c>
      <c r="H26" s="1" t="s">
        <v>2444</v>
      </c>
      <c r="I26" s="1" t="s">
        <v>2482</v>
      </c>
      <c r="J26" s="1" t="s">
        <v>52</v>
      </c>
      <c r="K26" s="1" t="s">
        <v>52</v>
      </c>
    </row>
    <row r="27" spans="1:11" ht="20.100000000000001" customHeight="1">
      <c r="A27" s="18" t="s">
        <v>2483</v>
      </c>
      <c r="B27" s="19">
        <v>0</v>
      </c>
      <c r="C27" s="19">
        <v>0</v>
      </c>
      <c r="D27" s="19">
        <v>0</v>
      </c>
      <c r="E27" s="19">
        <v>0</v>
      </c>
      <c r="F27" s="18" t="s">
        <v>52</v>
      </c>
      <c r="G27" s="1" t="s">
        <v>966</v>
      </c>
      <c r="H27" s="1" t="s">
        <v>2444</v>
      </c>
      <c r="I27" s="1" t="s">
        <v>2484</v>
      </c>
      <c r="J27" s="1" t="s">
        <v>52</v>
      </c>
      <c r="K27" s="1" t="s">
        <v>52</v>
      </c>
    </row>
    <row r="28" spans="1:11" ht="20.100000000000001" customHeight="1">
      <c r="A28" s="18" t="s">
        <v>2485</v>
      </c>
      <c r="B28" s="19">
        <v>0</v>
      </c>
      <c r="C28" s="19">
        <v>0</v>
      </c>
      <c r="D28" s="19">
        <v>0</v>
      </c>
      <c r="E28" s="19">
        <v>0</v>
      </c>
      <c r="F28" s="18" t="s">
        <v>52</v>
      </c>
      <c r="G28" s="1" t="s">
        <v>966</v>
      </c>
      <c r="H28" s="1" t="s">
        <v>2444</v>
      </c>
      <c r="I28" s="1" t="s">
        <v>2486</v>
      </c>
      <c r="J28" s="1" t="s">
        <v>52</v>
      </c>
      <c r="K28" s="1" t="s">
        <v>52</v>
      </c>
    </row>
    <row r="29" spans="1:11" ht="20.100000000000001" customHeight="1">
      <c r="A29" s="18" t="s">
        <v>2487</v>
      </c>
      <c r="B29" s="19">
        <v>259.7</v>
      </c>
      <c r="C29" s="19">
        <v>0</v>
      </c>
      <c r="D29" s="19">
        <v>0</v>
      </c>
      <c r="E29" s="19">
        <v>259.7</v>
      </c>
      <c r="F29" s="18" t="s">
        <v>52</v>
      </c>
      <c r="G29" s="1" t="s">
        <v>966</v>
      </c>
      <c r="H29" s="1" t="s">
        <v>2444</v>
      </c>
      <c r="I29" s="1" t="s">
        <v>2488</v>
      </c>
      <c r="J29" s="1" t="s">
        <v>52</v>
      </c>
      <c r="K29" s="1" t="s">
        <v>52</v>
      </c>
    </row>
    <row r="30" spans="1:11" ht="20.100000000000001" customHeight="1">
      <c r="A30" s="18" t="s">
        <v>2489</v>
      </c>
      <c r="B30" s="19">
        <v>0</v>
      </c>
      <c r="C30" s="19">
        <v>6260.2</v>
      </c>
      <c r="D30" s="19">
        <v>0</v>
      </c>
      <c r="E30" s="19">
        <v>6260.2</v>
      </c>
      <c r="F30" s="18" t="s">
        <v>52</v>
      </c>
      <c r="G30" s="1" t="s">
        <v>966</v>
      </c>
      <c r="H30" s="1" t="s">
        <v>2444</v>
      </c>
      <c r="I30" s="1" t="s">
        <v>2490</v>
      </c>
      <c r="J30" s="1" t="s">
        <v>52</v>
      </c>
      <c r="K30" s="1" t="s">
        <v>52</v>
      </c>
    </row>
    <row r="31" spans="1:11" ht="20.100000000000001" customHeight="1">
      <c r="A31" s="18" t="s">
        <v>2491</v>
      </c>
      <c r="B31" s="19">
        <v>0</v>
      </c>
      <c r="C31" s="19">
        <v>0</v>
      </c>
      <c r="D31" s="19">
        <v>100.5</v>
      </c>
      <c r="E31" s="19">
        <v>100.5</v>
      </c>
      <c r="F31" s="18" t="s">
        <v>52</v>
      </c>
      <c r="G31" s="1" t="s">
        <v>966</v>
      </c>
      <c r="H31" s="1" t="s">
        <v>2444</v>
      </c>
      <c r="I31" s="1" t="s">
        <v>2492</v>
      </c>
      <c r="J31" s="1" t="s">
        <v>52</v>
      </c>
      <c r="K31" s="1" t="s">
        <v>52</v>
      </c>
    </row>
    <row r="32" spans="1:11" ht="20.100000000000001" customHeight="1">
      <c r="A32" s="18" t="s">
        <v>2468</v>
      </c>
      <c r="B32" s="19">
        <v>259.7</v>
      </c>
      <c r="C32" s="19">
        <v>6260.2</v>
      </c>
      <c r="D32" s="19">
        <v>100.5</v>
      </c>
      <c r="E32" s="19">
        <v>6620.4</v>
      </c>
      <c r="F32" s="18" t="s">
        <v>52</v>
      </c>
      <c r="G32" s="1" t="s">
        <v>966</v>
      </c>
      <c r="H32" s="1" t="s">
        <v>2444</v>
      </c>
      <c r="I32" s="1" t="s">
        <v>2469</v>
      </c>
      <c r="J32" s="1" t="s">
        <v>52</v>
      </c>
      <c r="K32" s="1" t="s">
        <v>52</v>
      </c>
    </row>
    <row r="33" spans="1:11" ht="20.100000000000001" customHeight="1">
      <c r="A33" s="18" t="s">
        <v>2470</v>
      </c>
      <c r="B33" s="19">
        <v>0</v>
      </c>
      <c r="C33" s="19">
        <v>0</v>
      </c>
      <c r="D33" s="19">
        <v>0</v>
      </c>
      <c r="E33" s="19">
        <v>0</v>
      </c>
      <c r="F33" s="18" t="s">
        <v>52</v>
      </c>
      <c r="G33" s="1" t="s">
        <v>966</v>
      </c>
      <c r="H33" s="1" t="s">
        <v>2444</v>
      </c>
      <c r="I33" s="1" t="s">
        <v>52</v>
      </c>
      <c r="J33" s="1" t="s">
        <v>52</v>
      </c>
      <c r="K33" s="1" t="s">
        <v>52</v>
      </c>
    </row>
    <row r="34" spans="1:11" ht="20.100000000000001" customHeight="1">
      <c r="A34" s="18" t="s">
        <v>2493</v>
      </c>
      <c r="B34" s="19">
        <v>487.7</v>
      </c>
      <c r="C34" s="19">
        <v>6750.3</v>
      </c>
      <c r="D34" s="19">
        <v>362.8</v>
      </c>
      <c r="E34" s="19">
        <v>7600.8</v>
      </c>
      <c r="F34" s="18" t="s">
        <v>52</v>
      </c>
      <c r="G34" s="1" t="s">
        <v>966</v>
      </c>
      <c r="H34" s="1" t="s">
        <v>2444</v>
      </c>
      <c r="I34" s="1" t="s">
        <v>2494</v>
      </c>
      <c r="J34" s="1" t="s">
        <v>52</v>
      </c>
      <c r="K34" s="1" t="s">
        <v>52</v>
      </c>
    </row>
    <row r="35" spans="1:11" ht="20.100000000000001" customHeight="1">
      <c r="A35" s="20" t="s">
        <v>2495</v>
      </c>
      <c r="B35" s="21">
        <v>487</v>
      </c>
      <c r="C35" s="21">
        <v>6750</v>
      </c>
      <c r="D35" s="21">
        <v>362</v>
      </c>
      <c r="E35" s="21">
        <v>7599</v>
      </c>
      <c r="F35" s="22"/>
    </row>
  </sheetData>
  <mergeCells count="2">
    <mergeCell ref="A1:F1"/>
    <mergeCell ref="A2:F2"/>
  </mergeCells>
  <phoneticPr fontId="1" type="noConversion"/>
  <pageMargins left="0.78740157480314954" right="0" top="0.39370078740157477" bottom="0.39370078740157477" header="0" footer="0"/>
  <pageSetup paperSize="9" scale="8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04"/>
  <sheetViews>
    <sheetView topLeftCell="D143" workbookViewId="0">
      <selection activeCell="U156" sqref="U156"/>
    </sheetView>
  </sheetViews>
  <sheetFormatPr defaultRowHeight="16.5"/>
  <cols>
    <col min="1" max="1" width="22.75" hidden="1" customWidth="1"/>
    <col min="2" max="2" width="30.5" bestFit="1" customWidth="1"/>
    <col min="3" max="3" width="43.875" bestFit="1" customWidth="1"/>
    <col min="4" max="4" width="5.5" bestFit="1" customWidth="1"/>
    <col min="5" max="5" width="13.875" bestFit="1" customWidth="1"/>
    <col min="6" max="6" width="6.625" bestFit="1" customWidth="1"/>
    <col min="7" max="7" width="13.875" bestFit="1" customWidth="1"/>
    <col min="8" max="8" width="6.625" bestFit="1" customWidth="1"/>
    <col min="9" max="9" width="11.625" bestFit="1" customWidth="1"/>
    <col min="10" max="10" width="6.625" bestFit="1" customWidth="1"/>
    <col min="11" max="11" width="13.875" bestFit="1" customWidth="1"/>
    <col min="12" max="12" width="6.625" bestFit="1" customWidth="1"/>
    <col min="13" max="13" width="16.125" bestFit="1" customWidth="1"/>
    <col min="14" max="14" width="6.625" bestFit="1" customWidth="1"/>
    <col min="15" max="16" width="16.125" bestFit="1" customWidth="1"/>
    <col min="17" max="17" width="11.25" bestFit="1" customWidth="1"/>
    <col min="18" max="19" width="9.25" bestFit="1" customWidth="1"/>
    <col min="20" max="20" width="10.375" bestFit="1" customWidth="1"/>
    <col min="21" max="22" width="13.875" bestFit="1" customWidth="1"/>
    <col min="23" max="23" width="8.5" bestFit="1" customWidth="1"/>
    <col min="24" max="24" width="11.625" bestFit="1" customWidth="1"/>
    <col min="25" max="26" width="9" hidden="1" customWidth="1"/>
    <col min="27" max="27" width="11" hidden="1" customWidth="1"/>
    <col min="28" max="28" width="9" hidden="1" customWidth="1"/>
  </cols>
  <sheetData>
    <row r="1" spans="1:28" ht="30" customHeight="1">
      <c r="A1" s="39" t="s">
        <v>2496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8" ht="30" customHeight="1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8" ht="30" customHeight="1">
      <c r="A3" s="41" t="s">
        <v>808</v>
      </c>
      <c r="B3" s="41" t="s">
        <v>2</v>
      </c>
      <c r="C3" s="41" t="s">
        <v>2441</v>
      </c>
      <c r="D3" s="41" t="s">
        <v>4</v>
      </c>
      <c r="E3" s="41" t="s">
        <v>6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 t="s">
        <v>810</v>
      </c>
      <c r="Q3" s="41" t="s">
        <v>811</v>
      </c>
      <c r="R3" s="41"/>
      <c r="S3" s="41"/>
      <c r="T3" s="41"/>
      <c r="U3" s="41"/>
      <c r="V3" s="41"/>
      <c r="W3" s="41" t="s">
        <v>813</v>
      </c>
      <c r="X3" s="41" t="s">
        <v>12</v>
      </c>
      <c r="Y3" s="43" t="s">
        <v>2504</v>
      </c>
      <c r="Z3" s="43" t="s">
        <v>2505</v>
      </c>
      <c r="AA3" s="43" t="s">
        <v>2506</v>
      </c>
      <c r="AB3" s="43" t="s">
        <v>48</v>
      </c>
    </row>
    <row r="4" spans="1:28" ht="30" customHeight="1">
      <c r="A4" s="41"/>
      <c r="B4" s="41"/>
      <c r="C4" s="41"/>
      <c r="D4" s="41"/>
      <c r="E4" s="4" t="s">
        <v>2497</v>
      </c>
      <c r="F4" s="4" t="s">
        <v>2498</v>
      </c>
      <c r="G4" s="4" t="s">
        <v>2499</v>
      </c>
      <c r="H4" s="4" t="s">
        <v>2498</v>
      </c>
      <c r="I4" s="4" t="s">
        <v>2500</v>
      </c>
      <c r="J4" s="4" t="s">
        <v>2498</v>
      </c>
      <c r="K4" s="4" t="s">
        <v>2501</v>
      </c>
      <c r="L4" s="4" t="s">
        <v>2498</v>
      </c>
      <c r="M4" s="4" t="s">
        <v>2502</v>
      </c>
      <c r="N4" s="4" t="s">
        <v>2498</v>
      </c>
      <c r="O4" s="4" t="s">
        <v>2503</v>
      </c>
      <c r="P4" s="41"/>
      <c r="Q4" s="4" t="s">
        <v>2497</v>
      </c>
      <c r="R4" s="4" t="s">
        <v>2499</v>
      </c>
      <c r="S4" s="4" t="s">
        <v>2500</v>
      </c>
      <c r="T4" s="4" t="s">
        <v>2501</v>
      </c>
      <c r="U4" s="4" t="s">
        <v>2502</v>
      </c>
      <c r="V4" s="4" t="s">
        <v>2503</v>
      </c>
      <c r="W4" s="41"/>
      <c r="X4" s="41"/>
      <c r="Y4" s="43"/>
      <c r="Z4" s="43"/>
      <c r="AA4" s="43"/>
      <c r="AB4" s="43"/>
    </row>
    <row r="5" spans="1:28" ht="30" customHeight="1">
      <c r="A5" s="8" t="s">
        <v>1850</v>
      </c>
      <c r="B5" s="8" t="s">
        <v>1849</v>
      </c>
      <c r="C5" s="8" t="s">
        <v>1847</v>
      </c>
      <c r="D5" s="23" t="s">
        <v>94</v>
      </c>
      <c r="E5" s="24">
        <v>0</v>
      </c>
      <c r="F5" s="8" t="s">
        <v>52</v>
      </c>
      <c r="G5" s="24">
        <v>0</v>
      </c>
      <c r="H5" s="8" t="s">
        <v>52</v>
      </c>
      <c r="I5" s="24">
        <v>0</v>
      </c>
      <c r="J5" s="8" t="s">
        <v>52</v>
      </c>
      <c r="K5" s="24">
        <v>0</v>
      </c>
      <c r="L5" s="8" t="s">
        <v>52</v>
      </c>
      <c r="M5" s="24">
        <v>0</v>
      </c>
      <c r="N5" s="8" t="s">
        <v>52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101750</v>
      </c>
      <c r="V5" s="24">
        <f t="shared" ref="V5:V13" si="0">SMALL(Q5:U5,COUNTIF(Q5:U5,0)+1)</f>
        <v>101750</v>
      </c>
      <c r="W5" s="8" t="s">
        <v>2507</v>
      </c>
      <c r="X5" s="8" t="s">
        <v>1811</v>
      </c>
      <c r="Y5" s="2" t="s">
        <v>52</v>
      </c>
      <c r="Z5" s="2" t="s">
        <v>52</v>
      </c>
      <c r="AA5" s="25"/>
      <c r="AB5" s="2" t="s">
        <v>52</v>
      </c>
    </row>
    <row r="6" spans="1:28" ht="30" customHeight="1">
      <c r="A6" s="8" t="s">
        <v>2432</v>
      </c>
      <c r="B6" s="8" t="s">
        <v>1752</v>
      </c>
      <c r="C6" s="8" t="s">
        <v>1753</v>
      </c>
      <c r="D6" s="23" t="s">
        <v>94</v>
      </c>
      <c r="E6" s="24">
        <v>0</v>
      </c>
      <c r="F6" s="8" t="s">
        <v>52</v>
      </c>
      <c r="G6" s="24">
        <v>0</v>
      </c>
      <c r="H6" s="8" t="s">
        <v>52</v>
      </c>
      <c r="I6" s="24">
        <v>0</v>
      </c>
      <c r="J6" s="8" t="s">
        <v>52</v>
      </c>
      <c r="K6" s="24">
        <v>0</v>
      </c>
      <c r="L6" s="8" t="s">
        <v>52</v>
      </c>
      <c r="M6" s="24">
        <v>0</v>
      </c>
      <c r="N6" s="8" t="s">
        <v>52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24019</v>
      </c>
      <c r="V6" s="24">
        <f t="shared" si="0"/>
        <v>24019</v>
      </c>
      <c r="W6" s="8" t="s">
        <v>2508</v>
      </c>
      <c r="X6" s="8" t="s">
        <v>1811</v>
      </c>
      <c r="Y6" s="2" t="s">
        <v>52</v>
      </c>
      <c r="Z6" s="2" t="s">
        <v>52</v>
      </c>
      <c r="AA6" s="25"/>
      <c r="AB6" s="2" t="s">
        <v>52</v>
      </c>
    </row>
    <row r="7" spans="1:28" ht="30" customHeight="1">
      <c r="A7" s="8" t="s">
        <v>1878</v>
      </c>
      <c r="B7" s="8" t="s">
        <v>1877</v>
      </c>
      <c r="C7" s="8" t="s">
        <v>1875</v>
      </c>
      <c r="D7" s="23" t="s">
        <v>94</v>
      </c>
      <c r="E7" s="24">
        <v>0</v>
      </c>
      <c r="F7" s="8" t="s">
        <v>52</v>
      </c>
      <c r="G7" s="24">
        <v>0</v>
      </c>
      <c r="H7" s="8" t="s">
        <v>52</v>
      </c>
      <c r="I7" s="24">
        <v>0</v>
      </c>
      <c r="J7" s="8" t="s">
        <v>52</v>
      </c>
      <c r="K7" s="24">
        <v>0</v>
      </c>
      <c r="L7" s="8" t="s">
        <v>52</v>
      </c>
      <c r="M7" s="24">
        <v>0</v>
      </c>
      <c r="N7" s="8" t="s">
        <v>52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80295</v>
      </c>
      <c r="V7" s="24">
        <f t="shared" si="0"/>
        <v>80295</v>
      </c>
      <c r="W7" s="8" t="s">
        <v>2509</v>
      </c>
      <c r="X7" s="8" t="s">
        <v>1811</v>
      </c>
      <c r="Y7" s="2" t="s">
        <v>52</v>
      </c>
      <c r="Z7" s="2" t="s">
        <v>52</v>
      </c>
      <c r="AA7" s="25"/>
      <c r="AB7" s="2" t="s">
        <v>52</v>
      </c>
    </row>
    <row r="8" spans="1:28" ht="30" customHeight="1">
      <c r="A8" s="8" t="s">
        <v>1861</v>
      </c>
      <c r="B8" s="8" t="s">
        <v>1858</v>
      </c>
      <c r="C8" s="8" t="s">
        <v>1859</v>
      </c>
      <c r="D8" s="23" t="s">
        <v>94</v>
      </c>
      <c r="E8" s="24">
        <v>0</v>
      </c>
      <c r="F8" s="8" t="s">
        <v>52</v>
      </c>
      <c r="G8" s="24">
        <v>0</v>
      </c>
      <c r="H8" s="8" t="s">
        <v>52</v>
      </c>
      <c r="I8" s="24">
        <v>0</v>
      </c>
      <c r="J8" s="8" t="s">
        <v>52</v>
      </c>
      <c r="K8" s="24">
        <v>0</v>
      </c>
      <c r="L8" s="8" t="s">
        <v>52</v>
      </c>
      <c r="M8" s="24">
        <v>0</v>
      </c>
      <c r="N8" s="8" t="s">
        <v>52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1188</v>
      </c>
      <c r="V8" s="24">
        <f t="shared" si="0"/>
        <v>1188</v>
      </c>
      <c r="W8" s="8" t="s">
        <v>2510</v>
      </c>
      <c r="X8" s="8" t="s">
        <v>1811</v>
      </c>
      <c r="Y8" s="2" t="s">
        <v>52</v>
      </c>
      <c r="Z8" s="2" t="s">
        <v>52</v>
      </c>
      <c r="AA8" s="25"/>
      <c r="AB8" s="2" t="s">
        <v>52</v>
      </c>
    </row>
    <row r="9" spans="1:28" ht="30" customHeight="1">
      <c r="A9" s="8" t="s">
        <v>1812</v>
      </c>
      <c r="B9" s="8" t="s">
        <v>1797</v>
      </c>
      <c r="C9" s="8" t="s">
        <v>1798</v>
      </c>
      <c r="D9" s="23" t="s">
        <v>94</v>
      </c>
      <c r="E9" s="24">
        <v>0</v>
      </c>
      <c r="F9" s="8" t="s">
        <v>52</v>
      </c>
      <c r="G9" s="24">
        <v>0</v>
      </c>
      <c r="H9" s="8" t="s">
        <v>52</v>
      </c>
      <c r="I9" s="24">
        <v>0</v>
      </c>
      <c r="J9" s="8" t="s">
        <v>52</v>
      </c>
      <c r="K9" s="24">
        <v>0</v>
      </c>
      <c r="L9" s="8" t="s">
        <v>52</v>
      </c>
      <c r="M9" s="24">
        <v>0</v>
      </c>
      <c r="N9" s="8" t="s">
        <v>52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114000</v>
      </c>
      <c r="V9" s="24">
        <f t="shared" si="0"/>
        <v>114000</v>
      </c>
      <c r="W9" s="8" t="s">
        <v>2511</v>
      </c>
      <c r="X9" s="8" t="s">
        <v>1811</v>
      </c>
      <c r="Y9" s="2" t="s">
        <v>52</v>
      </c>
      <c r="Z9" s="2" t="s">
        <v>52</v>
      </c>
      <c r="AA9" s="25"/>
      <c r="AB9" s="2" t="s">
        <v>52</v>
      </c>
    </row>
    <row r="10" spans="1:28" ht="30" customHeight="1">
      <c r="A10" s="8" t="s">
        <v>2419</v>
      </c>
      <c r="B10" s="8" t="s">
        <v>1729</v>
      </c>
      <c r="C10" s="8" t="s">
        <v>1730</v>
      </c>
      <c r="D10" s="23" t="s">
        <v>94</v>
      </c>
      <c r="E10" s="24">
        <v>0</v>
      </c>
      <c r="F10" s="8" t="s">
        <v>52</v>
      </c>
      <c r="G10" s="24">
        <v>0</v>
      </c>
      <c r="H10" s="8" t="s">
        <v>52</v>
      </c>
      <c r="I10" s="24">
        <v>0</v>
      </c>
      <c r="J10" s="8" t="s">
        <v>52</v>
      </c>
      <c r="K10" s="24">
        <v>0</v>
      </c>
      <c r="L10" s="8" t="s">
        <v>52</v>
      </c>
      <c r="M10" s="24">
        <v>0</v>
      </c>
      <c r="N10" s="8" t="s">
        <v>52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1750</v>
      </c>
      <c r="V10" s="24">
        <f t="shared" si="0"/>
        <v>1750</v>
      </c>
      <c r="W10" s="8" t="s">
        <v>2512</v>
      </c>
      <c r="X10" s="8" t="s">
        <v>1811</v>
      </c>
      <c r="Y10" s="2" t="s">
        <v>52</v>
      </c>
      <c r="Z10" s="2" t="s">
        <v>52</v>
      </c>
      <c r="AA10" s="25"/>
      <c r="AB10" s="2" t="s">
        <v>52</v>
      </c>
    </row>
    <row r="11" spans="1:28" ht="30" customHeight="1">
      <c r="A11" s="8" t="s">
        <v>2422</v>
      </c>
      <c r="B11" s="8" t="s">
        <v>1735</v>
      </c>
      <c r="C11" s="8" t="s">
        <v>1736</v>
      </c>
      <c r="D11" s="23" t="s">
        <v>94</v>
      </c>
      <c r="E11" s="24">
        <v>0</v>
      </c>
      <c r="F11" s="8" t="s">
        <v>52</v>
      </c>
      <c r="G11" s="24">
        <v>0</v>
      </c>
      <c r="H11" s="8" t="s">
        <v>52</v>
      </c>
      <c r="I11" s="24">
        <v>0</v>
      </c>
      <c r="J11" s="8" t="s">
        <v>52</v>
      </c>
      <c r="K11" s="24">
        <v>0</v>
      </c>
      <c r="L11" s="8" t="s">
        <v>52</v>
      </c>
      <c r="M11" s="24">
        <v>0</v>
      </c>
      <c r="N11" s="8" t="s">
        <v>52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12148</v>
      </c>
      <c r="V11" s="24">
        <f t="shared" si="0"/>
        <v>12148</v>
      </c>
      <c r="W11" s="8" t="s">
        <v>2513</v>
      </c>
      <c r="X11" s="8" t="s">
        <v>1811</v>
      </c>
      <c r="Y11" s="2" t="s">
        <v>52</v>
      </c>
      <c r="Z11" s="2" t="s">
        <v>52</v>
      </c>
      <c r="AA11" s="25"/>
      <c r="AB11" s="2" t="s">
        <v>52</v>
      </c>
    </row>
    <row r="12" spans="1:28" ht="30" customHeight="1">
      <c r="A12" s="8" t="s">
        <v>2429</v>
      </c>
      <c r="B12" s="8" t="s">
        <v>1744</v>
      </c>
      <c r="C12" s="8" t="s">
        <v>1745</v>
      </c>
      <c r="D12" s="23" t="s">
        <v>94</v>
      </c>
      <c r="E12" s="24">
        <v>0</v>
      </c>
      <c r="F12" s="8" t="s">
        <v>52</v>
      </c>
      <c r="G12" s="24">
        <v>0</v>
      </c>
      <c r="H12" s="8" t="s">
        <v>52</v>
      </c>
      <c r="I12" s="24">
        <v>0</v>
      </c>
      <c r="J12" s="8" t="s">
        <v>52</v>
      </c>
      <c r="K12" s="24">
        <v>0</v>
      </c>
      <c r="L12" s="8" t="s">
        <v>52</v>
      </c>
      <c r="M12" s="24">
        <v>0</v>
      </c>
      <c r="N12" s="8" t="s">
        <v>52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1159</v>
      </c>
      <c r="V12" s="24">
        <f t="shared" si="0"/>
        <v>1159</v>
      </c>
      <c r="W12" s="8" t="s">
        <v>2514</v>
      </c>
      <c r="X12" s="8" t="s">
        <v>1811</v>
      </c>
      <c r="Y12" s="2" t="s">
        <v>52</v>
      </c>
      <c r="Z12" s="2" t="s">
        <v>52</v>
      </c>
      <c r="AA12" s="25"/>
      <c r="AB12" s="2" t="s">
        <v>52</v>
      </c>
    </row>
    <row r="13" spans="1:28" ht="30" customHeight="1">
      <c r="A13" s="8" t="s">
        <v>2152</v>
      </c>
      <c r="B13" s="8" t="s">
        <v>2134</v>
      </c>
      <c r="C13" s="8" t="s">
        <v>2135</v>
      </c>
      <c r="D13" s="23" t="s">
        <v>94</v>
      </c>
      <c r="E13" s="24">
        <v>0</v>
      </c>
      <c r="F13" s="8" t="s">
        <v>52</v>
      </c>
      <c r="G13" s="24">
        <v>0</v>
      </c>
      <c r="H13" s="8" t="s">
        <v>52</v>
      </c>
      <c r="I13" s="24">
        <v>0</v>
      </c>
      <c r="J13" s="8" t="s">
        <v>52</v>
      </c>
      <c r="K13" s="24">
        <v>0</v>
      </c>
      <c r="L13" s="8" t="s">
        <v>52</v>
      </c>
      <c r="M13" s="24">
        <v>0</v>
      </c>
      <c r="N13" s="8" t="s">
        <v>52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583</v>
      </c>
      <c r="V13" s="24">
        <f t="shared" si="0"/>
        <v>583</v>
      </c>
      <c r="W13" s="8" t="s">
        <v>2515</v>
      </c>
      <c r="X13" s="8" t="s">
        <v>1811</v>
      </c>
      <c r="Y13" s="2" t="s">
        <v>52</v>
      </c>
      <c r="Z13" s="2" t="s">
        <v>52</v>
      </c>
      <c r="AA13" s="25"/>
      <c r="AB13" s="2" t="s">
        <v>52</v>
      </c>
    </row>
    <row r="14" spans="1:28" ht="30" customHeight="1">
      <c r="A14" s="8" t="s">
        <v>663</v>
      </c>
      <c r="B14" s="8" t="s">
        <v>660</v>
      </c>
      <c r="C14" s="8" t="s">
        <v>661</v>
      </c>
      <c r="D14" s="23" t="s">
        <v>662</v>
      </c>
      <c r="E14" s="24">
        <v>0</v>
      </c>
      <c r="F14" s="8" t="s">
        <v>52</v>
      </c>
      <c r="G14" s="24">
        <v>1000</v>
      </c>
      <c r="H14" s="8" t="s">
        <v>2516</v>
      </c>
      <c r="I14" s="24">
        <v>0</v>
      </c>
      <c r="J14" s="8" t="s">
        <v>52</v>
      </c>
      <c r="K14" s="24">
        <v>0</v>
      </c>
      <c r="L14" s="8" t="s">
        <v>52</v>
      </c>
      <c r="M14" s="24">
        <v>0</v>
      </c>
      <c r="N14" s="8" t="s">
        <v>52</v>
      </c>
      <c r="O14" s="24">
        <f>SMALL(E14:M14,COUNTIF(E14:M14,0)+1)</f>
        <v>1000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8" t="s">
        <v>2517</v>
      </c>
      <c r="X14" s="8" t="s">
        <v>52</v>
      </c>
      <c r="Y14" s="2" t="s">
        <v>52</v>
      </c>
      <c r="Z14" s="2" t="s">
        <v>52</v>
      </c>
      <c r="AA14" s="25"/>
      <c r="AB14" s="2" t="s">
        <v>52</v>
      </c>
    </row>
    <row r="15" spans="1:28" ht="30" customHeight="1">
      <c r="A15" s="8" t="s">
        <v>1413</v>
      </c>
      <c r="B15" s="8" t="s">
        <v>175</v>
      </c>
      <c r="C15" s="8" t="s">
        <v>1412</v>
      </c>
      <c r="D15" s="23" t="s">
        <v>109</v>
      </c>
      <c r="E15" s="24">
        <v>0</v>
      </c>
      <c r="F15" s="8" t="s">
        <v>52</v>
      </c>
      <c r="G15" s="24">
        <v>0</v>
      </c>
      <c r="H15" s="8" t="s">
        <v>52</v>
      </c>
      <c r="I15" s="24">
        <v>0</v>
      </c>
      <c r="J15" s="8" t="s">
        <v>52</v>
      </c>
      <c r="K15" s="24">
        <v>0</v>
      </c>
      <c r="L15" s="8" t="s">
        <v>52</v>
      </c>
      <c r="M15" s="24">
        <v>0</v>
      </c>
      <c r="N15" s="8" t="s">
        <v>52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8" t="s">
        <v>2518</v>
      </c>
      <c r="X15" s="8" t="s">
        <v>1002</v>
      </c>
      <c r="Y15" s="2" t="s">
        <v>52</v>
      </c>
      <c r="Z15" s="2" t="s">
        <v>52</v>
      </c>
      <c r="AA15" s="25"/>
      <c r="AB15" s="2" t="s">
        <v>52</v>
      </c>
    </row>
    <row r="16" spans="1:28" ht="30" customHeight="1">
      <c r="A16" s="8" t="s">
        <v>177</v>
      </c>
      <c r="B16" s="8" t="s">
        <v>175</v>
      </c>
      <c r="C16" s="8" t="s">
        <v>176</v>
      </c>
      <c r="D16" s="23" t="s">
        <v>109</v>
      </c>
      <c r="E16" s="24">
        <v>0</v>
      </c>
      <c r="F16" s="8" t="s">
        <v>52</v>
      </c>
      <c r="G16" s="24">
        <v>0</v>
      </c>
      <c r="H16" s="8" t="s">
        <v>52</v>
      </c>
      <c r="I16" s="24">
        <v>32000</v>
      </c>
      <c r="J16" s="8" t="s">
        <v>2519</v>
      </c>
      <c r="K16" s="24">
        <v>0</v>
      </c>
      <c r="L16" s="8" t="s">
        <v>52</v>
      </c>
      <c r="M16" s="24">
        <v>0</v>
      </c>
      <c r="N16" s="8" t="s">
        <v>52</v>
      </c>
      <c r="O16" s="24">
        <f t="shared" ref="O16:O43" si="1">SMALL(E16:M16,COUNTIF(E16:M16,0)+1)</f>
        <v>32000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8" t="s">
        <v>2520</v>
      </c>
      <c r="X16" s="8" t="s">
        <v>52</v>
      </c>
      <c r="Y16" s="2" t="s">
        <v>52</v>
      </c>
      <c r="Z16" s="2" t="s">
        <v>52</v>
      </c>
      <c r="AA16" s="25"/>
      <c r="AB16" s="2" t="s">
        <v>52</v>
      </c>
    </row>
    <row r="17" spans="1:28" ht="30" customHeight="1">
      <c r="A17" s="8" t="s">
        <v>1443</v>
      </c>
      <c r="B17" s="8" t="s">
        <v>1441</v>
      </c>
      <c r="C17" s="8" t="s">
        <v>1442</v>
      </c>
      <c r="D17" s="23" t="s">
        <v>77</v>
      </c>
      <c r="E17" s="24">
        <v>8120</v>
      </c>
      <c r="F17" s="8" t="s">
        <v>52</v>
      </c>
      <c r="G17" s="24">
        <v>8834.99</v>
      </c>
      <c r="H17" s="8" t="s">
        <v>2521</v>
      </c>
      <c r="I17" s="24">
        <v>7709.62</v>
      </c>
      <c r="J17" s="8" t="s">
        <v>2522</v>
      </c>
      <c r="K17" s="24">
        <v>0</v>
      </c>
      <c r="L17" s="8" t="s">
        <v>52</v>
      </c>
      <c r="M17" s="24">
        <v>0</v>
      </c>
      <c r="N17" s="8" t="s">
        <v>52</v>
      </c>
      <c r="O17" s="24">
        <f t="shared" si="1"/>
        <v>7709.62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8" t="s">
        <v>2523</v>
      </c>
      <c r="X17" s="8" t="s">
        <v>52</v>
      </c>
      <c r="Y17" s="2" t="s">
        <v>52</v>
      </c>
      <c r="Z17" s="2" t="s">
        <v>52</v>
      </c>
      <c r="AA17" s="25"/>
      <c r="AB17" s="2" t="s">
        <v>52</v>
      </c>
    </row>
    <row r="18" spans="1:28" ht="30" customHeight="1">
      <c r="A18" s="8" t="s">
        <v>1967</v>
      </c>
      <c r="B18" s="8" t="s">
        <v>1965</v>
      </c>
      <c r="C18" s="8" t="s">
        <v>1966</v>
      </c>
      <c r="D18" s="23" t="s">
        <v>77</v>
      </c>
      <c r="E18" s="24">
        <v>8419</v>
      </c>
      <c r="F18" s="8" t="s">
        <v>52</v>
      </c>
      <c r="G18" s="24">
        <v>9002.9500000000007</v>
      </c>
      <c r="H18" s="8" t="s">
        <v>2521</v>
      </c>
      <c r="I18" s="24">
        <v>8011.95</v>
      </c>
      <c r="J18" s="8" t="s">
        <v>2522</v>
      </c>
      <c r="K18" s="24">
        <v>0</v>
      </c>
      <c r="L18" s="8" t="s">
        <v>52</v>
      </c>
      <c r="M18" s="24">
        <v>0</v>
      </c>
      <c r="N18" s="8" t="s">
        <v>52</v>
      </c>
      <c r="O18" s="24">
        <f t="shared" si="1"/>
        <v>8011.95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8" t="s">
        <v>2524</v>
      </c>
      <c r="X18" s="8" t="s">
        <v>52</v>
      </c>
      <c r="Y18" s="2" t="s">
        <v>52</v>
      </c>
      <c r="Z18" s="2" t="s">
        <v>52</v>
      </c>
      <c r="AA18" s="25"/>
      <c r="AB18" s="2" t="s">
        <v>52</v>
      </c>
    </row>
    <row r="19" spans="1:28" ht="30" customHeight="1">
      <c r="A19" s="8" t="s">
        <v>1037</v>
      </c>
      <c r="B19" s="8" t="s">
        <v>1034</v>
      </c>
      <c r="C19" s="8" t="s">
        <v>1035</v>
      </c>
      <c r="D19" s="23" t="s">
        <v>886</v>
      </c>
      <c r="E19" s="24">
        <v>330</v>
      </c>
      <c r="F19" s="8" t="s">
        <v>52</v>
      </c>
      <c r="G19" s="24">
        <v>300</v>
      </c>
      <c r="H19" s="8" t="s">
        <v>2525</v>
      </c>
      <c r="I19" s="24">
        <v>238</v>
      </c>
      <c r="J19" s="8" t="s">
        <v>2526</v>
      </c>
      <c r="K19" s="24">
        <v>0</v>
      </c>
      <c r="L19" s="8" t="s">
        <v>52</v>
      </c>
      <c r="M19" s="24">
        <v>0</v>
      </c>
      <c r="N19" s="8" t="s">
        <v>52</v>
      </c>
      <c r="O19" s="24">
        <f t="shared" si="1"/>
        <v>238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8" t="s">
        <v>2527</v>
      </c>
      <c r="X19" s="8" t="s">
        <v>1036</v>
      </c>
      <c r="Y19" s="2" t="s">
        <v>52</v>
      </c>
      <c r="Z19" s="2" t="s">
        <v>52</v>
      </c>
      <c r="AA19" s="25"/>
      <c r="AB19" s="2" t="s">
        <v>52</v>
      </c>
    </row>
    <row r="20" spans="1:28" ht="30" customHeight="1">
      <c r="A20" s="8" t="s">
        <v>2094</v>
      </c>
      <c r="B20" s="8" t="s">
        <v>1034</v>
      </c>
      <c r="C20" s="8" t="s">
        <v>2093</v>
      </c>
      <c r="D20" s="23" t="s">
        <v>886</v>
      </c>
      <c r="E20" s="24">
        <v>1200</v>
      </c>
      <c r="F20" s="8" t="s">
        <v>52</v>
      </c>
      <c r="G20" s="24">
        <v>1500</v>
      </c>
      <c r="H20" s="8" t="s">
        <v>2525</v>
      </c>
      <c r="I20" s="24">
        <v>1350</v>
      </c>
      <c r="J20" s="8" t="s">
        <v>2526</v>
      </c>
      <c r="K20" s="24">
        <v>0</v>
      </c>
      <c r="L20" s="8" t="s">
        <v>52</v>
      </c>
      <c r="M20" s="24">
        <v>0</v>
      </c>
      <c r="N20" s="8" t="s">
        <v>52</v>
      </c>
      <c r="O20" s="24">
        <f t="shared" si="1"/>
        <v>1200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8" t="s">
        <v>2528</v>
      </c>
      <c r="X20" s="8" t="s">
        <v>1036</v>
      </c>
      <c r="Y20" s="2" t="s">
        <v>52</v>
      </c>
      <c r="Z20" s="2" t="s">
        <v>52</v>
      </c>
      <c r="AA20" s="25"/>
      <c r="AB20" s="2" t="s">
        <v>52</v>
      </c>
    </row>
    <row r="21" spans="1:28" ht="30" customHeight="1">
      <c r="A21" s="8" t="s">
        <v>2128</v>
      </c>
      <c r="B21" s="8" t="s">
        <v>2125</v>
      </c>
      <c r="C21" s="8" t="s">
        <v>2126</v>
      </c>
      <c r="D21" s="23" t="s">
        <v>1113</v>
      </c>
      <c r="E21" s="24">
        <v>2.2200000000000002</v>
      </c>
      <c r="F21" s="8" t="s">
        <v>52</v>
      </c>
      <c r="G21" s="24">
        <v>2.7</v>
      </c>
      <c r="H21" s="8" t="s">
        <v>2529</v>
      </c>
      <c r="I21" s="24">
        <v>2.5</v>
      </c>
      <c r="J21" s="8" t="s">
        <v>2530</v>
      </c>
      <c r="K21" s="24">
        <v>0</v>
      </c>
      <c r="L21" s="8" t="s">
        <v>52</v>
      </c>
      <c r="M21" s="24">
        <v>0</v>
      </c>
      <c r="N21" s="8" t="s">
        <v>52</v>
      </c>
      <c r="O21" s="24">
        <f t="shared" si="1"/>
        <v>2.2200000000000002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8" t="s">
        <v>2531</v>
      </c>
      <c r="X21" s="8" t="s">
        <v>2127</v>
      </c>
      <c r="Y21" s="2" t="s">
        <v>52</v>
      </c>
      <c r="Z21" s="2" t="s">
        <v>52</v>
      </c>
      <c r="AA21" s="25"/>
      <c r="AB21" s="2" t="s">
        <v>52</v>
      </c>
    </row>
    <row r="22" spans="1:28" ht="30" customHeight="1">
      <c r="A22" s="8" t="s">
        <v>1148</v>
      </c>
      <c r="B22" s="8" t="s">
        <v>1146</v>
      </c>
      <c r="C22" s="8" t="s">
        <v>1147</v>
      </c>
      <c r="D22" s="23" t="s">
        <v>77</v>
      </c>
      <c r="E22" s="24">
        <v>150</v>
      </c>
      <c r="F22" s="8" t="s">
        <v>52</v>
      </c>
      <c r="G22" s="24">
        <v>0</v>
      </c>
      <c r="H22" s="8" t="s">
        <v>52</v>
      </c>
      <c r="I22" s="24">
        <v>0</v>
      </c>
      <c r="J22" s="8" t="s">
        <v>52</v>
      </c>
      <c r="K22" s="24">
        <v>0</v>
      </c>
      <c r="L22" s="8" t="s">
        <v>52</v>
      </c>
      <c r="M22" s="24">
        <v>0</v>
      </c>
      <c r="N22" s="8" t="s">
        <v>52</v>
      </c>
      <c r="O22" s="24">
        <f t="shared" si="1"/>
        <v>150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8" t="s">
        <v>2532</v>
      </c>
      <c r="X22" s="8" t="s">
        <v>52</v>
      </c>
      <c r="Y22" s="2" t="s">
        <v>52</v>
      </c>
      <c r="Z22" s="2" t="s">
        <v>52</v>
      </c>
      <c r="AA22" s="25"/>
      <c r="AB22" s="2" t="s">
        <v>52</v>
      </c>
    </row>
    <row r="23" spans="1:28" ht="30" customHeight="1">
      <c r="A23" s="8" t="s">
        <v>1816</v>
      </c>
      <c r="B23" s="8" t="s">
        <v>1814</v>
      </c>
      <c r="C23" s="8" t="s">
        <v>1815</v>
      </c>
      <c r="D23" s="23" t="s">
        <v>1113</v>
      </c>
      <c r="E23" s="24">
        <v>0</v>
      </c>
      <c r="F23" s="8" t="s">
        <v>52</v>
      </c>
      <c r="G23" s="24">
        <v>1371.81</v>
      </c>
      <c r="H23" s="8" t="s">
        <v>2529</v>
      </c>
      <c r="I23" s="24">
        <v>1303</v>
      </c>
      <c r="J23" s="8" t="s">
        <v>2533</v>
      </c>
      <c r="K23" s="24">
        <v>0</v>
      </c>
      <c r="L23" s="8" t="s">
        <v>52</v>
      </c>
      <c r="M23" s="24">
        <v>0</v>
      </c>
      <c r="N23" s="8" t="s">
        <v>52</v>
      </c>
      <c r="O23" s="24">
        <f t="shared" si="1"/>
        <v>1303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8" t="s">
        <v>2534</v>
      </c>
      <c r="X23" s="8" t="s">
        <v>52</v>
      </c>
      <c r="Y23" s="2" t="s">
        <v>52</v>
      </c>
      <c r="Z23" s="2" t="s">
        <v>52</v>
      </c>
      <c r="AA23" s="25"/>
      <c r="AB23" s="2" t="s">
        <v>52</v>
      </c>
    </row>
    <row r="24" spans="1:28" ht="30" customHeight="1">
      <c r="A24" s="8" t="s">
        <v>1865</v>
      </c>
      <c r="B24" s="8" t="s">
        <v>1863</v>
      </c>
      <c r="C24" s="8" t="s">
        <v>1864</v>
      </c>
      <c r="D24" s="23" t="s">
        <v>1113</v>
      </c>
      <c r="E24" s="24">
        <v>0</v>
      </c>
      <c r="F24" s="8" t="s">
        <v>52</v>
      </c>
      <c r="G24" s="24">
        <v>1500.9</v>
      </c>
      <c r="H24" s="8" t="s">
        <v>2529</v>
      </c>
      <c r="I24" s="24">
        <v>1477</v>
      </c>
      <c r="J24" s="8" t="s">
        <v>2533</v>
      </c>
      <c r="K24" s="24">
        <v>0</v>
      </c>
      <c r="L24" s="8" t="s">
        <v>52</v>
      </c>
      <c r="M24" s="24">
        <v>0</v>
      </c>
      <c r="N24" s="8" t="s">
        <v>52</v>
      </c>
      <c r="O24" s="24">
        <f t="shared" si="1"/>
        <v>1477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8" t="s">
        <v>2535</v>
      </c>
      <c r="X24" s="8" t="s">
        <v>52</v>
      </c>
      <c r="Y24" s="2" t="s">
        <v>52</v>
      </c>
      <c r="Z24" s="2" t="s">
        <v>52</v>
      </c>
      <c r="AA24" s="25"/>
      <c r="AB24" s="2" t="s">
        <v>52</v>
      </c>
    </row>
    <row r="25" spans="1:28" ht="30" customHeight="1">
      <c r="A25" s="8" t="s">
        <v>2132</v>
      </c>
      <c r="B25" s="8" t="s">
        <v>2130</v>
      </c>
      <c r="C25" s="8" t="s">
        <v>2131</v>
      </c>
      <c r="D25" s="23" t="s">
        <v>886</v>
      </c>
      <c r="E25" s="24">
        <v>12042</v>
      </c>
      <c r="F25" s="8" t="s">
        <v>52</v>
      </c>
      <c r="G25" s="24">
        <v>13200</v>
      </c>
      <c r="H25" s="8" t="s">
        <v>2529</v>
      </c>
      <c r="I25" s="24">
        <v>13000</v>
      </c>
      <c r="J25" s="8" t="s">
        <v>2530</v>
      </c>
      <c r="K25" s="24">
        <v>0</v>
      </c>
      <c r="L25" s="8" t="s">
        <v>52</v>
      </c>
      <c r="M25" s="24">
        <v>0</v>
      </c>
      <c r="N25" s="8" t="s">
        <v>52</v>
      </c>
      <c r="O25" s="24">
        <f t="shared" si="1"/>
        <v>12042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8" t="s">
        <v>2536</v>
      </c>
      <c r="X25" s="8" t="s">
        <v>52</v>
      </c>
      <c r="Y25" s="2" t="s">
        <v>52</v>
      </c>
      <c r="Z25" s="2" t="s">
        <v>52</v>
      </c>
      <c r="AA25" s="25"/>
      <c r="AB25" s="2" t="s">
        <v>52</v>
      </c>
    </row>
    <row r="26" spans="1:28" ht="30" customHeight="1">
      <c r="A26" s="8" t="s">
        <v>2183</v>
      </c>
      <c r="B26" s="8" t="s">
        <v>2181</v>
      </c>
      <c r="C26" s="8" t="s">
        <v>2182</v>
      </c>
      <c r="D26" s="23" t="s">
        <v>886</v>
      </c>
      <c r="E26" s="24">
        <v>0</v>
      </c>
      <c r="F26" s="8" t="s">
        <v>52</v>
      </c>
      <c r="G26" s="24">
        <v>2290</v>
      </c>
      <c r="H26" s="8" t="s">
        <v>2537</v>
      </c>
      <c r="I26" s="24">
        <v>2390</v>
      </c>
      <c r="J26" s="8" t="s">
        <v>2538</v>
      </c>
      <c r="K26" s="24">
        <v>0</v>
      </c>
      <c r="L26" s="8" t="s">
        <v>52</v>
      </c>
      <c r="M26" s="24">
        <v>0</v>
      </c>
      <c r="N26" s="8" t="s">
        <v>52</v>
      </c>
      <c r="O26" s="24">
        <f t="shared" si="1"/>
        <v>2290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8" t="s">
        <v>2539</v>
      </c>
      <c r="X26" s="8" t="s">
        <v>52</v>
      </c>
      <c r="Y26" s="2" t="s">
        <v>52</v>
      </c>
      <c r="Z26" s="2" t="s">
        <v>52</v>
      </c>
      <c r="AA26" s="25"/>
      <c r="AB26" s="2" t="s">
        <v>52</v>
      </c>
    </row>
    <row r="27" spans="1:28" ht="30" customHeight="1">
      <c r="A27" s="8" t="s">
        <v>2123</v>
      </c>
      <c r="B27" s="8" t="s">
        <v>2121</v>
      </c>
      <c r="C27" s="8" t="s">
        <v>2122</v>
      </c>
      <c r="D27" s="23" t="s">
        <v>886</v>
      </c>
      <c r="E27" s="24">
        <v>0</v>
      </c>
      <c r="F27" s="8" t="s">
        <v>52</v>
      </c>
      <c r="G27" s="24">
        <v>11270</v>
      </c>
      <c r="H27" s="8" t="s">
        <v>2537</v>
      </c>
      <c r="I27" s="24">
        <v>11350</v>
      </c>
      <c r="J27" s="8" t="s">
        <v>2538</v>
      </c>
      <c r="K27" s="24">
        <v>0</v>
      </c>
      <c r="L27" s="8" t="s">
        <v>52</v>
      </c>
      <c r="M27" s="24">
        <v>0</v>
      </c>
      <c r="N27" s="8" t="s">
        <v>52</v>
      </c>
      <c r="O27" s="24">
        <f t="shared" si="1"/>
        <v>11270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8" t="s">
        <v>2540</v>
      </c>
      <c r="X27" s="8" t="s">
        <v>52</v>
      </c>
      <c r="Y27" s="2" t="s">
        <v>52</v>
      </c>
      <c r="Z27" s="2" t="s">
        <v>52</v>
      </c>
      <c r="AA27" s="25"/>
      <c r="AB27" s="2" t="s">
        <v>52</v>
      </c>
    </row>
    <row r="28" spans="1:28" ht="30" customHeight="1">
      <c r="A28" s="8" t="s">
        <v>1207</v>
      </c>
      <c r="B28" s="8" t="s">
        <v>1205</v>
      </c>
      <c r="C28" s="8" t="s">
        <v>1206</v>
      </c>
      <c r="D28" s="23" t="s">
        <v>886</v>
      </c>
      <c r="E28" s="24">
        <v>747</v>
      </c>
      <c r="F28" s="8" t="s">
        <v>52</v>
      </c>
      <c r="G28" s="24">
        <v>760</v>
      </c>
      <c r="H28" s="8" t="s">
        <v>2541</v>
      </c>
      <c r="I28" s="24">
        <v>0</v>
      </c>
      <c r="J28" s="8" t="s">
        <v>52</v>
      </c>
      <c r="K28" s="24">
        <v>0</v>
      </c>
      <c r="L28" s="8" t="s">
        <v>52</v>
      </c>
      <c r="M28" s="24">
        <v>0</v>
      </c>
      <c r="N28" s="8" t="s">
        <v>52</v>
      </c>
      <c r="O28" s="24">
        <f t="shared" si="1"/>
        <v>747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8" t="s">
        <v>2542</v>
      </c>
      <c r="X28" s="8" t="s">
        <v>52</v>
      </c>
      <c r="Y28" s="2" t="s">
        <v>52</v>
      </c>
      <c r="Z28" s="2" t="s">
        <v>52</v>
      </c>
      <c r="AA28" s="25"/>
      <c r="AB28" s="2" t="s">
        <v>52</v>
      </c>
    </row>
    <row r="29" spans="1:28" ht="30" customHeight="1">
      <c r="A29" s="8" t="s">
        <v>1029</v>
      </c>
      <c r="B29" s="8" t="s">
        <v>119</v>
      </c>
      <c r="C29" s="8" t="s">
        <v>1028</v>
      </c>
      <c r="D29" s="23" t="s">
        <v>121</v>
      </c>
      <c r="E29" s="24">
        <v>0</v>
      </c>
      <c r="F29" s="8" t="s">
        <v>52</v>
      </c>
      <c r="G29" s="24">
        <v>650000</v>
      </c>
      <c r="H29" s="8" t="s">
        <v>2543</v>
      </c>
      <c r="I29" s="24">
        <v>708000</v>
      </c>
      <c r="J29" s="8" t="s">
        <v>2544</v>
      </c>
      <c r="K29" s="24">
        <v>0</v>
      </c>
      <c r="L29" s="8" t="s">
        <v>52</v>
      </c>
      <c r="M29" s="24">
        <v>0</v>
      </c>
      <c r="N29" s="8" t="s">
        <v>52</v>
      </c>
      <c r="O29" s="24">
        <f t="shared" si="1"/>
        <v>650000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8" t="s">
        <v>2545</v>
      </c>
      <c r="X29" s="8" t="s">
        <v>52</v>
      </c>
      <c r="Y29" s="2" t="s">
        <v>52</v>
      </c>
      <c r="Z29" s="2" t="s">
        <v>52</v>
      </c>
      <c r="AA29" s="25"/>
      <c r="AB29" s="2" t="s">
        <v>52</v>
      </c>
    </row>
    <row r="30" spans="1:28" ht="30" customHeight="1">
      <c r="A30" s="8" t="s">
        <v>122</v>
      </c>
      <c r="B30" s="8" t="s">
        <v>119</v>
      </c>
      <c r="C30" s="8" t="s">
        <v>120</v>
      </c>
      <c r="D30" s="23" t="s">
        <v>121</v>
      </c>
      <c r="E30" s="24">
        <v>0</v>
      </c>
      <c r="F30" s="8" t="s">
        <v>52</v>
      </c>
      <c r="G30" s="24">
        <v>640000</v>
      </c>
      <c r="H30" s="8" t="s">
        <v>2543</v>
      </c>
      <c r="I30" s="24">
        <v>698000</v>
      </c>
      <c r="J30" s="8" t="s">
        <v>2544</v>
      </c>
      <c r="K30" s="24">
        <v>0</v>
      </c>
      <c r="L30" s="8" t="s">
        <v>52</v>
      </c>
      <c r="M30" s="24">
        <v>0</v>
      </c>
      <c r="N30" s="8" t="s">
        <v>52</v>
      </c>
      <c r="O30" s="24">
        <f t="shared" si="1"/>
        <v>640000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8" t="s">
        <v>2546</v>
      </c>
      <c r="X30" s="8" t="s">
        <v>52</v>
      </c>
      <c r="Y30" s="2" t="s">
        <v>52</v>
      </c>
      <c r="Z30" s="2" t="s">
        <v>52</v>
      </c>
      <c r="AA30" s="25"/>
      <c r="AB30" s="2" t="s">
        <v>52</v>
      </c>
    </row>
    <row r="31" spans="1:28" ht="30" customHeight="1">
      <c r="A31" s="8" t="s">
        <v>1032</v>
      </c>
      <c r="B31" s="8" t="s">
        <v>119</v>
      </c>
      <c r="C31" s="8" t="s">
        <v>1031</v>
      </c>
      <c r="D31" s="23" t="s">
        <v>121</v>
      </c>
      <c r="E31" s="24">
        <v>0</v>
      </c>
      <c r="F31" s="8" t="s">
        <v>52</v>
      </c>
      <c r="G31" s="24">
        <v>635000</v>
      </c>
      <c r="H31" s="8" t="s">
        <v>2543</v>
      </c>
      <c r="I31" s="24">
        <v>693000</v>
      </c>
      <c r="J31" s="8" t="s">
        <v>2544</v>
      </c>
      <c r="K31" s="24">
        <v>0</v>
      </c>
      <c r="L31" s="8" t="s">
        <v>52</v>
      </c>
      <c r="M31" s="24">
        <v>0</v>
      </c>
      <c r="N31" s="8" t="s">
        <v>52</v>
      </c>
      <c r="O31" s="24">
        <f t="shared" si="1"/>
        <v>635000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8" t="s">
        <v>2547</v>
      </c>
      <c r="X31" s="8" t="s">
        <v>52</v>
      </c>
      <c r="Y31" s="2" t="s">
        <v>52</v>
      </c>
      <c r="Z31" s="2" t="s">
        <v>52</v>
      </c>
      <c r="AA31" s="25"/>
      <c r="AB31" s="2" t="s">
        <v>52</v>
      </c>
    </row>
    <row r="32" spans="1:28" ht="30" customHeight="1">
      <c r="A32" s="8" t="s">
        <v>1203</v>
      </c>
      <c r="B32" s="8" t="s">
        <v>1201</v>
      </c>
      <c r="C32" s="8" t="s">
        <v>1202</v>
      </c>
      <c r="D32" s="23" t="s">
        <v>886</v>
      </c>
      <c r="E32" s="24">
        <v>0</v>
      </c>
      <c r="F32" s="8" t="s">
        <v>52</v>
      </c>
      <c r="G32" s="24">
        <v>730.6</v>
      </c>
      <c r="H32" s="8" t="s">
        <v>2548</v>
      </c>
      <c r="I32" s="24">
        <v>0</v>
      </c>
      <c r="J32" s="8" t="s">
        <v>52</v>
      </c>
      <c r="K32" s="24">
        <v>0</v>
      </c>
      <c r="L32" s="8" t="s">
        <v>52</v>
      </c>
      <c r="M32" s="24">
        <v>0</v>
      </c>
      <c r="N32" s="8" t="s">
        <v>52</v>
      </c>
      <c r="O32" s="24">
        <f t="shared" si="1"/>
        <v>730.6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8" t="s">
        <v>2549</v>
      </c>
      <c r="X32" s="8" t="s">
        <v>52</v>
      </c>
      <c r="Y32" s="2" t="s">
        <v>52</v>
      </c>
      <c r="Z32" s="2" t="s">
        <v>52</v>
      </c>
      <c r="AA32" s="25"/>
      <c r="AB32" s="2" t="s">
        <v>52</v>
      </c>
    </row>
    <row r="33" spans="1:28" ht="30" customHeight="1">
      <c r="A33" s="8" t="s">
        <v>2068</v>
      </c>
      <c r="B33" s="8" t="s">
        <v>1201</v>
      </c>
      <c r="C33" s="8" t="s">
        <v>2067</v>
      </c>
      <c r="D33" s="23" t="s">
        <v>886</v>
      </c>
      <c r="E33" s="24">
        <v>0</v>
      </c>
      <c r="F33" s="8" t="s">
        <v>52</v>
      </c>
      <c r="G33" s="24">
        <v>729</v>
      </c>
      <c r="H33" s="8" t="s">
        <v>2548</v>
      </c>
      <c r="I33" s="24">
        <v>825.49</v>
      </c>
      <c r="J33" s="8" t="s">
        <v>2550</v>
      </c>
      <c r="K33" s="24">
        <v>0</v>
      </c>
      <c r="L33" s="8" t="s">
        <v>52</v>
      </c>
      <c r="M33" s="24">
        <v>0</v>
      </c>
      <c r="N33" s="8" t="s">
        <v>52</v>
      </c>
      <c r="O33" s="24">
        <f t="shared" si="1"/>
        <v>729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8" t="s">
        <v>2551</v>
      </c>
      <c r="X33" s="8" t="s">
        <v>52</v>
      </c>
      <c r="Y33" s="2" t="s">
        <v>52</v>
      </c>
      <c r="Z33" s="2" t="s">
        <v>52</v>
      </c>
      <c r="AA33" s="25"/>
      <c r="AB33" s="2" t="s">
        <v>52</v>
      </c>
    </row>
    <row r="34" spans="1:28" ht="30" customHeight="1">
      <c r="A34" s="8" t="s">
        <v>2098</v>
      </c>
      <c r="B34" s="8" t="s">
        <v>1451</v>
      </c>
      <c r="C34" s="8" t="s">
        <v>2097</v>
      </c>
      <c r="D34" s="23" t="s">
        <v>886</v>
      </c>
      <c r="E34" s="24">
        <v>2690</v>
      </c>
      <c r="F34" s="8" t="s">
        <v>52</v>
      </c>
      <c r="G34" s="24">
        <v>3150</v>
      </c>
      <c r="H34" s="8" t="s">
        <v>2552</v>
      </c>
      <c r="I34" s="24">
        <v>2740</v>
      </c>
      <c r="J34" s="8" t="s">
        <v>2553</v>
      </c>
      <c r="K34" s="24">
        <v>0</v>
      </c>
      <c r="L34" s="8" t="s">
        <v>52</v>
      </c>
      <c r="M34" s="24">
        <v>0</v>
      </c>
      <c r="N34" s="8" t="s">
        <v>52</v>
      </c>
      <c r="O34" s="24">
        <f t="shared" si="1"/>
        <v>2690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8" t="s">
        <v>2554</v>
      </c>
      <c r="X34" s="8" t="s">
        <v>52</v>
      </c>
      <c r="Y34" s="2" t="s">
        <v>52</v>
      </c>
      <c r="Z34" s="2" t="s">
        <v>52</v>
      </c>
      <c r="AA34" s="25"/>
      <c r="AB34" s="2" t="s">
        <v>52</v>
      </c>
    </row>
    <row r="35" spans="1:28" ht="30" customHeight="1">
      <c r="A35" s="8" t="s">
        <v>1453</v>
      </c>
      <c r="B35" s="8" t="s">
        <v>1451</v>
      </c>
      <c r="C35" s="8" t="s">
        <v>1452</v>
      </c>
      <c r="D35" s="23" t="s">
        <v>886</v>
      </c>
      <c r="E35" s="24">
        <v>2640</v>
      </c>
      <c r="F35" s="8" t="s">
        <v>52</v>
      </c>
      <c r="G35" s="24">
        <v>3100</v>
      </c>
      <c r="H35" s="8" t="s">
        <v>2552</v>
      </c>
      <c r="I35" s="24">
        <v>2690</v>
      </c>
      <c r="J35" s="8" t="s">
        <v>2553</v>
      </c>
      <c r="K35" s="24">
        <v>0</v>
      </c>
      <c r="L35" s="8" t="s">
        <v>52</v>
      </c>
      <c r="M35" s="24">
        <v>0</v>
      </c>
      <c r="N35" s="8" t="s">
        <v>52</v>
      </c>
      <c r="O35" s="24">
        <f t="shared" si="1"/>
        <v>2640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8" t="s">
        <v>2555</v>
      </c>
      <c r="X35" s="8" t="s">
        <v>52</v>
      </c>
      <c r="Y35" s="2" t="s">
        <v>52</v>
      </c>
      <c r="Z35" s="2" t="s">
        <v>52</v>
      </c>
      <c r="AA35" s="25"/>
      <c r="AB35" s="2" t="s">
        <v>52</v>
      </c>
    </row>
    <row r="36" spans="1:28" ht="30" customHeight="1">
      <c r="A36" s="8" t="s">
        <v>1970</v>
      </c>
      <c r="B36" s="8" t="s">
        <v>1436</v>
      </c>
      <c r="C36" s="8" t="s">
        <v>1969</v>
      </c>
      <c r="D36" s="23" t="s">
        <v>109</v>
      </c>
      <c r="E36" s="24">
        <v>376675</v>
      </c>
      <c r="F36" s="8" t="s">
        <v>52</v>
      </c>
      <c r="G36" s="24">
        <v>449101.79</v>
      </c>
      <c r="H36" s="8" t="s">
        <v>2556</v>
      </c>
      <c r="I36" s="24">
        <v>377544.91</v>
      </c>
      <c r="J36" s="8" t="s">
        <v>2557</v>
      </c>
      <c r="K36" s="24">
        <v>0</v>
      </c>
      <c r="L36" s="8" t="s">
        <v>52</v>
      </c>
      <c r="M36" s="24">
        <v>0</v>
      </c>
      <c r="N36" s="8" t="s">
        <v>52</v>
      </c>
      <c r="O36" s="24">
        <f t="shared" si="1"/>
        <v>376675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8" t="s">
        <v>2558</v>
      </c>
      <c r="X36" s="8" t="s">
        <v>52</v>
      </c>
      <c r="Y36" s="2" t="s">
        <v>52</v>
      </c>
      <c r="Z36" s="2" t="s">
        <v>52</v>
      </c>
      <c r="AA36" s="25"/>
      <c r="AB36" s="2" t="s">
        <v>52</v>
      </c>
    </row>
    <row r="37" spans="1:28" ht="30" customHeight="1">
      <c r="A37" s="8" t="s">
        <v>1439</v>
      </c>
      <c r="B37" s="8" t="s">
        <v>1436</v>
      </c>
      <c r="C37" s="8" t="s">
        <v>1437</v>
      </c>
      <c r="D37" s="23" t="s">
        <v>1438</v>
      </c>
      <c r="E37" s="24">
        <v>1685</v>
      </c>
      <c r="F37" s="8" t="s">
        <v>52</v>
      </c>
      <c r="G37" s="24">
        <v>1840</v>
      </c>
      <c r="H37" s="8" t="s">
        <v>2556</v>
      </c>
      <c r="I37" s="24">
        <v>1552</v>
      </c>
      <c r="J37" s="8" t="s">
        <v>2557</v>
      </c>
      <c r="K37" s="24">
        <v>0</v>
      </c>
      <c r="L37" s="8" t="s">
        <v>52</v>
      </c>
      <c r="M37" s="24">
        <v>0</v>
      </c>
      <c r="N37" s="8" t="s">
        <v>52</v>
      </c>
      <c r="O37" s="24">
        <f t="shared" si="1"/>
        <v>1552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8" t="s">
        <v>2559</v>
      </c>
      <c r="X37" s="8" t="s">
        <v>52</v>
      </c>
      <c r="Y37" s="2" t="s">
        <v>52</v>
      </c>
      <c r="Z37" s="2" t="s">
        <v>52</v>
      </c>
      <c r="AA37" s="25"/>
      <c r="AB37" s="2" t="s">
        <v>52</v>
      </c>
    </row>
    <row r="38" spans="1:28" ht="30" customHeight="1">
      <c r="A38" s="8" t="s">
        <v>1638</v>
      </c>
      <c r="B38" s="8" t="s">
        <v>1627</v>
      </c>
      <c r="C38" s="8" t="s">
        <v>1637</v>
      </c>
      <c r="D38" s="23" t="s">
        <v>109</v>
      </c>
      <c r="E38" s="24">
        <v>0</v>
      </c>
      <c r="F38" s="8" t="s">
        <v>52</v>
      </c>
      <c r="G38" s="24">
        <v>22000</v>
      </c>
      <c r="H38" s="8" t="s">
        <v>2560</v>
      </c>
      <c r="I38" s="24">
        <v>24000</v>
      </c>
      <c r="J38" s="8" t="s">
        <v>2519</v>
      </c>
      <c r="K38" s="24">
        <v>0</v>
      </c>
      <c r="L38" s="8" t="s">
        <v>52</v>
      </c>
      <c r="M38" s="24">
        <v>0</v>
      </c>
      <c r="N38" s="8" t="s">
        <v>52</v>
      </c>
      <c r="O38" s="24">
        <f t="shared" si="1"/>
        <v>22000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8" t="s">
        <v>2561</v>
      </c>
      <c r="X38" s="8" t="s">
        <v>52</v>
      </c>
      <c r="Y38" s="2" t="s">
        <v>52</v>
      </c>
      <c r="Z38" s="2" t="s">
        <v>52</v>
      </c>
      <c r="AA38" s="25"/>
      <c r="AB38" s="2" t="s">
        <v>52</v>
      </c>
    </row>
    <row r="39" spans="1:28" ht="30" customHeight="1">
      <c r="A39" s="8" t="s">
        <v>1629</v>
      </c>
      <c r="B39" s="8" t="s">
        <v>1627</v>
      </c>
      <c r="C39" s="8" t="s">
        <v>1628</v>
      </c>
      <c r="D39" s="23" t="s">
        <v>109</v>
      </c>
      <c r="E39" s="24">
        <v>0</v>
      </c>
      <c r="F39" s="8" t="s">
        <v>52</v>
      </c>
      <c r="G39" s="24">
        <v>22000</v>
      </c>
      <c r="H39" s="8" t="s">
        <v>2560</v>
      </c>
      <c r="I39" s="24">
        <v>24000</v>
      </c>
      <c r="J39" s="8" t="s">
        <v>2519</v>
      </c>
      <c r="K39" s="24">
        <v>0</v>
      </c>
      <c r="L39" s="8" t="s">
        <v>52</v>
      </c>
      <c r="M39" s="24">
        <v>0</v>
      </c>
      <c r="N39" s="8" t="s">
        <v>52</v>
      </c>
      <c r="O39" s="24">
        <f t="shared" si="1"/>
        <v>22000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8" t="s">
        <v>2562</v>
      </c>
      <c r="X39" s="8" t="s">
        <v>52</v>
      </c>
      <c r="Y39" s="2" t="s">
        <v>52</v>
      </c>
      <c r="Z39" s="2" t="s">
        <v>52</v>
      </c>
      <c r="AA39" s="25"/>
      <c r="AB39" s="2" t="s">
        <v>52</v>
      </c>
    </row>
    <row r="40" spans="1:28" ht="30" customHeight="1">
      <c r="A40" s="8" t="s">
        <v>1270</v>
      </c>
      <c r="B40" s="8" t="s">
        <v>990</v>
      </c>
      <c r="C40" s="8" t="s">
        <v>1269</v>
      </c>
      <c r="D40" s="23" t="s">
        <v>886</v>
      </c>
      <c r="E40" s="24">
        <v>1070</v>
      </c>
      <c r="F40" s="8" t="s">
        <v>52</v>
      </c>
      <c r="G40" s="24">
        <v>0</v>
      </c>
      <c r="H40" s="8" t="s">
        <v>52</v>
      </c>
      <c r="I40" s="24">
        <v>0</v>
      </c>
      <c r="J40" s="8" t="s">
        <v>52</v>
      </c>
      <c r="K40" s="24">
        <v>0</v>
      </c>
      <c r="L40" s="8" t="s">
        <v>52</v>
      </c>
      <c r="M40" s="24">
        <v>0</v>
      </c>
      <c r="N40" s="8" t="s">
        <v>52</v>
      </c>
      <c r="O40" s="24">
        <f t="shared" si="1"/>
        <v>1070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8" t="s">
        <v>2563</v>
      </c>
      <c r="X40" s="8" t="s">
        <v>52</v>
      </c>
      <c r="Y40" s="2" t="s">
        <v>52</v>
      </c>
      <c r="Z40" s="2" t="s">
        <v>52</v>
      </c>
      <c r="AA40" s="25"/>
      <c r="AB40" s="2" t="s">
        <v>52</v>
      </c>
    </row>
    <row r="41" spans="1:28" ht="30" customHeight="1">
      <c r="A41" s="8" t="s">
        <v>1267</v>
      </c>
      <c r="B41" s="8" t="s">
        <v>990</v>
      </c>
      <c r="C41" s="8" t="s">
        <v>1266</v>
      </c>
      <c r="D41" s="23" t="s">
        <v>886</v>
      </c>
      <c r="E41" s="24">
        <v>528</v>
      </c>
      <c r="F41" s="8" t="s">
        <v>52</v>
      </c>
      <c r="G41" s="24">
        <v>0</v>
      </c>
      <c r="H41" s="8" t="s">
        <v>52</v>
      </c>
      <c r="I41" s="24">
        <v>700</v>
      </c>
      <c r="J41" s="8" t="s">
        <v>2564</v>
      </c>
      <c r="K41" s="24">
        <v>0</v>
      </c>
      <c r="L41" s="8" t="s">
        <v>52</v>
      </c>
      <c r="M41" s="24">
        <v>0</v>
      </c>
      <c r="N41" s="8" t="s">
        <v>52</v>
      </c>
      <c r="O41" s="24">
        <f t="shared" si="1"/>
        <v>528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8" t="s">
        <v>2565</v>
      </c>
      <c r="X41" s="8" t="s">
        <v>52</v>
      </c>
      <c r="Y41" s="2" t="s">
        <v>52</v>
      </c>
      <c r="Z41" s="2" t="s">
        <v>52</v>
      </c>
      <c r="AA41" s="25"/>
      <c r="AB41" s="2" t="s">
        <v>52</v>
      </c>
    </row>
    <row r="42" spans="1:28" ht="30" customHeight="1">
      <c r="A42" s="8" t="s">
        <v>992</v>
      </c>
      <c r="B42" s="8" t="s">
        <v>990</v>
      </c>
      <c r="C42" s="8" t="s">
        <v>991</v>
      </c>
      <c r="D42" s="23" t="s">
        <v>109</v>
      </c>
      <c r="E42" s="24">
        <v>0</v>
      </c>
      <c r="F42" s="8" t="s">
        <v>52</v>
      </c>
      <c r="G42" s="24">
        <v>83320</v>
      </c>
      <c r="H42" s="8" t="s">
        <v>2566</v>
      </c>
      <c r="I42" s="24">
        <v>0</v>
      </c>
      <c r="J42" s="8" t="s">
        <v>52</v>
      </c>
      <c r="K42" s="24">
        <v>0</v>
      </c>
      <c r="L42" s="8" t="s">
        <v>52</v>
      </c>
      <c r="M42" s="24">
        <v>0</v>
      </c>
      <c r="N42" s="8" t="s">
        <v>52</v>
      </c>
      <c r="O42" s="24">
        <f t="shared" si="1"/>
        <v>83320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8" t="s">
        <v>2567</v>
      </c>
      <c r="X42" s="8" t="s">
        <v>52</v>
      </c>
      <c r="Y42" s="2" t="s">
        <v>52</v>
      </c>
      <c r="Z42" s="2" t="s">
        <v>52</v>
      </c>
      <c r="AA42" s="25"/>
      <c r="AB42" s="2" t="s">
        <v>52</v>
      </c>
    </row>
    <row r="43" spans="1:28" ht="30" customHeight="1">
      <c r="A43" s="8" t="s">
        <v>1046</v>
      </c>
      <c r="B43" s="8" t="s">
        <v>1044</v>
      </c>
      <c r="C43" s="8" t="s">
        <v>1045</v>
      </c>
      <c r="D43" s="23" t="s">
        <v>109</v>
      </c>
      <c r="E43" s="24">
        <v>66930</v>
      </c>
      <c r="F43" s="8" t="s">
        <v>52</v>
      </c>
      <c r="G43" s="24">
        <v>0</v>
      </c>
      <c r="H43" s="8" t="s">
        <v>52</v>
      </c>
      <c r="I43" s="24">
        <v>0</v>
      </c>
      <c r="J43" s="8" t="s">
        <v>52</v>
      </c>
      <c r="K43" s="24">
        <v>0</v>
      </c>
      <c r="L43" s="8" t="s">
        <v>52</v>
      </c>
      <c r="M43" s="24">
        <v>0</v>
      </c>
      <c r="N43" s="8" t="s">
        <v>52</v>
      </c>
      <c r="O43" s="24">
        <f t="shared" si="1"/>
        <v>66930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8" t="s">
        <v>2568</v>
      </c>
      <c r="X43" s="8" t="s">
        <v>52</v>
      </c>
      <c r="Y43" s="2" t="s">
        <v>52</v>
      </c>
      <c r="Z43" s="2" t="s">
        <v>52</v>
      </c>
      <c r="AA43" s="25"/>
      <c r="AB43" s="2" t="s">
        <v>52</v>
      </c>
    </row>
    <row r="44" spans="1:28" ht="30" customHeight="1">
      <c r="A44" s="8" t="s">
        <v>1410</v>
      </c>
      <c r="B44" s="8" t="s">
        <v>178</v>
      </c>
      <c r="C44" s="8" t="s">
        <v>1409</v>
      </c>
      <c r="D44" s="23" t="s">
        <v>886</v>
      </c>
      <c r="E44" s="24">
        <v>0</v>
      </c>
      <c r="F44" s="8" t="s">
        <v>52</v>
      </c>
      <c r="G44" s="24">
        <v>0</v>
      </c>
      <c r="H44" s="8" t="s">
        <v>52</v>
      </c>
      <c r="I44" s="24">
        <v>0</v>
      </c>
      <c r="J44" s="8" t="s">
        <v>52</v>
      </c>
      <c r="K44" s="24">
        <v>0</v>
      </c>
      <c r="L44" s="8" t="s">
        <v>52</v>
      </c>
      <c r="M44" s="24">
        <v>0</v>
      </c>
      <c r="N44" s="8" t="s">
        <v>52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8" t="s">
        <v>2569</v>
      </c>
      <c r="X44" s="8" t="s">
        <v>1002</v>
      </c>
      <c r="Y44" s="2" t="s">
        <v>52</v>
      </c>
      <c r="Z44" s="2" t="s">
        <v>52</v>
      </c>
      <c r="AA44" s="25"/>
      <c r="AB44" s="2" t="s">
        <v>52</v>
      </c>
    </row>
    <row r="45" spans="1:28" ht="30" customHeight="1">
      <c r="A45" s="8" t="s">
        <v>181</v>
      </c>
      <c r="B45" s="8" t="s">
        <v>178</v>
      </c>
      <c r="C45" s="8" t="s">
        <v>179</v>
      </c>
      <c r="D45" s="23" t="s">
        <v>180</v>
      </c>
      <c r="E45" s="24">
        <v>0</v>
      </c>
      <c r="F45" s="8" t="s">
        <v>52</v>
      </c>
      <c r="G45" s="24">
        <v>5090.8999999999996</v>
      </c>
      <c r="H45" s="8" t="s">
        <v>2570</v>
      </c>
      <c r="I45" s="24">
        <v>4845.45</v>
      </c>
      <c r="J45" s="8" t="s">
        <v>2571</v>
      </c>
      <c r="K45" s="24">
        <v>0</v>
      </c>
      <c r="L45" s="8" t="s">
        <v>52</v>
      </c>
      <c r="M45" s="24">
        <v>0</v>
      </c>
      <c r="N45" s="8" t="s">
        <v>52</v>
      </c>
      <c r="O45" s="24">
        <f>SMALL(E45:M45,COUNTIF(E45:M45,0)+1)</f>
        <v>4845.45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8" t="s">
        <v>2572</v>
      </c>
      <c r="X45" s="8" t="s">
        <v>52</v>
      </c>
      <c r="Y45" s="2" t="s">
        <v>52</v>
      </c>
      <c r="Z45" s="2" t="s">
        <v>52</v>
      </c>
      <c r="AA45" s="25"/>
      <c r="AB45" s="2" t="s">
        <v>52</v>
      </c>
    </row>
    <row r="46" spans="1:28" ht="30" customHeight="1">
      <c r="A46" s="8" t="s">
        <v>1643</v>
      </c>
      <c r="B46" s="8" t="s">
        <v>1640</v>
      </c>
      <c r="C46" s="8" t="s">
        <v>1641</v>
      </c>
      <c r="D46" s="23" t="s">
        <v>1642</v>
      </c>
      <c r="E46" s="24">
        <v>155000</v>
      </c>
      <c r="F46" s="8" t="s">
        <v>52</v>
      </c>
      <c r="G46" s="24">
        <v>180000</v>
      </c>
      <c r="H46" s="8" t="s">
        <v>2573</v>
      </c>
      <c r="I46" s="24">
        <v>180000</v>
      </c>
      <c r="J46" s="8" t="s">
        <v>2574</v>
      </c>
      <c r="K46" s="24">
        <v>0</v>
      </c>
      <c r="L46" s="8" t="s">
        <v>52</v>
      </c>
      <c r="M46" s="24">
        <v>0</v>
      </c>
      <c r="N46" s="8" t="s">
        <v>52</v>
      </c>
      <c r="O46" s="24">
        <f>SMALL(E46:M46,COUNTIF(E46:M46,0)+1)</f>
        <v>155000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8" t="s">
        <v>2575</v>
      </c>
      <c r="X46" s="8" t="s">
        <v>52</v>
      </c>
      <c r="Y46" s="2" t="s">
        <v>52</v>
      </c>
      <c r="Z46" s="2" t="s">
        <v>52</v>
      </c>
      <c r="AA46" s="25"/>
      <c r="AB46" s="2" t="s">
        <v>52</v>
      </c>
    </row>
    <row r="47" spans="1:28" ht="30" customHeight="1">
      <c r="A47" s="8" t="s">
        <v>627</v>
      </c>
      <c r="B47" s="8" t="s">
        <v>624</v>
      </c>
      <c r="C47" s="8" t="s">
        <v>625</v>
      </c>
      <c r="D47" s="23" t="s">
        <v>77</v>
      </c>
      <c r="E47" s="24">
        <v>0</v>
      </c>
      <c r="F47" s="8" t="s">
        <v>52</v>
      </c>
      <c r="G47" s="24">
        <v>8500</v>
      </c>
      <c r="H47" s="8" t="s">
        <v>2576</v>
      </c>
      <c r="I47" s="24">
        <v>8000</v>
      </c>
      <c r="J47" s="8" t="s">
        <v>2577</v>
      </c>
      <c r="K47" s="24">
        <v>0</v>
      </c>
      <c r="L47" s="8" t="s">
        <v>52</v>
      </c>
      <c r="M47" s="24">
        <v>0</v>
      </c>
      <c r="N47" s="8" t="s">
        <v>52</v>
      </c>
      <c r="O47" s="24">
        <f>SMALL(E47:M47,COUNTIF(E47:M47,0)+1)</f>
        <v>8000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8" t="s">
        <v>2578</v>
      </c>
      <c r="X47" s="8" t="s">
        <v>52</v>
      </c>
      <c r="Y47" s="2" t="s">
        <v>52</v>
      </c>
      <c r="Z47" s="2" t="s">
        <v>52</v>
      </c>
      <c r="AA47" s="25"/>
      <c r="AB47" s="2" t="s">
        <v>52</v>
      </c>
    </row>
    <row r="48" spans="1:28" ht="30" customHeight="1">
      <c r="A48" s="8" t="s">
        <v>1675</v>
      </c>
      <c r="B48" s="8" t="s">
        <v>1673</v>
      </c>
      <c r="C48" s="8" t="s">
        <v>1674</v>
      </c>
      <c r="D48" s="23" t="s">
        <v>447</v>
      </c>
      <c r="E48" s="24">
        <v>0</v>
      </c>
      <c r="F48" s="8" t="s">
        <v>52</v>
      </c>
      <c r="G48" s="24">
        <v>0</v>
      </c>
      <c r="H48" s="8" t="s">
        <v>52</v>
      </c>
      <c r="I48" s="24">
        <v>21130</v>
      </c>
      <c r="J48" s="8" t="s">
        <v>2579</v>
      </c>
      <c r="K48" s="24">
        <v>0</v>
      </c>
      <c r="L48" s="8" t="s">
        <v>52</v>
      </c>
      <c r="M48" s="24">
        <v>0</v>
      </c>
      <c r="N48" s="8" t="s">
        <v>52</v>
      </c>
      <c r="O48" s="24">
        <f>SMALL(E48:M48,COUNTIF(E48:M48,0)+1)</f>
        <v>21130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8" t="s">
        <v>2580</v>
      </c>
      <c r="X48" s="8" t="s">
        <v>626</v>
      </c>
      <c r="Y48" s="2" t="s">
        <v>52</v>
      </c>
      <c r="Z48" s="2" t="s">
        <v>52</v>
      </c>
      <c r="AA48" s="25"/>
      <c r="AB48" s="2" t="s">
        <v>52</v>
      </c>
    </row>
    <row r="49" spans="1:28" ht="30" customHeight="1">
      <c r="A49" s="8" t="s">
        <v>160</v>
      </c>
      <c r="B49" s="8" t="s">
        <v>157</v>
      </c>
      <c r="C49" s="8" t="s">
        <v>158</v>
      </c>
      <c r="D49" s="23" t="s">
        <v>159</v>
      </c>
      <c r="E49" s="24">
        <v>0</v>
      </c>
      <c r="F49" s="8" t="s">
        <v>52</v>
      </c>
      <c r="G49" s="24">
        <v>70</v>
      </c>
      <c r="H49" s="8" t="s">
        <v>2581</v>
      </c>
      <c r="I49" s="24">
        <v>70</v>
      </c>
      <c r="J49" s="8" t="s">
        <v>2582</v>
      </c>
      <c r="K49" s="24">
        <v>0</v>
      </c>
      <c r="L49" s="8" t="s">
        <v>52</v>
      </c>
      <c r="M49" s="24">
        <v>0</v>
      </c>
      <c r="N49" s="8" t="s">
        <v>52</v>
      </c>
      <c r="O49" s="24">
        <f>SMALL(E49:M49,COUNTIF(E49:M49,0)+1)</f>
        <v>70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8" t="s">
        <v>2583</v>
      </c>
      <c r="X49" s="8" t="s">
        <v>52</v>
      </c>
      <c r="Y49" s="2" t="s">
        <v>52</v>
      </c>
      <c r="Z49" s="2" t="s">
        <v>52</v>
      </c>
      <c r="AA49" s="25"/>
      <c r="AB49" s="2" t="s">
        <v>52</v>
      </c>
    </row>
    <row r="50" spans="1:28" ht="30" customHeight="1">
      <c r="A50" s="8" t="s">
        <v>1003</v>
      </c>
      <c r="B50" s="8" t="s">
        <v>157</v>
      </c>
      <c r="C50" s="8" t="s">
        <v>1001</v>
      </c>
      <c r="D50" s="23" t="s">
        <v>159</v>
      </c>
      <c r="E50" s="24">
        <v>0</v>
      </c>
      <c r="F50" s="8" t="s">
        <v>52</v>
      </c>
      <c r="G50" s="24">
        <v>0</v>
      </c>
      <c r="H50" s="8" t="s">
        <v>52</v>
      </c>
      <c r="I50" s="24">
        <v>0</v>
      </c>
      <c r="J50" s="8" t="s">
        <v>52</v>
      </c>
      <c r="K50" s="24">
        <v>0</v>
      </c>
      <c r="L50" s="8" t="s">
        <v>52</v>
      </c>
      <c r="M50" s="24">
        <v>0</v>
      </c>
      <c r="N50" s="8" t="s">
        <v>52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8" t="s">
        <v>2584</v>
      </c>
      <c r="X50" s="8" t="s">
        <v>1002</v>
      </c>
      <c r="Y50" s="2" t="s">
        <v>52</v>
      </c>
      <c r="Z50" s="2" t="s">
        <v>52</v>
      </c>
      <c r="AA50" s="25"/>
      <c r="AB50" s="2" t="s">
        <v>52</v>
      </c>
    </row>
    <row r="51" spans="1:28" ht="30" customHeight="1">
      <c r="A51" s="8" t="s">
        <v>1075</v>
      </c>
      <c r="B51" s="8" t="s">
        <v>1073</v>
      </c>
      <c r="C51" s="8" t="s">
        <v>1074</v>
      </c>
      <c r="D51" s="23" t="s">
        <v>77</v>
      </c>
      <c r="E51" s="24">
        <v>0</v>
      </c>
      <c r="F51" s="8" t="s">
        <v>52</v>
      </c>
      <c r="G51" s="24">
        <v>51810</v>
      </c>
      <c r="H51" s="8" t="s">
        <v>2585</v>
      </c>
      <c r="I51" s="24">
        <v>0</v>
      </c>
      <c r="J51" s="8" t="s">
        <v>52</v>
      </c>
      <c r="K51" s="24">
        <v>0</v>
      </c>
      <c r="L51" s="8" t="s">
        <v>52</v>
      </c>
      <c r="M51" s="24">
        <v>0</v>
      </c>
      <c r="N51" s="8" t="s">
        <v>52</v>
      </c>
      <c r="O51" s="24">
        <f t="shared" ref="O51:O98" si="2">SMALL(E51:M51,COUNTIF(E51:M51,0)+1)</f>
        <v>51810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8" t="s">
        <v>2586</v>
      </c>
      <c r="X51" s="8" t="s">
        <v>52</v>
      </c>
      <c r="Y51" s="2" t="s">
        <v>52</v>
      </c>
      <c r="Z51" s="2" t="s">
        <v>52</v>
      </c>
      <c r="AA51" s="25"/>
      <c r="AB51" s="2" t="s">
        <v>52</v>
      </c>
    </row>
    <row r="52" spans="1:28" ht="30" customHeight="1">
      <c r="A52" s="8" t="s">
        <v>1088</v>
      </c>
      <c r="B52" s="8" t="s">
        <v>1073</v>
      </c>
      <c r="C52" s="8" t="s">
        <v>1087</v>
      </c>
      <c r="D52" s="23" t="s">
        <v>77</v>
      </c>
      <c r="E52" s="24">
        <v>0</v>
      </c>
      <c r="F52" s="8" t="s">
        <v>52</v>
      </c>
      <c r="G52" s="24">
        <v>54450</v>
      </c>
      <c r="H52" s="8" t="s">
        <v>2585</v>
      </c>
      <c r="I52" s="24">
        <v>54450</v>
      </c>
      <c r="J52" s="8" t="s">
        <v>2587</v>
      </c>
      <c r="K52" s="24">
        <v>0</v>
      </c>
      <c r="L52" s="8" t="s">
        <v>52</v>
      </c>
      <c r="M52" s="24">
        <v>0</v>
      </c>
      <c r="N52" s="8" t="s">
        <v>52</v>
      </c>
      <c r="O52" s="24">
        <f t="shared" si="2"/>
        <v>54450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8" t="s">
        <v>2588</v>
      </c>
      <c r="X52" s="8" t="s">
        <v>52</v>
      </c>
      <c r="Y52" s="2" t="s">
        <v>52</v>
      </c>
      <c r="Z52" s="2" t="s">
        <v>52</v>
      </c>
      <c r="AA52" s="25"/>
      <c r="AB52" s="2" t="s">
        <v>52</v>
      </c>
    </row>
    <row r="53" spans="1:28" ht="30" customHeight="1">
      <c r="A53" s="8" t="s">
        <v>196</v>
      </c>
      <c r="B53" s="8" t="s">
        <v>194</v>
      </c>
      <c r="C53" s="8" t="s">
        <v>195</v>
      </c>
      <c r="D53" s="23" t="s">
        <v>77</v>
      </c>
      <c r="E53" s="24">
        <v>0</v>
      </c>
      <c r="F53" s="8" t="s">
        <v>52</v>
      </c>
      <c r="G53" s="24">
        <v>15000</v>
      </c>
      <c r="H53" s="8" t="s">
        <v>2589</v>
      </c>
      <c r="I53" s="24">
        <v>15000</v>
      </c>
      <c r="J53" s="8" t="s">
        <v>2590</v>
      </c>
      <c r="K53" s="24">
        <v>0</v>
      </c>
      <c r="L53" s="8" t="s">
        <v>52</v>
      </c>
      <c r="M53" s="24">
        <v>0</v>
      </c>
      <c r="N53" s="8" t="s">
        <v>52</v>
      </c>
      <c r="O53" s="24">
        <f t="shared" si="2"/>
        <v>15000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8" t="s">
        <v>2591</v>
      </c>
      <c r="X53" s="8" t="s">
        <v>52</v>
      </c>
      <c r="Y53" s="2" t="s">
        <v>52</v>
      </c>
      <c r="Z53" s="2" t="s">
        <v>52</v>
      </c>
      <c r="AA53" s="25"/>
      <c r="AB53" s="2" t="s">
        <v>52</v>
      </c>
    </row>
    <row r="54" spans="1:28" ht="30" customHeight="1">
      <c r="A54" s="8" t="s">
        <v>1575</v>
      </c>
      <c r="B54" s="8" t="s">
        <v>1573</v>
      </c>
      <c r="C54" s="8" t="s">
        <v>1574</v>
      </c>
      <c r="D54" s="23" t="s">
        <v>77</v>
      </c>
      <c r="E54" s="24">
        <v>8934</v>
      </c>
      <c r="F54" s="8" t="s">
        <v>52</v>
      </c>
      <c r="G54" s="24">
        <v>12345.67</v>
      </c>
      <c r="H54" s="8" t="s">
        <v>2592</v>
      </c>
      <c r="I54" s="24">
        <v>11135.8</v>
      </c>
      <c r="J54" s="8" t="s">
        <v>2593</v>
      </c>
      <c r="K54" s="24">
        <v>0</v>
      </c>
      <c r="L54" s="8" t="s">
        <v>52</v>
      </c>
      <c r="M54" s="24">
        <v>0</v>
      </c>
      <c r="N54" s="8" t="s">
        <v>52</v>
      </c>
      <c r="O54" s="24">
        <f t="shared" si="2"/>
        <v>8934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8" t="s">
        <v>2594</v>
      </c>
      <c r="X54" s="8" t="s">
        <v>52</v>
      </c>
      <c r="Y54" s="2" t="s">
        <v>52</v>
      </c>
      <c r="Z54" s="2" t="s">
        <v>52</v>
      </c>
      <c r="AA54" s="25"/>
      <c r="AB54" s="2" t="s">
        <v>52</v>
      </c>
    </row>
    <row r="55" spans="1:28" ht="30" customHeight="1">
      <c r="A55" s="8" t="s">
        <v>1562</v>
      </c>
      <c r="B55" s="8" t="s">
        <v>1560</v>
      </c>
      <c r="C55" s="8" t="s">
        <v>1561</v>
      </c>
      <c r="D55" s="23" t="s">
        <v>77</v>
      </c>
      <c r="E55" s="24">
        <v>5957</v>
      </c>
      <c r="F55" s="8" t="s">
        <v>52</v>
      </c>
      <c r="G55" s="24">
        <v>8024.69</v>
      </c>
      <c r="H55" s="8" t="s">
        <v>2595</v>
      </c>
      <c r="I55" s="24">
        <v>6623.45</v>
      </c>
      <c r="J55" s="8" t="s">
        <v>2596</v>
      </c>
      <c r="K55" s="24">
        <v>0</v>
      </c>
      <c r="L55" s="8" t="s">
        <v>52</v>
      </c>
      <c r="M55" s="24">
        <v>0</v>
      </c>
      <c r="N55" s="8" t="s">
        <v>52</v>
      </c>
      <c r="O55" s="24">
        <f t="shared" si="2"/>
        <v>5957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8" t="s">
        <v>2597</v>
      </c>
      <c r="X55" s="8" t="s">
        <v>52</v>
      </c>
      <c r="Y55" s="2" t="s">
        <v>52</v>
      </c>
      <c r="Z55" s="2" t="s">
        <v>52</v>
      </c>
      <c r="AA55" s="25"/>
      <c r="AB55" s="2" t="s">
        <v>52</v>
      </c>
    </row>
    <row r="56" spans="1:28" ht="30" customHeight="1">
      <c r="A56" s="8" t="s">
        <v>1598</v>
      </c>
      <c r="B56" s="8" t="s">
        <v>1560</v>
      </c>
      <c r="C56" s="8" t="s">
        <v>1597</v>
      </c>
      <c r="D56" s="23" t="s">
        <v>77</v>
      </c>
      <c r="E56" s="24">
        <v>11914</v>
      </c>
      <c r="F56" s="8" t="s">
        <v>52</v>
      </c>
      <c r="G56" s="24">
        <v>17814.810000000001</v>
      </c>
      <c r="H56" s="8" t="s">
        <v>2595</v>
      </c>
      <c r="I56" s="24">
        <v>13240.74</v>
      </c>
      <c r="J56" s="8" t="s">
        <v>2596</v>
      </c>
      <c r="K56" s="24">
        <v>0</v>
      </c>
      <c r="L56" s="8" t="s">
        <v>52</v>
      </c>
      <c r="M56" s="24">
        <v>0</v>
      </c>
      <c r="N56" s="8" t="s">
        <v>52</v>
      </c>
      <c r="O56" s="24">
        <f t="shared" si="2"/>
        <v>11914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8" t="s">
        <v>2598</v>
      </c>
      <c r="X56" s="8" t="s">
        <v>52</v>
      </c>
      <c r="Y56" s="2" t="s">
        <v>52</v>
      </c>
      <c r="Z56" s="2" t="s">
        <v>52</v>
      </c>
      <c r="AA56" s="25"/>
      <c r="AB56" s="2" t="s">
        <v>52</v>
      </c>
    </row>
    <row r="57" spans="1:28" ht="30" customHeight="1">
      <c r="A57" s="8" t="s">
        <v>1379</v>
      </c>
      <c r="B57" s="8" t="s">
        <v>1377</v>
      </c>
      <c r="C57" s="8" t="s">
        <v>1378</v>
      </c>
      <c r="D57" s="23" t="s">
        <v>77</v>
      </c>
      <c r="E57" s="24">
        <v>0</v>
      </c>
      <c r="F57" s="8" t="s">
        <v>52</v>
      </c>
      <c r="G57" s="24">
        <v>300000</v>
      </c>
      <c r="H57" s="8" t="s">
        <v>2599</v>
      </c>
      <c r="I57" s="24">
        <v>0</v>
      </c>
      <c r="J57" s="8" t="s">
        <v>52</v>
      </c>
      <c r="K57" s="24">
        <v>0</v>
      </c>
      <c r="L57" s="8" t="s">
        <v>52</v>
      </c>
      <c r="M57" s="24">
        <v>0</v>
      </c>
      <c r="N57" s="8" t="s">
        <v>52</v>
      </c>
      <c r="O57" s="24">
        <f t="shared" si="2"/>
        <v>300000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8" t="s">
        <v>2600</v>
      </c>
      <c r="X57" s="8" t="s">
        <v>443</v>
      </c>
      <c r="Y57" s="2" t="s">
        <v>52</v>
      </c>
      <c r="Z57" s="2" t="s">
        <v>52</v>
      </c>
      <c r="AA57" s="25"/>
      <c r="AB57" s="2" t="s">
        <v>52</v>
      </c>
    </row>
    <row r="58" spans="1:28" ht="30" customHeight="1">
      <c r="A58" s="8" t="s">
        <v>1278</v>
      </c>
      <c r="B58" s="8" t="s">
        <v>1276</v>
      </c>
      <c r="C58" s="8" t="s">
        <v>1277</v>
      </c>
      <c r="D58" s="23" t="s">
        <v>72</v>
      </c>
      <c r="E58" s="24">
        <v>0</v>
      </c>
      <c r="F58" s="8" t="s">
        <v>52</v>
      </c>
      <c r="G58" s="24">
        <v>2291.66</v>
      </c>
      <c r="H58" s="8" t="s">
        <v>2601</v>
      </c>
      <c r="I58" s="24">
        <v>0</v>
      </c>
      <c r="J58" s="8" t="s">
        <v>52</v>
      </c>
      <c r="K58" s="24">
        <v>0</v>
      </c>
      <c r="L58" s="8" t="s">
        <v>52</v>
      </c>
      <c r="M58" s="24">
        <v>0</v>
      </c>
      <c r="N58" s="8" t="s">
        <v>52</v>
      </c>
      <c r="O58" s="24">
        <f t="shared" si="2"/>
        <v>2291.66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8" t="s">
        <v>2602</v>
      </c>
      <c r="X58" s="8" t="s">
        <v>52</v>
      </c>
      <c r="Y58" s="2" t="s">
        <v>52</v>
      </c>
      <c r="Z58" s="2" t="s">
        <v>52</v>
      </c>
      <c r="AA58" s="25"/>
      <c r="AB58" s="2" t="s">
        <v>52</v>
      </c>
    </row>
    <row r="59" spans="1:28" ht="30" customHeight="1">
      <c r="A59" s="8" t="s">
        <v>1609</v>
      </c>
      <c r="B59" s="8" t="s">
        <v>1607</v>
      </c>
      <c r="C59" s="8" t="s">
        <v>1608</v>
      </c>
      <c r="D59" s="23" t="s">
        <v>77</v>
      </c>
      <c r="E59" s="24">
        <v>0</v>
      </c>
      <c r="F59" s="8" t="s">
        <v>52</v>
      </c>
      <c r="G59" s="24">
        <v>35000</v>
      </c>
      <c r="H59" s="8" t="s">
        <v>2603</v>
      </c>
      <c r="I59" s="24">
        <v>0</v>
      </c>
      <c r="J59" s="8" t="s">
        <v>52</v>
      </c>
      <c r="K59" s="24">
        <v>0</v>
      </c>
      <c r="L59" s="8" t="s">
        <v>52</v>
      </c>
      <c r="M59" s="24">
        <v>0</v>
      </c>
      <c r="N59" s="8" t="s">
        <v>52</v>
      </c>
      <c r="O59" s="24">
        <f t="shared" si="2"/>
        <v>35000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8" t="s">
        <v>2604</v>
      </c>
      <c r="X59" s="8" t="s">
        <v>52</v>
      </c>
      <c r="Y59" s="2" t="s">
        <v>52</v>
      </c>
      <c r="Z59" s="2" t="s">
        <v>52</v>
      </c>
      <c r="AA59" s="25"/>
      <c r="AB59" s="2" t="s">
        <v>52</v>
      </c>
    </row>
    <row r="60" spans="1:28" ht="30" customHeight="1">
      <c r="A60" s="8" t="s">
        <v>564</v>
      </c>
      <c r="B60" s="8" t="s">
        <v>563</v>
      </c>
      <c r="C60" s="8" t="s">
        <v>52</v>
      </c>
      <c r="D60" s="23" t="s">
        <v>77</v>
      </c>
      <c r="E60" s="24">
        <v>0</v>
      </c>
      <c r="F60" s="8" t="s">
        <v>52</v>
      </c>
      <c r="G60" s="24">
        <v>0</v>
      </c>
      <c r="H60" s="8" t="s">
        <v>52</v>
      </c>
      <c r="I60" s="24">
        <v>0</v>
      </c>
      <c r="J60" s="8" t="s">
        <v>52</v>
      </c>
      <c r="K60" s="24">
        <v>28000</v>
      </c>
      <c r="L60" s="8" t="s">
        <v>52</v>
      </c>
      <c r="M60" s="24">
        <v>0</v>
      </c>
      <c r="N60" s="8" t="s">
        <v>52</v>
      </c>
      <c r="O60" s="24">
        <f t="shared" si="2"/>
        <v>28000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8" t="s">
        <v>2605</v>
      </c>
      <c r="X60" s="8" t="s">
        <v>443</v>
      </c>
      <c r="Y60" s="2" t="s">
        <v>52</v>
      </c>
      <c r="Z60" s="2" t="s">
        <v>52</v>
      </c>
      <c r="AA60" s="25"/>
      <c r="AB60" s="2" t="s">
        <v>52</v>
      </c>
    </row>
    <row r="61" spans="1:28" ht="30" customHeight="1">
      <c r="A61" s="8" t="s">
        <v>1571</v>
      </c>
      <c r="B61" s="8" t="s">
        <v>1556</v>
      </c>
      <c r="C61" s="8" t="s">
        <v>1570</v>
      </c>
      <c r="D61" s="23" t="s">
        <v>77</v>
      </c>
      <c r="E61" s="24">
        <v>1820</v>
      </c>
      <c r="F61" s="8" t="s">
        <v>52</v>
      </c>
      <c r="G61" s="24">
        <v>2175.92</v>
      </c>
      <c r="H61" s="8" t="s">
        <v>2606</v>
      </c>
      <c r="I61" s="24">
        <v>1750</v>
      </c>
      <c r="J61" s="8" t="s">
        <v>2607</v>
      </c>
      <c r="K61" s="24">
        <v>0</v>
      </c>
      <c r="L61" s="8" t="s">
        <v>52</v>
      </c>
      <c r="M61" s="24">
        <v>0</v>
      </c>
      <c r="N61" s="8" t="s">
        <v>52</v>
      </c>
      <c r="O61" s="24">
        <f t="shared" si="2"/>
        <v>1750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8" t="s">
        <v>2608</v>
      </c>
      <c r="X61" s="8" t="s">
        <v>52</v>
      </c>
      <c r="Y61" s="2" t="s">
        <v>52</v>
      </c>
      <c r="Z61" s="2" t="s">
        <v>52</v>
      </c>
      <c r="AA61" s="25"/>
      <c r="AB61" s="2" t="s">
        <v>52</v>
      </c>
    </row>
    <row r="62" spans="1:28" ht="30" customHeight="1">
      <c r="A62" s="8" t="s">
        <v>1558</v>
      </c>
      <c r="B62" s="8" t="s">
        <v>1556</v>
      </c>
      <c r="C62" s="8" t="s">
        <v>1557</v>
      </c>
      <c r="D62" s="23" t="s">
        <v>77</v>
      </c>
      <c r="E62" s="24">
        <v>2480</v>
      </c>
      <c r="F62" s="8" t="s">
        <v>52</v>
      </c>
      <c r="G62" s="24">
        <v>3101.85</v>
      </c>
      <c r="H62" s="8" t="s">
        <v>2606</v>
      </c>
      <c r="I62" s="24">
        <v>2375</v>
      </c>
      <c r="J62" s="8" t="s">
        <v>2607</v>
      </c>
      <c r="K62" s="24">
        <v>0</v>
      </c>
      <c r="L62" s="8" t="s">
        <v>52</v>
      </c>
      <c r="M62" s="24">
        <v>0</v>
      </c>
      <c r="N62" s="8" t="s">
        <v>52</v>
      </c>
      <c r="O62" s="24">
        <f t="shared" si="2"/>
        <v>2375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8" t="s">
        <v>2609</v>
      </c>
      <c r="X62" s="8" t="s">
        <v>52</v>
      </c>
      <c r="Y62" s="2" t="s">
        <v>52</v>
      </c>
      <c r="Z62" s="2" t="s">
        <v>52</v>
      </c>
      <c r="AA62" s="25"/>
      <c r="AB62" s="2" t="s">
        <v>52</v>
      </c>
    </row>
    <row r="63" spans="1:28" ht="30" customHeight="1">
      <c r="A63" s="8" t="s">
        <v>571</v>
      </c>
      <c r="B63" s="8" t="s">
        <v>569</v>
      </c>
      <c r="C63" s="8" t="s">
        <v>570</v>
      </c>
      <c r="D63" s="23" t="s">
        <v>77</v>
      </c>
      <c r="E63" s="24">
        <v>0</v>
      </c>
      <c r="F63" s="8" t="s">
        <v>52</v>
      </c>
      <c r="G63" s="24">
        <v>50000</v>
      </c>
      <c r="H63" s="8" t="s">
        <v>2610</v>
      </c>
      <c r="I63" s="24">
        <v>0</v>
      </c>
      <c r="J63" s="8" t="s">
        <v>52</v>
      </c>
      <c r="K63" s="24">
        <v>0</v>
      </c>
      <c r="L63" s="8" t="s">
        <v>52</v>
      </c>
      <c r="M63" s="24">
        <v>0</v>
      </c>
      <c r="N63" s="8" t="s">
        <v>52</v>
      </c>
      <c r="O63" s="24">
        <f t="shared" si="2"/>
        <v>50000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8" t="s">
        <v>2611</v>
      </c>
      <c r="X63" s="8" t="s">
        <v>443</v>
      </c>
      <c r="Y63" s="2" t="s">
        <v>52</v>
      </c>
      <c r="Z63" s="2" t="s">
        <v>52</v>
      </c>
      <c r="AA63" s="25"/>
      <c r="AB63" s="2" t="s">
        <v>52</v>
      </c>
    </row>
    <row r="64" spans="1:28" ht="30" customHeight="1">
      <c r="A64" s="8" t="s">
        <v>1174</v>
      </c>
      <c r="B64" s="8" t="s">
        <v>1166</v>
      </c>
      <c r="C64" s="8" t="s">
        <v>1173</v>
      </c>
      <c r="D64" s="23" t="s">
        <v>72</v>
      </c>
      <c r="E64" s="24">
        <v>0</v>
      </c>
      <c r="F64" s="8" t="s">
        <v>52</v>
      </c>
      <c r="G64" s="24">
        <v>0</v>
      </c>
      <c r="H64" s="8" t="s">
        <v>52</v>
      </c>
      <c r="I64" s="24">
        <v>1260</v>
      </c>
      <c r="J64" s="8" t="s">
        <v>2612</v>
      </c>
      <c r="K64" s="24">
        <v>0</v>
      </c>
      <c r="L64" s="8" t="s">
        <v>52</v>
      </c>
      <c r="M64" s="24">
        <v>0</v>
      </c>
      <c r="N64" s="8" t="s">
        <v>52</v>
      </c>
      <c r="O64" s="24">
        <f t="shared" si="2"/>
        <v>1260</v>
      </c>
      <c r="P64" s="24">
        <v>0</v>
      </c>
      <c r="Q64" s="24">
        <v>0</v>
      </c>
      <c r="R64" s="24">
        <v>0</v>
      </c>
      <c r="S64" s="24">
        <v>0</v>
      </c>
      <c r="T64" s="24">
        <v>0</v>
      </c>
      <c r="U64" s="24">
        <v>0</v>
      </c>
      <c r="V64" s="24">
        <v>0</v>
      </c>
      <c r="W64" s="8" t="s">
        <v>2613</v>
      </c>
      <c r="X64" s="8" t="s">
        <v>52</v>
      </c>
      <c r="Y64" s="2" t="s">
        <v>52</v>
      </c>
      <c r="Z64" s="2" t="s">
        <v>52</v>
      </c>
      <c r="AA64" s="25"/>
      <c r="AB64" s="2" t="s">
        <v>52</v>
      </c>
    </row>
    <row r="65" spans="1:28" ht="30" customHeight="1">
      <c r="A65" s="8" t="s">
        <v>1168</v>
      </c>
      <c r="B65" s="8" t="s">
        <v>1166</v>
      </c>
      <c r="C65" s="8" t="s">
        <v>1167</v>
      </c>
      <c r="D65" s="23" t="s">
        <v>235</v>
      </c>
      <c r="E65" s="24">
        <v>0</v>
      </c>
      <c r="F65" s="8" t="s">
        <v>52</v>
      </c>
      <c r="G65" s="24">
        <v>0</v>
      </c>
      <c r="H65" s="8" t="s">
        <v>52</v>
      </c>
      <c r="I65" s="24">
        <v>0</v>
      </c>
      <c r="J65" s="8" t="s">
        <v>52</v>
      </c>
      <c r="K65" s="24">
        <v>0</v>
      </c>
      <c r="L65" s="8" t="s">
        <v>52</v>
      </c>
      <c r="M65" s="24">
        <v>111</v>
      </c>
      <c r="N65" s="8" t="s">
        <v>52</v>
      </c>
      <c r="O65" s="24">
        <f t="shared" si="2"/>
        <v>111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  <c r="U65" s="24">
        <v>0</v>
      </c>
      <c r="V65" s="24">
        <v>0</v>
      </c>
      <c r="W65" s="8" t="s">
        <v>2614</v>
      </c>
      <c r="X65" s="8" t="s">
        <v>52</v>
      </c>
      <c r="Y65" s="2" t="s">
        <v>52</v>
      </c>
      <c r="Z65" s="2" t="s">
        <v>52</v>
      </c>
      <c r="AA65" s="25"/>
      <c r="AB65" s="2" t="s">
        <v>52</v>
      </c>
    </row>
    <row r="66" spans="1:28" ht="30" customHeight="1">
      <c r="A66" s="8" t="s">
        <v>1171</v>
      </c>
      <c r="B66" s="8" t="s">
        <v>1166</v>
      </c>
      <c r="C66" s="8" t="s">
        <v>1170</v>
      </c>
      <c r="D66" s="23" t="s">
        <v>235</v>
      </c>
      <c r="E66" s="24">
        <v>0</v>
      </c>
      <c r="F66" s="8" t="s">
        <v>52</v>
      </c>
      <c r="G66" s="24">
        <v>0</v>
      </c>
      <c r="H66" s="8" t="s">
        <v>52</v>
      </c>
      <c r="I66" s="24">
        <v>0</v>
      </c>
      <c r="J66" s="8" t="s">
        <v>52</v>
      </c>
      <c r="K66" s="24">
        <v>0</v>
      </c>
      <c r="L66" s="8" t="s">
        <v>52</v>
      </c>
      <c r="M66" s="24">
        <v>107</v>
      </c>
      <c r="N66" s="8" t="s">
        <v>52</v>
      </c>
      <c r="O66" s="24">
        <f t="shared" si="2"/>
        <v>107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8" t="s">
        <v>2615</v>
      </c>
      <c r="X66" s="8" t="s">
        <v>52</v>
      </c>
      <c r="Y66" s="2" t="s">
        <v>52</v>
      </c>
      <c r="Z66" s="2" t="s">
        <v>52</v>
      </c>
      <c r="AA66" s="25"/>
      <c r="AB66" s="2" t="s">
        <v>52</v>
      </c>
    </row>
    <row r="67" spans="1:28" ht="30" customHeight="1">
      <c r="A67" s="8" t="s">
        <v>1177</v>
      </c>
      <c r="B67" s="8" t="s">
        <v>1166</v>
      </c>
      <c r="C67" s="8" t="s">
        <v>1176</v>
      </c>
      <c r="D67" s="23" t="s">
        <v>447</v>
      </c>
      <c r="E67" s="24">
        <v>0</v>
      </c>
      <c r="F67" s="8" t="s">
        <v>52</v>
      </c>
      <c r="G67" s="24">
        <v>0</v>
      </c>
      <c r="H67" s="8" t="s">
        <v>52</v>
      </c>
      <c r="I67" s="24">
        <v>0</v>
      </c>
      <c r="J67" s="8" t="s">
        <v>52</v>
      </c>
      <c r="K67" s="24">
        <v>0</v>
      </c>
      <c r="L67" s="8" t="s">
        <v>52</v>
      </c>
      <c r="M67" s="24">
        <v>60</v>
      </c>
      <c r="N67" s="8" t="s">
        <v>52</v>
      </c>
      <c r="O67" s="24">
        <f t="shared" si="2"/>
        <v>60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8" t="s">
        <v>2616</v>
      </c>
      <c r="X67" s="8" t="s">
        <v>52</v>
      </c>
      <c r="Y67" s="2" t="s">
        <v>52</v>
      </c>
      <c r="Z67" s="2" t="s">
        <v>52</v>
      </c>
      <c r="AA67" s="25"/>
      <c r="AB67" s="2" t="s">
        <v>52</v>
      </c>
    </row>
    <row r="68" spans="1:28" ht="30" customHeight="1">
      <c r="A68" s="8" t="s">
        <v>1180</v>
      </c>
      <c r="B68" s="8" t="s">
        <v>1166</v>
      </c>
      <c r="C68" s="8" t="s">
        <v>1179</v>
      </c>
      <c r="D68" s="23" t="s">
        <v>447</v>
      </c>
      <c r="E68" s="24">
        <v>0</v>
      </c>
      <c r="F68" s="8" t="s">
        <v>52</v>
      </c>
      <c r="G68" s="24">
        <v>0</v>
      </c>
      <c r="H68" s="8" t="s">
        <v>52</v>
      </c>
      <c r="I68" s="24">
        <v>0</v>
      </c>
      <c r="J68" s="8" t="s">
        <v>52</v>
      </c>
      <c r="K68" s="24">
        <v>0</v>
      </c>
      <c r="L68" s="8" t="s">
        <v>52</v>
      </c>
      <c r="M68" s="24">
        <v>100</v>
      </c>
      <c r="N68" s="8" t="s">
        <v>52</v>
      </c>
      <c r="O68" s="24">
        <f t="shared" si="2"/>
        <v>100</v>
      </c>
      <c r="P68" s="24">
        <v>0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8" t="s">
        <v>2617</v>
      </c>
      <c r="X68" s="8" t="s">
        <v>52</v>
      </c>
      <c r="Y68" s="2" t="s">
        <v>52</v>
      </c>
      <c r="Z68" s="2" t="s">
        <v>52</v>
      </c>
      <c r="AA68" s="25"/>
      <c r="AB68" s="2" t="s">
        <v>52</v>
      </c>
    </row>
    <row r="69" spans="1:28" ht="30" customHeight="1">
      <c r="A69" s="8" t="s">
        <v>1183</v>
      </c>
      <c r="B69" s="8" t="s">
        <v>1166</v>
      </c>
      <c r="C69" s="8" t="s">
        <v>1182</v>
      </c>
      <c r="D69" s="23" t="s">
        <v>447</v>
      </c>
      <c r="E69" s="24">
        <v>0</v>
      </c>
      <c r="F69" s="8" t="s">
        <v>52</v>
      </c>
      <c r="G69" s="24">
        <v>0</v>
      </c>
      <c r="H69" s="8" t="s">
        <v>52</v>
      </c>
      <c r="I69" s="24">
        <v>0</v>
      </c>
      <c r="J69" s="8" t="s">
        <v>52</v>
      </c>
      <c r="K69" s="24">
        <v>0</v>
      </c>
      <c r="L69" s="8" t="s">
        <v>52</v>
      </c>
      <c r="M69" s="24">
        <v>650</v>
      </c>
      <c r="N69" s="8" t="s">
        <v>52</v>
      </c>
      <c r="O69" s="24">
        <f t="shared" si="2"/>
        <v>650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8" t="s">
        <v>2618</v>
      </c>
      <c r="X69" s="8" t="s">
        <v>52</v>
      </c>
      <c r="Y69" s="2" t="s">
        <v>52</v>
      </c>
      <c r="Z69" s="2" t="s">
        <v>52</v>
      </c>
      <c r="AA69" s="25"/>
      <c r="AB69" s="2" t="s">
        <v>52</v>
      </c>
    </row>
    <row r="70" spans="1:28" ht="30" customHeight="1">
      <c r="A70" s="8" t="s">
        <v>1554</v>
      </c>
      <c r="B70" s="8" t="s">
        <v>1552</v>
      </c>
      <c r="C70" s="8" t="s">
        <v>1553</v>
      </c>
      <c r="D70" s="23" t="s">
        <v>72</v>
      </c>
      <c r="E70" s="24">
        <v>0</v>
      </c>
      <c r="F70" s="8" t="s">
        <v>52</v>
      </c>
      <c r="G70" s="24">
        <v>0</v>
      </c>
      <c r="H70" s="8" t="s">
        <v>52</v>
      </c>
      <c r="I70" s="24">
        <v>2580</v>
      </c>
      <c r="J70" s="8" t="s">
        <v>2612</v>
      </c>
      <c r="K70" s="24">
        <v>0</v>
      </c>
      <c r="L70" s="8" t="s">
        <v>52</v>
      </c>
      <c r="M70" s="24">
        <v>0</v>
      </c>
      <c r="N70" s="8" t="s">
        <v>52</v>
      </c>
      <c r="O70" s="24">
        <f t="shared" si="2"/>
        <v>2580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8" t="s">
        <v>2619</v>
      </c>
      <c r="X70" s="8" t="s">
        <v>52</v>
      </c>
      <c r="Y70" s="2" t="s">
        <v>52</v>
      </c>
      <c r="Z70" s="2" t="s">
        <v>52</v>
      </c>
      <c r="AA70" s="25"/>
      <c r="AB70" s="2" t="s">
        <v>52</v>
      </c>
    </row>
    <row r="71" spans="1:28" ht="30" customHeight="1">
      <c r="A71" s="8" t="s">
        <v>1227</v>
      </c>
      <c r="B71" s="8" t="s">
        <v>1166</v>
      </c>
      <c r="C71" s="8" t="s">
        <v>1226</v>
      </c>
      <c r="D71" s="23" t="s">
        <v>72</v>
      </c>
      <c r="E71" s="24">
        <v>0</v>
      </c>
      <c r="F71" s="8" t="s">
        <v>52</v>
      </c>
      <c r="G71" s="24">
        <v>0</v>
      </c>
      <c r="H71" s="8" t="s">
        <v>52</v>
      </c>
      <c r="I71" s="24">
        <v>0</v>
      </c>
      <c r="J71" s="8" t="s">
        <v>52</v>
      </c>
      <c r="K71" s="24">
        <v>1800</v>
      </c>
      <c r="L71" s="8" t="s">
        <v>52</v>
      </c>
      <c r="M71" s="24">
        <v>0</v>
      </c>
      <c r="N71" s="8" t="s">
        <v>52</v>
      </c>
      <c r="O71" s="24">
        <f t="shared" si="2"/>
        <v>1800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0</v>
      </c>
      <c r="V71" s="24">
        <v>0</v>
      </c>
      <c r="W71" s="8" t="s">
        <v>2620</v>
      </c>
      <c r="X71" s="8" t="s">
        <v>52</v>
      </c>
      <c r="Y71" s="2" t="s">
        <v>52</v>
      </c>
      <c r="Z71" s="2" t="s">
        <v>52</v>
      </c>
      <c r="AA71" s="25"/>
      <c r="AB71" s="2" t="s">
        <v>52</v>
      </c>
    </row>
    <row r="72" spans="1:28" ht="30" customHeight="1">
      <c r="A72" s="8" t="s">
        <v>574</v>
      </c>
      <c r="B72" s="8" t="s">
        <v>572</v>
      </c>
      <c r="C72" s="8" t="s">
        <v>573</v>
      </c>
      <c r="D72" s="23" t="s">
        <v>77</v>
      </c>
      <c r="E72" s="24">
        <v>0</v>
      </c>
      <c r="F72" s="8" t="s">
        <v>52</v>
      </c>
      <c r="G72" s="24">
        <v>114000</v>
      </c>
      <c r="H72" s="8" t="s">
        <v>2621</v>
      </c>
      <c r="I72" s="24">
        <v>0</v>
      </c>
      <c r="J72" s="8" t="s">
        <v>52</v>
      </c>
      <c r="K72" s="24">
        <v>0</v>
      </c>
      <c r="L72" s="8" t="s">
        <v>52</v>
      </c>
      <c r="M72" s="24">
        <v>0</v>
      </c>
      <c r="N72" s="8" t="s">
        <v>52</v>
      </c>
      <c r="O72" s="24">
        <f t="shared" si="2"/>
        <v>114000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8" t="s">
        <v>2622</v>
      </c>
      <c r="X72" s="8" t="s">
        <v>443</v>
      </c>
      <c r="Y72" s="2" t="s">
        <v>52</v>
      </c>
      <c r="Z72" s="2" t="s">
        <v>52</v>
      </c>
      <c r="AA72" s="25"/>
      <c r="AB72" s="2" t="s">
        <v>52</v>
      </c>
    </row>
    <row r="73" spans="1:28" ht="30" customHeight="1">
      <c r="A73" s="8" t="s">
        <v>577</v>
      </c>
      <c r="B73" s="8" t="s">
        <v>575</v>
      </c>
      <c r="C73" s="8" t="s">
        <v>576</v>
      </c>
      <c r="D73" s="23" t="s">
        <v>72</v>
      </c>
      <c r="E73" s="24">
        <v>0</v>
      </c>
      <c r="F73" s="8" t="s">
        <v>52</v>
      </c>
      <c r="G73" s="24">
        <v>0</v>
      </c>
      <c r="H73" s="8" t="s">
        <v>52</v>
      </c>
      <c r="I73" s="24">
        <v>0</v>
      </c>
      <c r="J73" s="8" t="s">
        <v>52</v>
      </c>
      <c r="K73" s="24">
        <v>15000</v>
      </c>
      <c r="L73" s="8" t="s">
        <v>52</v>
      </c>
      <c r="M73" s="24">
        <v>0</v>
      </c>
      <c r="N73" s="8" t="s">
        <v>52</v>
      </c>
      <c r="O73" s="24">
        <f t="shared" si="2"/>
        <v>15000</v>
      </c>
      <c r="P73" s="24">
        <v>0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8" t="s">
        <v>2623</v>
      </c>
      <c r="X73" s="8" t="s">
        <v>443</v>
      </c>
      <c r="Y73" s="2" t="s">
        <v>52</v>
      </c>
      <c r="Z73" s="2" t="s">
        <v>52</v>
      </c>
      <c r="AA73" s="25"/>
      <c r="AB73" s="2" t="s">
        <v>52</v>
      </c>
    </row>
    <row r="74" spans="1:28" ht="30" customHeight="1">
      <c r="A74" s="8" t="s">
        <v>1193</v>
      </c>
      <c r="B74" s="8" t="s">
        <v>1191</v>
      </c>
      <c r="C74" s="8" t="s">
        <v>1192</v>
      </c>
      <c r="D74" s="23" t="s">
        <v>72</v>
      </c>
      <c r="E74" s="24">
        <v>5280</v>
      </c>
      <c r="F74" s="8" t="s">
        <v>52</v>
      </c>
      <c r="G74" s="24">
        <v>0</v>
      </c>
      <c r="H74" s="8" t="s">
        <v>52</v>
      </c>
      <c r="I74" s="24">
        <v>0</v>
      </c>
      <c r="J74" s="8" t="s">
        <v>52</v>
      </c>
      <c r="K74" s="24">
        <v>0</v>
      </c>
      <c r="L74" s="8" t="s">
        <v>52</v>
      </c>
      <c r="M74" s="24">
        <v>0</v>
      </c>
      <c r="N74" s="8" t="s">
        <v>52</v>
      </c>
      <c r="O74" s="24">
        <f t="shared" si="2"/>
        <v>5280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8" t="s">
        <v>2624</v>
      </c>
      <c r="X74" s="8" t="s">
        <v>52</v>
      </c>
      <c r="Y74" s="2" t="s">
        <v>52</v>
      </c>
      <c r="Z74" s="2" t="s">
        <v>52</v>
      </c>
      <c r="AA74" s="25"/>
      <c r="AB74" s="2" t="s">
        <v>52</v>
      </c>
    </row>
    <row r="75" spans="1:28" ht="30" customHeight="1">
      <c r="A75" s="8" t="s">
        <v>1656</v>
      </c>
      <c r="B75" s="8" t="s">
        <v>1654</v>
      </c>
      <c r="C75" s="8" t="s">
        <v>1655</v>
      </c>
      <c r="D75" s="23" t="s">
        <v>77</v>
      </c>
      <c r="E75" s="24">
        <v>0</v>
      </c>
      <c r="F75" s="8" t="s">
        <v>52</v>
      </c>
      <c r="G75" s="24">
        <v>2300</v>
      </c>
      <c r="H75" s="8" t="s">
        <v>2625</v>
      </c>
      <c r="I75" s="24">
        <v>0</v>
      </c>
      <c r="J75" s="8" t="s">
        <v>52</v>
      </c>
      <c r="K75" s="24">
        <v>0</v>
      </c>
      <c r="L75" s="8" t="s">
        <v>52</v>
      </c>
      <c r="M75" s="24">
        <v>0</v>
      </c>
      <c r="N75" s="8" t="s">
        <v>52</v>
      </c>
      <c r="O75" s="24">
        <f t="shared" si="2"/>
        <v>2300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8" t="s">
        <v>2626</v>
      </c>
      <c r="X75" s="8" t="s">
        <v>52</v>
      </c>
      <c r="Y75" s="2" t="s">
        <v>52</v>
      </c>
      <c r="Z75" s="2" t="s">
        <v>52</v>
      </c>
      <c r="AA75" s="25"/>
      <c r="AB75" s="2" t="s">
        <v>52</v>
      </c>
    </row>
    <row r="76" spans="1:28" ht="30" customHeight="1">
      <c r="A76" s="8" t="s">
        <v>1291</v>
      </c>
      <c r="B76" s="8" t="s">
        <v>1285</v>
      </c>
      <c r="C76" s="8" t="s">
        <v>1290</v>
      </c>
      <c r="D76" s="23" t="s">
        <v>77</v>
      </c>
      <c r="E76" s="24">
        <v>0</v>
      </c>
      <c r="F76" s="8" t="s">
        <v>52</v>
      </c>
      <c r="G76" s="24">
        <v>0</v>
      </c>
      <c r="H76" s="8" t="s">
        <v>52</v>
      </c>
      <c r="I76" s="24">
        <v>99000</v>
      </c>
      <c r="J76" s="8" t="s">
        <v>2627</v>
      </c>
      <c r="K76" s="24">
        <v>0</v>
      </c>
      <c r="L76" s="8" t="s">
        <v>52</v>
      </c>
      <c r="M76" s="24">
        <v>0</v>
      </c>
      <c r="N76" s="8" t="s">
        <v>52</v>
      </c>
      <c r="O76" s="24">
        <f t="shared" si="2"/>
        <v>99000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8" t="s">
        <v>2628</v>
      </c>
      <c r="X76" s="8" t="s">
        <v>443</v>
      </c>
      <c r="Y76" s="2" t="s">
        <v>52</v>
      </c>
      <c r="Z76" s="2" t="s">
        <v>52</v>
      </c>
      <c r="AA76" s="25"/>
      <c r="AB76" s="2" t="s">
        <v>52</v>
      </c>
    </row>
    <row r="77" spans="1:28" ht="30" customHeight="1">
      <c r="A77" s="8" t="s">
        <v>444</v>
      </c>
      <c r="B77" s="8" t="s">
        <v>441</v>
      </c>
      <c r="C77" s="8" t="s">
        <v>442</v>
      </c>
      <c r="D77" s="23" t="s">
        <v>77</v>
      </c>
      <c r="E77" s="24">
        <v>0</v>
      </c>
      <c r="F77" s="8" t="s">
        <v>52</v>
      </c>
      <c r="G77" s="24">
        <v>0</v>
      </c>
      <c r="H77" s="8" t="s">
        <v>52</v>
      </c>
      <c r="I77" s="24">
        <v>35000</v>
      </c>
      <c r="J77" s="8" t="s">
        <v>2629</v>
      </c>
      <c r="K77" s="24">
        <v>0</v>
      </c>
      <c r="L77" s="8" t="s">
        <v>52</v>
      </c>
      <c r="M77" s="24">
        <v>0</v>
      </c>
      <c r="N77" s="8" t="s">
        <v>52</v>
      </c>
      <c r="O77" s="24">
        <f t="shared" si="2"/>
        <v>35000</v>
      </c>
      <c r="P77" s="24">
        <v>0</v>
      </c>
      <c r="Q77" s="24">
        <v>0</v>
      </c>
      <c r="R77" s="24">
        <v>0</v>
      </c>
      <c r="S77" s="24">
        <v>0</v>
      </c>
      <c r="T77" s="24">
        <v>0</v>
      </c>
      <c r="U77" s="24">
        <v>0</v>
      </c>
      <c r="V77" s="24">
        <v>0</v>
      </c>
      <c r="W77" s="8" t="s">
        <v>2630</v>
      </c>
      <c r="X77" s="8" t="s">
        <v>443</v>
      </c>
      <c r="Y77" s="2" t="s">
        <v>52</v>
      </c>
      <c r="Z77" s="2" t="s">
        <v>52</v>
      </c>
      <c r="AA77" s="25"/>
      <c r="AB77" s="2" t="s">
        <v>52</v>
      </c>
    </row>
    <row r="78" spans="1:28" ht="30" customHeight="1">
      <c r="A78" s="8" t="s">
        <v>1287</v>
      </c>
      <c r="B78" s="8" t="s">
        <v>1285</v>
      </c>
      <c r="C78" s="8" t="s">
        <v>1286</v>
      </c>
      <c r="D78" s="23" t="s">
        <v>77</v>
      </c>
      <c r="E78" s="24">
        <v>0</v>
      </c>
      <c r="F78" s="8" t="s">
        <v>52</v>
      </c>
      <c r="G78" s="24">
        <v>0</v>
      </c>
      <c r="H78" s="8" t="s">
        <v>52</v>
      </c>
      <c r="I78" s="24">
        <v>272000</v>
      </c>
      <c r="J78" s="8" t="s">
        <v>2631</v>
      </c>
      <c r="K78" s="24">
        <v>0</v>
      </c>
      <c r="L78" s="8" t="s">
        <v>52</v>
      </c>
      <c r="M78" s="24">
        <v>0</v>
      </c>
      <c r="N78" s="8" t="s">
        <v>52</v>
      </c>
      <c r="O78" s="24">
        <f t="shared" si="2"/>
        <v>272000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8" t="s">
        <v>2632</v>
      </c>
      <c r="X78" s="8" t="s">
        <v>443</v>
      </c>
      <c r="Y78" s="2" t="s">
        <v>52</v>
      </c>
      <c r="Z78" s="2" t="s">
        <v>52</v>
      </c>
      <c r="AA78" s="25"/>
      <c r="AB78" s="2" t="s">
        <v>52</v>
      </c>
    </row>
    <row r="79" spans="1:28" ht="30" customHeight="1">
      <c r="A79" s="8" t="s">
        <v>1305</v>
      </c>
      <c r="B79" s="8" t="s">
        <v>1285</v>
      </c>
      <c r="C79" s="8" t="s">
        <v>1304</v>
      </c>
      <c r="D79" s="23" t="s">
        <v>77</v>
      </c>
      <c r="E79" s="24">
        <v>0</v>
      </c>
      <c r="F79" s="8" t="s">
        <v>52</v>
      </c>
      <c r="G79" s="24">
        <v>0</v>
      </c>
      <c r="H79" s="8" t="s">
        <v>52</v>
      </c>
      <c r="I79" s="24">
        <v>390400</v>
      </c>
      <c r="J79" s="8" t="s">
        <v>2631</v>
      </c>
      <c r="K79" s="24">
        <v>0</v>
      </c>
      <c r="L79" s="8" t="s">
        <v>52</v>
      </c>
      <c r="M79" s="24">
        <v>0</v>
      </c>
      <c r="N79" s="8" t="s">
        <v>52</v>
      </c>
      <c r="O79" s="24">
        <f t="shared" si="2"/>
        <v>390400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8" t="s">
        <v>2633</v>
      </c>
      <c r="X79" s="8" t="s">
        <v>443</v>
      </c>
      <c r="Y79" s="2" t="s">
        <v>52</v>
      </c>
      <c r="Z79" s="2" t="s">
        <v>52</v>
      </c>
      <c r="AA79" s="25"/>
      <c r="AB79" s="2" t="s">
        <v>52</v>
      </c>
    </row>
    <row r="80" spans="1:28" ht="30" customHeight="1">
      <c r="A80" s="8" t="s">
        <v>449</v>
      </c>
      <c r="B80" s="8" t="s">
        <v>445</v>
      </c>
      <c r="C80" s="8" t="s">
        <v>446</v>
      </c>
      <c r="D80" s="23" t="s">
        <v>447</v>
      </c>
      <c r="E80" s="24">
        <v>0</v>
      </c>
      <c r="F80" s="8" t="s">
        <v>52</v>
      </c>
      <c r="G80" s="24">
        <v>0</v>
      </c>
      <c r="H80" s="8" t="s">
        <v>52</v>
      </c>
      <c r="I80" s="24">
        <v>0</v>
      </c>
      <c r="J80" s="8" t="s">
        <v>52</v>
      </c>
      <c r="K80" s="24">
        <v>150000</v>
      </c>
      <c r="L80" s="8" t="s">
        <v>52</v>
      </c>
      <c r="M80" s="24">
        <v>0</v>
      </c>
      <c r="N80" s="8" t="s">
        <v>52</v>
      </c>
      <c r="O80" s="24">
        <f t="shared" si="2"/>
        <v>150000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8" t="s">
        <v>2634</v>
      </c>
      <c r="X80" s="8" t="s">
        <v>448</v>
      </c>
      <c r="Y80" s="2" t="s">
        <v>52</v>
      </c>
      <c r="Z80" s="2" t="s">
        <v>52</v>
      </c>
      <c r="AA80" s="25"/>
      <c r="AB80" s="2" t="s">
        <v>52</v>
      </c>
    </row>
    <row r="81" spans="1:28" ht="30" customHeight="1">
      <c r="A81" s="8" t="s">
        <v>451</v>
      </c>
      <c r="B81" s="8" t="s">
        <v>445</v>
      </c>
      <c r="C81" s="8" t="s">
        <v>450</v>
      </c>
      <c r="D81" s="23" t="s">
        <v>447</v>
      </c>
      <c r="E81" s="24">
        <v>0</v>
      </c>
      <c r="F81" s="8" t="s">
        <v>52</v>
      </c>
      <c r="G81" s="24">
        <v>0</v>
      </c>
      <c r="H81" s="8" t="s">
        <v>52</v>
      </c>
      <c r="I81" s="24">
        <v>0</v>
      </c>
      <c r="J81" s="8" t="s">
        <v>52</v>
      </c>
      <c r="K81" s="24">
        <v>220000</v>
      </c>
      <c r="L81" s="8" t="s">
        <v>52</v>
      </c>
      <c r="M81" s="24">
        <v>0</v>
      </c>
      <c r="N81" s="8" t="s">
        <v>52</v>
      </c>
      <c r="O81" s="24">
        <f t="shared" si="2"/>
        <v>220000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8" t="s">
        <v>2635</v>
      </c>
      <c r="X81" s="8" t="s">
        <v>448</v>
      </c>
      <c r="Y81" s="2" t="s">
        <v>52</v>
      </c>
      <c r="Z81" s="2" t="s">
        <v>52</v>
      </c>
      <c r="AA81" s="25"/>
      <c r="AB81" s="2" t="s">
        <v>52</v>
      </c>
    </row>
    <row r="82" spans="1:28" ht="30" customHeight="1">
      <c r="A82" s="8" t="s">
        <v>453</v>
      </c>
      <c r="B82" s="8" t="s">
        <v>445</v>
      </c>
      <c r="C82" s="8" t="s">
        <v>452</v>
      </c>
      <c r="D82" s="23" t="s">
        <v>447</v>
      </c>
      <c r="E82" s="24">
        <v>0</v>
      </c>
      <c r="F82" s="8" t="s">
        <v>52</v>
      </c>
      <c r="G82" s="24">
        <v>0</v>
      </c>
      <c r="H82" s="8" t="s">
        <v>52</v>
      </c>
      <c r="I82" s="24">
        <v>0</v>
      </c>
      <c r="J82" s="8" t="s">
        <v>52</v>
      </c>
      <c r="K82" s="24">
        <v>245000</v>
      </c>
      <c r="L82" s="8" t="s">
        <v>52</v>
      </c>
      <c r="M82" s="24">
        <v>0</v>
      </c>
      <c r="N82" s="8" t="s">
        <v>52</v>
      </c>
      <c r="O82" s="24">
        <f t="shared" si="2"/>
        <v>245000</v>
      </c>
      <c r="P82" s="24">
        <v>0</v>
      </c>
      <c r="Q82" s="24">
        <v>0</v>
      </c>
      <c r="R82" s="24">
        <v>0</v>
      </c>
      <c r="S82" s="24">
        <v>0</v>
      </c>
      <c r="T82" s="24">
        <v>0</v>
      </c>
      <c r="U82" s="24">
        <v>0</v>
      </c>
      <c r="V82" s="24">
        <v>0</v>
      </c>
      <c r="W82" s="8" t="s">
        <v>2636</v>
      </c>
      <c r="X82" s="8" t="s">
        <v>448</v>
      </c>
      <c r="Y82" s="2" t="s">
        <v>52</v>
      </c>
      <c r="Z82" s="2" t="s">
        <v>52</v>
      </c>
      <c r="AA82" s="25"/>
      <c r="AB82" s="2" t="s">
        <v>52</v>
      </c>
    </row>
    <row r="83" spans="1:28" ht="30" customHeight="1">
      <c r="A83" s="8" t="s">
        <v>456</v>
      </c>
      <c r="B83" s="8" t="s">
        <v>454</v>
      </c>
      <c r="C83" s="8" t="s">
        <v>455</v>
      </c>
      <c r="D83" s="23" t="s">
        <v>235</v>
      </c>
      <c r="E83" s="24">
        <v>66800</v>
      </c>
      <c r="F83" s="8" t="s">
        <v>52</v>
      </c>
      <c r="G83" s="24">
        <v>82000</v>
      </c>
      <c r="H83" s="8" t="s">
        <v>2637</v>
      </c>
      <c r="I83" s="24">
        <v>82000</v>
      </c>
      <c r="J83" s="8" t="s">
        <v>2638</v>
      </c>
      <c r="K83" s="24">
        <v>0</v>
      </c>
      <c r="L83" s="8" t="s">
        <v>52</v>
      </c>
      <c r="M83" s="24">
        <v>0</v>
      </c>
      <c r="N83" s="8" t="s">
        <v>52</v>
      </c>
      <c r="O83" s="24">
        <f t="shared" si="2"/>
        <v>66800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8" t="s">
        <v>2639</v>
      </c>
      <c r="X83" s="8" t="s">
        <v>52</v>
      </c>
      <c r="Y83" s="2" t="s">
        <v>52</v>
      </c>
      <c r="Z83" s="2" t="s">
        <v>52</v>
      </c>
      <c r="AA83" s="25"/>
      <c r="AB83" s="2" t="s">
        <v>52</v>
      </c>
    </row>
    <row r="84" spans="1:28" ht="30" customHeight="1">
      <c r="A84" s="8" t="s">
        <v>458</v>
      </c>
      <c r="B84" s="8" t="s">
        <v>454</v>
      </c>
      <c r="C84" s="8" t="s">
        <v>457</v>
      </c>
      <c r="D84" s="23" t="s">
        <v>235</v>
      </c>
      <c r="E84" s="24">
        <v>80800</v>
      </c>
      <c r="F84" s="8" t="s">
        <v>52</v>
      </c>
      <c r="G84" s="24">
        <v>99000</v>
      </c>
      <c r="H84" s="8" t="s">
        <v>2637</v>
      </c>
      <c r="I84" s="24">
        <v>99000</v>
      </c>
      <c r="J84" s="8" t="s">
        <v>2638</v>
      </c>
      <c r="K84" s="24">
        <v>0</v>
      </c>
      <c r="L84" s="8" t="s">
        <v>52</v>
      </c>
      <c r="M84" s="24">
        <v>0</v>
      </c>
      <c r="N84" s="8" t="s">
        <v>52</v>
      </c>
      <c r="O84" s="24">
        <f t="shared" si="2"/>
        <v>80800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8" t="s">
        <v>2640</v>
      </c>
      <c r="X84" s="8" t="s">
        <v>52</v>
      </c>
      <c r="Y84" s="2" t="s">
        <v>52</v>
      </c>
      <c r="Z84" s="2" t="s">
        <v>52</v>
      </c>
      <c r="AA84" s="25"/>
      <c r="AB84" s="2" t="s">
        <v>52</v>
      </c>
    </row>
    <row r="85" spans="1:28" ht="30" customHeight="1">
      <c r="A85" s="8" t="s">
        <v>1360</v>
      </c>
      <c r="B85" s="8" t="s">
        <v>1358</v>
      </c>
      <c r="C85" s="8" t="s">
        <v>1359</v>
      </c>
      <c r="D85" s="23" t="s">
        <v>77</v>
      </c>
      <c r="E85" s="24">
        <v>0</v>
      </c>
      <c r="F85" s="8" t="s">
        <v>52</v>
      </c>
      <c r="G85" s="24">
        <v>0</v>
      </c>
      <c r="H85" s="8" t="s">
        <v>52</v>
      </c>
      <c r="I85" s="24">
        <v>121694</v>
      </c>
      <c r="J85" s="8" t="s">
        <v>2641</v>
      </c>
      <c r="K85" s="24">
        <v>0</v>
      </c>
      <c r="L85" s="8" t="s">
        <v>52</v>
      </c>
      <c r="M85" s="24">
        <v>0</v>
      </c>
      <c r="N85" s="8" t="s">
        <v>52</v>
      </c>
      <c r="O85" s="24">
        <f t="shared" si="2"/>
        <v>121694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8" t="s">
        <v>2642</v>
      </c>
      <c r="X85" s="8" t="s">
        <v>52</v>
      </c>
      <c r="Y85" s="2" t="s">
        <v>52</v>
      </c>
      <c r="Z85" s="2" t="s">
        <v>52</v>
      </c>
      <c r="AA85" s="25"/>
      <c r="AB85" s="2" t="s">
        <v>52</v>
      </c>
    </row>
    <row r="86" spans="1:28" ht="30" customHeight="1">
      <c r="A86" s="8" t="s">
        <v>492</v>
      </c>
      <c r="B86" s="8" t="s">
        <v>490</v>
      </c>
      <c r="C86" s="8" t="s">
        <v>491</v>
      </c>
      <c r="D86" s="23" t="s">
        <v>77</v>
      </c>
      <c r="E86" s="24">
        <v>30400</v>
      </c>
      <c r="F86" s="8" t="s">
        <v>52</v>
      </c>
      <c r="G86" s="24">
        <v>33200</v>
      </c>
      <c r="H86" s="8" t="s">
        <v>2643</v>
      </c>
      <c r="I86" s="24">
        <v>33400</v>
      </c>
      <c r="J86" s="8" t="s">
        <v>2644</v>
      </c>
      <c r="K86" s="24">
        <v>0</v>
      </c>
      <c r="L86" s="8" t="s">
        <v>52</v>
      </c>
      <c r="M86" s="24">
        <v>0</v>
      </c>
      <c r="N86" s="8" t="s">
        <v>52</v>
      </c>
      <c r="O86" s="24">
        <f t="shared" si="2"/>
        <v>30400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8" t="s">
        <v>2645</v>
      </c>
      <c r="X86" s="8" t="s">
        <v>52</v>
      </c>
      <c r="Y86" s="2" t="s">
        <v>52</v>
      </c>
      <c r="Z86" s="2" t="s">
        <v>52</v>
      </c>
      <c r="AA86" s="25"/>
      <c r="AB86" s="2" t="s">
        <v>52</v>
      </c>
    </row>
    <row r="87" spans="1:28" ht="30" customHeight="1">
      <c r="A87" s="8" t="s">
        <v>495</v>
      </c>
      <c r="B87" s="8" t="s">
        <v>493</v>
      </c>
      <c r="C87" s="8" t="s">
        <v>494</v>
      </c>
      <c r="D87" s="23" t="s">
        <v>77</v>
      </c>
      <c r="E87" s="24">
        <v>0</v>
      </c>
      <c r="F87" s="8" t="s">
        <v>52</v>
      </c>
      <c r="G87" s="24">
        <v>63100</v>
      </c>
      <c r="H87" s="8" t="s">
        <v>2643</v>
      </c>
      <c r="I87" s="24">
        <v>0</v>
      </c>
      <c r="J87" s="8" t="s">
        <v>52</v>
      </c>
      <c r="K87" s="24">
        <v>0</v>
      </c>
      <c r="L87" s="8" t="s">
        <v>52</v>
      </c>
      <c r="M87" s="24">
        <v>0</v>
      </c>
      <c r="N87" s="8" t="s">
        <v>52</v>
      </c>
      <c r="O87" s="24">
        <f t="shared" si="2"/>
        <v>63100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8" t="s">
        <v>2646</v>
      </c>
      <c r="X87" s="8" t="s">
        <v>52</v>
      </c>
      <c r="Y87" s="2" t="s">
        <v>52</v>
      </c>
      <c r="Z87" s="2" t="s">
        <v>52</v>
      </c>
      <c r="AA87" s="25"/>
      <c r="AB87" s="2" t="s">
        <v>52</v>
      </c>
    </row>
    <row r="88" spans="1:28" ht="30" customHeight="1">
      <c r="A88" s="8" t="s">
        <v>497</v>
      </c>
      <c r="B88" s="8" t="s">
        <v>493</v>
      </c>
      <c r="C88" s="8" t="s">
        <v>496</v>
      </c>
      <c r="D88" s="23" t="s">
        <v>77</v>
      </c>
      <c r="E88" s="24">
        <v>0</v>
      </c>
      <c r="F88" s="8" t="s">
        <v>52</v>
      </c>
      <c r="G88" s="24">
        <v>71900</v>
      </c>
      <c r="H88" s="8" t="s">
        <v>2643</v>
      </c>
      <c r="I88" s="24">
        <v>0</v>
      </c>
      <c r="J88" s="8" t="s">
        <v>52</v>
      </c>
      <c r="K88" s="24">
        <v>0</v>
      </c>
      <c r="L88" s="8" t="s">
        <v>52</v>
      </c>
      <c r="M88" s="24">
        <v>0</v>
      </c>
      <c r="N88" s="8" t="s">
        <v>52</v>
      </c>
      <c r="O88" s="24">
        <f t="shared" si="2"/>
        <v>71900</v>
      </c>
      <c r="P88" s="24">
        <v>0</v>
      </c>
      <c r="Q88" s="24">
        <v>0</v>
      </c>
      <c r="R88" s="24">
        <v>0</v>
      </c>
      <c r="S88" s="24">
        <v>0</v>
      </c>
      <c r="T88" s="24">
        <v>0</v>
      </c>
      <c r="U88" s="24">
        <v>0</v>
      </c>
      <c r="V88" s="24">
        <v>0</v>
      </c>
      <c r="W88" s="8" t="s">
        <v>2647</v>
      </c>
      <c r="X88" s="8" t="s">
        <v>52</v>
      </c>
      <c r="Y88" s="2" t="s">
        <v>52</v>
      </c>
      <c r="Z88" s="2" t="s">
        <v>52</v>
      </c>
      <c r="AA88" s="25"/>
      <c r="AB88" s="2" t="s">
        <v>52</v>
      </c>
    </row>
    <row r="89" spans="1:28" ht="30" customHeight="1">
      <c r="A89" s="8" t="s">
        <v>580</v>
      </c>
      <c r="B89" s="8" t="s">
        <v>578</v>
      </c>
      <c r="C89" s="8" t="s">
        <v>579</v>
      </c>
      <c r="D89" s="23" t="s">
        <v>77</v>
      </c>
      <c r="E89" s="24">
        <v>0</v>
      </c>
      <c r="F89" s="8" t="s">
        <v>52</v>
      </c>
      <c r="G89" s="24">
        <v>0</v>
      </c>
      <c r="H89" s="8" t="s">
        <v>52</v>
      </c>
      <c r="I89" s="24">
        <v>160000</v>
      </c>
      <c r="J89" s="8" t="s">
        <v>2648</v>
      </c>
      <c r="K89" s="24">
        <v>0</v>
      </c>
      <c r="L89" s="8" t="s">
        <v>52</v>
      </c>
      <c r="M89" s="24">
        <v>0</v>
      </c>
      <c r="N89" s="8" t="s">
        <v>52</v>
      </c>
      <c r="O89" s="24">
        <f t="shared" si="2"/>
        <v>160000</v>
      </c>
      <c r="P89" s="24">
        <v>0</v>
      </c>
      <c r="Q89" s="24">
        <v>0</v>
      </c>
      <c r="R89" s="24">
        <v>0</v>
      </c>
      <c r="S89" s="24">
        <v>0</v>
      </c>
      <c r="T89" s="24">
        <v>0</v>
      </c>
      <c r="U89" s="24">
        <v>0</v>
      </c>
      <c r="V89" s="24">
        <v>0</v>
      </c>
      <c r="W89" s="8" t="s">
        <v>2649</v>
      </c>
      <c r="X89" s="8" t="s">
        <v>52</v>
      </c>
      <c r="Y89" s="2" t="s">
        <v>52</v>
      </c>
      <c r="Z89" s="2" t="s">
        <v>52</v>
      </c>
      <c r="AA89" s="25"/>
      <c r="AB89" s="2" t="s">
        <v>52</v>
      </c>
    </row>
    <row r="90" spans="1:28" ht="30" customHeight="1">
      <c r="A90" s="8" t="s">
        <v>1615</v>
      </c>
      <c r="B90" s="8" t="s">
        <v>1614</v>
      </c>
      <c r="C90" s="8" t="s">
        <v>52</v>
      </c>
      <c r="D90" s="23" t="s">
        <v>243</v>
      </c>
      <c r="E90" s="24">
        <v>0</v>
      </c>
      <c r="F90" s="8" t="s">
        <v>52</v>
      </c>
      <c r="G90" s="24">
        <v>200000</v>
      </c>
      <c r="H90" s="8" t="s">
        <v>2650</v>
      </c>
      <c r="I90" s="24">
        <v>329000</v>
      </c>
      <c r="J90" s="8" t="s">
        <v>2651</v>
      </c>
      <c r="K90" s="24">
        <v>0</v>
      </c>
      <c r="L90" s="8" t="s">
        <v>52</v>
      </c>
      <c r="M90" s="24">
        <v>0</v>
      </c>
      <c r="N90" s="8" t="s">
        <v>52</v>
      </c>
      <c r="O90" s="24">
        <f t="shared" si="2"/>
        <v>200000</v>
      </c>
      <c r="P90" s="24">
        <v>0</v>
      </c>
      <c r="Q90" s="24">
        <v>0</v>
      </c>
      <c r="R90" s="24">
        <v>0</v>
      </c>
      <c r="S90" s="24">
        <v>0</v>
      </c>
      <c r="T90" s="24">
        <v>0</v>
      </c>
      <c r="U90" s="24">
        <v>0</v>
      </c>
      <c r="V90" s="24">
        <v>0</v>
      </c>
      <c r="W90" s="8" t="s">
        <v>2652</v>
      </c>
      <c r="X90" s="8" t="s">
        <v>52</v>
      </c>
      <c r="Y90" s="2" t="s">
        <v>52</v>
      </c>
      <c r="Z90" s="2" t="s">
        <v>52</v>
      </c>
      <c r="AA90" s="25"/>
      <c r="AB90" s="2" t="s">
        <v>52</v>
      </c>
    </row>
    <row r="91" spans="1:28" ht="30" customHeight="1">
      <c r="A91" s="8" t="s">
        <v>583</v>
      </c>
      <c r="B91" s="8" t="s">
        <v>581</v>
      </c>
      <c r="C91" s="8" t="s">
        <v>582</v>
      </c>
      <c r="D91" s="23" t="s">
        <v>77</v>
      </c>
      <c r="E91" s="24">
        <v>0</v>
      </c>
      <c r="F91" s="8" t="s">
        <v>52</v>
      </c>
      <c r="G91" s="24">
        <v>0</v>
      </c>
      <c r="H91" s="8" t="s">
        <v>52</v>
      </c>
      <c r="I91" s="24">
        <v>0</v>
      </c>
      <c r="J91" s="8" t="s">
        <v>52</v>
      </c>
      <c r="K91" s="24">
        <v>200000</v>
      </c>
      <c r="L91" s="8" t="s">
        <v>52</v>
      </c>
      <c r="M91" s="24">
        <v>0</v>
      </c>
      <c r="N91" s="8" t="s">
        <v>52</v>
      </c>
      <c r="O91" s="24">
        <f t="shared" si="2"/>
        <v>200000</v>
      </c>
      <c r="P91" s="24">
        <v>0</v>
      </c>
      <c r="Q91" s="24">
        <v>0</v>
      </c>
      <c r="R91" s="24">
        <v>0</v>
      </c>
      <c r="S91" s="24">
        <v>0</v>
      </c>
      <c r="T91" s="24">
        <v>0</v>
      </c>
      <c r="U91" s="24">
        <v>0</v>
      </c>
      <c r="V91" s="24">
        <v>0</v>
      </c>
      <c r="W91" s="8" t="s">
        <v>2653</v>
      </c>
      <c r="X91" s="8" t="s">
        <v>52</v>
      </c>
      <c r="Y91" s="2" t="s">
        <v>52</v>
      </c>
      <c r="Z91" s="2" t="s">
        <v>52</v>
      </c>
      <c r="AA91" s="25"/>
      <c r="AB91" s="2" t="s">
        <v>52</v>
      </c>
    </row>
    <row r="92" spans="1:28" ht="30" customHeight="1">
      <c r="A92" s="8" t="s">
        <v>586</v>
      </c>
      <c r="B92" s="8" t="s">
        <v>584</v>
      </c>
      <c r="C92" s="8" t="s">
        <v>585</v>
      </c>
      <c r="D92" s="23" t="s">
        <v>243</v>
      </c>
      <c r="E92" s="24">
        <v>0</v>
      </c>
      <c r="F92" s="8" t="s">
        <v>52</v>
      </c>
      <c r="G92" s="24">
        <v>0</v>
      </c>
      <c r="H92" s="8" t="s">
        <v>52</v>
      </c>
      <c r="I92" s="24">
        <v>0</v>
      </c>
      <c r="J92" s="8" t="s">
        <v>52</v>
      </c>
      <c r="K92" s="24">
        <v>120000</v>
      </c>
      <c r="L92" s="8" t="s">
        <v>52</v>
      </c>
      <c r="M92" s="24">
        <v>0</v>
      </c>
      <c r="N92" s="8" t="s">
        <v>52</v>
      </c>
      <c r="O92" s="24">
        <f t="shared" si="2"/>
        <v>120000</v>
      </c>
      <c r="P92" s="24">
        <v>0</v>
      </c>
      <c r="Q92" s="24">
        <v>0</v>
      </c>
      <c r="R92" s="24">
        <v>0</v>
      </c>
      <c r="S92" s="24">
        <v>0</v>
      </c>
      <c r="T92" s="24">
        <v>0</v>
      </c>
      <c r="U92" s="24">
        <v>0</v>
      </c>
      <c r="V92" s="24">
        <v>0</v>
      </c>
      <c r="W92" s="8" t="s">
        <v>2654</v>
      </c>
      <c r="X92" s="8" t="s">
        <v>443</v>
      </c>
      <c r="Y92" s="2" t="s">
        <v>52</v>
      </c>
      <c r="Z92" s="2" t="s">
        <v>52</v>
      </c>
      <c r="AA92" s="25"/>
      <c r="AB92" s="2" t="s">
        <v>52</v>
      </c>
    </row>
    <row r="93" spans="1:28" ht="30" customHeight="1">
      <c r="A93" s="8" t="s">
        <v>589</v>
      </c>
      <c r="B93" s="8" t="s">
        <v>587</v>
      </c>
      <c r="C93" s="8" t="s">
        <v>588</v>
      </c>
      <c r="D93" s="23" t="s">
        <v>77</v>
      </c>
      <c r="E93" s="24">
        <v>0</v>
      </c>
      <c r="F93" s="8" t="s">
        <v>52</v>
      </c>
      <c r="G93" s="24">
        <v>75000</v>
      </c>
      <c r="H93" s="8" t="s">
        <v>52</v>
      </c>
      <c r="I93" s="24">
        <v>0</v>
      </c>
      <c r="J93" s="8" t="s">
        <v>52</v>
      </c>
      <c r="K93" s="24">
        <v>0</v>
      </c>
      <c r="L93" s="8" t="s">
        <v>52</v>
      </c>
      <c r="M93" s="24">
        <v>0</v>
      </c>
      <c r="N93" s="8" t="s">
        <v>52</v>
      </c>
      <c r="O93" s="24">
        <f t="shared" si="2"/>
        <v>75000</v>
      </c>
      <c r="P93" s="24">
        <v>0</v>
      </c>
      <c r="Q93" s="24">
        <v>0</v>
      </c>
      <c r="R93" s="24">
        <v>0</v>
      </c>
      <c r="S93" s="24">
        <v>0</v>
      </c>
      <c r="T93" s="24">
        <v>0</v>
      </c>
      <c r="U93" s="24">
        <v>0</v>
      </c>
      <c r="V93" s="24">
        <v>0</v>
      </c>
      <c r="W93" s="8" t="s">
        <v>2655</v>
      </c>
      <c r="X93" s="8" t="s">
        <v>443</v>
      </c>
      <c r="Y93" s="2" t="s">
        <v>52</v>
      </c>
      <c r="Z93" s="2" t="s">
        <v>52</v>
      </c>
      <c r="AA93" s="25"/>
      <c r="AB93" s="2" t="s">
        <v>52</v>
      </c>
    </row>
    <row r="94" spans="1:28" ht="30" customHeight="1">
      <c r="A94" s="8" t="s">
        <v>878</v>
      </c>
      <c r="B94" s="8" t="s">
        <v>876</v>
      </c>
      <c r="C94" s="8" t="s">
        <v>877</v>
      </c>
      <c r="D94" s="23" t="s">
        <v>72</v>
      </c>
      <c r="E94" s="24">
        <v>2700</v>
      </c>
      <c r="F94" s="8" t="s">
        <v>52</v>
      </c>
      <c r="G94" s="24">
        <v>2666.66</v>
      </c>
      <c r="H94" s="8" t="s">
        <v>2656</v>
      </c>
      <c r="I94" s="24">
        <v>986.16</v>
      </c>
      <c r="J94" s="8" t="s">
        <v>2657</v>
      </c>
      <c r="K94" s="24">
        <v>0</v>
      </c>
      <c r="L94" s="8" t="s">
        <v>52</v>
      </c>
      <c r="M94" s="24">
        <v>0</v>
      </c>
      <c r="N94" s="8" t="s">
        <v>52</v>
      </c>
      <c r="O94" s="24">
        <f t="shared" si="2"/>
        <v>986.16</v>
      </c>
      <c r="P94" s="24">
        <v>0</v>
      </c>
      <c r="Q94" s="24">
        <v>0</v>
      </c>
      <c r="R94" s="24">
        <v>0</v>
      </c>
      <c r="S94" s="24">
        <v>0</v>
      </c>
      <c r="T94" s="24">
        <v>0</v>
      </c>
      <c r="U94" s="24">
        <v>0</v>
      </c>
      <c r="V94" s="24">
        <v>0</v>
      </c>
      <c r="W94" s="8" t="s">
        <v>2658</v>
      </c>
      <c r="X94" s="8" t="s">
        <v>52</v>
      </c>
      <c r="Y94" s="2" t="s">
        <v>52</v>
      </c>
      <c r="Z94" s="2" t="s">
        <v>52</v>
      </c>
      <c r="AA94" s="25"/>
      <c r="AB94" s="2" t="s">
        <v>52</v>
      </c>
    </row>
    <row r="95" spans="1:28" ht="30" customHeight="1">
      <c r="A95" s="8" t="s">
        <v>891</v>
      </c>
      <c r="B95" s="8" t="s">
        <v>889</v>
      </c>
      <c r="C95" s="8" t="s">
        <v>890</v>
      </c>
      <c r="D95" s="23" t="s">
        <v>447</v>
      </c>
      <c r="E95" s="24">
        <v>0</v>
      </c>
      <c r="F95" s="8" t="s">
        <v>52</v>
      </c>
      <c r="G95" s="24">
        <v>1200</v>
      </c>
      <c r="H95" s="8" t="s">
        <v>2659</v>
      </c>
      <c r="I95" s="24">
        <v>1455</v>
      </c>
      <c r="J95" s="8" t="s">
        <v>2657</v>
      </c>
      <c r="K95" s="24">
        <v>0</v>
      </c>
      <c r="L95" s="8" t="s">
        <v>52</v>
      </c>
      <c r="M95" s="24">
        <v>0</v>
      </c>
      <c r="N95" s="8" t="s">
        <v>52</v>
      </c>
      <c r="O95" s="24">
        <f t="shared" si="2"/>
        <v>1200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0</v>
      </c>
      <c r="W95" s="8" t="s">
        <v>2660</v>
      </c>
      <c r="X95" s="8" t="s">
        <v>52</v>
      </c>
      <c r="Y95" s="2" t="s">
        <v>52</v>
      </c>
      <c r="Z95" s="2" t="s">
        <v>52</v>
      </c>
      <c r="AA95" s="25"/>
      <c r="AB95" s="2" t="s">
        <v>52</v>
      </c>
    </row>
    <row r="96" spans="1:28" ht="30" customHeight="1">
      <c r="A96" s="8" t="s">
        <v>922</v>
      </c>
      <c r="B96" s="8" t="s">
        <v>880</v>
      </c>
      <c r="C96" s="8" t="s">
        <v>921</v>
      </c>
      <c r="D96" s="23" t="s">
        <v>447</v>
      </c>
      <c r="E96" s="24">
        <v>20830</v>
      </c>
      <c r="F96" s="8" t="s">
        <v>52</v>
      </c>
      <c r="G96" s="24">
        <v>20400</v>
      </c>
      <c r="H96" s="8" t="s">
        <v>2659</v>
      </c>
      <c r="I96" s="24">
        <v>0</v>
      </c>
      <c r="J96" s="8" t="s">
        <v>52</v>
      </c>
      <c r="K96" s="24">
        <v>0</v>
      </c>
      <c r="L96" s="8" t="s">
        <v>52</v>
      </c>
      <c r="M96" s="24">
        <v>0</v>
      </c>
      <c r="N96" s="8" t="s">
        <v>52</v>
      </c>
      <c r="O96" s="24">
        <f t="shared" si="2"/>
        <v>20400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8" t="s">
        <v>2661</v>
      </c>
      <c r="X96" s="8" t="s">
        <v>52</v>
      </c>
      <c r="Y96" s="2" t="s">
        <v>52</v>
      </c>
      <c r="Z96" s="2" t="s">
        <v>52</v>
      </c>
      <c r="AA96" s="25"/>
      <c r="AB96" s="2" t="s">
        <v>52</v>
      </c>
    </row>
    <row r="97" spans="1:28" ht="30" customHeight="1">
      <c r="A97" s="8" t="s">
        <v>925</v>
      </c>
      <c r="B97" s="8" t="s">
        <v>880</v>
      </c>
      <c r="C97" s="8" t="s">
        <v>924</v>
      </c>
      <c r="D97" s="23" t="s">
        <v>447</v>
      </c>
      <c r="E97" s="24">
        <v>6640</v>
      </c>
      <c r="F97" s="8" t="s">
        <v>52</v>
      </c>
      <c r="G97" s="24">
        <v>6100</v>
      </c>
      <c r="H97" s="8" t="s">
        <v>2659</v>
      </c>
      <c r="I97" s="24">
        <v>0</v>
      </c>
      <c r="J97" s="8" t="s">
        <v>52</v>
      </c>
      <c r="K97" s="24">
        <v>0</v>
      </c>
      <c r="L97" s="8" t="s">
        <v>52</v>
      </c>
      <c r="M97" s="24">
        <v>0</v>
      </c>
      <c r="N97" s="8" t="s">
        <v>52</v>
      </c>
      <c r="O97" s="24">
        <f t="shared" si="2"/>
        <v>6100</v>
      </c>
      <c r="P97" s="24">
        <v>0</v>
      </c>
      <c r="Q97" s="24">
        <v>0</v>
      </c>
      <c r="R97" s="24">
        <v>0</v>
      </c>
      <c r="S97" s="24">
        <v>0</v>
      </c>
      <c r="T97" s="24">
        <v>0</v>
      </c>
      <c r="U97" s="24">
        <v>0</v>
      </c>
      <c r="V97" s="24">
        <v>0</v>
      </c>
      <c r="W97" s="8" t="s">
        <v>2662</v>
      </c>
      <c r="X97" s="8" t="s">
        <v>52</v>
      </c>
      <c r="Y97" s="2" t="s">
        <v>52</v>
      </c>
      <c r="Z97" s="2" t="s">
        <v>52</v>
      </c>
      <c r="AA97" s="25"/>
      <c r="AB97" s="2" t="s">
        <v>52</v>
      </c>
    </row>
    <row r="98" spans="1:28" ht="30" customHeight="1">
      <c r="A98" s="8" t="s">
        <v>928</v>
      </c>
      <c r="B98" s="8" t="s">
        <v>880</v>
      </c>
      <c r="C98" s="8" t="s">
        <v>927</v>
      </c>
      <c r="D98" s="23" t="s">
        <v>447</v>
      </c>
      <c r="E98" s="24">
        <v>0</v>
      </c>
      <c r="F98" s="8" t="s">
        <v>52</v>
      </c>
      <c r="G98" s="24">
        <v>14900</v>
      </c>
      <c r="H98" s="8" t="s">
        <v>2659</v>
      </c>
      <c r="I98" s="24">
        <v>0</v>
      </c>
      <c r="J98" s="8" t="s">
        <v>52</v>
      </c>
      <c r="K98" s="24">
        <v>0</v>
      </c>
      <c r="L98" s="8" t="s">
        <v>52</v>
      </c>
      <c r="M98" s="24">
        <v>0</v>
      </c>
      <c r="N98" s="8" t="s">
        <v>52</v>
      </c>
      <c r="O98" s="24">
        <f t="shared" si="2"/>
        <v>14900</v>
      </c>
      <c r="P98" s="24">
        <v>0</v>
      </c>
      <c r="Q98" s="24">
        <v>0</v>
      </c>
      <c r="R98" s="24">
        <v>0</v>
      </c>
      <c r="S98" s="24">
        <v>0</v>
      </c>
      <c r="T98" s="24">
        <v>0</v>
      </c>
      <c r="U98" s="24">
        <v>0</v>
      </c>
      <c r="V98" s="24">
        <v>0</v>
      </c>
      <c r="W98" s="8" t="s">
        <v>2663</v>
      </c>
      <c r="X98" s="8" t="s">
        <v>52</v>
      </c>
      <c r="Y98" s="2" t="s">
        <v>52</v>
      </c>
      <c r="Z98" s="2" t="s">
        <v>52</v>
      </c>
      <c r="AA98" s="25"/>
      <c r="AB98" s="2" t="s">
        <v>52</v>
      </c>
    </row>
    <row r="99" spans="1:28" ht="30" customHeight="1">
      <c r="A99" s="8" t="s">
        <v>934</v>
      </c>
      <c r="B99" s="8" t="s">
        <v>880</v>
      </c>
      <c r="C99" s="8" t="s">
        <v>933</v>
      </c>
      <c r="D99" s="23" t="s">
        <v>447</v>
      </c>
      <c r="E99" s="24">
        <v>0</v>
      </c>
      <c r="F99" s="8" t="s">
        <v>52</v>
      </c>
      <c r="G99" s="24">
        <v>0</v>
      </c>
      <c r="H99" s="8" t="s">
        <v>52</v>
      </c>
      <c r="I99" s="24">
        <v>0</v>
      </c>
      <c r="J99" s="8" t="s">
        <v>52</v>
      </c>
      <c r="K99" s="24">
        <v>0</v>
      </c>
      <c r="L99" s="8" t="s">
        <v>52</v>
      </c>
      <c r="M99" s="24">
        <v>0</v>
      </c>
      <c r="N99" s="8" t="s">
        <v>52</v>
      </c>
      <c r="O99" s="24">
        <v>0</v>
      </c>
      <c r="P99" s="24">
        <v>0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8" t="s">
        <v>2664</v>
      </c>
      <c r="X99" s="8" t="s">
        <v>52</v>
      </c>
      <c r="Y99" s="2" t="s">
        <v>52</v>
      </c>
      <c r="Z99" s="2" t="s">
        <v>52</v>
      </c>
      <c r="AA99" s="25"/>
      <c r="AB99" s="2" t="s">
        <v>52</v>
      </c>
    </row>
    <row r="100" spans="1:28" ht="30" customHeight="1">
      <c r="A100" s="8" t="s">
        <v>937</v>
      </c>
      <c r="B100" s="8" t="s">
        <v>880</v>
      </c>
      <c r="C100" s="8" t="s">
        <v>936</v>
      </c>
      <c r="D100" s="23" t="s">
        <v>447</v>
      </c>
      <c r="E100" s="24">
        <v>0</v>
      </c>
      <c r="F100" s="8" t="s">
        <v>52</v>
      </c>
      <c r="G100" s="24">
        <v>0</v>
      </c>
      <c r="H100" s="8" t="s">
        <v>52</v>
      </c>
      <c r="I100" s="24">
        <v>0</v>
      </c>
      <c r="J100" s="8" t="s">
        <v>52</v>
      </c>
      <c r="K100" s="24">
        <v>0</v>
      </c>
      <c r="L100" s="8" t="s">
        <v>52</v>
      </c>
      <c r="M100" s="24">
        <v>0</v>
      </c>
      <c r="N100" s="8" t="s">
        <v>52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  <c r="V100" s="24">
        <v>0</v>
      </c>
      <c r="W100" s="8" t="s">
        <v>2665</v>
      </c>
      <c r="X100" s="8" t="s">
        <v>52</v>
      </c>
      <c r="Y100" s="2" t="s">
        <v>52</v>
      </c>
      <c r="Z100" s="2" t="s">
        <v>52</v>
      </c>
      <c r="AA100" s="25"/>
      <c r="AB100" s="2" t="s">
        <v>52</v>
      </c>
    </row>
    <row r="101" spans="1:28" ht="30" customHeight="1">
      <c r="A101" s="8" t="s">
        <v>931</v>
      </c>
      <c r="B101" s="8" t="s">
        <v>880</v>
      </c>
      <c r="C101" s="8" t="s">
        <v>930</v>
      </c>
      <c r="D101" s="23" t="s">
        <v>447</v>
      </c>
      <c r="E101" s="24">
        <v>0</v>
      </c>
      <c r="F101" s="8" t="s">
        <v>52</v>
      </c>
      <c r="G101" s="24">
        <v>0</v>
      </c>
      <c r="H101" s="8" t="s">
        <v>52</v>
      </c>
      <c r="I101" s="24">
        <v>0</v>
      </c>
      <c r="J101" s="8" t="s">
        <v>52</v>
      </c>
      <c r="K101" s="24">
        <v>0</v>
      </c>
      <c r="L101" s="8" t="s">
        <v>52</v>
      </c>
      <c r="M101" s="24">
        <v>0</v>
      </c>
      <c r="N101" s="8" t="s">
        <v>52</v>
      </c>
      <c r="O101" s="24">
        <v>0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8" t="s">
        <v>2666</v>
      </c>
      <c r="X101" s="8" t="s">
        <v>52</v>
      </c>
      <c r="Y101" s="2" t="s">
        <v>52</v>
      </c>
      <c r="Z101" s="2" t="s">
        <v>52</v>
      </c>
      <c r="AA101" s="25"/>
      <c r="AB101" s="2" t="s">
        <v>52</v>
      </c>
    </row>
    <row r="102" spans="1:28" ht="30" customHeight="1">
      <c r="A102" s="8" t="s">
        <v>940</v>
      </c>
      <c r="B102" s="8" t="s">
        <v>880</v>
      </c>
      <c r="C102" s="8" t="s">
        <v>939</v>
      </c>
      <c r="D102" s="23" t="s">
        <v>447</v>
      </c>
      <c r="E102" s="24">
        <v>0</v>
      </c>
      <c r="F102" s="8" t="s">
        <v>52</v>
      </c>
      <c r="G102" s="24">
        <v>9900</v>
      </c>
      <c r="H102" s="8" t="s">
        <v>2659</v>
      </c>
      <c r="I102" s="24">
        <v>0</v>
      </c>
      <c r="J102" s="8" t="s">
        <v>52</v>
      </c>
      <c r="K102" s="24">
        <v>0</v>
      </c>
      <c r="L102" s="8" t="s">
        <v>52</v>
      </c>
      <c r="M102" s="24">
        <v>0</v>
      </c>
      <c r="N102" s="8" t="s">
        <v>52</v>
      </c>
      <c r="O102" s="24">
        <f>SMALL(E102:M102,COUNTIF(E102:M102,0)+1)</f>
        <v>9900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8" t="s">
        <v>2667</v>
      </c>
      <c r="X102" s="8" t="s">
        <v>52</v>
      </c>
      <c r="Y102" s="2" t="s">
        <v>52</v>
      </c>
      <c r="Z102" s="2" t="s">
        <v>52</v>
      </c>
      <c r="AA102" s="25"/>
      <c r="AB102" s="2" t="s">
        <v>52</v>
      </c>
    </row>
    <row r="103" spans="1:28" ht="30" customHeight="1">
      <c r="A103" s="8" t="s">
        <v>943</v>
      </c>
      <c r="B103" s="8" t="s">
        <v>880</v>
      </c>
      <c r="C103" s="8" t="s">
        <v>942</v>
      </c>
      <c r="D103" s="23" t="s">
        <v>447</v>
      </c>
      <c r="E103" s="24">
        <v>0</v>
      </c>
      <c r="F103" s="8" t="s">
        <v>52</v>
      </c>
      <c r="G103" s="24">
        <v>7200</v>
      </c>
      <c r="H103" s="8" t="s">
        <v>2659</v>
      </c>
      <c r="I103" s="24">
        <v>0</v>
      </c>
      <c r="J103" s="8" t="s">
        <v>52</v>
      </c>
      <c r="K103" s="24">
        <v>0</v>
      </c>
      <c r="L103" s="8" t="s">
        <v>52</v>
      </c>
      <c r="M103" s="24">
        <v>0</v>
      </c>
      <c r="N103" s="8" t="s">
        <v>52</v>
      </c>
      <c r="O103" s="24">
        <f>SMALL(E103:M103,COUNTIF(E103:M103,0)+1)</f>
        <v>7200</v>
      </c>
      <c r="P103" s="24">
        <v>0</v>
      </c>
      <c r="Q103" s="24">
        <v>0</v>
      </c>
      <c r="R103" s="24">
        <v>0</v>
      </c>
      <c r="S103" s="24">
        <v>0</v>
      </c>
      <c r="T103" s="24">
        <v>0</v>
      </c>
      <c r="U103" s="24">
        <v>0</v>
      </c>
      <c r="V103" s="24">
        <v>0</v>
      </c>
      <c r="W103" s="8" t="s">
        <v>2668</v>
      </c>
      <c r="X103" s="8" t="s">
        <v>52</v>
      </c>
      <c r="Y103" s="2" t="s">
        <v>52</v>
      </c>
      <c r="Z103" s="2" t="s">
        <v>52</v>
      </c>
      <c r="AA103" s="25"/>
      <c r="AB103" s="2" t="s">
        <v>52</v>
      </c>
    </row>
    <row r="104" spans="1:28" ht="30" customHeight="1">
      <c r="A104" s="8" t="s">
        <v>882</v>
      </c>
      <c r="B104" s="8" t="s">
        <v>880</v>
      </c>
      <c r="C104" s="8" t="s">
        <v>881</v>
      </c>
      <c r="D104" s="23" t="s">
        <v>447</v>
      </c>
      <c r="E104" s="24">
        <v>0</v>
      </c>
      <c r="F104" s="8" t="s">
        <v>52</v>
      </c>
      <c r="G104" s="24">
        <v>0</v>
      </c>
      <c r="H104" s="8" t="s">
        <v>52</v>
      </c>
      <c r="I104" s="24">
        <v>0</v>
      </c>
      <c r="J104" s="8" t="s">
        <v>52</v>
      </c>
      <c r="K104" s="24">
        <v>0</v>
      </c>
      <c r="L104" s="8" t="s">
        <v>52</v>
      </c>
      <c r="M104" s="24">
        <v>0</v>
      </c>
      <c r="N104" s="8" t="s">
        <v>52</v>
      </c>
      <c r="O104" s="24">
        <v>0</v>
      </c>
      <c r="P104" s="24">
        <v>0</v>
      </c>
      <c r="Q104" s="24">
        <v>0</v>
      </c>
      <c r="R104" s="24">
        <v>0</v>
      </c>
      <c r="S104" s="24">
        <v>0</v>
      </c>
      <c r="T104" s="24">
        <v>0</v>
      </c>
      <c r="U104" s="24">
        <v>0</v>
      </c>
      <c r="V104" s="24">
        <v>0</v>
      </c>
      <c r="W104" s="8" t="s">
        <v>2669</v>
      </c>
      <c r="X104" s="8" t="s">
        <v>52</v>
      </c>
      <c r="Y104" s="2" t="s">
        <v>52</v>
      </c>
      <c r="Z104" s="2" t="s">
        <v>52</v>
      </c>
      <c r="AA104" s="25"/>
      <c r="AB104" s="2" t="s">
        <v>52</v>
      </c>
    </row>
    <row r="105" spans="1:28" ht="30" customHeight="1">
      <c r="A105" s="8" t="s">
        <v>947</v>
      </c>
      <c r="B105" s="8" t="s">
        <v>880</v>
      </c>
      <c r="C105" s="8" t="s">
        <v>945</v>
      </c>
      <c r="D105" s="23" t="s">
        <v>946</v>
      </c>
      <c r="E105" s="24">
        <v>0</v>
      </c>
      <c r="F105" s="8" t="s">
        <v>52</v>
      </c>
      <c r="G105" s="24">
        <v>0</v>
      </c>
      <c r="H105" s="8" t="s">
        <v>52</v>
      </c>
      <c r="I105" s="24">
        <v>0</v>
      </c>
      <c r="J105" s="8" t="s">
        <v>52</v>
      </c>
      <c r="K105" s="24">
        <v>0</v>
      </c>
      <c r="L105" s="8" t="s">
        <v>52</v>
      </c>
      <c r="M105" s="24">
        <v>0</v>
      </c>
      <c r="N105" s="8" t="s">
        <v>52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4">
        <v>0</v>
      </c>
      <c r="U105" s="24">
        <v>0</v>
      </c>
      <c r="V105" s="24">
        <v>0</v>
      </c>
      <c r="W105" s="8" t="s">
        <v>2670</v>
      </c>
      <c r="X105" s="8" t="s">
        <v>52</v>
      </c>
      <c r="Y105" s="2" t="s">
        <v>52</v>
      </c>
      <c r="Z105" s="2" t="s">
        <v>52</v>
      </c>
      <c r="AA105" s="25"/>
      <c r="AB105" s="2" t="s">
        <v>52</v>
      </c>
    </row>
    <row r="106" spans="1:28" ht="30" customHeight="1">
      <c r="A106" s="8" t="s">
        <v>903</v>
      </c>
      <c r="B106" s="8" t="s">
        <v>893</v>
      </c>
      <c r="C106" s="8" t="s">
        <v>902</v>
      </c>
      <c r="D106" s="23" t="s">
        <v>77</v>
      </c>
      <c r="E106" s="24">
        <v>3230</v>
      </c>
      <c r="F106" s="8" t="s">
        <v>52</v>
      </c>
      <c r="G106" s="24">
        <v>0</v>
      </c>
      <c r="H106" s="8" t="s">
        <v>52</v>
      </c>
      <c r="I106" s="24">
        <v>0</v>
      </c>
      <c r="J106" s="8" t="s">
        <v>52</v>
      </c>
      <c r="K106" s="24">
        <v>0</v>
      </c>
      <c r="L106" s="8" t="s">
        <v>52</v>
      </c>
      <c r="M106" s="24">
        <v>0</v>
      </c>
      <c r="N106" s="8" t="s">
        <v>52</v>
      </c>
      <c r="O106" s="24">
        <f t="shared" ref="O106:O117" si="3">SMALL(E106:M106,COUNTIF(E106:M106,0)+1)</f>
        <v>3230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8" t="s">
        <v>2671</v>
      </c>
      <c r="X106" s="8" t="s">
        <v>52</v>
      </c>
      <c r="Y106" s="2" t="s">
        <v>52</v>
      </c>
      <c r="Z106" s="2" t="s">
        <v>52</v>
      </c>
      <c r="AA106" s="25"/>
      <c r="AB106" s="2" t="s">
        <v>52</v>
      </c>
    </row>
    <row r="107" spans="1:28" ht="30" customHeight="1">
      <c r="A107" s="8" t="s">
        <v>895</v>
      </c>
      <c r="B107" s="8" t="s">
        <v>893</v>
      </c>
      <c r="C107" s="8" t="s">
        <v>894</v>
      </c>
      <c r="D107" s="23" t="s">
        <v>77</v>
      </c>
      <c r="E107" s="24">
        <v>1270</v>
      </c>
      <c r="F107" s="8" t="s">
        <v>52</v>
      </c>
      <c r="G107" s="24">
        <v>0</v>
      </c>
      <c r="H107" s="8" t="s">
        <v>52</v>
      </c>
      <c r="I107" s="24">
        <v>0</v>
      </c>
      <c r="J107" s="8" t="s">
        <v>52</v>
      </c>
      <c r="K107" s="24">
        <v>0</v>
      </c>
      <c r="L107" s="8" t="s">
        <v>52</v>
      </c>
      <c r="M107" s="24">
        <v>0</v>
      </c>
      <c r="N107" s="8" t="s">
        <v>52</v>
      </c>
      <c r="O107" s="24">
        <f t="shared" si="3"/>
        <v>1270</v>
      </c>
      <c r="P107" s="24">
        <v>0</v>
      </c>
      <c r="Q107" s="24">
        <v>0</v>
      </c>
      <c r="R107" s="24">
        <v>0</v>
      </c>
      <c r="S107" s="24">
        <v>0</v>
      </c>
      <c r="T107" s="24">
        <v>0</v>
      </c>
      <c r="U107" s="24">
        <v>0</v>
      </c>
      <c r="V107" s="24">
        <v>0</v>
      </c>
      <c r="W107" s="8" t="s">
        <v>2672</v>
      </c>
      <c r="X107" s="8" t="s">
        <v>52</v>
      </c>
      <c r="Y107" s="2" t="s">
        <v>52</v>
      </c>
      <c r="Z107" s="2" t="s">
        <v>52</v>
      </c>
      <c r="AA107" s="25"/>
      <c r="AB107" s="2" t="s">
        <v>52</v>
      </c>
    </row>
    <row r="108" spans="1:28" ht="30" customHeight="1">
      <c r="A108" s="8" t="s">
        <v>1910</v>
      </c>
      <c r="B108" s="8" t="s">
        <v>1908</v>
      </c>
      <c r="C108" s="8" t="s">
        <v>1909</v>
      </c>
      <c r="D108" s="23" t="s">
        <v>159</v>
      </c>
      <c r="E108" s="24">
        <v>21160</v>
      </c>
      <c r="F108" s="8" t="s">
        <v>52</v>
      </c>
      <c r="G108" s="24">
        <v>23100</v>
      </c>
      <c r="H108" s="8" t="s">
        <v>2659</v>
      </c>
      <c r="I108" s="24">
        <v>26800</v>
      </c>
      <c r="J108" s="8" t="s">
        <v>2673</v>
      </c>
      <c r="K108" s="24">
        <v>0</v>
      </c>
      <c r="L108" s="8" t="s">
        <v>52</v>
      </c>
      <c r="M108" s="24">
        <v>0</v>
      </c>
      <c r="N108" s="8" t="s">
        <v>52</v>
      </c>
      <c r="O108" s="24">
        <f t="shared" si="3"/>
        <v>21160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8" t="s">
        <v>2674</v>
      </c>
      <c r="X108" s="8" t="s">
        <v>52</v>
      </c>
      <c r="Y108" s="2" t="s">
        <v>52</v>
      </c>
      <c r="Z108" s="2" t="s">
        <v>52</v>
      </c>
      <c r="AA108" s="25"/>
      <c r="AB108" s="2" t="s">
        <v>52</v>
      </c>
    </row>
    <row r="109" spans="1:28" ht="30" customHeight="1">
      <c r="A109" s="8" t="s">
        <v>1913</v>
      </c>
      <c r="B109" s="8" t="s">
        <v>1908</v>
      </c>
      <c r="C109" s="8" t="s">
        <v>1912</v>
      </c>
      <c r="D109" s="23" t="s">
        <v>159</v>
      </c>
      <c r="E109" s="24">
        <v>15920</v>
      </c>
      <c r="F109" s="8" t="s">
        <v>52</v>
      </c>
      <c r="G109" s="24">
        <v>0</v>
      </c>
      <c r="H109" s="8" t="s">
        <v>52</v>
      </c>
      <c r="I109" s="24">
        <v>18100</v>
      </c>
      <c r="J109" s="8" t="s">
        <v>2673</v>
      </c>
      <c r="K109" s="24">
        <v>0</v>
      </c>
      <c r="L109" s="8" t="s">
        <v>52</v>
      </c>
      <c r="M109" s="24">
        <v>0</v>
      </c>
      <c r="N109" s="8" t="s">
        <v>52</v>
      </c>
      <c r="O109" s="24">
        <f t="shared" si="3"/>
        <v>15920</v>
      </c>
      <c r="P109" s="24">
        <v>0</v>
      </c>
      <c r="Q109" s="24">
        <v>0</v>
      </c>
      <c r="R109" s="24">
        <v>0</v>
      </c>
      <c r="S109" s="24">
        <v>0</v>
      </c>
      <c r="T109" s="24">
        <v>0</v>
      </c>
      <c r="U109" s="24">
        <v>0</v>
      </c>
      <c r="V109" s="24">
        <v>0</v>
      </c>
      <c r="W109" s="8" t="s">
        <v>2675</v>
      </c>
      <c r="X109" s="8" t="s">
        <v>52</v>
      </c>
      <c r="Y109" s="2" t="s">
        <v>52</v>
      </c>
      <c r="Z109" s="2" t="s">
        <v>52</v>
      </c>
      <c r="AA109" s="25"/>
      <c r="AB109" s="2" t="s">
        <v>52</v>
      </c>
    </row>
    <row r="110" spans="1:28" ht="30" customHeight="1">
      <c r="A110" s="8" t="s">
        <v>1917</v>
      </c>
      <c r="B110" s="8" t="s">
        <v>1915</v>
      </c>
      <c r="C110" s="8" t="s">
        <v>1916</v>
      </c>
      <c r="D110" s="23" t="s">
        <v>447</v>
      </c>
      <c r="E110" s="24">
        <v>61</v>
      </c>
      <c r="F110" s="8" t="s">
        <v>52</v>
      </c>
      <c r="G110" s="24">
        <v>72</v>
      </c>
      <c r="H110" s="8" t="s">
        <v>2676</v>
      </c>
      <c r="I110" s="24">
        <v>76</v>
      </c>
      <c r="J110" s="8" t="s">
        <v>2677</v>
      </c>
      <c r="K110" s="24">
        <v>0</v>
      </c>
      <c r="L110" s="8" t="s">
        <v>52</v>
      </c>
      <c r="M110" s="24">
        <v>0</v>
      </c>
      <c r="N110" s="8" t="s">
        <v>52</v>
      </c>
      <c r="O110" s="24">
        <f t="shared" si="3"/>
        <v>61</v>
      </c>
      <c r="P110" s="24">
        <v>0</v>
      </c>
      <c r="Q110" s="24">
        <v>0</v>
      </c>
      <c r="R110" s="24">
        <v>0</v>
      </c>
      <c r="S110" s="24">
        <v>0</v>
      </c>
      <c r="T110" s="24">
        <v>0</v>
      </c>
      <c r="U110" s="24">
        <v>0</v>
      </c>
      <c r="V110" s="24">
        <v>0</v>
      </c>
      <c r="W110" s="8" t="s">
        <v>2678</v>
      </c>
      <c r="X110" s="8" t="s">
        <v>52</v>
      </c>
      <c r="Y110" s="2" t="s">
        <v>52</v>
      </c>
      <c r="Z110" s="2" t="s">
        <v>52</v>
      </c>
      <c r="AA110" s="25"/>
      <c r="AB110" s="2" t="s">
        <v>52</v>
      </c>
    </row>
    <row r="111" spans="1:28" ht="30" customHeight="1">
      <c r="A111" s="8" t="s">
        <v>1920</v>
      </c>
      <c r="B111" s="8" t="s">
        <v>1915</v>
      </c>
      <c r="C111" s="8" t="s">
        <v>1919</v>
      </c>
      <c r="D111" s="23" t="s">
        <v>447</v>
      </c>
      <c r="E111" s="24">
        <v>120</v>
      </c>
      <c r="F111" s="8" t="s">
        <v>52</v>
      </c>
      <c r="G111" s="24">
        <v>210</v>
      </c>
      <c r="H111" s="8" t="s">
        <v>2676</v>
      </c>
      <c r="I111" s="24">
        <v>140</v>
      </c>
      <c r="J111" s="8" t="s">
        <v>2677</v>
      </c>
      <c r="K111" s="24">
        <v>0</v>
      </c>
      <c r="L111" s="8" t="s">
        <v>52</v>
      </c>
      <c r="M111" s="24">
        <v>0</v>
      </c>
      <c r="N111" s="8" t="s">
        <v>52</v>
      </c>
      <c r="O111" s="24">
        <f t="shared" si="3"/>
        <v>120</v>
      </c>
      <c r="P111" s="24">
        <v>0</v>
      </c>
      <c r="Q111" s="24">
        <v>0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8" t="s">
        <v>2679</v>
      </c>
      <c r="X111" s="8" t="s">
        <v>52</v>
      </c>
      <c r="Y111" s="2" t="s">
        <v>52</v>
      </c>
      <c r="Z111" s="2" t="s">
        <v>52</v>
      </c>
      <c r="AA111" s="25"/>
      <c r="AB111" s="2" t="s">
        <v>52</v>
      </c>
    </row>
    <row r="112" spans="1:28" ht="30" customHeight="1">
      <c r="A112" s="8" t="s">
        <v>1924</v>
      </c>
      <c r="B112" s="8" t="s">
        <v>1915</v>
      </c>
      <c r="C112" s="8" t="s">
        <v>1923</v>
      </c>
      <c r="D112" s="23" t="s">
        <v>447</v>
      </c>
      <c r="E112" s="24">
        <v>127</v>
      </c>
      <c r="F112" s="8" t="s">
        <v>52</v>
      </c>
      <c r="G112" s="24">
        <v>200</v>
      </c>
      <c r="H112" s="8" t="s">
        <v>2676</v>
      </c>
      <c r="I112" s="24">
        <v>190</v>
      </c>
      <c r="J112" s="8" t="s">
        <v>2677</v>
      </c>
      <c r="K112" s="24">
        <v>0</v>
      </c>
      <c r="L112" s="8" t="s">
        <v>52</v>
      </c>
      <c r="M112" s="24">
        <v>0</v>
      </c>
      <c r="N112" s="8" t="s">
        <v>52</v>
      </c>
      <c r="O112" s="24">
        <f t="shared" si="3"/>
        <v>127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8" t="s">
        <v>2680</v>
      </c>
      <c r="X112" s="8" t="s">
        <v>52</v>
      </c>
      <c r="Y112" s="2" t="s">
        <v>52</v>
      </c>
      <c r="Z112" s="2" t="s">
        <v>52</v>
      </c>
      <c r="AA112" s="25"/>
      <c r="AB112" s="2" t="s">
        <v>52</v>
      </c>
    </row>
    <row r="113" spans="1:28" ht="30" customHeight="1">
      <c r="A113" s="8" t="s">
        <v>831</v>
      </c>
      <c r="B113" s="8" t="s">
        <v>828</v>
      </c>
      <c r="C113" s="8" t="s">
        <v>829</v>
      </c>
      <c r="D113" s="23" t="s">
        <v>447</v>
      </c>
      <c r="E113" s="24">
        <v>3931200</v>
      </c>
      <c r="F113" s="8" t="s">
        <v>52</v>
      </c>
      <c r="G113" s="24">
        <v>4600000</v>
      </c>
      <c r="H113" s="8" t="s">
        <v>2681</v>
      </c>
      <c r="I113" s="24">
        <v>0</v>
      </c>
      <c r="J113" s="8" t="s">
        <v>52</v>
      </c>
      <c r="K113" s="24">
        <v>0</v>
      </c>
      <c r="L113" s="8" t="s">
        <v>52</v>
      </c>
      <c r="M113" s="24">
        <v>0</v>
      </c>
      <c r="N113" s="8" t="s">
        <v>52</v>
      </c>
      <c r="O113" s="24">
        <f t="shared" si="3"/>
        <v>3931200</v>
      </c>
      <c r="P113" s="24">
        <v>0</v>
      </c>
      <c r="Q113" s="24">
        <v>0</v>
      </c>
      <c r="R113" s="24">
        <v>0</v>
      </c>
      <c r="S113" s="24">
        <v>0</v>
      </c>
      <c r="T113" s="24">
        <v>0</v>
      </c>
      <c r="U113" s="24">
        <v>0</v>
      </c>
      <c r="V113" s="24">
        <v>0</v>
      </c>
      <c r="W113" s="8" t="s">
        <v>2682</v>
      </c>
      <c r="X113" s="8" t="s">
        <v>52</v>
      </c>
      <c r="Y113" s="2" t="s">
        <v>52</v>
      </c>
      <c r="Z113" s="2" t="s">
        <v>52</v>
      </c>
      <c r="AA113" s="25"/>
      <c r="AB113" s="2" t="s">
        <v>52</v>
      </c>
    </row>
    <row r="114" spans="1:28" ht="30" customHeight="1">
      <c r="A114" s="8" t="s">
        <v>848</v>
      </c>
      <c r="B114" s="8" t="s">
        <v>828</v>
      </c>
      <c r="C114" s="8" t="s">
        <v>847</v>
      </c>
      <c r="D114" s="23" t="s">
        <v>447</v>
      </c>
      <c r="E114" s="24">
        <v>1800000</v>
      </c>
      <c r="F114" s="8" t="s">
        <v>52</v>
      </c>
      <c r="G114" s="24">
        <v>2700000</v>
      </c>
      <c r="H114" s="8" t="s">
        <v>2681</v>
      </c>
      <c r="I114" s="24">
        <v>0</v>
      </c>
      <c r="J114" s="8" t="s">
        <v>52</v>
      </c>
      <c r="K114" s="24">
        <v>0</v>
      </c>
      <c r="L114" s="8" t="s">
        <v>52</v>
      </c>
      <c r="M114" s="24">
        <v>0</v>
      </c>
      <c r="N114" s="8" t="s">
        <v>52</v>
      </c>
      <c r="O114" s="24">
        <f t="shared" si="3"/>
        <v>1800000</v>
      </c>
      <c r="P114" s="24">
        <v>0</v>
      </c>
      <c r="Q114" s="24">
        <v>0</v>
      </c>
      <c r="R114" s="24">
        <v>0</v>
      </c>
      <c r="S114" s="24">
        <v>0</v>
      </c>
      <c r="T114" s="24">
        <v>0</v>
      </c>
      <c r="U114" s="24">
        <v>0</v>
      </c>
      <c r="V114" s="24">
        <v>0</v>
      </c>
      <c r="W114" s="8" t="s">
        <v>2683</v>
      </c>
      <c r="X114" s="8" t="s">
        <v>52</v>
      </c>
      <c r="Y114" s="2" t="s">
        <v>52</v>
      </c>
      <c r="Z114" s="2" t="s">
        <v>52</v>
      </c>
      <c r="AA114" s="25"/>
      <c r="AB114" s="2" t="s">
        <v>52</v>
      </c>
    </row>
    <row r="115" spans="1:28" ht="30" customHeight="1">
      <c r="A115" s="8" t="s">
        <v>887</v>
      </c>
      <c r="B115" s="8" t="s">
        <v>884</v>
      </c>
      <c r="C115" s="8" t="s">
        <v>885</v>
      </c>
      <c r="D115" s="23" t="s">
        <v>886</v>
      </c>
      <c r="E115" s="24">
        <v>1179</v>
      </c>
      <c r="F115" s="8" t="s">
        <v>52</v>
      </c>
      <c r="G115" s="24">
        <v>1240</v>
      </c>
      <c r="H115" s="8" t="s">
        <v>2684</v>
      </c>
      <c r="I115" s="24">
        <v>1040</v>
      </c>
      <c r="J115" s="8" t="s">
        <v>2685</v>
      </c>
      <c r="K115" s="24">
        <v>0</v>
      </c>
      <c r="L115" s="8" t="s">
        <v>52</v>
      </c>
      <c r="M115" s="24">
        <v>0</v>
      </c>
      <c r="N115" s="8" t="s">
        <v>52</v>
      </c>
      <c r="O115" s="24">
        <f t="shared" si="3"/>
        <v>1040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0</v>
      </c>
      <c r="W115" s="8" t="s">
        <v>2686</v>
      </c>
      <c r="X115" s="8" t="s">
        <v>52</v>
      </c>
      <c r="Y115" s="2" t="s">
        <v>52</v>
      </c>
      <c r="Z115" s="2" t="s">
        <v>52</v>
      </c>
      <c r="AA115" s="25"/>
      <c r="AB115" s="2" t="s">
        <v>52</v>
      </c>
    </row>
    <row r="116" spans="1:28" ht="30" customHeight="1">
      <c r="A116" s="8" t="s">
        <v>1886</v>
      </c>
      <c r="B116" s="8" t="s">
        <v>884</v>
      </c>
      <c r="C116" s="8" t="s">
        <v>1885</v>
      </c>
      <c r="D116" s="23" t="s">
        <v>886</v>
      </c>
      <c r="E116" s="24">
        <v>1404</v>
      </c>
      <c r="F116" s="8" t="s">
        <v>52</v>
      </c>
      <c r="G116" s="24">
        <v>0</v>
      </c>
      <c r="H116" s="8" t="s">
        <v>52</v>
      </c>
      <c r="I116" s="24">
        <v>1220</v>
      </c>
      <c r="J116" s="8" t="s">
        <v>2685</v>
      </c>
      <c r="K116" s="24">
        <v>0</v>
      </c>
      <c r="L116" s="8" t="s">
        <v>52</v>
      </c>
      <c r="M116" s="24">
        <v>0</v>
      </c>
      <c r="N116" s="8" t="s">
        <v>52</v>
      </c>
      <c r="O116" s="24">
        <f t="shared" si="3"/>
        <v>1220</v>
      </c>
      <c r="P116" s="24">
        <v>0</v>
      </c>
      <c r="Q116" s="24">
        <v>0</v>
      </c>
      <c r="R116" s="24">
        <v>0</v>
      </c>
      <c r="S116" s="24">
        <v>0</v>
      </c>
      <c r="T116" s="24">
        <v>0</v>
      </c>
      <c r="U116" s="24">
        <v>0</v>
      </c>
      <c r="V116" s="24">
        <v>0</v>
      </c>
      <c r="W116" s="8" t="s">
        <v>2687</v>
      </c>
      <c r="X116" s="8" t="s">
        <v>52</v>
      </c>
      <c r="Y116" s="2" t="s">
        <v>52</v>
      </c>
      <c r="Z116" s="2" t="s">
        <v>52</v>
      </c>
      <c r="AA116" s="25"/>
      <c r="AB116" s="2" t="s">
        <v>52</v>
      </c>
    </row>
    <row r="117" spans="1:28" ht="30" customHeight="1">
      <c r="A117" s="8" t="s">
        <v>1667</v>
      </c>
      <c r="B117" s="8" t="s">
        <v>1665</v>
      </c>
      <c r="C117" s="8" t="s">
        <v>1666</v>
      </c>
      <c r="D117" s="23" t="s">
        <v>77</v>
      </c>
      <c r="E117" s="24">
        <v>0</v>
      </c>
      <c r="F117" s="8" t="s">
        <v>52</v>
      </c>
      <c r="G117" s="24">
        <v>0</v>
      </c>
      <c r="H117" s="8" t="s">
        <v>52</v>
      </c>
      <c r="I117" s="24">
        <v>30000</v>
      </c>
      <c r="J117" s="8" t="s">
        <v>2577</v>
      </c>
      <c r="K117" s="24">
        <v>0</v>
      </c>
      <c r="L117" s="8" t="s">
        <v>52</v>
      </c>
      <c r="M117" s="24">
        <v>0</v>
      </c>
      <c r="N117" s="8" t="s">
        <v>52</v>
      </c>
      <c r="O117" s="24">
        <f t="shared" si="3"/>
        <v>30000</v>
      </c>
      <c r="P117" s="24">
        <v>0</v>
      </c>
      <c r="Q117" s="24">
        <v>0</v>
      </c>
      <c r="R117" s="24">
        <v>0</v>
      </c>
      <c r="S117" s="24">
        <v>0</v>
      </c>
      <c r="T117" s="24">
        <v>0</v>
      </c>
      <c r="U117" s="24">
        <v>0</v>
      </c>
      <c r="V117" s="24">
        <v>0</v>
      </c>
      <c r="W117" s="8" t="s">
        <v>2688</v>
      </c>
      <c r="X117" s="8" t="s">
        <v>52</v>
      </c>
      <c r="Y117" s="2" t="s">
        <v>52</v>
      </c>
      <c r="Z117" s="2" t="s">
        <v>52</v>
      </c>
      <c r="AA117" s="25"/>
      <c r="AB117" s="2" t="s">
        <v>52</v>
      </c>
    </row>
    <row r="118" spans="1:28" ht="30" customHeight="1">
      <c r="A118" s="8" t="s">
        <v>2076</v>
      </c>
      <c r="B118" s="8" t="s">
        <v>2074</v>
      </c>
      <c r="C118" s="8" t="s">
        <v>2075</v>
      </c>
      <c r="D118" s="23" t="s">
        <v>447</v>
      </c>
      <c r="E118" s="24">
        <v>0</v>
      </c>
      <c r="F118" s="8" t="s">
        <v>52</v>
      </c>
      <c r="G118" s="24">
        <v>0</v>
      </c>
      <c r="H118" s="8" t="s">
        <v>52</v>
      </c>
      <c r="I118" s="24">
        <v>0</v>
      </c>
      <c r="J118" s="8" t="s">
        <v>52</v>
      </c>
      <c r="K118" s="24">
        <v>0</v>
      </c>
      <c r="L118" s="8" t="s">
        <v>52</v>
      </c>
      <c r="M118" s="24">
        <v>0</v>
      </c>
      <c r="N118" s="8" t="s">
        <v>52</v>
      </c>
      <c r="O118" s="24">
        <v>0</v>
      </c>
      <c r="P118" s="24">
        <v>0</v>
      </c>
      <c r="Q118" s="24">
        <v>0</v>
      </c>
      <c r="R118" s="24">
        <v>0</v>
      </c>
      <c r="S118" s="24">
        <v>0</v>
      </c>
      <c r="T118" s="24">
        <v>0</v>
      </c>
      <c r="U118" s="24">
        <v>0</v>
      </c>
      <c r="V118" s="24">
        <v>0</v>
      </c>
      <c r="W118" s="8" t="s">
        <v>2689</v>
      </c>
      <c r="X118" s="8" t="s">
        <v>52</v>
      </c>
      <c r="Y118" s="2" t="s">
        <v>52</v>
      </c>
      <c r="Z118" s="2" t="s">
        <v>52</v>
      </c>
      <c r="AA118" s="25"/>
      <c r="AB118" s="2" t="s">
        <v>52</v>
      </c>
    </row>
    <row r="119" spans="1:28" ht="30" customHeight="1">
      <c r="A119" s="8" t="s">
        <v>461</v>
      </c>
      <c r="B119" s="8" t="s">
        <v>459</v>
      </c>
      <c r="C119" s="8" t="s">
        <v>460</v>
      </c>
      <c r="D119" s="23" t="s">
        <v>235</v>
      </c>
      <c r="E119" s="24">
        <v>0</v>
      </c>
      <c r="F119" s="8" t="s">
        <v>52</v>
      </c>
      <c r="G119" s="24">
        <v>70000</v>
      </c>
      <c r="H119" s="8" t="s">
        <v>2690</v>
      </c>
      <c r="I119" s="24">
        <v>0</v>
      </c>
      <c r="J119" s="8" t="s">
        <v>52</v>
      </c>
      <c r="K119" s="24">
        <v>0</v>
      </c>
      <c r="L119" s="8" t="s">
        <v>52</v>
      </c>
      <c r="M119" s="24">
        <v>0</v>
      </c>
      <c r="N119" s="8" t="s">
        <v>52</v>
      </c>
      <c r="O119" s="24">
        <f t="shared" ref="O119:O153" si="4">SMALL(E119:M119,COUNTIF(E119:M119,0)+1)</f>
        <v>70000</v>
      </c>
      <c r="P119" s="24">
        <v>0</v>
      </c>
      <c r="Q119" s="24">
        <v>0</v>
      </c>
      <c r="R119" s="24">
        <v>0</v>
      </c>
      <c r="S119" s="24">
        <v>0</v>
      </c>
      <c r="T119" s="24">
        <v>0</v>
      </c>
      <c r="U119" s="24">
        <v>0</v>
      </c>
      <c r="V119" s="24">
        <v>0</v>
      </c>
      <c r="W119" s="8" t="s">
        <v>2691</v>
      </c>
      <c r="X119" s="8" t="s">
        <v>52</v>
      </c>
      <c r="Y119" s="2" t="s">
        <v>52</v>
      </c>
      <c r="Z119" s="2" t="s">
        <v>52</v>
      </c>
      <c r="AA119" s="25"/>
      <c r="AB119" s="2" t="s">
        <v>52</v>
      </c>
    </row>
    <row r="120" spans="1:28" ht="30" customHeight="1">
      <c r="A120" s="8" t="s">
        <v>464</v>
      </c>
      <c r="B120" s="8" t="s">
        <v>462</v>
      </c>
      <c r="C120" s="8" t="s">
        <v>463</v>
      </c>
      <c r="D120" s="23" t="s">
        <v>235</v>
      </c>
      <c r="E120" s="24">
        <v>0</v>
      </c>
      <c r="F120" s="8" t="s">
        <v>52</v>
      </c>
      <c r="G120" s="24">
        <v>0</v>
      </c>
      <c r="H120" s="8" t="s">
        <v>52</v>
      </c>
      <c r="I120" s="24">
        <v>0</v>
      </c>
      <c r="J120" s="8" t="s">
        <v>52</v>
      </c>
      <c r="K120" s="24">
        <v>65000</v>
      </c>
      <c r="L120" s="8" t="s">
        <v>52</v>
      </c>
      <c r="M120" s="24">
        <v>0</v>
      </c>
      <c r="N120" s="8" t="s">
        <v>52</v>
      </c>
      <c r="O120" s="24">
        <f t="shared" si="4"/>
        <v>65000</v>
      </c>
      <c r="P120" s="24">
        <v>0</v>
      </c>
      <c r="Q120" s="24">
        <v>0</v>
      </c>
      <c r="R120" s="24">
        <v>0</v>
      </c>
      <c r="S120" s="24">
        <v>0</v>
      </c>
      <c r="T120" s="24">
        <v>0</v>
      </c>
      <c r="U120" s="24">
        <v>0</v>
      </c>
      <c r="V120" s="24">
        <v>0</v>
      </c>
      <c r="W120" s="8" t="s">
        <v>2692</v>
      </c>
      <c r="X120" s="8" t="s">
        <v>52</v>
      </c>
      <c r="Y120" s="2" t="s">
        <v>52</v>
      </c>
      <c r="Z120" s="2" t="s">
        <v>52</v>
      </c>
      <c r="AA120" s="25"/>
      <c r="AB120" s="2" t="s">
        <v>52</v>
      </c>
    </row>
    <row r="121" spans="1:28" ht="30" customHeight="1">
      <c r="A121" s="8" t="s">
        <v>467</v>
      </c>
      <c r="B121" s="8" t="s">
        <v>465</v>
      </c>
      <c r="C121" s="8" t="s">
        <v>466</v>
      </c>
      <c r="D121" s="23" t="s">
        <v>235</v>
      </c>
      <c r="E121" s="24">
        <v>0</v>
      </c>
      <c r="F121" s="8" t="s">
        <v>52</v>
      </c>
      <c r="G121" s="24">
        <v>0</v>
      </c>
      <c r="H121" s="8" t="s">
        <v>52</v>
      </c>
      <c r="I121" s="24">
        <v>0</v>
      </c>
      <c r="J121" s="8" t="s">
        <v>52</v>
      </c>
      <c r="K121" s="24">
        <v>30000</v>
      </c>
      <c r="L121" s="8" t="s">
        <v>52</v>
      </c>
      <c r="M121" s="24">
        <v>0</v>
      </c>
      <c r="N121" s="8" t="s">
        <v>52</v>
      </c>
      <c r="O121" s="24">
        <f t="shared" si="4"/>
        <v>30000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  <c r="U121" s="24">
        <v>0</v>
      </c>
      <c r="V121" s="24">
        <v>0</v>
      </c>
      <c r="W121" s="8" t="s">
        <v>2693</v>
      </c>
      <c r="X121" s="8" t="s">
        <v>52</v>
      </c>
      <c r="Y121" s="2" t="s">
        <v>52</v>
      </c>
      <c r="Z121" s="2" t="s">
        <v>52</v>
      </c>
      <c r="AA121" s="25"/>
      <c r="AB121" s="2" t="s">
        <v>52</v>
      </c>
    </row>
    <row r="122" spans="1:28" ht="30" customHeight="1">
      <c r="A122" s="8" t="s">
        <v>470</v>
      </c>
      <c r="B122" s="8" t="s">
        <v>468</v>
      </c>
      <c r="C122" s="8" t="s">
        <v>469</v>
      </c>
      <c r="D122" s="23" t="s">
        <v>447</v>
      </c>
      <c r="E122" s="24">
        <v>0</v>
      </c>
      <c r="F122" s="8" t="s">
        <v>52</v>
      </c>
      <c r="G122" s="24">
        <v>0</v>
      </c>
      <c r="H122" s="8" t="s">
        <v>52</v>
      </c>
      <c r="I122" s="24">
        <v>0</v>
      </c>
      <c r="J122" s="8" t="s">
        <v>52</v>
      </c>
      <c r="K122" s="24">
        <v>50000</v>
      </c>
      <c r="L122" s="8" t="s">
        <v>52</v>
      </c>
      <c r="M122" s="24">
        <v>0</v>
      </c>
      <c r="N122" s="8" t="s">
        <v>52</v>
      </c>
      <c r="O122" s="24">
        <f t="shared" si="4"/>
        <v>50000</v>
      </c>
      <c r="P122" s="24">
        <v>0</v>
      </c>
      <c r="Q122" s="24">
        <v>0</v>
      </c>
      <c r="R122" s="24">
        <v>0</v>
      </c>
      <c r="S122" s="24">
        <v>0</v>
      </c>
      <c r="T122" s="24">
        <v>0</v>
      </c>
      <c r="U122" s="24">
        <v>0</v>
      </c>
      <c r="V122" s="24">
        <v>0</v>
      </c>
      <c r="W122" s="8" t="s">
        <v>2694</v>
      </c>
      <c r="X122" s="8" t="s">
        <v>52</v>
      </c>
      <c r="Y122" s="2" t="s">
        <v>52</v>
      </c>
      <c r="Z122" s="2" t="s">
        <v>52</v>
      </c>
      <c r="AA122" s="25"/>
      <c r="AB122" s="2" t="s">
        <v>52</v>
      </c>
    </row>
    <row r="123" spans="1:28" ht="30" customHeight="1">
      <c r="A123" s="8" t="s">
        <v>236</v>
      </c>
      <c r="B123" s="8" t="s">
        <v>233</v>
      </c>
      <c r="C123" s="8" t="s">
        <v>234</v>
      </c>
      <c r="D123" s="23" t="s">
        <v>235</v>
      </c>
      <c r="E123" s="24">
        <v>0</v>
      </c>
      <c r="F123" s="8" t="s">
        <v>52</v>
      </c>
      <c r="G123" s="24">
        <v>200000</v>
      </c>
      <c r="H123" s="8" t="s">
        <v>2695</v>
      </c>
      <c r="I123" s="24">
        <v>87000</v>
      </c>
      <c r="J123" s="8" t="s">
        <v>2696</v>
      </c>
      <c r="K123" s="24">
        <v>0</v>
      </c>
      <c r="L123" s="8" t="s">
        <v>52</v>
      </c>
      <c r="M123" s="24">
        <v>0</v>
      </c>
      <c r="N123" s="8" t="s">
        <v>52</v>
      </c>
      <c r="O123" s="24">
        <f t="shared" si="4"/>
        <v>87000</v>
      </c>
      <c r="P123" s="24">
        <v>0</v>
      </c>
      <c r="Q123" s="24">
        <v>0</v>
      </c>
      <c r="R123" s="24">
        <v>0</v>
      </c>
      <c r="S123" s="24">
        <v>0</v>
      </c>
      <c r="T123" s="24">
        <v>0</v>
      </c>
      <c r="U123" s="24">
        <v>0</v>
      </c>
      <c r="V123" s="24">
        <v>0</v>
      </c>
      <c r="W123" s="8" t="s">
        <v>2697</v>
      </c>
      <c r="X123" s="8" t="s">
        <v>52</v>
      </c>
      <c r="Y123" s="2" t="s">
        <v>52</v>
      </c>
      <c r="Z123" s="2" t="s">
        <v>52</v>
      </c>
      <c r="AA123" s="25"/>
      <c r="AB123" s="2" t="s">
        <v>52</v>
      </c>
    </row>
    <row r="124" spans="1:28" ht="30" customHeight="1">
      <c r="A124" s="8" t="s">
        <v>238</v>
      </c>
      <c r="B124" s="8" t="s">
        <v>233</v>
      </c>
      <c r="C124" s="8" t="s">
        <v>237</v>
      </c>
      <c r="D124" s="23" t="s">
        <v>235</v>
      </c>
      <c r="E124" s="24">
        <v>0</v>
      </c>
      <c r="F124" s="8" t="s">
        <v>52</v>
      </c>
      <c r="G124" s="24">
        <v>230000</v>
      </c>
      <c r="H124" s="8" t="s">
        <v>2695</v>
      </c>
      <c r="I124" s="24">
        <v>255000</v>
      </c>
      <c r="J124" s="8" t="s">
        <v>2696</v>
      </c>
      <c r="K124" s="24">
        <v>0</v>
      </c>
      <c r="L124" s="8" t="s">
        <v>52</v>
      </c>
      <c r="M124" s="24">
        <v>0</v>
      </c>
      <c r="N124" s="8" t="s">
        <v>52</v>
      </c>
      <c r="O124" s="24">
        <f t="shared" si="4"/>
        <v>230000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24">
        <v>0</v>
      </c>
      <c r="V124" s="24">
        <v>0</v>
      </c>
      <c r="W124" s="8" t="s">
        <v>2698</v>
      </c>
      <c r="X124" s="8" t="s">
        <v>52</v>
      </c>
      <c r="Y124" s="2" t="s">
        <v>52</v>
      </c>
      <c r="Z124" s="2" t="s">
        <v>52</v>
      </c>
      <c r="AA124" s="25"/>
      <c r="AB124" s="2" t="s">
        <v>52</v>
      </c>
    </row>
    <row r="125" spans="1:28" ht="30" customHeight="1">
      <c r="A125" s="8" t="s">
        <v>240</v>
      </c>
      <c r="B125" s="8" t="s">
        <v>233</v>
      </c>
      <c r="C125" s="8" t="s">
        <v>239</v>
      </c>
      <c r="D125" s="23" t="s">
        <v>235</v>
      </c>
      <c r="E125" s="24">
        <v>0</v>
      </c>
      <c r="F125" s="8" t="s">
        <v>52</v>
      </c>
      <c r="G125" s="24">
        <v>93000</v>
      </c>
      <c r="H125" s="8" t="s">
        <v>2695</v>
      </c>
      <c r="I125" s="24">
        <v>203000</v>
      </c>
      <c r="J125" s="8" t="s">
        <v>2696</v>
      </c>
      <c r="K125" s="24">
        <v>0</v>
      </c>
      <c r="L125" s="8" t="s">
        <v>52</v>
      </c>
      <c r="M125" s="24">
        <v>0</v>
      </c>
      <c r="N125" s="8" t="s">
        <v>52</v>
      </c>
      <c r="O125" s="24">
        <f t="shared" si="4"/>
        <v>93000</v>
      </c>
      <c r="P125" s="24">
        <v>0</v>
      </c>
      <c r="Q125" s="24">
        <v>0</v>
      </c>
      <c r="R125" s="24">
        <v>0</v>
      </c>
      <c r="S125" s="24">
        <v>0</v>
      </c>
      <c r="T125" s="24">
        <v>0</v>
      </c>
      <c r="U125" s="24">
        <v>0</v>
      </c>
      <c r="V125" s="24">
        <v>0</v>
      </c>
      <c r="W125" s="8" t="s">
        <v>2699</v>
      </c>
      <c r="X125" s="8" t="s">
        <v>52</v>
      </c>
      <c r="Y125" s="2" t="s">
        <v>52</v>
      </c>
      <c r="Z125" s="2" t="s">
        <v>52</v>
      </c>
      <c r="AA125" s="25"/>
      <c r="AB125" s="2" t="s">
        <v>52</v>
      </c>
    </row>
    <row r="126" spans="1:28" ht="30" customHeight="1">
      <c r="A126" s="8" t="s">
        <v>244</v>
      </c>
      <c r="B126" s="8" t="s">
        <v>241</v>
      </c>
      <c r="C126" s="8" t="s">
        <v>242</v>
      </c>
      <c r="D126" s="23" t="s">
        <v>243</v>
      </c>
      <c r="E126" s="24">
        <v>0</v>
      </c>
      <c r="F126" s="8" t="s">
        <v>52</v>
      </c>
      <c r="G126" s="24">
        <v>7000</v>
      </c>
      <c r="H126" s="8" t="s">
        <v>2700</v>
      </c>
      <c r="I126" s="24">
        <v>0</v>
      </c>
      <c r="J126" s="8" t="s">
        <v>52</v>
      </c>
      <c r="K126" s="24">
        <v>0</v>
      </c>
      <c r="L126" s="8" t="s">
        <v>52</v>
      </c>
      <c r="M126" s="24">
        <v>0</v>
      </c>
      <c r="N126" s="8" t="s">
        <v>52</v>
      </c>
      <c r="O126" s="24">
        <f t="shared" si="4"/>
        <v>7000</v>
      </c>
      <c r="P126" s="24">
        <v>0</v>
      </c>
      <c r="Q126" s="24">
        <v>0</v>
      </c>
      <c r="R126" s="24">
        <v>0</v>
      </c>
      <c r="S126" s="24">
        <v>0</v>
      </c>
      <c r="T126" s="24">
        <v>0</v>
      </c>
      <c r="U126" s="24">
        <v>0</v>
      </c>
      <c r="V126" s="24">
        <v>0</v>
      </c>
      <c r="W126" s="8" t="s">
        <v>2701</v>
      </c>
      <c r="X126" s="8" t="s">
        <v>52</v>
      </c>
      <c r="Y126" s="2" t="s">
        <v>52</v>
      </c>
      <c r="Z126" s="2" t="s">
        <v>52</v>
      </c>
      <c r="AA126" s="25"/>
      <c r="AB126" s="2" t="s">
        <v>52</v>
      </c>
    </row>
    <row r="127" spans="1:28" ht="30" customHeight="1">
      <c r="A127" s="8" t="s">
        <v>1619</v>
      </c>
      <c r="B127" s="8" t="s">
        <v>1618</v>
      </c>
      <c r="C127" s="8" t="s">
        <v>52</v>
      </c>
      <c r="D127" s="23" t="s">
        <v>243</v>
      </c>
      <c r="E127" s="24">
        <v>0</v>
      </c>
      <c r="F127" s="8" t="s">
        <v>52</v>
      </c>
      <c r="G127" s="24">
        <v>25000</v>
      </c>
      <c r="H127" s="8" t="s">
        <v>2702</v>
      </c>
      <c r="I127" s="24">
        <v>0</v>
      </c>
      <c r="J127" s="8" t="s">
        <v>52</v>
      </c>
      <c r="K127" s="24">
        <v>0</v>
      </c>
      <c r="L127" s="8" t="s">
        <v>52</v>
      </c>
      <c r="M127" s="24">
        <v>0</v>
      </c>
      <c r="N127" s="8" t="s">
        <v>52</v>
      </c>
      <c r="O127" s="24">
        <f t="shared" si="4"/>
        <v>25000</v>
      </c>
      <c r="P127" s="24">
        <v>0</v>
      </c>
      <c r="Q127" s="24">
        <v>0</v>
      </c>
      <c r="R127" s="24">
        <v>0</v>
      </c>
      <c r="S127" s="24">
        <v>0</v>
      </c>
      <c r="T127" s="24">
        <v>0</v>
      </c>
      <c r="U127" s="24">
        <v>0</v>
      </c>
      <c r="V127" s="24">
        <v>0</v>
      </c>
      <c r="W127" s="8" t="s">
        <v>2703</v>
      </c>
      <c r="X127" s="8" t="s">
        <v>52</v>
      </c>
      <c r="Y127" s="2" t="s">
        <v>52</v>
      </c>
      <c r="Z127" s="2" t="s">
        <v>52</v>
      </c>
      <c r="AA127" s="25"/>
      <c r="AB127" s="2" t="s">
        <v>52</v>
      </c>
    </row>
    <row r="128" spans="1:28" ht="30" customHeight="1">
      <c r="A128" s="8" t="s">
        <v>473</v>
      </c>
      <c r="B128" s="8" t="s">
        <v>471</v>
      </c>
      <c r="C128" s="8" t="s">
        <v>472</v>
      </c>
      <c r="D128" s="23" t="s">
        <v>447</v>
      </c>
      <c r="E128" s="24">
        <v>0</v>
      </c>
      <c r="F128" s="8" t="s">
        <v>52</v>
      </c>
      <c r="G128" s="24">
        <v>0</v>
      </c>
      <c r="H128" s="8" t="s">
        <v>52</v>
      </c>
      <c r="I128" s="24">
        <v>0</v>
      </c>
      <c r="J128" s="8" t="s">
        <v>52</v>
      </c>
      <c r="K128" s="24">
        <v>1800</v>
      </c>
      <c r="L128" s="8" t="s">
        <v>52</v>
      </c>
      <c r="M128" s="24">
        <v>0</v>
      </c>
      <c r="N128" s="8" t="s">
        <v>52</v>
      </c>
      <c r="O128" s="24">
        <f t="shared" si="4"/>
        <v>1800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8" t="s">
        <v>2704</v>
      </c>
      <c r="X128" s="8" t="s">
        <v>52</v>
      </c>
      <c r="Y128" s="2" t="s">
        <v>52</v>
      </c>
      <c r="Z128" s="2" t="s">
        <v>52</v>
      </c>
      <c r="AA128" s="25"/>
      <c r="AB128" s="2" t="s">
        <v>52</v>
      </c>
    </row>
    <row r="129" spans="1:28" ht="30" customHeight="1">
      <c r="A129" s="8" t="s">
        <v>1164</v>
      </c>
      <c r="B129" s="8" t="s">
        <v>1162</v>
      </c>
      <c r="C129" s="8" t="s">
        <v>1163</v>
      </c>
      <c r="D129" s="23" t="s">
        <v>447</v>
      </c>
      <c r="E129" s="24">
        <v>0</v>
      </c>
      <c r="F129" s="8" t="s">
        <v>52</v>
      </c>
      <c r="G129" s="24">
        <v>0</v>
      </c>
      <c r="H129" s="8" t="s">
        <v>52</v>
      </c>
      <c r="I129" s="24">
        <v>0</v>
      </c>
      <c r="J129" s="8" t="s">
        <v>52</v>
      </c>
      <c r="K129" s="24">
        <v>0</v>
      </c>
      <c r="L129" s="8" t="s">
        <v>52</v>
      </c>
      <c r="M129" s="24">
        <v>180</v>
      </c>
      <c r="N129" s="8" t="s">
        <v>52</v>
      </c>
      <c r="O129" s="24">
        <f t="shared" si="4"/>
        <v>180</v>
      </c>
      <c r="P129" s="24">
        <v>0</v>
      </c>
      <c r="Q129" s="24">
        <v>0</v>
      </c>
      <c r="R129" s="24">
        <v>0</v>
      </c>
      <c r="S129" s="24">
        <v>0</v>
      </c>
      <c r="T129" s="24">
        <v>0</v>
      </c>
      <c r="U129" s="24">
        <v>0</v>
      </c>
      <c r="V129" s="24">
        <v>0</v>
      </c>
      <c r="W129" s="8" t="s">
        <v>2705</v>
      </c>
      <c r="X129" s="8" t="s">
        <v>52</v>
      </c>
      <c r="Y129" s="2" t="s">
        <v>52</v>
      </c>
      <c r="Z129" s="2" t="s">
        <v>52</v>
      </c>
      <c r="AA129" s="25"/>
      <c r="AB129" s="2" t="s">
        <v>52</v>
      </c>
    </row>
    <row r="130" spans="1:28" ht="30" customHeight="1">
      <c r="A130" s="8" t="s">
        <v>2328</v>
      </c>
      <c r="B130" s="8" t="s">
        <v>2326</v>
      </c>
      <c r="C130" s="8" t="s">
        <v>2327</v>
      </c>
      <c r="D130" s="23" t="s">
        <v>946</v>
      </c>
      <c r="E130" s="24">
        <v>200</v>
      </c>
      <c r="F130" s="8" t="s">
        <v>52</v>
      </c>
      <c r="G130" s="24">
        <v>230</v>
      </c>
      <c r="H130" s="8" t="s">
        <v>2706</v>
      </c>
      <c r="I130" s="24">
        <v>319</v>
      </c>
      <c r="J130" s="8" t="s">
        <v>2707</v>
      </c>
      <c r="K130" s="24">
        <v>0</v>
      </c>
      <c r="L130" s="8" t="s">
        <v>52</v>
      </c>
      <c r="M130" s="24">
        <v>0</v>
      </c>
      <c r="N130" s="8" t="s">
        <v>52</v>
      </c>
      <c r="O130" s="24">
        <f t="shared" si="4"/>
        <v>200</v>
      </c>
      <c r="P130" s="24">
        <v>0</v>
      </c>
      <c r="Q130" s="24">
        <v>0</v>
      </c>
      <c r="R130" s="24">
        <v>0</v>
      </c>
      <c r="S130" s="24">
        <v>0</v>
      </c>
      <c r="T130" s="24">
        <v>0</v>
      </c>
      <c r="U130" s="24">
        <v>0</v>
      </c>
      <c r="V130" s="24">
        <v>0</v>
      </c>
      <c r="W130" s="8" t="s">
        <v>2708</v>
      </c>
      <c r="X130" s="8" t="s">
        <v>52</v>
      </c>
      <c r="Y130" s="2" t="s">
        <v>52</v>
      </c>
      <c r="Z130" s="2" t="s">
        <v>52</v>
      </c>
      <c r="AA130" s="25"/>
      <c r="AB130" s="2" t="s">
        <v>52</v>
      </c>
    </row>
    <row r="131" spans="1:28" ht="30" customHeight="1">
      <c r="A131" s="8" t="s">
        <v>1447</v>
      </c>
      <c r="B131" s="8" t="s">
        <v>1445</v>
      </c>
      <c r="C131" s="8" t="s">
        <v>1446</v>
      </c>
      <c r="D131" s="23" t="s">
        <v>886</v>
      </c>
      <c r="E131" s="24">
        <v>1750</v>
      </c>
      <c r="F131" s="8" t="s">
        <v>52</v>
      </c>
      <c r="G131" s="24">
        <v>0</v>
      </c>
      <c r="H131" s="8" t="s">
        <v>52</v>
      </c>
      <c r="I131" s="24">
        <v>0</v>
      </c>
      <c r="J131" s="8" t="s">
        <v>52</v>
      </c>
      <c r="K131" s="24">
        <v>0</v>
      </c>
      <c r="L131" s="8" t="s">
        <v>52</v>
      </c>
      <c r="M131" s="24">
        <v>0</v>
      </c>
      <c r="N131" s="8" t="s">
        <v>52</v>
      </c>
      <c r="O131" s="24">
        <f t="shared" si="4"/>
        <v>1750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8" t="s">
        <v>2709</v>
      </c>
      <c r="X131" s="8" t="s">
        <v>52</v>
      </c>
      <c r="Y131" s="2" t="s">
        <v>52</v>
      </c>
      <c r="Z131" s="2" t="s">
        <v>52</v>
      </c>
      <c r="AA131" s="25"/>
      <c r="AB131" s="2" t="s">
        <v>52</v>
      </c>
    </row>
    <row r="132" spans="1:28" ht="30" customHeight="1">
      <c r="A132" s="8" t="s">
        <v>2335</v>
      </c>
      <c r="B132" s="8" t="s">
        <v>2321</v>
      </c>
      <c r="C132" s="8" t="s">
        <v>2334</v>
      </c>
      <c r="D132" s="23" t="s">
        <v>886</v>
      </c>
      <c r="E132" s="24">
        <v>0</v>
      </c>
      <c r="F132" s="8" t="s">
        <v>52</v>
      </c>
      <c r="G132" s="24">
        <v>1044.44</v>
      </c>
      <c r="H132" s="8" t="s">
        <v>2710</v>
      </c>
      <c r="I132" s="24">
        <v>752</v>
      </c>
      <c r="J132" s="8" t="s">
        <v>2711</v>
      </c>
      <c r="K132" s="24">
        <v>0</v>
      </c>
      <c r="L132" s="8" t="s">
        <v>52</v>
      </c>
      <c r="M132" s="24">
        <v>0</v>
      </c>
      <c r="N132" s="8" t="s">
        <v>52</v>
      </c>
      <c r="O132" s="24">
        <f t="shared" si="4"/>
        <v>752</v>
      </c>
      <c r="P132" s="24">
        <v>0</v>
      </c>
      <c r="Q132" s="24">
        <v>0</v>
      </c>
      <c r="R132" s="24">
        <v>0</v>
      </c>
      <c r="S132" s="24">
        <v>0</v>
      </c>
      <c r="T132" s="24">
        <v>0</v>
      </c>
      <c r="U132" s="24">
        <v>0</v>
      </c>
      <c r="V132" s="24">
        <v>0</v>
      </c>
      <c r="W132" s="8" t="s">
        <v>2712</v>
      </c>
      <c r="X132" s="8" t="s">
        <v>52</v>
      </c>
      <c r="Y132" s="2" t="s">
        <v>52</v>
      </c>
      <c r="Z132" s="2" t="s">
        <v>52</v>
      </c>
      <c r="AA132" s="25"/>
      <c r="AB132" s="2" t="s">
        <v>52</v>
      </c>
    </row>
    <row r="133" spans="1:28" ht="30" customHeight="1">
      <c r="A133" s="8" t="s">
        <v>2324</v>
      </c>
      <c r="B133" s="8" t="s">
        <v>2321</v>
      </c>
      <c r="C133" s="8" t="s">
        <v>2322</v>
      </c>
      <c r="D133" s="23" t="s">
        <v>886</v>
      </c>
      <c r="E133" s="24">
        <v>1993.54</v>
      </c>
      <c r="F133" s="8" t="s">
        <v>52</v>
      </c>
      <c r="G133" s="24">
        <v>0</v>
      </c>
      <c r="H133" s="8" t="s">
        <v>52</v>
      </c>
      <c r="I133" s="24">
        <v>2473.11</v>
      </c>
      <c r="J133" s="8" t="s">
        <v>2711</v>
      </c>
      <c r="K133" s="24">
        <v>0</v>
      </c>
      <c r="L133" s="8" t="s">
        <v>52</v>
      </c>
      <c r="M133" s="24">
        <v>0</v>
      </c>
      <c r="N133" s="8" t="s">
        <v>52</v>
      </c>
      <c r="O133" s="24">
        <f t="shared" si="4"/>
        <v>1993.54</v>
      </c>
      <c r="P133" s="24">
        <v>0</v>
      </c>
      <c r="Q133" s="24">
        <v>0</v>
      </c>
      <c r="R133" s="24">
        <v>0</v>
      </c>
      <c r="S133" s="24">
        <v>0</v>
      </c>
      <c r="T133" s="24">
        <v>0</v>
      </c>
      <c r="U133" s="24">
        <v>0</v>
      </c>
      <c r="V133" s="24">
        <v>0</v>
      </c>
      <c r="W133" s="8" t="s">
        <v>2713</v>
      </c>
      <c r="X133" s="8" t="s">
        <v>2323</v>
      </c>
      <c r="Y133" s="2" t="s">
        <v>52</v>
      </c>
      <c r="Z133" s="2" t="s">
        <v>52</v>
      </c>
      <c r="AA133" s="25"/>
      <c r="AB133" s="2" t="s">
        <v>52</v>
      </c>
    </row>
    <row r="134" spans="1:28" ht="30" customHeight="1">
      <c r="A134" s="8" t="s">
        <v>2406</v>
      </c>
      <c r="B134" s="8" t="s">
        <v>2321</v>
      </c>
      <c r="C134" s="8" t="s">
        <v>2405</v>
      </c>
      <c r="D134" s="23" t="s">
        <v>886</v>
      </c>
      <c r="E134" s="24">
        <v>0</v>
      </c>
      <c r="F134" s="8" t="s">
        <v>52</v>
      </c>
      <c r="G134" s="24">
        <v>2139.7800000000002</v>
      </c>
      <c r="H134" s="8" t="s">
        <v>2710</v>
      </c>
      <c r="I134" s="24">
        <v>0</v>
      </c>
      <c r="J134" s="8" t="s">
        <v>52</v>
      </c>
      <c r="K134" s="24">
        <v>0</v>
      </c>
      <c r="L134" s="8" t="s">
        <v>52</v>
      </c>
      <c r="M134" s="24">
        <v>0</v>
      </c>
      <c r="N134" s="8" t="s">
        <v>52</v>
      </c>
      <c r="O134" s="24">
        <f t="shared" si="4"/>
        <v>2139.7800000000002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8" t="s">
        <v>2714</v>
      </c>
      <c r="X134" s="8" t="s">
        <v>2323</v>
      </c>
      <c r="Y134" s="2" t="s">
        <v>52</v>
      </c>
      <c r="Z134" s="2" t="s">
        <v>52</v>
      </c>
      <c r="AA134" s="25"/>
      <c r="AB134" s="2" t="s">
        <v>52</v>
      </c>
    </row>
    <row r="135" spans="1:28" ht="30" customHeight="1">
      <c r="A135" s="8" t="s">
        <v>2356</v>
      </c>
      <c r="B135" s="8" t="s">
        <v>2354</v>
      </c>
      <c r="C135" s="8" t="s">
        <v>2355</v>
      </c>
      <c r="D135" s="23" t="s">
        <v>72</v>
      </c>
      <c r="E135" s="24">
        <v>0</v>
      </c>
      <c r="F135" s="8" t="s">
        <v>52</v>
      </c>
      <c r="G135" s="24">
        <v>0</v>
      </c>
      <c r="H135" s="8" t="s">
        <v>52</v>
      </c>
      <c r="I135" s="24">
        <v>0</v>
      </c>
      <c r="J135" s="8" t="s">
        <v>52</v>
      </c>
      <c r="K135" s="24">
        <v>0</v>
      </c>
      <c r="L135" s="8" t="s">
        <v>52</v>
      </c>
      <c r="M135" s="24">
        <v>73</v>
      </c>
      <c r="N135" s="8" t="s">
        <v>52</v>
      </c>
      <c r="O135" s="24">
        <f t="shared" si="4"/>
        <v>73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8" t="s">
        <v>2715</v>
      </c>
      <c r="X135" s="8" t="s">
        <v>52</v>
      </c>
      <c r="Y135" s="2" t="s">
        <v>52</v>
      </c>
      <c r="Z135" s="2" t="s">
        <v>52</v>
      </c>
      <c r="AA135" s="25"/>
      <c r="AB135" s="2" t="s">
        <v>52</v>
      </c>
    </row>
    <row r="136" spans="1:28" ht="30" customHeight="1">
      <c r="A136" s="8" t="s">
        <v>2359</v>
      </c>
      <c r="B136" s="8" t="s">
        <v>2358</v>
      </c>
      <c r="C136" s="8" t="s">
        <v>52</v>
      </c>
      <c r="D136" s="23" t="s">
        <v>886</v>
      </c>
      <c r="E136" s="24">
        <v>0</v>
      </c>
      <c r="F136" s="8" t="s">
        <v>52</v>
      </c>
      <c r="G136" s="24">
        <v>0</v>
      </c>
      <c r="H136" s="8" t="s">
        <v>52</v>
      </c>
      <c r="I136" s="24">
        <v>0</v>
      </c>
      <c r="J136" s="8" t="s">
        <v>52</v>
      </c>
      <c r="K136" s="24">
        <v>0</v>
      </c>
      <c r="L136" s="8" t="s">
        <v>52</v>
      </c>
      <c r="M136" s="24">
        <v>1150</v>
      </c>
      <c r="N136" s="8" t="s">
        <v>52</v>
      </c>
      <c r="O136" s="24">
        <f t="shared" si="4"/>
        <v>1150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8" t="s">
        <v>2716</v>
      </c>
      <c r="X136" s="8" t="s">
        <v>52</v>
      </c>
      <c r="Y136" s="2" t="s">
        <v>52</v>
      </c>
      <c r="Z136" s="2" t="s">
        <v>52</v>
      </c>
      <c r="AA136" s="25"/>
      <c r="AB136" s="2" t="s">
        <v>52</v>
      </c>
    </row>
    <row r="137" spans="1:28" ht="30" customHeight="1">
      <c r="A137" s="8" t="s">
        <v>2391</v>
      </c>
      <c r="B137" s="8" t="s">
        <v>2389</v>
      </c>
      <c r="C137" s="8" t="s">
        <v>2390</v>
      </c>
      <c r="D137" s="23" t="s">
        <v>1113</v>
      </c>
      <c r="E137" s="24">
        <v>0</v>
      </c>
      <c r="F137" s="8" t="s">
        <v>52</v>
      </c>
      <c r="G137" s="24">
        <v>0</v>
      </c>
      <c r="H137" s="8" t="s">
        <v>52</v>
      </c>
      <c r="I137" s="24">
        <v>8381.25</v>
      </c>
      <c r="J137" s="8" t="s">
        <v>2717</v>
      </c>
      <c r="K137" s="24">
        <v>0</v>
      </c>
      <c r="L137" s="8" t="s">
        <v>52</v>
      </c>
      <c r="M137" s="24">
        <v>0</v>
      </c>
      <c r="N137" s="8" t="s">
        <v>52</v>
      </c>
      <c r="O137" s="24">
        <f t="shared" si="4"/>
        <v>8381.25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8" t="s">
        <v>2718</v>
      </c>
      <c r="X137" s="8" t="s">
        <v>52</v>
      </c>
      <c r="Y137" s="2" t="s">
        <v>52</v>
      </c>
      <c r="Z137" s="2" t="s">
        <v>52</v>
      </c>
      <c r="AA137" s="25"/>
      <c r="AB137" s="2" t="s">
        <v>52</v>
      </c>
    </row>
    <row r="138" spans="1:28" ht="30" customHeight="1">
      <c r="A138" s="8" t="s">
        <v>2394</v>
      </c>
      <c r="B138" s="8" t="s">
        <v>2389</v>
      </c>
      <c r="C138" s="8" t="s">
        <v>2393</v>
      </c>
      <c r="D138" s="23" t="s">
        <v>1113</v>
      </c>
      <c r="E138" s="24">
        <v>0</v>
      </c>
      <c r="F138" s="8" t="s">
        <v>52</v>
      </c>
      <c r="G138" s="24">
        <v>0</v>
      </c>
      <c r="H138" s="8" t="s">
        <v>52</v>
      </c>
      <c r="I138" s="24">
        <v>0</v>
      </c>
      <c r="J138" s="8" t="s">
        <v>52</v>
      </c>
      <c r="K138" s="24">
        <v>8950</v>
      </c>
      <c r="L138" s="8" t="s">
        <v>52</v>
      </c>
      <c r="M138" s="24">
        <v>0</v>
      </c>
      <c r="N138" s="8" t="s">
        <v>52</v>
      </c>
      <c r="O138" s="24">
        <f t="shared" si="4"/>
        <v>8950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8" t="s">
        <v>2719</v>
      </c>
      <c r="X138" s="8" t="s">
        <v>52</v>
      </c>
      <c r="Y138" s="2" t="s">
        <v>52</v>
      </c>
      <c r="Z138" s="2" t="s">
        <v>52</v>
      </c>
      <c r="AA138" s="25"/>
      <c r="AB138" s="2" t="s">
        <v>52</v>
      </c>
    </row>
    <row r="139" spans="1:28" ht="30" customHeight="1">
      <c r="A139" s="8" t="s">
        <v>2402</v>
      </c>
      <c r="B139" s="8" t="s">
        <v>2343</v>
      </c>
      <c r="C139" s="8" t="s">
        <v>2401</v>
      </c>
      <c r="D139" s="23" t="s">
        <v>1113</v>
      </c>
      <c r="E139" s="24">
        <v>0</v>
      </c>
      <c r="F139" s="8" t="s">
        <v>52</v>
      </c>
      <c r="G139" s="24">
        <v>0</v>
      </c>
      <c r="H139" s="8" t="s">
        <v>52</v>
      </c>
      <c r="I139" s="24">
        <v>0</v>
      </c>
      <c r="J139" s="8" t="s">
        <v>52</v>
      </c>
      <c r="K139" s="24">
        <v>0</v>
      </c>
      <c r="L139" s="8" t="s">
        <v>52</v>
      </c>
      <c r="M139" s="24">
        <v>3767</v>
      </c>
      <c r="N139" s="8" t="s">
        <v>52</v>
      </c>
      <c r="O139" s="24">
        <f t="shared" si="4"/>
        <v>3767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8" t="s">
        <v>2720</v>
      </c>
      <c r="X139" s="8" t="s">
        <v>52</v>
      </c>
      <c r="Y139" s="2" t="s">
        <v>52</v>
      </c>
      <c r="Z139" s="2" t="s">
        <v>52</v>
      </c>
      <c r="AA139" s="25"/>
      <c r="AB139" s="2" t="s">
        <v>52</v>
      </c>
    </row>
    <row r="140" spans="1:28" ht="30" customHeight="1">
      <c r="A140" s="8" t="s">
        <v>2345</v>
      </c>
      <c r="B140" s="8" t="s">
        <v>2343</v>
      </c>
      <c r="C140" s="8" t="s">
        <v>2344</v>
      </c>
      <c r="D140" s="23" t="s">
        <v>1113</v>
      </c>
      <c r="E140" s="24">
        <v>0</v>
      </c>
      <c r="F140" s="8" t="s">
        <v>52</v>
      </c>
      <c r="G140" s="24">
        <v>5583.33</v>
      </c>
      <c r="H140" s="8" t="s">
        <v>2721</v>
      </c>
      <c r="I140" s="24">
        <v>0</v>
      </c>
      <c r="J140" s="8" t="s">
        <v>52</v>
      </c>
      <c r="K140" s="24">
        <v>0</v>
      </c>
      <c r="L140" s="8" t="s">
        <v>52</v>
      </c>
      <c r="M140" s="24">
        <v>0</v>
      </c>
      <c r="N140" s="8" t="s">
        <v>52</v>
      </c>
      <c r="O140" s="24">
        <f t="shared" si="4"/>
        <v>5583.33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8" t="s">
        <v>2722</v>
      </c>
      <c r="X140" s="8" t="s">
        <v>52</v>
      </c>
      <c r="Y140" s="2" t="s">
        <v>52</v>
      </c>
      <c r="Z140" s="2" t="s">
        <v>52</v>
      </c>
      <c r="AA140" s="25"/>
      <c r="AB140" s="2" t="s">
        <v>52</v>
      </c>
    </row>
    <row r="141" spans="1:28" ht="30" customHeight="1">
      <c r="A141" s="8" t="s">
        <v>2374</v>
      </c>
      <c r="B141" s="8" t="s">
        <v>2343</v>
      </c>
      <c r="C141" s="8" t="s">
        <v>2373</v>
      </c>
      <c r="D141" s="23" t="s">
        <v>1113</v>
      </c>
      <c r="E141" s="24">
        <v>0</v>
      </c>
      <c r="F141" s="8" t="s">
        <v>52</v>
      </c>
      <c r="G141" s="24">
        <v>2705.55</v>
      </c>
      <c r="H141" s="8" t="s">
        <v>2721</v>
      </c>
      <c r="I141" s="24">
        <v>0</v>
      </c>
      <c r="J141" s="8" t="s">
        <v>52</v>
      </c>
      <c r="K141" s="24">
        <v>0</v>
      </c>
      <c r="L141" s="8" t="s">
        <v>52</v>
      </c>
      <c r="M141" s="24">
        <v>0</v>
      </c>
      <c r="N141" s="8" t="s">
        <v>52</v>
      </c>
      <c r="O141" s="24">
        <f t="shared" si="4"/>
        <v>2705.55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8" t="s">
        <v>2723</v>
      </c>
      <c r="X141" s="8" t="s">
        <v>52</v>
      </c>
      <c r="Y141" s="2" t="s">
        <v>52</v>
      </c>
      <c r="Z141" s="2" t="s">
        <v>52</v>
      </c>
      <c r="AA141" s="25"/>
      <c r="AB141" s="2" t="s">
        <v>52</v>
      </c>
    </row>
    <row r="142" spans="1:28" ht="30" customHeight="1">
      <c r="A142" s="8" t="s">
        <v>2318</v>
      </c>
      <c r="B142" s="8" t="s">
        <v>2316</v>
      </c>
      <c r="C142" s="8" t="s">
        <v>2317</v>
      </c>
      <c r="D142" s="23" t="s">
        <v>1113</v>
      </c>
      <c r="E142" s="24">
        <v>4312</v>
      </c>
      <c r="F142" s="8" t="s">
        <v>52</v>
      </c>
      <c r="G142" s="24">
        <v>0</v>
      </c>
      <c r="H142" s="8" t="s">
        <v>52</v>
      </c>
      <c r="I142" s="24">
        <v>0</v>
      </c>
      <c r="J142" s="8" t="s">
        <v>52</v>
      </c>
      <c r="K142" s="24">
        <v>0</v>
      </c>
      <c r="L142" s="8" t="s">
        <v>52</v>
      </c>
      <c r="M142" s="24">
        <v>0</v>
      </c>
      <c r="N142" s="8" t="s">
        <v>52</v>
      </c>
      <c r="O142" s="24">
        <f t="shared" si="4"/>
        <v>4312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8" t="s">
        <v>2724</v>
      </c>
      <c r="X142" s="8" t="s">
        <v>52</v>
      </c>
      <c r="Y142" s="2" t="s">
        <v>52</v>
      </c>
      <c r="Z142" s="2" t="s">
        <v>52</v>
      </c>
      <c r="AA142" s="25"/>
      <c r="AB142" s="2" t="s">
        <v>52</v>
      </c>
    </row>
    <row r="143" spans="1:28" ht="30" customHeight="1">
      <c r="A143" s="8" t="s">
        <v>2296</v>
      </c>
      <c r="B143" s="8" t="s">
        <v>2208</v>
      </c>
      <c r="C143" s="8" t="s">
        <v>2295</v>
      </c>
      <c r="D143" s="23" t="s">
        <v>1113</v>
      </c>
      <c r="E143" s="24">
        <v>9492</v>
      </c>
      <c r="F143" s="8" t="s">
        <v>52</v>
      </c>
      <c r="G143" s="24">
        <v>11027.77</v>
      </c>
      <c r="H143" s="8" t="s">
        <v>2725</v>
      </c>
      <c r="I143" s="24">
        <v>11027.77</v>
      </c>
      <c r="J143" s="8" t="s">
        <v>2726</v>
      </c>
      <c r="K143" s="24">
        <v>0</v>
      </c>
      <c r="L143" s="8" t="s">
        <v>52</v>
      </c>
      <c r="M143" s="24">
        <v>0</v>
      </c>
      <c r="N143" s="8" t="s">
        <v>52</v>
      </c>
      <c r="O143" s="24">
        <f t="shared" si="4"/>
        <v>9492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8" t="s">
        <v>2727</v>
      </c>
      <c r="X143" s="8" t="s">
        <v>52</v>
      </c>
      <c r="Y143" s="2" t="s">
        <v>52</v>
      </c>
      <c r="Z143" s="2" t="s">
        <v>52</v>
      </c>
      <c r="AA143" s="25"/>
      <c r="AB143" s="2" t="s">
        <v>52</v>
      </c>
    </row>
    <row r="144" spans="1:28" ht="30" customHeight="1">
      <c r="A144" s="8" t="s">
        <v>2210</v>
      </c>
      <c r="B144" s="8" t="s">
        <v>2208</v>
      </c>
      <c r="C144" s="8" t="s">
        <v>2209</v>
      </c>
      <c r="D144" s="23" t="s">
        <v>1113</v>
      </c>
      <c r="E144" s="24">
        <v>6010</v>
      </c>
      <c r="F144" s="8" t="s">
        <v>52</v>
      </c>
      <c r="G144" s="24">
        <v>8744.44</v>
      </c>
      <c r="H144" s="8" t="s">
        <v>2725</v>
      </c>
      <c r="I144" s="24">
        <v>11683.33</v>
      </c>
      <c r="J144" s="8" t="s">
        <v>2726</v>
      </c>
      <c r="K144" s="24">
        <v>0</v>
      </c>
      <c r="L144" s="8" t="s">
        <v>52</v>
      </c>
      <c r="M144" s="24">
        <v>0</v>
      </c>
      <c r="N144" s="8" t="s">
        <v>52</v>
      </c>
      <c r="O144" s="24">
        <f t="shared" si="4"/>
        <v>6010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8" t="s">
        <v>2728</v>
      </c>
      <c r="X144" s="8" t="s">
        <v>52</v>
      </c>
      <c r="Y144" s="2" t="s">
        <v>52</v>
      </c>
      <c r="Z144" s="2" t="s">
        <v>52</v>
      </c>
      <c r="AA144" s="25"/>
      <c r="AB144" s="2" t="s">
        <v>52</v>
      </c>
    </row>
    <row r="145" spans="1:28" ht="30" customHeight="1">
      <c r="A145" s="8" t="s">
        <v>2226</v>
      </c>
      <c r="B145" s="8" t="s">
        <v>2224</v>
      </c>
      <c r="C145" s="8" t="s">
        <v>2225</v>
      </c>
      <c r="D145" s="23" t="s">
        <v>1113</v>
      </c>
      <c r="E145" s="24">
        <v>5060</v>
      </c>
      <c r="F145" s="8" t="s">
        <v>52</v>
      </c>
      <c r="G145" s="24">
        <v>6083.33</v>
      </c>
      <c r="H145" s="8" t="s">
        <v>2725</v>
      </c>
      <c r="I145" s="24">
        <v>0</v>
      </c>
      <c r="J145" s="8" t="s">
        <v>52</v>
      </c>
      <c r="K145" s="24">
        <v>0</v>
      </c>
      <c r="L145" s="8" t="s">
        <v>52</v>
      </c>
      <c r="M145" s="24">
        <v>0</v>
      </c>
      <c r="N145" s="8" t="s">
        <v>52</v>
      </c>
      <c r="O145" s="24">
        <f t="shared" si="4"/>
        <v>5060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8" t="s">
        <v>2729</v>
      </c>
      <c r="X145" s="8" t="s">
        <v>52</v>
      </c>
      <c r="Y145" s="2" t="s">
        <v>52</v>
      </c>
      <c r="Z145" s="2" t="s">
        <v>52</v>
      </c>
      <c r="AA145" s="25"/>
      <c r="AB145" s="2" t="s">
        <v>52</v>
      </c>
    </row>
    <row r="146" spans="1:28" ht="30" customHeight="1">
      <c r="A146" s="8" t="s">
        <v>1122</v>
      </c>
      <c r="B146" s="8" t="s">
        <v>1111</v>
      </c>
      <c r="C146" s="8" t="s">
        <v>1121</v>
      </c>
      <c r="D146" s="23" t="s">
        <v>1113</v>
      </c>
      <c r="E146" s="24">
        <v>9433</v>
      </c>
      <c r="F146" s="8" t="s">
        <v>52</v>
      </c>
      <c r="G146" s="24">
        <v>11665.5</v>
      </c>
      <c r="H146" s="8" t="s">
        <v>2730</v>
      </c>
      <c r="I146" s="24">
        <v>9999</v>
      </c>
      <c r="J146" s="8" t="s">
        <v>2731</v>
      </c>
      <c r="K146" s="24">
        <v>0</v>
      </c>
      <c r="L146" s="8" t="s">
        <v>52</v>
      </c>
      <c r="M146" s="24">
        <v>0</v>
      </c>
      <c r="N146" s="8" t="s">
        <v>52</v>
      </c>
      <c r="O146" s="24">
        <f t="shared" si="4"/>
        <v>9433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8" t="s">
        <v>2732</v>
      </c>
      <c r="X146" s="8" t="s">
        <v>52</v>
      </c>
      <c r="Y146" s="2" t="s">
        <v>52</v>
      </c>
      <c r="Z146" s="2" t="s">
        <v>52</v>
      </c>
      <c r="AA146" s="25"/>
      <c r="AB146" s="2" t="s">
        <v>52</v>
      </c>
    </row>
    <row r="147" spans="1:28" ht="30" customHeight="1">
      <c r="A147" s="8" t="s">
        <v>1419</v>
      </c>
      <c r="B147" s="8" t="s">
        <v>1111</v>
      </c>
      <c r="C147" s="8" t="s">
        <v>1418</v>
      </c>
      <c r="D147" s="23" t="s">
        <v>1113</v>
      </c>
      <c r="E147" s="24">
        <v>17630</v>
      </c>
      <c r="F147" s="8" t="s">
        <v>52</v>
      </c>
      <c r="G147" s="24">
        <v>0</v>
      </c>
      <c r="H147" s="8" t="s">
        <v>52</v>
      </c>
      <c r="I147" s="24">
        <v>0</v>
      </c>
      <c r="J147" s="8" t="s">
        <v>52</v>
      </c>
      <c r="K147" s="24">
        <v>0</v>
      </c>
      <c r="L147" s="8" t="s">
        <v>52</v>
      </c>
      <c r="M147" s="24">
        <v>0</v>
      </c>
      <c r="N147" s="8" t="s">
        <v>52</v>
      </c>
      <c r="O147" s="24">
        <f t="shared" si="4"/>
        <v>17630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8" t="s">
        <v>2733</v>
      </c>
      <c r="X147" s="8" t="s">
        <v>52</v>
      </c>
      <c r="Y147" s="2" t="s">
        <v>52</v>
      </c>
      <c r="Z147" s="2" t="s">
        <v>52</v>
      </c>
      <c r="AA147" s="25"/>
      <c r="AB147" s="2" t="s">
        <v>52</v>
      </c>
    </row>
    <row r="148" spans="1:28" ht="30" customHeight="1">
      <c r="A148" s="8" t="s">
        <v>1114</v>
      </c>
      <c r="B148" s="8" t="s">
        <v>1111</v>
      </c>
      <c r="C148" s="8" t="s">
        <v>1112</v>
      </c>
      <c r="D148" s="23" t="s">
        <v>1113</v>
      </c>
      <c r="E148" s="24">
        <v>15694</v>
      </c>
      <c r="F148" s="8" t="s">
        <v>52</v>
      </c>
      <c r="G148" s="24">
        <v>17000</v>
      </c>
      <c r="H148" s="8" t="s">
        <v>2730</v>
      </c>
      <c r="I148" s="24">
        <v>0</v>
      </c>
      <c r="J148" s="8" t="s">
        <v>52</v>
      </c>
      <c r="K148" s="24">
        <v>0</v>
      </c>
      <c r="L148" s="8" t="s">
        <v>52</v>
      </c>
      <c r="M148" s="24">
        <v>0</v>
      </c>
      <c r="N148" s="8" t="s">
        <v>52</v>
      </c>
      <c r="O148" s="24">
        <f t="shared" si="4"/>
        <v>15694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8" t="s">
        <v>2734</v>
      </c>
      <c r="X148" s="8" t="s">
        <v>52</v>
      </c>
      <c r="Y148" s="2" t="s">
        <v>52</v>
      </c>
      <c r="Z148" s="2" t="s">
        <v>52</v>
      </c>
      <c r="AA148" s="25"/>
      <c r="AB148" s="2" t="s">
        <v>52</v>
      </c>
    </row>
    <row r="149" spans="1:28" ht="30" customHeight="1">
      <c r="A149" s="8" t="s">
        <v>1130</v>
      </c>
      <c r="B149" s="8" t="s">
        <v>1111</v>
      </c>
      <c r="C149" s="8" t="s">
        <v>1129</v>
      </c>
      <c r="D149" s="23" t="s">
        <v>1113</v>
      </c>
      <c r="E149" s="24">
        <v>9482</v>
      </c>
      <c r="F149" s="8" t="s">
        <v>52</v>
      </c>
      <c r="G149" s="24">
        <v>0</v>
      </c>
      <c r="H149" s="8" t="s">
        <v>52</v>
      </c>
      <c r="I149" s="24">
        <v>0</v>
      </c>
      <c r="J149" s="8" t="s">
        <v>52</v>
      </c>
      <c r="K149" s="24">
        <v>0</v>
      </c>
      <c r="L149" s="8" t="s">
        <v>52</v>
      </c>
      <c r="M149" s="24">
        <v>0</v>
      </c>
      <c r="N149" s="8" t="s">
        <v>52</v>
      </c>
      <c r="O149" s="24">
        <f t="shared" si="4"/>
        <v>9482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8" t="s">
        <v>2735</v>
      </c>
      <c r="X149" s="8" t="s">
        <v>52</v>
      </c>
      <c r="Y149" s="2" t="s">
        <v>52</v>
      </c>
      <c r="Z149" s="2" t="s">
        <v>52</v>
      </c>
      <c r="AA149" s="25"/>
      <c r="AB149" s="2" t="s">
        <v>52</v>
      </c>
    </row>
    <row r="150" spans="1:28" ht="30" customHeight="1">
      <c r="A150" s="8" t="s">
        <v>2229</v>
      </c>
      <c r="B150" s="8" t="s">
        <v>2212</v>
      </c>
      <c r="C150" s="8" t="s">
        <v>2228</v>
      </c>
      <c r="D150" s="23" t="s">
        <v>1113</v>
      </c>
      <c r="E150" s="24">
        <v>0</v>
      </c>
      <c r="F150" s="8" t="s">
        <v>52</v>
      </c>
      <c r="G150" s="24">
        <v>3483.33</v>
      </c>
      <c r="H150" s="8" t="s">
        <v>2725</v>
      </c>
      <c r="I150" s="24">
        <v>3194.44</v>
      </c>
      <c r="J150" s="8" t="s">
        <v>2726</v>
      </c>
      <c r="K150" s="24">
        <v>0</v>
      </c>
      <c r="L150" s="8" t="s">
        <v>52</v>
      </c>
      <c r="M150" s="24">
        <v>0</v>
      </c>
      <c r="N150" s="8" t="s">
        <v>52</v>
      </c>
      <c r="O150" s="24">
        <f t="shared" si="4"/>
        <v>3194.44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8" t="s">
        <v>2736</v>
      </c>
      <c r="X150" s="8" t="s">
        <v>52</v>
      </c>
      <c r="Y150" s="2" t="s">
        <v>52</v>
      </c>
      <c r="Z150" s="2" t="s">
        <v>52</v>
      </c>
      <c r="AA150" s="25"/>
      <c r="AB150" s="2" t="s">
        <v>52</v>
      </c>
    </row>
    <row r="151" spans="1:28" ht="30" customHeight="1">
      <c r="A151" s="8" t="s">
        <v>2214</v>
      </c>
      <c r="B151" s="8" t="s">
        <v>2212</v>
      </c>
      <c r="C151" s="8" t="s">
        <v>2213</v>
      </c>
      <c r="D151" s="23" t="s">
        <v>1113</v>
      </c>
      <c r="E151" s="24">
        <v>0</v>
      </c>
      <c r="F151" s="8" t="s">
        <v>52</v>
      </c>
      <c r="G151" s="24">
        <v>3579.44</v>
      </c>
      <c r="H151" s="8" t="s">
        <v>2725</v>
      </c>
      <c r="I151" s="24">
        <v>3338.88</v>
      </c>
      <c r="J151" s="8" t="s">
        <v>2726</v>
      </c>
      <c r="K151" s="24">
        <v>0</v>
      </c>
      <c r="L151" s="8" t="s">
        <v>52</v>
      </c>
      <c r="M151" s="24">
        <v>0</v>
      </c>
      <c r="N151" s="8" t="s">
        <v>52</v>
      </c>
      <c r="O151" s="24">
        <f t="shared" si="4"/>
        <v>3338.88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8" t="s">
        <v>2737</v>
      </c>
      <c r="X151" s="8" t="s">
        <v>52</v>
      </c>
      <c r="Y151" s="2" t="s">
        <v>52</v>
      </c>
      <c r="Z151" s="2" t="s">
        <v>52</v>
      </c>
      <c r="AA151" s="25"/>
      <c r="AB151" s="2" t="s">
        <v>52</v>
      </c>
    </row>
    <row r="152" spans="1:28" ht="30" customHeight="1">
      <c r="A152" s="8" t="s">
        <v>2072</v>
      </c>
      <c r="B152" s="8" t="s">
        <v>2070</v>
      </c>
      <c r="C152" s="8" t="s">
        <v>2071</v>
      </c>
      <c r="D152" s="23" t="s">
        <v>72</v>
      </c>
      <c r="E152" s="24">
        <v>2580</v>
      </c>
      <c r="F152" s="8" t="s">
        <v>52</v>
      </c>
      <c r="G152" s="24">
        <v>2660</v>
      </c>
      <c r="H152" s="8" t="s">
        <v>2738</v>
      </c>
      <c r="I152" s="24">
        <v>2650</v>
      </c>
      <c r="J152" s="8" t="s">
        <v>2739</v>
      </c>
      <c r="K152" s="24">
        <v>0</v>
      </c>
      <c r="L152" s="8" t="s">
        <v>52</v>
      </c>
      <c r="M152" s="24">
        <v>0</v>
      </c>
      <c r="N152" s="8" t="s">
        <v>52</v>
      </c>
      <c r="O152" s="24">
        <f t="shared" si="4"/>
        <v>2580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8" t="s">
        <v>2740</v>
      </c>
      <c r="X152" s="8" t="s">
        <v>52</v>
      </c>
      <c r="Y152" s="2" t="s">
        <v>52</v>
      </c>
      <c r="Z152" s="2" t="s">
        <v>52</v>
      </c>
      <c r="AA152" s="25"/>
      <c r="AB152" s="2" t="s">
        <v>52</v>
      </c>
    </row>
    <row r="153" spans="1:28" ht="30" customHeight="1">
      <c r="A153" s="8" t="s">
        <v>1624</v>
      </c>
      <c r="B153" s="8" t="s">
        <v>1622</v>
      </c>
      <c r="C153" s="8" t="s">
        <v>1623</v>
      </c>
      <c r="D153" s="23" t="s">
        <v>60</v>
      </c>
      <c r="E153" s="24">
        <v>0</v>
      </c>
      <c r="F153" s="8" t="s">
        <v>52</v>
      </c>
      <c r="G153" s="24">
        <v>0</v>
      </c>
      <c r="H153" s="8" t="s">
        <v>52</v>
      </c>
      <c r="I153" s="24">
        <v>0</v>
      </c>
      <c r="J153" s="8" t="s">
        <v>52</v>
      </c>
      <c r="K153" s="24">
        <v>2600000</v>
      </c>
      <c r="L153" s="8" t="s">
        <v>52</v>
      </c>
      <c r="M153" s="24">
        <v>0</v>
      </c>
      <c r="N153" s="8" t="s">
        <v>52</v>
      </c>
      <c r="O153" s="24">
        <f t="shared" si="4"/>
        <v>2600000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8" t="s">
        <v>2741</v>
      </c>
      <c r="X153" s="8" t="s">
        <v>52</v>
      </c>
      <c r="Y153" s="2" t="s">
        <v>52</v>
      </c>
      <c r="Z153" s="2" t="s">
        <v>52</v>
      </c>
      <c r="AA153" s="25"/>
      <c r="AB153" s="2" t="s">
        <v>52</v>
      </c>
    </row>
    <row r="154" spans="1:28" ht="30" customHeight="1">
      <c r="A154" s="8" t="s">
        <v>1462</v>
      </c>
      <c r="B154" s="8" t="s">
        <v>1459</v>
      </c>
      <c r="C154" s="8" t="s">
        <v>1460</v>
      </c>
      <c r="D154" s="23" t="s">
        <v>447</v>
      </c>
      <c r="E154" s="24">
        <v>0</v>
      </c>
      <c r="F154" s="8" t="s">
        <v>52</v>
      </c>
      <c r="G154" s="24">
        <v>0</v>
      </c>
      <c r="H154" s="8" t="s">
        <v>52</v>
      </c>
      <c r="I154" s="24">
        <v>0</v>
      </c>
      <c r="J154" s="8" t="s">
        <v>52</v>
      </c>
      <c r="K154" s="24">
        <v>0</v>
      </c>
      <c r="L154" s="8" t="s">
        <v>52</v>
      </c>
      <c r="M154" s="24">
        <v>0</v>
      </c>
      <c r="N154" s="8" t="s">
        <v>52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8" t="s">
        <v>2742</v>
      </c>
      <c r="X154" s="8" t="s">
        <v>1461</v>
      </c>
      <c r="Y154" s="2" t="s">
        <v>52</v>
      </c>
      <c r="Z154" s="2" t="s">
        <v>52</v>
      </c>
      <c r="AA154" s="25"/>
      <c r="AB154" s="2" t="s">
        <v>52</v>
      </c>
    </row>
    <row r="155" spans="1:28" ht="30" customHeight="1">
      <c r="A155" s="8" t="s">
        <v>783</v>
      </c>
      <c r="B155" s="8" t="s">
        <v>781</v>
      </c>
      <c r="C155" s="8" t="s">
        <v>782</v>
      </c>
      <c r="D155" s="23" t="s">
        <v>121</v>
      </c>
      <c r="E155" s="24">
        <v>0</v>
      </c>
      <c r="F155" s="8" t="s">
        <v>52</v>
      </c>
      <c r="G155" s="24">
        <v>0</v>
      </c>
      <c r="H155" s="8" t="s">
        <v>52</v>
      </c>
      <c r="I155" s="24">
        <v>0</v>
      </c>
      <c r="J155" s="8" t="s">
        <v>52</v>
      </c>
      <c r="K155" s="24">
        <v>0</v>
      </c>
      <c r="L155" s="8" t="s">
        <v>52</v>
      </c>
      <c r="M155" s="24">
        <v>0</v>
      </c>
      <c r="N155" s="8" t="s">
        <v>52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99000</v>
      </c>
      <c r="V155" s="24">
        <f>SMALL(Q155:U155,COUNTIF(Q155:U155,0)+1)</f>
        <v>99000</v>
      </c>
      <c r="W155" s="8" t="s">
        <v>2743</v>
      </c>
      <c r="X155" s="8" t="s">
        <v>52</v>
      </c>
      <c r="Y155" s="2" t="s">
        <v>960</v>
      </c>
      <c r="Z155" s="2" t="s">
        <v>52</v>
      </c>
      <c r="AA155" s="25"/>
      <c r="AB155" s="2" t="s">
        <v>52</v>
      </c>
    </row>
    <row r="156" spans="1:28" ht="30" customHeight="1">
      <c r="A156" s="8" t="s">
        <v>791</v>
      </c>
      <c r="B156" s="8" t="s">
        <v>789</v>
      </c>
      <c r="C156" s="8" t="s">
        <v>790</v>
      </c>
      <c r="D156" s="23" t="s">
        <v>121</v>
      </c>
      <c r="E156" s="24">
        <v>0</v>
      </c>
      <c r="F156" s="8" t="s">
        <v>52</v>
      </c>
      <c r="G156" s="24">
        <v>0</v>
      </c>
      <c r="H156" s="8" t="s">
        <v>52</v>
      </c>
      <c r="I156" s="24">
        <v>0</v>
      </c>
      <c r="J156" s="8" t="s">
        <v>52</v>
      </c>
      <c r="K156" s="24">
        <v>0</v>
      </c>
      <c r="L156" s="8" t="s">
        <v>52</v>
      </c>
      <c r="M156" s="24">
        <v>0</v>
      </c>
      <c r="N156" s="8" t="s">
        <v>52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2016</v>
      </c>
      <c r="V156" s="24">
        <f>SMALL(Q156:U156,COUNTIF(Q156:U156,0)+1)</f>
        <v>2016</v>
      </c>
      <c r="W156" s="8" t="s">
        <v>2744</v>
      </c>
      <c r="X156" s="8" t="s">
        <v>52</v>
      </c>
      <c r="Y156" s="2" t="s">
        <v>960</v>
      </c>
      <c r="Z156" s="2" t="s">
        <v>52</v>
      </c>
      <c r="AA156" s="25"/>
      <c r="AB156" s="2" t="s">
        <v>52</v>
      </c>
    </row>
    <row r="157" spans="1:28" ht="30" customHeight="1">
      <c r="A157" s="8" t="s">
        <v>787</v>
      </c>
      <c r="B157" s="8" t="s">
        <v>785</v>
      </c>
      <c r="C157" s="8" t="s">
        <v>786</v>
      </c>
      <c r="D157" s="23" t="s">
        <v>121</v>
      </c>
      <c r="E157" s="24">
        <v>0</v>
      </c>
      <c r="F157" s="8" t="s">
        <v>52</v>
      </c>
      <c r="G157" s="24">
        <v>0</v>
      </c>
      <c r="H157" s="8" t="s">
        <v>52</v>
      </c>
      <c r="I157" s="24">
        <v>0</v>
      </c>
      <c r="J157" s="8" t="s">
        <v>52</v>
      </c>
      <c r="K157" s="24">
        <v>0</v>
      </c>
      <c r="L157" s="8" t="s">
        <v>52</v>
      </c>
      <c r="M157" s="24">
        <v>0</v>
      </c>
      <c r="N157" s="8" t="s">
        <v>52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13210</v>
      </c>
      <c r="V157" s="24">
        <f>SMALL(Q157:U157,COUNTIF(Q157:U157,0)+1)</f>
        <v>13210</v>
      </c>
      <c r="W157" s="8" t="s">
        <v>2745</v>
      </c>
      <c r="X157" s="8" t="s">
        <v>52</v>
      </c>
      <c r="Y157" s="2" t="s">
        <v>960</v>
      </c>
      <c r="Z157" s="2" t="s">
        <v>52</v>
      </c>
      <c r="AA157" s="25"/>
      <c r="AB157" s="2" t="s">
        <v>52</v>
      </c>
    </row>
    <row r="158" spans="1:28" ht="30" customHeight="1">
      <c r="A158" s="8" t="s">
        <v>735</v>
      </c>
      <c r="B158" s="8" t="s">
        <v>732</v>
      </c>
      <c r="C158" s="8" t="s">
        <v>52</v>
      </c>
      <c r="D158" s="23" t="s">
        <v>733</v>
      </c>
      <c r="E158" s="24">
        <v>0</v>
      </c>
      <c r="F158" s="8" t="s">
        <v>52</v>
      </c>
      <c r="G158" s="24">
        <v>0</v>
      </c>
      <c r="H158" s="8" t="s">
        <v>52</v>
      </c>
      <c r="I158" s="24">
        <v>0</v>
      </c>
      <c r="J158" s="8" t="s">
        <v>52</v>
      </c>
      <c r="K158" s="24">
        <v>0</v>
      </c>
      <c r="L158" s="8" t="s">
        <v>52</v>
      </c>
      <c r="M158" s="24">
        <v>0</v>
      </c>
      <c r="N158" s="8" t="s">
        <v>52</v>
      </c>
      <c r="O158" s="24">
        <v>0</v>
      </c>
      <c r="P158" s="24">
        <v>2306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8" t="s">
        <v>2746</v>
      </c>
      <c r="X158" s="8" t="s">
        <v>734</v>
      </c>
      <c r="Y158" s="2" t="s">
        <v>2747</v>
      </c>
      <c r="Z158" s="2" t="s">
        <v>52</v>
      </c>
      <c r="AA158" s="25"/>
      <c r="AB158" s="2" t="s">
        <v>52</v>
      </c>
    </row>
    <row r="159" spans="1:28" ht="30" customHeight="1">
      <c r="A159" s="8" t="s">
        <v>2142</v>
      </c>
      <c r="B159" s="8" t="s">
        <v>2139</v>
      </c>
      <c r="C159" s="8" t="s">
        <v>2140</v>
      </c>
      <c r="D159" s="23" t="s">
        <v>2141</v>
      </c>
      <c r="E159" s="24">
        <v>0</v>
      </c>
      <c r="F159" s="8" t="s">
        <v>52</v>
      </c>
      <c r="G159" s="24">
        <v>0</v>
      </c>
      <c r="H159" s="8" t="s">
        <v>52</v>
      </c>
      <c r="I159" s="24">
        <v>0</v>
      </c>
      <c r="J159" s="8" t="s">
        <v>52</v>
      </c>
      <c r="K159" s="24">
        <v>0</v>
      </c>
      <c r="L159" s="8" t="s">
        <v>52</v>
      </c>
      <c r="M159" s="24">
        <v>0</v>
      </c>
      <c r="N159" s="8" t="s">
        <v>52</v>
      </c>
      <c r="O159" s="24">
        <v>0</v>
      </c>
      <c r="P159" s="24">
        <v>0</v>
      </c>
      <c r="Q159" s="24">
        <v>87</v>
      </c>
      <c r="R159" s="24">
        <v>0</v>
      </c>
      <c r="S159" s="24">
        <v>0</v>
      </c>
      <c r="T159" s="24">
        <v>0</v>
      </c>
      <c r="U159" s="24">
        <v>0</v>
      </c>
      <c r="V159" s="24">
        <f>SMALL(Q159:U159,COUNTIF(Q159:U159,0)+1)</f>
        <v>87</v>
      </c>
      <c r="W159" s="8" t="s">
        <v>2748</v>
      </c>
      <c r="X159" s="8" t="s">
        <v>52</v>
      </c>
      <c r="Y159" s="2" t="s">
        <v>52</v>
      </c>
      <c r="Z159" s="2" t="s">
        <v>52</v>
      </c>
      <c r="AA159" s="25"/>
      <c r="AB159" s="2" t="s">
        <v>52</v>
      </c>
    </row>
    <row r="160" spans="1:28" ht="30" customHeight="1">
      <c r="A160" s="8" t="s">
        <v>864</v>
      </c>
      <c r="B160" s="8" t="s">
        <v>862</v>
      </c>
      <c r="C160" s="8" t="s">
        <v>863</v>
      </c>
      <c r="D160" s="23" t="s">
        <v>859</v>
      </c>
      <c r="E160" s="24">
        <v>0</v>
      </c>
      <c r="F160" s="8" t="s">
        <v>52</v>
      </c>
      <c r="G160" s="24">
        <v>0</v>
      </c>
      <c r="H160" s="8" t="s">
        <v>52</v>
      </c>
      <c r="I160" s="24">
        <v>0</v>
      </c>
      <c r="J160" s="8" t="s">
        <v>52</v>
      </c>
      <c r="K160" s="24">
        <v>0</v>
      </c>
      <c r="L160" s="8" t="s">
        <v>52</v>
      </c>
      <c r="M160" s="24">
        <v>0</v>
      </c>
      <c r="N160" s="8" t="s">
        <v>52</v>
      </c>
      <c r="O160" s="24">
        <v>0</v>
      </c>
      <c r="P160" s="24">
        <v>130264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8" t="s">
        <v>2749</v>
      </c>
      <c r="X160" s="8" t="s">
        <v>52</v>
      </c>
      <c r="Y160" s="2" t="s">
        <v>2750</v>
      </c>
      <c r="Z160" s="2" t="s">
        <v>52</v>
      </c>
      <c r="AA160" s="25"/>
      <c r="AB160" s="2" t="s">
        <v>52</v>
      </c>
    </row>
    <row r="161" spans="1:28" ht="30" customHeight="1">
      <c r="A161" s="8" t="s">
        <v>1186</v>
      </c>
      <c r="B161" s="8" t="s">
        <v>1185</v>
      </c>
      <c r="C161" s="8" t="s">
        <v>863</v>
      </c>
      <c r="D161" s="23" t="s">
        <v>859</v>
      </c>
      <c r="E161" s="24">
        <v>0</v>
      </c>
      <c r="F161" s="8" t="s">
        <v>52</v>
      </c>
      <c r="G161" s="24">
        <v>0</v>
      </c>
      <c r="H161" s="8" t="s">
        <v>52</v>
      </c>
      <c r="I161" s="24">
        <v>0</v>
      </c>
      <c r="J161" s="8" t="s">
        <v>52</v>
      </c>
      <c r="K161" s="24">
        <v>0</v>
      </c>
      <c r="L161" s="8" t="s">
        <v>52</v>
      </c>
      <c r="M161" s="24">
        <v>0</v>
      </c>
      <c r="N161" s="8" t="s">
        <v>52</v>
      </c>
      <c r="O161" s="24">
        <v>0</v>
      </c>
      <c r="P161" s="24">
        <v>155599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8" t="s">
        <v>2751</v>
      </c>
      <c r="X161" s="8" t="s">
        <v>52</v>
      </c>
      <c r="Y161" s="2" t="s">
        <v>2750</v>
      </c>
      <c r="Z161" s="2" t="s">
        <v>52</v>
      </c>
      <c r="AA161" s="25"/>
      <c r="AB161" s="2" t="s">
        <v>52</v>
      </c>
    </row>
    <row r="162" spans="1:28" ht="30" customHeight="1">
      <c r="A162" s="8" t="s">
        <v>860</v>
      </c>
      <c r="B162" s="8" t="s">
        <v>857</v>
      </c>
      <c r="C162" s="8" t="s">
        <v>858</v>
      </c>
      <c r="D162" s="23" t="s">
        <v>859</v>
      </c>
      <c r="E162" s="24">
        <v>0</v>
      </c>
      <c r="F162" s="8" t="s">
        <v>52</v>
      </c>
      <c r="G162" s="24">
        <v>0</v>
      </c>
      <c r="H162" s="8" t="s">
        <v>52</v>
      </c>
      <c r="I162" s="24">
        <v>0</v>
      </c>
      <c r="J162" s="8" t="s">
        <v>52</v>
      </c>
      <c r="K162" s="24">
        <v>0</v>
      </c>
      <c r="L162" s="8" t="s">
        <v>52</v>
      </c>
      <c r="M162" s="24">
        <v>0</v>
      </c>
      <c r="N162" s="8" t="s">
        <v>52</v>
      </c>
      <c r="O162" s="24">
        <v>0</v>
      </c>
      <c r="P162" s="24">
        <v>228462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8" t="s">
        <v>2752</v>
      </c>
      <c r="X162" s="8" t="s">
        <v>52</v>
      </c>
      <c r="Y162" s="2" t="s">
        <v>2750</v>
      </c>
      <c r="Z162" s="2" t="s">
        <v>52</v>
      </c>
      <c r="AA162" s="25"/>
      <c r="AB162" s="2" t="s">
        <v>52</v>
      </c>
    </row>
    <row r="163" spans="1:28" ht="30" customHeight="1">
      <c r="A163" s="8" t="s">
        <v>915</v>
      </c>
      <c r="B163" s="8" t="s">
        <v>914</v>
      </c>
      <c r="C163" s="8" t="s">
        <v>863</v>
      </c>
      <c r="D163" s="23" t="s">
        <v>859</v>
      </c>
      <c r="E163" s="24">
        <v>0</v>
      </c>
      <c r="F163" s="8" t="s">
        <v>52</v>
      </c>
      <c r="G163" s="24">
        <v>0</v>
      </c>
      <c r="H163" s="8" t="s">
        <v>52</v>
      </c>
      <c r="I163" s="24">
        <v>0</v>
      </c>
      <c r="J163" s="8" t="s">
        <v>52</v>
      </c>
      <c r="K163" s="24">
        <v>0</v>
      </c>
      <c r="L163" s="8" t="s">
        <v>52</v>
      </c>
      <c r="M163" s="24">
        <v>0</v>
      </c>
      <c r="N163" s="8" t="s">
        <v>52</v>
      </c>
      <c r="O163" s="24">
        <v>0</v>
      </c>
      <c r="P163" s="24">
        <v>207239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8" t="s">
        <v>2753</v>
      </c>
      <c r="X163" s="8" t="s">
        <v>52</v>
      </c>
      <c r="Y163" s="2" t="s">
        <v>2750</v>
      </c>
      <c r="Z163" s="2" t="s">
        <v>52</v>
      </c>
      <c r="AA163" s="25"/>
      <c r="AB163" s="2" t="s">
        <v>52</v>
      </c>
    </row>
    <row r="164" spans="1:28" ht="30" customHeight="1">
      <c r="A164" s="8" t="s">
        <v>1899</v>
      </c>
      <c r="B164" s="8" t="s">
        <v>1898</v>
      </c>
      <c r="C164" s="8" t="s">
        <v>858</v>
      </c>
      <c r="D164" s="23" t="s">
        <v>859</v>
      </c>
      <c r="E164" s="24">
        <v>0</v>
      </c>
      <c r="F164" s="8" t="s">
        <v>52</v>
      </c>
      <c r="G164" s="24">
        <v>0</v>
      </c>
      <c r="H164" s="8" t="s">
        <v>52</v>
      </c>
      <c r="I164" s="24">
        <v>0</v>
      </c>
      <c r="J164" s="8" t="s">
        <v>52</v>
      </c>
      <c r="K164" s="24">
        <v>0</v>
      </c>
      <c r="L164" s="8" t="s">
        <v>52</v>
      </c>
      <c r="M164" s="24">
        <v>0</v>
      </c>
      <c r="N164" s="8" t="s">
        <v>52</v>
      </c>
      <c r="O164" s="24">
        <v>0</v>
      </c>
      <c r="P164" s="24">
        <v>212935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8" t="s">
        <v>2754</v>
      </c>
      <c r="X164" s="8" t="s">
        <v>52</v>
      </c>
      <c r="Y164" s="2" t="s">
        <v>2750</v>
      </c>
      <c r="Z164" s="2" t="s">
        <v>52</v>
      </c>
      <c r="AA164" s="25"/>
      <c r="AB164" s="2" t="s">
        <v>52</v>
      </c>
    </row>
    <row r="165" spans="1:28" ht="30" customHeight="1">
      <c r="A165" s="8" t="s">
        <v>2145</v>
      </c>
      <c r="B165" s="8" t="s">
        <v>2144</v>
      </c>
      <c r="C165" s="8" t="s">
        <v>858</v>
      </c>
      <c r="D165" s="23" t="s">
        <v>859</v>
      </c>
      <c r="E165" s="24">
        <v>0</v>
      </c>
      <c r="F165" s="8" t="s">
        <v>52</v>
      </c>
      <c r="G165" s="24">
        <v>0</v>
      </c>
      <c r="H165" s="8" t="s">
        <v>52</v>
      </c>
      <c r="I165" s="24">
        <v>0</v>
      </c>
      <c r="J165" s="8" t="s">
        <v>52</v>
      </c>
      <c r="K165" s="24">
        <v>0</v>
      </c>
      <c r="L165" s="8" t="s">
        <v>52</v>
      </c>
      <c r="M165" s="24">
        <v>0</v>
      </c>
      <c r="N165" s="8" t="s">
        <v>52</v>
      </c>
      <c r="O165" s="24">
        <v>0</v>
      </c>
      <c r="P165" s="24">
        <v>184100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8" t="s">
        <v>2755</v>
      </c>
      <c r="X165" s="8" t="s">
        <v>52</v>
      </c>
      <c r="Y165" s="2" t="s">
        <v>2750</v>
      </c>
      <c r="Z165" s="2" t="s">
        <v>52</v>
      </c>
      <c r="AA165" s="25"/>
      <c r="AB165" s="2" t="s">
        <v>52</v>
      </c>
    </row>
    <row r="166" spans="1:28" ht="30" customHeight="1">
      <c r="A166" s="8" t="s">
        <v>2190</v>
      </c>
      <c r="B166" s="8" t="s">
        <v>2189</v>
      </c>
      <c r="C166" s="8" t="s">
        <v>858</v>
      </c>
      <c r="D166" s="23" t="s">
        <v>859</v>
      </c>
      <c r="E166" s="24">
        <v>0</v>
      </c>
      <c r="F166" s="8" t="s">
        <v>52</v>
      </c>
      <c r="G166" s="24">
        <v>0</v>
      </c>
      <c r="H166" s="8" t="s">
        <v>52</v>
      </c>
      <c r="I166" s="24">
        <v>0</v>
      </c>
      <c r="J166" s="8" t="s">
        <v>52</v>
      </c>
      <c r="K166" s="24">
        <v>0</v>
      </c>
      <c r="L166" s="8" t="s">
        <v>52</v>
      </c>
      <c r="M166" s="24">
        <v>0</v>
      </c>
      <c r="N166" s="8" t="s">
        <v>52</v>
      </c>
      <c r="O166" s="24">
        <v>0</v>
      </c>
      <c r="P166" s="24">
        <v>178010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8" t="s">
        <v>2756</v>
      </c>
      <c r="X166" s="8" t="s">
        <v>52</v>
      </c>
      <c r="Y166" s="2" t="s">
        <v>2750</v>
      </c>
      <c r="Z166" s="2" t="s">
        <v>52</v>
      </c>
      <c r="AA166" s="25"/>
      <c r="AB166" s="2" t="s">
        <v>52</v>
      </c>
    </row>
    <row r="167" spans="1:28" ht="30" customHeight="1">
      <c r="A167" s="8" t="s">
        <v>2108</v>
      </c>
      <c r="B167" s="8" t="s">
        <v>2107</v>
      </c>
      <c r="C167" s="8" t="s">
        <v>858</v>
      </c>
      <c r="D167" s="23" t="s">
        <v>859</v>
      </c>
      <c r="E167" s="24">
        <v>0</v>
      </c>
      <c r="F167" s="8" t="s">
        <v>52</v>
      </c>
      <c r="G167" s="24">
        <v>0</v>
      </c>
      <c r="H167" s="8" t="s">
        <v>52</v>
      </c>
      <c r="I167" s="24">
        <v>0</v>
      </c>
      <c r="J167" s="8" t="s">
        <v>52</v>
      </c>
      <c r="K167" s="24">
        <v>0</v>
      </c>
      <c r="L167" s="8" t="s">
        <v>52</v>
      </c>
      <c r="M167" s="24">
        <v>0</v>
      </c>
      <c r="N167" s="8" t="s">
        <v>52</v>
      </c>
      <c r="O167" s="24">
        <v>0</v>
      </c>
      <c r="P167" s="24">
        <v>209394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8" t="s">
        <v>2757</v>
      </c>
      <c r="X167" s="8" t="s">
        <v>52</v>
      </c>
      <c r="Y167" s="2" t="s">
        <v>2750</v>
      </c>
      <c r="Z167" s="2" t="s">
        <v>52</v>
      </c>
      <c r="AA167" s="25"/>
      <c r="AB167" s="2" t="s">
        <v>52</v>
      </c>
    </row>
    <row r="168" spans="1:28" ht="30" customHeight="1">
      <c r="A168" s="8" t="s">
        <v>986</v>
      </c>
      <c r="B168" s="8" t="s">
        <v>985</v>
      </c>
      <c r="C168" s="8" t="s">
        <v>863</v>
      </c>
      <c r="D168" s="23" t="s">
        <v>859</v>
      </c>
      <c r="E168" s="24">
        <v>0</v>
      </c>
      <c r="F168" s="8" t="s">
        <v>52</v>
      </c>
      <c r="G168" s="24">
        <v>0</v>
      </c>
      <c r="H168" s="8" t="s">
        <v>52</v>
      </c>
      <c r="I168" s="24">
        <v>0</v>
      </c>
      <c r="J168" s="8" t="s">
        <v>52</v>
      </c>
      <c r="K168" s="24">
        <v>0</v>
      </c>
      <c r="L168" s="8" t="s">
        <v>52</v>
      </c>
      <c r="M168" s="24">
        <v>0</v>
      </c>
      <c r="N168" s="8" t="s">
        <v>52</v>
      </c>
      <c r="O168" s="24">
        <v>0</v>
      </c>
      <c r="P168" s="24">
        <v>208492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8" t="s">
        <v>2758</v>
      </c>
      <c r="X168" s="8" t="s">
        <v>52</v>
      </c>
      <c r="Y168" s="2" t="s">
        <v>2750</v>
      </c>
      <c r="Z168" s="2" t="s">
        <v>52</v>
      </c>
      <c r="AA168" s="25"/>
      <c r="AB168" s="2" t="s">
        <v>52</v>
      </c>
    </row>
    <row r="169" spans="1:28" ht="30" customHeight="1">
      <c r="A169" s="8" t="s">
        <v>1726</v>
      </c>
      <c r="B169" s="8" t="s">
        <v>1725</v>
      </c>
      <c r="C169" s="8" t="s">
        <v>858</v>
      </c>
      <c r="D169" s="23" t="s">
        <v>859</v>
      </c>
      <c r="E169" s="24">
        <v>0</v>
      </c>
      <c r="F169" s="8" t="s">
        <v>52</v>
      </c>
      <c r="G169" s="24">
        <v>0</v>
      </c>
      <c r="H169" s="8" t="s">
        <v>52</v>
      </c>
      <c r="I169" s="24">
        <v>0</v>
      </c>
      <c r="J169" s="8" t="s">
        <v>52</v>
      </c>
      <c r="K169" s="24">
        <v>0</v>
      </c>
      <c r="L169" s="8" t="s">
        <v>52</v>
      </c>
      <c r="M169" s="24">
        <v>0</v>
      </c>
      <c r="N169" s="8" t="s">
        <v>52</v>
      </c>
      <c r="O169" s="24">
        <v>0</v>
      </c>
      <c r="P169" s="24">
        <v>150052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8" t="s">
        <v>2759</v>
      </c>
      <c r="X169" s="8" t="s">
        <v>52</v>
      </c>
      <c r="Y169" s="2" t="s">
        <v>2750</v>
      </c>
      <c r="Z169" s="2" t="s">
        <v>52</v>
      </c>
      <c r="AA169" s="25"/>
      <c r="AB169" s="2" t="s">
        <v>52</v>
      </c>
    </row>
    <row r="170" spans="1:28" ht="30" customHeight="1">
      <c r="A170" s="8" t="s">
        <v>1646</v>
      </c>
      <c r="B170" s="8" t="s">
        <v>1645</v>
      </c>
      <c r="C170" s="8" t="s">
        <v>858</v>
      </c>
      <c r="D170" s="23" t="s">
        <v>859</v>
      </c>
      <c r="E170" s="24">
        <v>0</v>
      </c>
      <c r="F170" s="8" t="s">
        <v>52</v>
      </c>
      <c r="G170" s="24">
        <v>0</v>
      </c>
      <c r="H170" s="8" t="s">
        <v>52</v>
      </c>
      <c r="I170" s="24">
        <v>0</v>
      </c>
      <c r="J170" s="8" t="s">
        <v>52</v>
      </c>
      <c r="K170" s="24">
        <v>0</v>
      </c>
      <c r="L170" s="8" t="s">
        <v>52</v>
      </c>
      <c r="M170" s="24">
        <v>0</v>
      </c>
      <c r="N170" s="8" t="s">
        <v>52</v>
      </c>
      <c r="O170" s="24">
        <v>0</v>
      </c>
      <c r="P170" s="24">
        <v>151602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8" t="s">
        <v>2760</v>
      </c>
      <c r="X170" s="8" t="s">
        <v>52</v>
      </c>
      <c r="Y170" s="2" t="s">
        <v>2750</v>
      </c>
      <c r="Z170" s="2" t="s">
        <v>52</v>
      </c>
      <c r="AA170" s="25"/>
      <c r="AB170" s="2" t="s">
        <v>52</v>
      </c>
    </row>
    <row r="171" spans="1:28" ht="30" customHeight="1">
      <c r="A171" s="8" t="s">
        <v>1633</v>
      </c>
      <c r="B171" s="8" t="s">
        <v>1632</v>
      </c>
      <c r="C171" s="8" t="s">
        <v>858</v>
      </c>
      <c r="D171" s="23" t="s">
        <v>859</v>
      </c>
      <c r="E171" s="24">
        <v>0</v>
      </c>
      <c r="F171" s="8" t="s">
        <v>52</v>
      </c>
      <c r="G171" s="24">
        <v>0</v>
      </c>
      <c r="H171" s="8" t="s">
        <v>52</v>
      </c>
      <c r="I171" s="24">
        <v>0</v>
      </c>
      <c r="J171" s="8" t="s">
        <v>52</v>
      </c>
      <c r="K171" s="24">
        <v>0</v>
      </c>
      <c r="L171" s="8" t="s">
        <v>52</v>
      </c>
      <c r="M171" s="24">
        <v>0</v>
      </c>
      <c r="N171" s="8" t="s">
        <v>52</v>
      </c>
      <c r="O171" s="24">
        <v>0</v>
      </c>
      <c r="P171" s="24">
        <v>185736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8" t="s">
        <v>2761</v>
      </c>
      <c r="X171" s="8" t="s">
        <v>52</v>
      </c>
      <c r="Y171" s="2" t="s">
        <v>2750</v>
      </c>
      <c r="Z171" s="2" t="s">
        <v>52</v>
      </c>
      <c r="AA171" s="25"/>
      <c r="AB171" s="2" t="s">
        <v>52</v>
      </c>
    </row>
    <row r="172" spans="1:28" ht="30" customHeight="1">
      <c r="A172" s="8" t="s">
        <v>996</v>
      </c>
      <c r="B172" s="8" t="s">
        <v>995</v>
      </c>
      <c r="C172" s="8" t="s">
        <v>858</v>
      </c>
      <c r="D172" s="23" t="s">
        <v>859</v>
      </c>
      <c r="E172" s="24">
        <v>0</v>
      </c>
      <c r="F172" s="8" t="s">
        <v>52</v>
      </c>
      <c r="G172" s="24">
        <v>0</v>
      </c>
      <c r="H172" s="8" t="s">
        <v>52</v>
      </c>
      <c r="I172" s="24">
        <v>0</v>
      </c>
      <c r="J172" s="8" t="s">
        <v>52</v>
      </c>
      <c r="K172" s="24">
        <v>0</v>
      </c>
      <c r="L172" s="8" t="s">
        <v>52</v>
      </c>
      <c r="M172" s="24">
        <v>0</v>
      </c>
      <c r="N172" s="8" t="s">
        <v>52</v>
      </c>
      <c r="O172" s="24">
        <v>0</v>
      </c>
      <c r="P172" s="24">
        <v>192633</v>
      </c>
      <c r="Q172" s="24">
        <v>0</v>
      </c>
      <c r="R172" s="24">
        <v>0</v>
      </c>
      <c r="S172" s="24">
        <v>0</v>
      </c>
      <c r="T172" s="24">
        <v>0</v>
      </c>
      <c r="U172" s="24">
        <v>0</v>
      </c>
      <c r="V172" s="24">
        <v>0</v>
      </c>
      <c r="W172" s="8" t="s">
        <v>2762</v>
      </c>
      <c r="X172" s="8" t="s">
        <v>52</v>
      </c>
      <c r="Y172" s="2" t="s">
        <v>2750</v>
      </c>
      <c r="Z172" s="2" t="s">
        <v>52</v>
      </c>
      <c r="AA172" s="25"/>
      <c r="AB172" s="2" t="s">
        <v>52</v>
      </c>
    </row>
    <row r="173" spans="1:28" ht="30" customHeight="1">
      <c r="A173" s="8" t="s">
        <v>1255</v>
      </c>
      <c r="B173" s="8" t="s">
        <v>1254</v>
      </c>
      <c r="C173" s="8" t="s">
        <v>858</v>
      </c>
      <c r="D173" s="23" t="s">
        <v>859</v>
      </c>
      <c r="E173" s="24">
        <v>0</v>
      </c>
      <c r="F173" s="8" t="s">
        <v>52</v>
      </c>
      <c r="G173" s="24">
        <v>0</v>
      </c>
      <c r="H173" s="8" t="s">
        <v>52</v>
      </c>
      <c r="I173" s="24">
        <v>0</v>
      </c>
      <c r="J173" s="8" t="s">
        <v>52</v>
      </c>
      <c r="K173" s="24">
        <v>0</v>
      </c>
      <c r="L173" s="8" t="s">
        <v>52</v>
      </c>
      <c r="M173" s="24">
        <v>0</v>
      </c>
      <c r="N173" s="8" t="s">
        <v>52</v>
      </c>
      <c r="O173" s="24">
        <v>0</v>
      </c>
      <c r="P173" s="24">
        <v>187174</v>
      </c>
      <c r="Q173" s="24">
        <v>0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8" t="s">
        <v>2763</v>
      </c>
      <c r="X173" s="8" t="s">
        <v>52</v>
      </c>
      <c r="Y173" s="2" t="s">
        <v>2750</v>
      </c>
      <c r="Z173" s="2" t="s">
        <v>52</v>
      </c>
      <c r="AA173" s="25"/>
      <c r="AB173" s="2" t="s">
        <v>52</v>
      </c>
    </row>
    <row r="174" spans="1:28" ht="30" customHeight="1">
      <c r="A174" s="8" t="s">
        <v>957</v>
      </c>
      <c r="B174" s="8" t="s">
        <v>956</v>
      </c>
      <c r="C174" s="8" t="s">
        <v>863</v>
      </c>
      <c r="D174" s="23" t="s">
        <v>859</v>
      </c>
      <c r="E174" s="24">
        <v>0</v>
      </c>
      <c r="F174" s="8" t="s">
        <v>52</v>
      </c>
      <c r="G174" s="24">
        <v>0</v>
      </c>
      <c r="H174" s="8" t="s">
        <v>52</v>
      </c>
      <c r="I174" s="24">
        <v>0</v>
      </c>
      <c r="J174" s="8" t="s">
        <v>52</v>
      </c>
      <c r="K174" s="24">
        <v>0</v>
      </c>
      <c r="L174" s="8" t="s">
        <v>52</v>
      </c>
      <c r="M174" s="24">
        <v>0</v>
      </c>
      <c r="N174" s="8" t="s">
        <v>52</v>
      </c>
      <c r="O174" s="24">
        <v>0</v>
      </c>
      <c r="P174" s="24">
        <v>203532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8" t="s">
        <v>2764</v>
      </c>
      <c r="X174" s="8" t="s">
        <v>52</v>
      </c>
      <c r="Y174" s="2" t="s">
        <v>2750</v>
      </c>
      <c r="Z174" s="2" t="s">
        <v>52</v>
      </c>
      <c r="AA174" s="25"/>
      <c r="AB174" s="2" t="s">
        <v>52</v>
      </c>
    </row>
    <row r="175" spans="1:28" ht="30" customHeight="1">
      <c r="A175" s="8" t="s">
        <v>1395</v>
      </c>
      <c r="B175" s="8" t="s">
        <v>1394</v>
      </c>
      <c r="C175" s="8" t="s">
        <v>858</v>
      </c>
      <c r="D175" s="23" t="s">
        <v>859</v>
      </c>
      <c r="E175" s="24">
        <v>0</v>
      </c>
      <c r="F175" s="8" t="s">
        <v>52</v>
      </c>
      <c r="G175" s="24">
        <v>0</v>
      </c>
      <c r="H175" s="8" t="s">
        <v>52</v>
      </c>
      <c r="I175" s="24">
        <v>0</v>
      </c>
      <c r="J175" s="8" t="s">
        <v>52</v>
      </c>
      <c r="K175" s="24">
        <v>0</v>
      </c>
      <c r="L175" s="8" t="s">
        <v>52</v>
      </c>
      <c r="M175" s="24">
        <v>0</v>
      </c>
      <c r="N175" s="8" t="s">
        <v>52</v>
      </c>
      <c r="O175" s="24">
        <v>0</v>
      </c>
      <c r="P175" s="24">
        <v>195972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8" t="s">
        <v>2765</v>
      </c>
      <c r="X175" s="8" t="s">
        <v>52</v>
      </c>
      <c r="Y175" s="2" t="s">
        <v>2750</v>
      </c>
      <c r="Z175" s="2" t="s">
        <v>52</v>
      </c>
      <c r="AA175" s="25"/>
      <c r="AB175" s="2" t="s">
        <v>52</v>
      </c>
    </row>
    <row r="176" spans="1:28" ht="30" customHeight="1">
      <c r="A176" s="8" t="s">
        <v>1423</v>
      </c>
      <c r="B176" s="8" t="s">
        <v>1422</v>
      </c>
      <c r="C176" s="8" t="s">
        <v>858</v>
      </c>
      <c r="D176" s="23" t="s">
        <v>859</v>
      </c>
      <c r="E176" s="24">
        <v>0</v>
      </c>
      <c r="F176" s="8" t="s">
        <v>52</v>
      </c>
      <c r="G176" s="24">
        <v>0</v>
      </c>
      <c r="H176" s="8" t="s">
        <v>52</v>
      </c>
      <c r="I176" s="24">
        <v>0</v>
      </c>
      <c r="J176" s="8" t="s">
        <v>52</v>
      </c>
      <c r="K176" s="24">
        <v>0</v>
      </c>
      <c r="L176" s="8" t="s">
        <v>52</v>
      </c>
      <c r="M176" s="24">
        <v>0</v>
      </c>
      <c r="N176" s="8" t="s">
        <v>52</v>
      </c>
      <c r="O176" s="24">
        <v>0</v>
      </c>
      <c r="P176" s="24">
        <v>190247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8" t="s">
        <v>2766</v>
      </c>
      <c r="X176" s="8" t="s">
        <v>52</v>
      </c>
      <c r="Y176" s="2" t="s">
        <v>2750</v>
      </c>
      <c r="Z176" s="2" t="s">
        <v>52</v>
      </c>
      <c r="AA176" s="25"/>
      <c r="AB176" s="2" t="s">
        <v>52</v>
      </c>
    </row>
    <row r="177" spans="1:28" ht="30" customHeight="1">
      <c r="A177" s="8" t="s">
        <v>1135</v>
      </c>
      <c r="B177" s="8" t="s">
        <v>1134</v>
      </c>
      <c r="C177" s="8" t="s">
        <v>858</v>
      </c>
      <c r="D177" s="23" t="s">
        <v>859</v>
      </c>
      <c r="E177" s="24">
        <v>0</v>
      </c>
      <c r="F177" s="8" t="s">
        <v>52</v>
      </c>
      <c r="G177" s="24">
        <v>0</v>
      </c>
      <c r="H177" s="8" t="s">
        <v>52</v>
      </c>
      <c r="I177" s="24">
        <v>0</v>
      </c>
      <c r="J177" s="8" t="s">
        <v>52</v>
      </c>
      <c r="K177" s="24">
        <v>0</v>
      </c>
      <c r="L177" s="8" t="s">
        <v>52</v>
      </c>
      <c r="M177" s="24">
        <v>0</v>
      </c>
      <c r="N177" s="8" t="s">
        <v>52</v>
      </c>
      <c r="O177" s="24">
        <v>0</v>
      </c>
      <c r="P177" s="24">
        <v>153086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8" t="s">
        <v>2767</v>
      </c>
      <c r="X177" s="8" t="s">
        <v>52</v>
      </c>
      <c r="Y177" s="2" t="s">
        <v>2750</v>
      </c>
      <c r="Z177" s="2" t="s">
        <v>52</v>
      </c>
      <c r="AA177" s="25"/>
      <c r="AB177" s="2" t="s">
        <v>52</v>
      </c>
    </row>
    <row r="178" spans="1:28" ht="30" customHeight="1">
      <c r="A178" s="8" t="s">
        <v>1273</v>
      </c>
      <c r="B178" s="8" t="s">
        <v>1272</v>
      </c>
      <c r="C178" s="8" t="s">
        <v>858</v>
      </c>
      <c r="D178" s="23" t="s">
        <v>859</v>
      </c>
      <c r="E178" s="24">
        <v>0</v>
      </c>
      <c r="F178" s="8" t="s">
        <v>52</v>
      </c>
      <c r="G178" s="24">
        <v>0</v>
      </c>
      <c r="H178" s="8" t="s">
        <v>52</v>
      </c>
      <c r="I178" s="24">
        <v>0</v>
      </c>
      <c r="J178" s="8" t="s">
        <v>52</v>
      </c>
      <c r="K178" s="24">
        <v>0</v>
      </c>
      <c r="L178" s="8" t="s">
        <v>52</v>
      </c>
      <c r="M178" s="24">
        <v>0</v>
      </c>
      <c r="N178" s="8" t="s">
        <v>52</v>
      </c>
      <c r="O178" s="24">
        <v>0</v>
      </c>
      <c r="P178" s="24">
        <v>214502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8" t="s">
        <v>2768</v>
      </c>
      <c r="X178" s="8" t="s">
        <v>52</v>
      </c>
      <c r="Y178" s="2" t="s">
        <v>2750</v>
      </c>
      <c r="Z178" s="2" t="s">
        <v>52</v>
      </c>
      <c r="AA178" s="25"/>
      <c r="AB178" s="2" t="s">
        <v>52</v>
      </c>
    </row>
    <row r="179" spans="1:28" ht="30" customHeight="1">
      <c r="A179" s="8" t="s">
        <v>2050</v>
      </c>
      <c r="B179" s="8" t="s">
        <v>2049</v>
      </c>
      <c r="C179" s="8" t="s">
        <v>858</v>
      </c>
      <c r="D179" s="23" t="s">
        <v>859</v>
      </c>
      <c r="E179" s="24">
        <v>0</v>
      </c>
      <c r="F179" s="8" t="s">
        <v>52</v>
      </c>
      <c r="G179" s="24">
        <v>0</v>
      </c>
      <c r="H179" s="8" t="s">
        <v>52</v>
      </c>
      <c r="I179" s="24">
        <v>0</v>
      </c>
      <c r="J179" s="8" t="s">
        <v>52</v>
      </c>
      <c r="K179" s="24">
        <v>0</v>
      </c>
      <c r="L179" s="8" t="s">
        <v>52</v>
      </c>
      <c r="M179" s="24">
        <v>0</v>
      </c>
      <c r="N179" s="8" t="s">
        <v>52</v>
      </c>
      <c r="O179" s="24">
        <v>0</v>
      </c>
      <c r="P179" s="24">
        <v>206065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8" t="s">
        <v>2769</v>
      </c>
      <c r="X179" s="8" t="s">
        <v>52</v>
      </c>
      <c r="Y179" s="2" t="s">
        <v>2750</v>
      </c>
      <c r="Z179" s="2" t="s">
        <v>52</v>
      </c>
      <c r="AA179" s="25"/>
      <c r="AB179" s="2" t="s">
        <v>52</v>
      </c>
    </row>
    <row r="180" spans="1:28" ht="30" customHeight="1">
      <c r="A180" s="8" t="s">
        <v>2220</v>
      </c>
      <c r="B180" s="8" t="s">
        <v>2219</v>
      </c>
      <c r="C180" s="8" t="s">
        <v>858</v>
      </c>
      <c r="D180" s="23" t="s">
        <v>859</v>
      </c>
      <c r="E180" s="24">
        <v>0</v>
      </c>
      <c r="F180" s="8" t="s">
        <v>52</v>
      </c>
      <c r="G180" s="24">
        <v>0</v>
      </c>
      <c r="H180" s="8" t="s">
        <v>52</v>
      </c>
      <c r="I180" s="24">
        <v>0</v>
      </c>
      <c r="J180" s="8" t="s">
        <v>52</v>
      </c>
      <c r="K180" s="24">
        <v>0</v>
      </c>
      <c r="L180" s="8" t="s">
        <v>52</v>
      </c>
      <c r="M180" s="24">
        <v>0</v>
      </c>
      <c r="N180" s="8" t="s">
        <v>52</v>
      </c>
      <c r="O180" s="24">
        <v>0</v>
      </c>
      <c r="P180" s="24">
        <v>188854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8" t="s">
        <v>2770</v>
      </c>
      <c r="X180" s="8" t="s">
        <v>52</v>
      </c>
      <c r="Y180" s="2" t="s">
        <v>2750</v>
      </c>
      <c r="Z180" s="2" t="s">
        <v>52</v>
      </c>
      <c r="AA180" s="25"/>
      <c r="AB180" s="2" t="s">
        <v>52</v>
      </c>
    </row>
    <row r="181" spans="1:28" ht="30" customHeight="1">
      <c r="A181" s="8" t="s">
        <v>1565</v>
      </c>
      <c r="B181" s="8" t="s">
        <v>1564</v>
      </c>
      <c r="C181" s="8" t="s">
        <v>858</v>
      </c>
      <c r="D181" s="23" t="s">
        <v>859</v>
      </c>
      <c r="E181" s="24">
        <v>0</v>
      </c>
      <c r="F181" s="8" t="s">
        <v>52</v>
      </c>
      <c r="G181" s="24">
        <v>0</v>
      </c>
      <c r="H181" s="8" t="s">
        <v>52</v>
      </c>
      <c r="I181" s="24">
        <v>0</v>
      </c>
      <c r="J181" s="8" t="s">
        <v>52</v>
      </c>
      <c r="K181" s="24">
        <v>0</v>
      </c>
      <c r="L181" s="8" t="s">
        <v>52</v>
      </c>
      <c r="M181" s="24">
        <v>0</v>
      </c>
      <c r="N181" s="8" t="s">
        <v>52</v>
      </c>
      <c r="O181" s="24">
        <v>0</v>
      </c>
      <c r="P181" s="24">
        <v>192305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8" t="s">
        <v>2771</v>
      </c>
      <c r="X181" s="8" t="s">
        <v>52</v>
      </c>
      <c r="Y181" s="2" t="s">
        <v>2750</v>
      </c>
      <c r="Z181" s="2" t="s">
        <v>52</v>
      </c>
      <c r="AA181" s="25"/>
      <c r="AB181" s="2" t="s">
        <v>52</v>
      </c>
    </row>
    <row r="182" spans="1:28" ht="30" customHeight="1">
      <c r="A182" s="8" t="s">
        <v>1678</v>
      </c>
      <c r="B182" s="8" t="s">
        <v>1677</v>
      </c>
      <c r="C182" s="8" t="s">
        <v>863</v>
      </c>
      <c r="D182" s="23" t="s">
        <v>859</v>
      </c>
      <c r="E182" s="24">
        <v>0</v>
      </c>
      <c r="F182" s="8" t="s">
        <v>52</v>
      </c>
      <c r="G182" s="24">
        <v>0</v>
      </c>
      <c r="H182" s="8" t="s">
        <v>52</v>
      </c>
      <c r="I182" s="24">
        <v>0</v>
      </c>
      <c r="J182" s="8" t="s">
        <v>52</v>
      </c>
      <c r="K182" s="24">
        <v>0</v>
      </c>
      <c r="L182" s="8" t="s">
        <v>52</v>
      </c>
      <c r="M182" s="24">
        <v>0</v>
      </c>
      <c r="N182" s="8" t="s">
        <v>52</v>
      </c>
      <c r="O182" s="24">
        <v>0</v>
      </c>
      <c r="P182" s="24">
        <v>204974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8" t="s">
        <v>2772</v>
      </c>
      <c r="X182" s="8" t="s">
        <v>52</v>
      </c>
      <c r="Y182" s="2" t="s">
        <v>2750</v>
      </c>
      <c r="Z182" s="2" t="s">
        <v>52</v>
      </c>
      <c r="AA182" s="25"/>
      <c r="AB182" s="2" t="s">
        <v>52</v>
      </c>
    </row>
    <row r="183" spans="1:28" ht="30" customHeight="1">
      <c r="A183" s="8" t="s">
        <v>2056</v>
      </c>
      <c r="B183" s="8" t="s">
        <v>2055</v>
      </c>
      <c r="C183" s="8" t="s">
        <v>858</v>
      </c>
      <c r="D183" s="23" t="s">
        <v>859</v>
      </c>
      <c r="E183" s="24">
        <v>0</v>
      </c>
      <c r="F183" s="8" t="s">
        <v>52</v>
      </c>
      <c r="G183" s="24">
        <v>0</v>
      </c>
      <c r="H183" s="8" t="s">
        <v>52</v>
      </c>
      <c r="I183" s="24">
        <v>0</v>
      </c>
      <c r="J183" s="8" t="s">
        <v>52</v>
      </c>
      <c r="K183" s="24">
        <v>0</v>
      </c>
      <c r="L183" s="8" t="s">
        <v>52</v>
      </c>
      <c r="M183" s="24">
        <v>0</v>
      </c>
      <c r="N183" s="8" t="s">
        <v>52</v>
      </c>
      <c r="O183" s="24">
        <v>0</v>
      </c>
      <c r="P183" s="24">
        <v>150525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8" t="s">
        <v>2773</v>
      </c>
      <c r="X183" s="8" t="s">
        <v>52</v>
      </c>
      <c r="Y183" s="2" t="s">
        <v>2750</v>
      </c>
      <c r="Z183" s="2" t="s">
        <v>52</v>
      </c>
      <c r="AA183" s="25"/>
      <c r="AB183" s="2" t="s">
        <v>52</v>
      </c>
    </row>
    <row r="184" spans="1:28" ht="30" customHeight="1">
      <c r="A184" s="8" t="s">
        <v>1682</v>
      </c>
      <c r="B184" s="8" t="s">
        <v>1681</v>
      </c>
      <c r="C184" s="8" t="s">
        <v>863</v>
      </c>
      <c r="D184" s="23" t="s">
        <v>859</v>
      </c>
      <c r="E184" s="24">
        <v>0</v>
      </c>
      <c r="F184" s="8" t="s">
        <v>52</v>
      </c>
      <c r="G184" s="24">
        <v>0</v>
      </c>
      <c r="H184" s="8" t="s">
        <v>52</v>
      </c>
      <c r="I184" s="24">
        <v>0</v>
      </c>
      <c r="J184" s="8" t="s">
        <v>52</v>
      </c>
      <c r="K184" s="24">
        <v>0</v>
      </c>
      <c r="L184" s="8" t="s">
        <v>52</v>
      </c>
      <c r="M184" s="24">
        <v>0</v>
      </c>
      <c r="N184" s="8" t="s">
        <v>52</v>
      </c>
      <c r="O184" s="24">
        <v>0</v>
      </c>
      <c r="P184" s="24">
        <v>175057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8" t="s">
        <v>2774</v>
      </c>
      <c r="X184" s="8" t="s">
        <v>52</v>
      </c>
      <c r="Y184" s="2" t="s">
        <v>2750</v>
      </c>
      <c r="Z184" s="2" t="s">
        <v>52</v>
      </c>
      <c r="AA184" s="25"/>
      <c r="AB184" s="2" t="s">
        <v>52</v>
      </c>
    </row>
    <row r="185" spans="1:28" ht="30" customHeight="1">
      <c r="A185" s="8" t="s">
        <v>1821</v>
      </c>
      <c r="B185" s="8" t="s">
        <v>1820</v>
      </c>
      <c r="C185" s="8" t="s">
        <v>863</v>
      </c>
      <c r="D185" s="23" t="s">
        <v>859</v>
      </c>
      <c r="E185" s="24">
        <v>0</v>
      </c>
      <c r="F185" s="8" t="s">
        <v>52</v>
      </c>
      <c r="G185" s="24">
        <v>0</v>
      </c>
      <c r="H185" s="8" t="s">
        <v>52</v>
      </c>
      <c r="I185" s="24">
        <v>0</v>
      </c>
      <c r="J185" s="8" t="s">
        <v>52</v>
      </c>
      <c r="K185" s="24">
        <v>0</v>
      </c>
      <c r="L185" s="8" t="s">
        <v>52</v>
      </c>
      <c r="M185" s="24">
        <v>0</v>
      </c>
      <c r="N185" s="8" t="s">
        <v>52</v>
      </c>
      <c r="O185" s="24">
        <v>0</v>
      </c>
      <c r="P185" s="24">
        <v>190235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8" t="s">
        <v>2775</v>
      </c>
      <c r="X185" s="8" t="s">
        <v>52</v>
      </c>
      <c r="Y185" s="2" t="s">
        <v>2750</v>
      </c>
      <c r="Z185" s="2" t="s">
        <v>52</v>
      </c>
      <c r="AA185" s="25"/>
      <c r="AB185" s="2" t="s">
        <v>52</v>
      </c>
    </row>
    <row r="186" spans="1:28" ht="30" customHeight="1">
      <c r="A186" s="8" t="s">
        <v>1870</v>
      </c>
      <c r="B186" s="8" t="s">
        <v>1869</v>
      </c>
      <c r="C186" s="8" t="s">
        <v>858</v>
      </c>
      <c r="D186" s="23" t="s">
        <v>859</v>
      </c>
      <c r="E186" s="24">
        <v>0</v>
      </c>
      <c r="F186" s="8" t="s">
        <v>52</v>
      </c>
      <c r="G186" s="24">
        <v>0</v>
      </c>
      <c r="H186" s="8" t="s">
        <v>52</v>
      </c>
      <c r="I186" s="24">
        <v>0</v>
      </c>
      <c r="J186" s="8" t="s">
        <v>52</v>
      </c>
      <c r="K186" s="24">
        <v>0</v>
      </c>
      <c r="L186" s="8" t="s">
        <v>52</v>
      </c>
      <c r="M186" s="24">
        <v>0</v>
      </c>
      <c r="N186" s="8" t="s">
        <v>52</v>
      </c>
      <c r="O186" s="24">
        <v>0</v>
      </c>
      <c r="P186" s="24">
        <v>131528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8" t="s">
        <v>2776</v>
      </c>
      <c r="X186" s="8" t="s">
        <v>52</v>
      </c>
      <c r="Y186" s="2" t="s">
        <v>2750</v>
      </c>
      <c r="Z186" s="2" t="s">
        <v>52</v>
      </c>
      <c r="AA186" s="25"/>
      <c r="AB186" s="2" t="s">
        <v>52</v>
      </c>
    </row>
    <row r="187" spans="1:28" ht="30" customHeight="1">
      <c r="A187" s="8" t="s">
        <v>2061</v>
      </c>
      <c r="B187" s="8" t="s">
        <v>2059</v>
      </c>
      <c r="C187" s="8" t="s">
        <v>2060</v>
      </c>
      <c r="D187" s="23" t="s">
        <v>859</v>
      </c>
      <c r="E187" s="24">
        <v>0</v>
      </c>
      <c r="F187" s="8" t="s">
        <v>52</v>
      </c>
      <c r="G187" s="24">
        <v>0</v>
      </c>
      <c r="H187" s="8" t="s">
        <v>52</v>
      </c>
      <c r="I187" s="24">
        <v>0</v>
      </c>
      <c r="J187" s="8" t="s">
        <v>52</v>
      </c>
      <c r="K187" s="24">
        <v>0</v>
      </c>
      <c r="L187" s="8" t="s">
        <v>52</v>
      </c>
      <c r="M187" s="24">
        <v>0</v>
      </c>
      <c r="N187" s="8" t="s">
        <v>52</v>
      </c>
      <c r="O187" s="24">
        <v>0</v>
      </c>
      <c r="P187" s="24">
        <v>176693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8" t="s">
        <v>2777</v>
      </c>
      <c r="X187" s="8" t="s">
        <v>52</v>
      </c>
      <c r="Y187" s="2" t="s">
        <v>2750</v>
      </c>
      <c r="Z187" s="2" t="s">
        <v>52</v>
      </c>
      <c r="AA187" s="25"/>
      <c r="AB187" s="2" t="s">
        <v>52</v>
      </c>
    </row>
    <row r="188" spans="1:28" ht="30" customHeight="1">
      <c r="A188" s="8" t="s">
        <v>207</v>
      </c>
      <c r="B188" s="8" t="s">
        <v>205</v>
      </c>
      <c r="C188" s="8" t="s">
        <v>206</v>
      </c>
      <c r="D188" s="23" t="s">
        <v>77</v>
      </c>
      <c r="E188" s="24">
        <v>0</v>
      </c>
      <c r="F188" s="8" t="s">
        <v>52</v>
      </c>
      <c r="G188" s="24">
        <v>0</v>
      </c>
      <c r="H188" s="8" t="s">
        <v>52</v>
      </c>
      <c r="I188" s="24">
        <v>0</v>
      </c>
      <c r="J188" s="8" t="s">
        <v>52</v>
      </c>
      <c r="K188" s="24">
        <v>0</v>
      </c>
      <c r="L188" s="8" t="s">
        <v>52</v>
      </c>
      <c r="M188" s="24">
        <v>103750</v>
      </c>
      <c r="N188" s="8" t="s">
        <v>52</v>
      </c>
      <c r="O188" s="24">
        <f t="shared" ref="O188:O193" si="5">SMALL(E188:M188,COUNTIF(E188:M188,0)+1)</f>
        <v>103750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8" t="s">
        <v>2778</v>
      </c>
      <c r="X188" s="8" t="s">
        <v>173</v>
      </c>
      <c r="Y188" s="2" t="s">
        <v>52</v>
      </c>
      <c r="Z188" s="2" t="s">
        <v>52</v>
      </c>
      <c r="AA188" s="25"/>
      <c r="AB188" s="2" t="s">
        <v>52</v>
      </c>
    </row>
    <row r="189" spans="1:28" ht="30" customHeight="1">
      <c r="A189" s="8" t="s">
        <v>475</v>
      </c>
      <c r="B189" s="8" t="s">
        <v>465</v>
      </c>
      <c r="C189" s="8" t="s">
        <v>474</v>
      </c>
      <c r="D189" s="23" t="s">
        <v>235</v>
      </c>
      <c r="E189" s="24">
        <v>0</v>
      </c>
      <c r="F189" s="8" t="s">
        <v>52</v>
      </c>
      <c r="G189" s="24">
        <v>0</v>
      </c>
      <c r="H189" s="8" t="s">
        <v>52</v>
      </c>
      <c r="I189" s="24">
        <v>0</v>
      </c>
      <c r="J189" s="8" t="s">
        <v>52</v>
      </c>
      <c r="K189" s="24">
        <v>0</v>
      </c>
      <c r="L189" s="8" t="s">
        <v>52</v>
      </c>
      <c r="M189" s="24">
        <v>30000</v>
      </c>
      <c r="N189" s="8" t="s">
        <v>52</v>
      </c>
      <c r="O189" s="24">
        <f t="shared" si="5"/>
        <v>30000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8" t="s">
        <v>2779</v>
      </c>
      <c r="X189" s="8" t="s">
        <v>52</v>
      </c>
      <c r="Y189" s="2" t="s">
        <v>52</v>
      </c>
      <c r="Z189" s="2" t="s">
        <v>52</v>
      </c>
      <c r="AA189" s="25"/>
      <c r="AB189" s="2" t="s">
        <v>52</v>
      </c>
    </row>
    <row r="190" spans="1:28" ht="30" customHeight="1">
      <c r="A190" s="8" t="s">
        <v>649</v>
      </c>
      <c r="B190" s="8" t="s">
        <v>648</v>
      </c>
      <c r="C190" s="8" t="s">
        <v>52</v>
      </c>
      <c r="D190" s="23" t="s">
        <v>172</v>
      </c>
      <c r="E190" s="24">
        <v>0</v>
      </c>
      <c r="F190" s="8" t="s">
        <v>52</v>
      </c>
      <c r="G190" s="24">
        <v>0</v>
      </c>
      <c r="H190" s="8" t="s">
        <v>52</v>
      </c>
      <c r="I190" s="24">
        <v>0</v>
      </c>
      <c r="J190" s="8" t="s">
        <v>52</v>
      </c>
      <c r="K190" s="24">
        <v>0</v>
      </c>
      <c r="L190" s="8" t="s">
        <v>52</v>
      </c>
      <c r="M190" s="24">
        <v>66848</v>
      </c>
      <c r="N190" s="8" t="s">
        <v>52</v>
      </c>
      <c r="O190" s="24">
        <f t="shared" si="5"/>
        <v>66848</v>
      </c>
      <c r="P190" s="24">
        <v>1755709</v>
      </c>
      <c r="Q190" s="24">
        <v>0</v>
      </c>
      <c r="R190" s="24">
        <v>0</v>
      </c>
      <c r="S190" s="24">
        <v>0</v>
      </c>
      <c r="T190" s="24">
        <v>0</v>
      </c>
      <c r="U190" s="24">
        <v>299032</v>
      </c>
      <c r="V190" s="24">
        <f>SMALL(Q190:U190,COUNTIF(Q190:U190,0)+1)</f>
        <v>299032</v>
      </c>
      <c r="W190" s="8" t="s">
        <v>2780</v>
      </c>
      <c r="X190" s="8" t="s">
        <v>52</v>
      </c>
      <c r="Y190" s="2" t="s">
        <v>52</v>
      </c>
      <c r="Z190" s="2" t="s">
        <v>52</v>
      </c>
      <c r="AA190" s="25"/>
      <c r="AB190" s="2" t="s">
        <v>52</v>
      </c>
    </row>
    <row r="191" spans="1:28" ht="30" customHeight="1">
      <c r="A191" s="8" t="s">
        <v>651</v>
      </c>
      <c r="B191" s="8" t="s">
        <v>650</v>
      </c>
      <c r="C191" s="8" t="s">
        <v>52</v>
      </c>
      <c r="D191" s="23" t="s">
        <v>172</v>
      </c>
      <c r="E191" s="24">
        <v>0</v>
      </c>
      <c r="F191" s="8" t="s">
        <v>52</v>
      </c>
      <c r="G191" s="24">
        <v>0</v>
      </c>
      <c r="H191" s="8" t="s">
        <v>52</v>
      </c>
      <c r="I191" s="24">
        <v>0</v>
      </c>
      <c r="J191" s="8" t="s">
        <v>52</v>
      </c>
      <c r="K191" s="24">
        <v>0</v>
      </c>
      <c r="L191" s="8" t="s">
        <v>52</v>
      </c>
      <c r="M191" s="24">
        <v>29442206</v>
      </c>
      <c r="N191" s="8" t="s">
        <v>52</v>
      </c>
      <c r="O191" s="24">
        <f t="shared" si="5"/>
        <v>29442206</v>
      </c>
      <c r="P191" s="24">
        <v>23290785</v>
      </c>
      <c r="Q191" s="24">
        <v>0</v>
      </c>
      <c r="R191" s="24">
        <v>0</v>
      </c>
      <c r="S191" s="24">
        <v>0</v>
      </c>
      <c r="T191" s="24">
        <v>0</v>
      </c>
      <c r="U191" s="24">
        <v>4465815</v>
      </c>
      <c r="V191" s="24">
        <f>SMALL(Q191:U191,COUNTIF(Q191:U191,0)+1)</f>
        <v>4465815</v>
      </c>
      <c r="W191" s="8" t="s">
        <v>2781</v>
      </c>
      <c r="X191" s="8" t="s">
        <v>52</v>
      </c>
      <c r="Y191" s="2" t="s">
        <v>52</v>
      </c>
      <c r="Z191" s="2" t="s">
        <v>52</v>
      </c>
      <c r="AA191" s="25"/>
      <c r="AB191" s="2" t="s">
        <v>52</v>
      </c>
    </row>
    <row r="192" spans="1:28" ht="30" customHeight="1">
      <c r="A192" s="8" t="s">
        <v>653</v>
      </c>
      <c r="B192" s="8" t="s">
        <v>652</v>
      </c>
      <c r="C192" s="8" t="s">
        <v>52</v>
      </c>
      <c r="D192" s="23" t="s">
        <v>172</v>
      </c>
      <c r="E192" s="24">
        <v>0</v>
      </c>
      <c r="F192" s="8" t="s">
        <v>52</v>
      </c>
      <c r="G192" s="24">
        <v>0</v>
      </c>
      <c r="H192" s="8" t="s">
        <v>52</v>
      </c>
      <c r="I192" s="24">
        <v>0</v>
      </c>
      <c r="J192" s="8" t="s">
        <v>52</v>
      </c>
      <c r="K192" s="24">
        <v>0</v>
      </c>
      <c r="L192" s="8" t="s">
        <v>52</v>
      </c>
      <c r="M192" s="24">
        <v>37631607</v>
      </c>
      <c r="N192" s="8" t="s">
        <v>52</v>
      </c>
      <c r="O192" s="24">
        <f t="shared" si="5"/>
        <v>37631607</v>
      </c>
      <c r="P192" s="24">
        <v>51845126</v>
      </c>
      <c r="Q192" s="24">
        <v>0</v>
      </c>
      <c r="R192" s="24">
        <v>0</v>
      </c>
      <c r="S192" s="24">
        <v>0</v>
      </c>
      <c r="T192" s="24">
        <v>0</v>
      </c>
      <c r="U192" s="24">
        <v>2653661</v>
      </c>
      <c r="V192" s="24">
        <f>SMALL(Q192:U192,COUNTIF(Q192:U192,0)+1)</f>
        <v>2653661</v>
      </c>
      <c r="W192" s="8" t="s">
        <v>2782</v>
      </c>
      <c r="X192" s="8" t="s">
        <v>52</v>
      </c>
      <c r="Y192" s="2" t="s">
        <v>52</v>
      </c>
      <c r="Z192" s="2" t="s">
        <v>52</v>
      </c>
      <c r="AA192" s="25"/>
      <c r="AB192" s="2" t="s">
        <v>52</v>
      </c>
    </row>
    <row r="193" spans="1:28" ht="30" customHeight="1">
      <c r="A193" s="8" t="s">
        <v>655</v>
      </c>
      <c r="B193" s="8" t="s">
        <v>654</v>
      </c>
      <c r="C193" s="8" t="s">
        <v>52</v>
      </c>
      <c r="D193" s="23" t="s">
        <v>172</v>
      </c>
      <c r="E193" s="24">
        <v>0</v>
      </c>
      <c r="F193" s="8" t="s">
        <v>52</v>
      </c>
      <c r="G193" s="24">
        <v>0</v>
      </c>
      <c r="H193" s="8" t="s">
        <v>52</v>
      </c>
      <c r="I193" s="24">
        <v>0</v>
      </c>
      <c r="J193" s="8" t="s">
        <v>52</v>
      </c>
      <c r="K193" s="24">
        <v>0</v>
      </c>
      <c r="L193" s="8" t="s">
        <v>52</v>
      </c>
      <c r="M193" s="24">
        <v>45000</v>
      </c>
      <c r="N193" s="8" t="s">
        <v>52</v>
      </c>
      <c r="O193" s="24">
        <f t="shared" si="5"/>
        <v>45000</v>
      </c>
      <c r="P193" s="24">
        <v>108554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8" t="s">
        <v>2783</v>
      </c>
      <c r="X193" s="8" t="s">
        <v>52</v>
      </c>
      <c r="Y193" s="2" t="s">
        <v>52</v>
      </c>
      <c r="Z193" s="2" t="s">
        <v>52</v>
      </c>
      <c r="AA193" s="25"/>
      <c r="AB193" s="2" t="s">
        <v>52</v>
      </c>
    </row>
    <row r="194" spans="1:28" ht="30" customHeight="1">
      <c r="A194" s="8" t="s">
        <v>657</v>
      </c>
      <c r="B194" s="8" t="s">
        <v>656</v>
      </c>
      <c r="C194" s="8" t="s">
        <v>52</v>
      </c>
      <c r="D194" s="23" t="s">
        <v>172</v>
      </c>
      <c r="E194" s="24">
        <v>0</v>
      </c>
      <c r="F194" s="8" t="s">
        <v>52</v>
      </c>
      <c r="G194" s="24">
        <v>0</v>
      </c>
      <c r="H194" s="8" t="s">
        <v>52</v>
      </c>
      <c r="I194" s="24">
        <v>0</v>
      </c>
      <c r="J194" s="8" t="s">
        <v>52</v>
      </c>
      <c r="K194" s="24">
        <v>0</v>
      </c>
      <c r="L194" s="8" t="s">
        <v>52</v>
      </c>
      <c r="M194" s="24">
        <v>0</v>
      </c>
      <c r="N194" s="8" t="s">
        <v>52</v>
      </c>
      <c r="O194" s="24">
        <v>0</v>
      </c>
      <c r="P194" s="24">
        <v>1545727</v>
      </c>
      <c r="Q194" s="24">
        <v>0</v>
      </c>
      <c r="R194" s="24">
        <v>0</v>
      </c>
      <c r="S194" s="24">
        <v>0</v>
      </c>
      <c r="T194" s="24">
        <v>0</v>
      </c>
      <c r="U194" s="24">
        <v>30740</v>
      </c>
      <c r="V194" s="24">
        <f>SMALL(Q194:U194,COUNTIF(Q194:U194,0)+1)</f>
        <v>30740</v>
      </c>
      <c r="W194" s="8" t="s">
        <v>2784</v>
      </c>
      <c r="X194" s="8" t="s">
        <v>52</v>
      </c>
      <c r="Y194" s="2" t="s">
        <v>52</v>
      </c>
      <c r="Z194" s="2" t="s">
        <v>52</v>
      </c>
      <c r="AA194" s="25"/>
      <c r="AB194" s="2" t="s">
        <v>52</v>
      </c>
    </row>
    <row r="195" spans="1:28" ht="30" customHeight="1">
      <c r="A195" s="8" t="s">
        <v>659</v>
      </c>
      <c r="B195" s="8" t="s">
        <v>658</v>
      </c>
      <c r="C195" s="8" t="s">
        <v>52</v>
      </c>
      <c r="D195" s="23" t="s">
        <v>172</v>
      </c>
      <c r="E195" s="24">
        <v>0</v>
      </c>
      <c r="F195" s="8" t="s">
        <v>52</v>
      </c>
      <c r="G195" s="24">
        <v>0</v>
      </c>
      <c r="H195" s="8" t="s">
        <v>52</v>
      </c>
      <c r="I195" s="24">
        <v>0</v>
      </c>
      <c r="J195" s="8" t="s">
        <v>52</v>
      </c>
      <c r="K195" s="24">
        <v>0</v>
      </c>
      <c r="L195" s="8" t="s">
        <v>52</v>
      </c>
      <c r="M195" s="24">
        <v>0</v>
      </c>
      <c r="N195" s="8" t="s">
        <v>52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346470</v>
      </c>
      <c r="V195" s="24">
        <f>SMALL(Q195:U195,COUNTIF(Q195:U195,0)+1)</f>
        <v>346470</v>
      </c>
      <c r="W195" s="8" t="s">
        <v>2785</v>
      </c>
      <c r="X195" s="8" t="s">
        <v>52</v>
      </c>
      <c r="Y195" s="2" t="s">
        <v>52</v>
      </c>
      <c r="Z195" s="2" t="s">
        <v>52</v>
      </c>
      <c r="AA195" s="25"/>
      <c r="AB195" s="2" t="s">
        <v>52</v>
      </c>
    </row>
    <row r="196" spans="1:28" ht="30" customHeight="1">
      <c r="A196" s="8" t="s">
        <v>623</v>
      </c>
      <c r="B196" s="8" t="s">
        <v>622</v>
      </c>
      <c r="C196" s="8" t="s">
        <v>52</v>
      </c>
      <c r="D196" s="23" t="s">
        <v>172</v>
      </c>
      <c r="E196" s="24">
        <v>0</v>
      </c>
      <c r="F196" s="8" t="s">
        <v>52</v>
      </c>
      <c r="G196" s="24">
        <v>0</v>
      </c>
      <c r="H196" s="8" t="s">
        <v>52</v>
      </c>
      <c r="I196" s="24">
        <v>0</v>
      </c>
      <c r="J196" s="8" t="s">
        <v>52</v>
      </c>
      <c r="K196" s="24">
        <v>0</v>
      </c>
      <c r="L196" s="8" t="s">
        <v>52</v>
      </c>
      <c r="M196" s="24">
        <v>100000000</v>
      </c>
      <c r="N196" s="8" t="s">
        <v>52</v>
      </c>
      <c r="O196" s="24">
        <f t="shared" ref="O196:O204" si="6">SMALL(E196:M196,COUNTIF(E196:M196,0)+1)</f>
        <v>100000000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8" t="s">
        <v>2786</v>
      </c>
      <c r="X196" s="8" t="s">
        <v>173</v>
      </c>
      <c r="Y196" s="2" t="s">
        <v>52</v>
      </c>
      <c r="Z196" s="2" t="s">
        <v>52</v>
      </c>
      <c r="AA196" s="25"/>
      <c r="AB196" s="2" t="s">
        <v>52</v>
      </c>
    </row>
    <row r="197" spans="1:28" ht="30" customHeight="1">
      <c r="A197" s="8" t="s">
        <v>794</v>
      </c>
      <c r="B197" s="8" t="s">
        <v>793</v>
      </c>
      <c r="C197" s="8" t="s">
        <v>52</v>
      </c>
      <c r="D197" s="23" t="s">
        <v>172</v>
      </c>
      <c r="E197" s="24">
        <v>0</v>
      </c>
      <c r="F197" s="8" t="s">
        <v>52</v>
      </c>
      <c r="G197" s="24">
        <v>0</v>
      </c>
      <c r="H197" s="8" t="s">
        <v>52</v>
      </c>
      <c r="I197" s="24">
        <v>0</v>
      </c>
      <c r="J197" s="8" t="s">
        <v>52</v>
      </c>
      <c r="K197" s="24">
        <v>0</v>
      </c>
      <c r="L197" s="8" t="s">
        <v>52</v>
      </c>
      <c r="M197" s="24">
        <v>150044733</v>
      </c>
      <c r="N197" s="8" t="s">
        <v>52</v>
      </c>
      <c r="O197" s="24">
        <f t="shared" si="6"/>
        <v>150044733</v>
      </c>
      <c r="P197" s="24">
        <v>253531034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8" t="s">
        <v>2787</v>
      </c>
      <c r="X197" s="8" t="s">
        <v>52</v>
      </c>
      <c r="Y197" s="2" t="s">
        <v>52</v>
      </c>
      <c r="Z197" s="2" t="s">
        <v>52</v>
      </c>
      <c r="AA197" s="25"/>
      <c r="AB197" s="2" t="s">
        <v>52</v>
      </c>
    </row>
    <row r="198" spans="1:28" ht="30" customHeight="1">
      <c r="A198" s="8" t="s">
        <v>798</v>
      </c>
      <c r="B198" s="8" t="s">
        <v>797</v>
      </c>
      <c r="C198" s="8" t="s">
        <v>52</v>
      </c>
      <c r="D198" s="23" t="s">
        <v>172</v>
      </c>
      <c r="E198" s="24">
        <v>0</v>
      </c>
      <c r="F198" s="8" t="s">
        <v>52</v>
      </c>
      <c r="G198" s="24">
        <v>0</v>
      </c>
      <c r="H198" s="8" t="s">
        <v>52</v>
      </c>
      <c r="I198" s="24">
        <v>0</v>
      </c>
      <c r="J198" s="8" t="s">
        <v>52</v>
      </c>
      <c r="K198" s="24">
        <v>0</v>
      </c>
      <c r="L198" s="8" t="s">
        <v>52</v>
      </c>
      <c r="M198" s="24">
        <v>174538998</v>
      </c>
      <c r="N198" s="8" t="s">
        <v>52</v>
      </c>
      <c r="O198" s="24">
        <f t="shared" si="6"/>
        <v>174538998</v>
      </c>
      <c r="P198" s="24">
        <v>81780553</v>
      </c>
      <c r="Q198" s="24">
        <v>0</v>
      </c>
      <c r="R198" s="24">
        <v>0</v>
      </c>
      <c r="S198" s="24">
        <v>0</v>
      </c>
      <c r="T198" s="24">
        <v>0</v>
      </c>
      <c r="U198" s="24">
        <v>216940</v>
      </c>
      <c r="V198" s="24">
        <f>SMALL(Q198:U198,COUNTIF(Q198:U198,0)+1)</f>
        <v>216940</v>
      </c>
      <c r="W198" s="8" t="s">
        <v>2788</v>
      </c>
      <c r="X198" s="8" t="s">
        <v>52</v>
      </c>
      <c r="Y198" s="2" t="s">
        <v>52</v>
      </c>
      <c r="Z198" s="2" t="s">
        <v>52</v>
      </c>
      <c r="AA198" s="25"/>
      <c r="AB198" s="2" t="s">
        <v>52</v>
      </c>
    </row>
    <row r="199" spans="1:28" ht="30" customHeight="1">
      <c r="A199" s="8" t="s">
        <v>796</v>
      </c>
      <c r="B199" s="8" t="s">
        <v>795</v>
      </c>
      <c r="C199" s="8" t="s">
        <v>52</v>
      </c>
      <c r="D199" s="23" t="s">
        <v>172</v>
      </c>
      <c r="E199" s="24">
        <v>0</v>
      </c>
      <c r="F199" s="8" t="s">
        <v>52</v>
      </c>
      <c r="G199" s="24">
        <v>0</v>
      </c>
      <c r="H199" s="8" t="s">
        <v>52</v>
      </c>
      <c r="I199" s="24">
        <v>0</v>
      </c>
      <c r="J199" s="8" t="s">
        <v>52</v>
      </c>
      <c r="K199" s="24">
        <v>0</v>
      </c>
      <c r="L199" s="8" t="s">
        <v>52</v>
      </c>
      <c r="M199" s="24">
        <v>313964823</v>
      </c>
      <c r="N199" s="8" t="s">
        <v>52</v>
      </c>
      <c r="O199" s="24">
        <f t="shared" si="6"/>
        <v>313964823</v>
      </c>
      <c r="P199" s="24">
        <v>223255633</v>
      </c>
      <c r="Q199" s="24">
        <v>0</v>
      </c>
      <c r="R199" s="24">
        <v>0</v>
      </c>
      <c r="S199" s="24">
        <v>0</v>
      </c>
      <c r="T199" s="24">
        <v>0</v>
      </c>
      <c r="U199" s="24">
        <v>31440</v>
      </c>
      <c r="V199" s="24">
        <f>SMALL(Q199:U199,COUNTIF(Q199:U199,0)+1)</f>
        <v>31440</v>
      </c>
      <c r="W199" s="8" t="s">
        <v>2789</v>
      </c>
      <c r="X199" s="8" t="s">
        <v>52</v>
      </c>
      <c r="Y199" s="2" t="s">
        <v>52</v>
      </c>
      <c r="Z199" s="2" t="s">
        <v>52</v>
      </c>
      <c r="AA199" s="25"/>
      <c r="AB199" s="2" t="s">
        <v>52</v>
      </c>
    </row>
    <row r="200" spans="1:28" ht="30" customHeight="1">
      <c r="A200" s="8" t="s">
        <v>804</v>
      </c>
      <c r="B200" s="8" t="s">
        <v>803</v>
      </c>
      <c r="C200" s="8" t="s">
        <v>52</v>
      </c>
      <c r="D200" s="23" t="s">
        <v>172</v>
      </c>
      <c r="E200" s="24">
        <v>0</v>
      </c>
      <c r="F200" s="8" t="s">
        <v>52</v>
      </c>
      <c r="G200" s="24">
        <v>0</v>
      </c>
      <c r="H200" s="8" t="s">
        <v>52</v>
      </c>
      <c r="I200" s="24">
        <v>0</v>
      </c>
      <c r="J200" s="8" t="s">
        <v>52</v>
      </c>
      <c r="K200" s="24">
        <v>0</v>
      </c>
      <c r="L200" s="8" t="s">
        <v>52</v>
      </c>
      <c r="M200" s="24">
        <v>14491152</v>
      </c>
      <c r="N200" s="8" t="s">
        <v>52</v>
      </c>
      <c r="O200" s="24">
        <f t="shared" si="6"/>
        <v>14491152</v>
      </c>
      <c r="P200" s="24">
        <v>83652607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8" t="s">
        <v>2790</v>
      </c>
      <c r="X200" s="8" t="s">
        <v>52</v>
      </c>
      <c r="Y200" s="2" t="s">
        <v>52</v>
      </c>
      <c r="Z200" s="2" t="s">
        <v>52</v>
      </c>
      <c r="AA200" s="25"/>
      <c r="AB200" s="2" t="s">
        <v>52</v>
      </c>
    </row>
    <row r="201" spans="1:28" ht="30" customHeight="1">
      <c r="A201" s="8" t="s">
        <v>806</v>
      </c>
      <c r="B201" s="8" t="s">
        <v>805</v>
      </c>
      <c r="C201" s="8" t="s">
        <v>52</v>
      </c>
      <c r="D201" s="23" t="s">
        <v>172</v>
      </c>
      <c r="E201" s="24">
        <v>0</v>
      </c>
      <c r="F201" s="8" t="s">
        <v>52</v>
      </c>
      <c r="G201" s="24">
        <v>0</v>
      </c>
      <c r="H201" s="8" t="s">
        <v>52</v>
      </c>
      <c r="I201" s="24">
        <v>0</v>
      </c>
      <c r="J201" s="8" t="s">
        <v>52</v>
      </c>
      <c r="K201" s="24">
        <v>0</v>
      </c>
      <c r="L201" s="8" t="s">
        <v>52</v>
      </c>
      <c r="M201" s="24">
        <v>50348786</v>
      </c>
      <c r="N201" s="8" t="s">
        <v>52</v>
      </c>
      <c r="O201" s="24">
        <f t="shared" si="6"/>
        <v>50348786</v>
      </c>
      <c r="P201" s="24">
        <v>80464165</v>
      </c>
      <c r="Q201" s="24">
        <v>0</v>
      </c>
      <c r="R201" s="24">
        <v>0</v>
      </c>
      <c r="S201" s="24">
        <v>0</v>
      </c>
      <c r="T201" s="24">
        <v>0</v>
      </c>
      <c r="U201" s="24">
        <v>55902</v>
      </c>
      <c r="V201" s="24">
        <f>SMALL(Q201:U201,COUNTIF(Q201:U201,0)+1)</f>
        <v>55902</v>
      </c>
      <c r="W201" s="8" t="s">
        <v>2791</v>
      </c>
      <c r="X201" s="8" t="s">
        <v>52</v>
      </c>
      <c r="Y201" s="2" t="s">
        <v>52</v>
      </c>
      <c r="Z201" s="2" t="s">
        <v>52</v>
      </c>
      <c r="AA201" s="25"/>
      <c r="AB201" s="2" t="s">
        <v>52</v>
      </c>
    </row>
    <row r="202" spans="1:28" ht="30" customHeight="1">
      <c r="A202" s="8" t="s">
        <v>800</v>
      </c>
      <c r="B202" s="8" t="s">
        <v>799</v>
      </c>
      <c r="C202" s="8" t="s">
        <v>52</v>
      </c>
      <c r="D202" s="23" t="s">
        <v>172</v>
      </c>
      <c r="E202" s="24">
        <v>0</v>
      </c>
      <c r="F202" s="8" t="s">
        <v>52</v>
      </c>
      <c r="G202" s="24">
        <v>0</v>
      </c>
      <c r="H202" s="8" t="s">
        <v>52</v>
      </c>
      <c r="I202" s="24">
        <v>0</v>
      </c>
      <c r="J202" s="8" t="s">
        <v>52</v>
      </c>
      <c r="K202" s="24">
        <v>0</v>
      </c>
      <c r="L202" s="8" t="s">
        <v>52</v>
      </c>
      <c r="M202" s="24">
        <v>130459577</v>
      </c>
      <c r="N202" s="8" t="s">
        <v>52</v>
      </c>
      <c r="O202" s="24">
        <f t="shared" si="6"/>
        <v>130459577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8" t="s">
        <v>2792</v>
      </c>
      <c r="X202" s="8" t="s">
        <v>52</v>
      </c>
      <c r="Y202" s="2" t="s">
        <v>52</v>
      </c>
      <c r="Z202" s="2" t="s">
        <v>52</v>
      </c>
      <c r="AA202" s="25"/>
      <c r="AB202" s="2" t="s">
        <v>52</v>
      </c>
    </row>
    <row r="203" spans="1:28" ht="30" customHeight="1">
      <c r="A203" s="8" t="s">
        <v>802</v>
      </c>
      <c r="B203" s="8" t="s">
        <v>801</v>
      </c>
      <c r="C203" s="8" t="s">
        <v>52</v>
      </c>
      <c r="D203" s="23" t="s">
        <v>172</v>
      </c>
      <c r="E203" s="24">
        <v>0</v>
      </c>
      <c r="F203" s="8" t="s">
        <v>52</v>
      </c>
      <c r="G203" s="24">
        <v>0</v>
      </c>
      <c r="H203" s="8" t="s">
        <v>52</v>
      </c>
      <c r="I203" s="24">
        <v>0</v>
      </c>
      <c r="J203" s="8" t="s">
        <v>52</v>
      </c>
      <c r="K203" s="24">
        <v>0</v>
      </c>
      <c r="L203" s="8" t="s">
        <v>52</v>
      </c>
      <c r="M203" s="24">
        <v>106753583</v>
      </c>
      <c r="N203" s="8" t="s">
        <v>52</v>
      </c>
      <c r="O203" s="24">
        <f t="shared" si="6"/>
        <v>106753583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8" t="s">
        <v>2793</v>
      </c>
      <c r="X203" s="8" t="s">
        <v>52</v>
      </c>
      <c r="Y203" s="2" t="s">
        <v>52</v>
      </c>
      <c r="Z203" s="2" t="s">
        <v>52</v>
      </c>
      <c r="AA203" s="25"/>
      <c r="AB203" s="2" t="s">
        <v>52</v>
      </c>
    </row>
    <row r="204" spans="1:28" ht="30" customHeight="1">
      <c r="A204" s="8" t="s">
        <v>174</v>
      </c>
      <c r="B204" s="8" t="s">
        <v>171</v>
      </c>
      <c r="C204" s="8" t="s">
        <v>52</v>
      </c>
      <c r="D204" s="23" t="s">
        <v>172</v>
      </c>
      <c r="E204" s="24">
        <v>0</v>
      </c>
      <c r="F204" s="8" t="s">
        <v>52</v>
      </c>
      <c r="G204" s="24">
        <v>0</v>
      </c>
      <c r="H204" s="8" t="s">
        <v>52</v>
      </c>
      <c r="I204" s="24">
        <v>0</v>
      </c>
      <c r="J204" s="8" t="s">
        <v>52</v>
      </c>
      <c r="K204" s="24">
        <v>0</v>
      </c>
      <c r="L204" s="8" t="s">
        <v>52</v>
      </c>
      <c r="M204" s="24">
        <v>2668200</v>
      </c>
      <c r="N204" s="8" t="s">
        <v>52</v>
      </c>
      <c r="O204" s="24">
        <f t="shared" si="6"/>
        <v>2668200</v>
      </c>
      <c r="P204" s="24">
        <v>3017700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  <c r="V204" s="24">
        <v>0</v>
      </c>
      <c r="W204" s="8" t="s">
        <v>2794</v>
      </c>
      <c r="X204" s="8" t="s">
        <v>173</v>
      </c>
      <c r="Y204" s="2" t="s">
        <v>52</v>
      </c>
      <c r="Z204" s="2" t="s">
        <v>52</v>
      </c>
      <c r="AA204" s="25"/>
      <c r="AB204" s="2" t="s">
        <v>52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" type="noConversion"/>
  <pageMargins left="0.78740157480314954" right="0" top="0.39370078740157477" bottom="0.39370078740157477" header="0" footer="0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0"/>
  <sheetViews>
    <sheetView workbookViewId="0"/>
  </sheetViews>
  <sheetFormatPr defaultRowHeight="16.5"/>
  <sheetData>
    <row r="1" spans="1:7">
      <c r="A1" t="s">
        <v>2871</v>
      </c>
    </row>
    <row r="2" spans="1:7">
      <c r="A2" s="1" t="s">
        <v>2872</v>
      </c>
      <c r="B2" t="s">
        <v>1810</v>
      </c>
    </row>
    <row r="3" spans="1:7">
      <c r="A3" s="1" t="s">
        <v>2873</v>
      </c>
      <c r="B3" t="s">
        <v>2874</v>
      </c>
    </row>
    <row r="4" spans="1:7">
      <c r="A4" s="1" t="s">
        <v>2875</v>
      </c>
      <c r="B4">
        <v>5</v>
      </c>
    </row>
    <row r="5" spans="1:7">
      <c r="A5" s="1" t="s">
        <v>2876</v>
      </c>
      <c r="B5">
        <v>5</v>
      </c>
    </row>
    <row r="6" spans="1:7">
      <c r="A6" s="1" t="s">
        <v>2877</v>
      </c>
      <c r="B6" t="s">
        <v>2878</v>
      </c>
    </row>
    <row r="7" spans="1:7">
      <c r="A7" s="1" t="s">
        <v>2879</v>
      </c>
      <c r="B7" t="s">
        <v>960</v>
      </c>
      <c r="C7" t="s">
        <v>63</v>
      </c>
    </row>
    <row r="8" spans="1:7">
      <c r="A8" s="1" t="s">
        <v>2880</v>
      </c>
      <c r="B8" t="s">
        <v>960</v>
      </c>
      <c r="C8">
        <v>2</v>
      </c>
    </row>
    <row r="9" spans="1:7">
      <c r="A9" s="1" t="s">
        <v>2881</v>
      </c>
      <c r="B9" t="s">
        <v>2497</v>
      </c>
      <c r="C9" t="s">
        <v>2499</v>
      </c>
      <c r="D9" t="s">
        <v>2500</v>
      </c>
      <c r="E9" t="s">
        <v>2501</v>
      </c>
      <c r="F9" t="s">
        <v>2502</v>
      </c>
      <c r="G9" t="s">
        <v>2882</v>
      </c>
    </row>
    <row r="10" spans="1:7">
      <c r="A10" s="1" t="s">
        <v>2883</v>
      </c>
      <c r="B10">
        <v>1118</v>
      </c>
      <c r="C10">
        <v>0</v>
      </c>
      <c r="D10">
        <v>0</v>
      </c>
    </row>
    <row r="11" spans="1:7">
      <c r="A11" s="1" t="s">
        <v>2884</v>
      </c>
      <c r="B11" t="s">
        <v>2885</v>
      </c>
      <c r="C11">
        <v>4</v>
      </c>
    </row>
    <row r="12" spans="1:7">
      <c r="A12" s="1" t="s">
        <v>2886</v>
      </c>
      <c r="B12" t="s">
        <v>2885</v>
      </c>
      <c r="C12">
        <v>4</v>
      </c>
    </row>
    <row r="13" spans="1:7">
      <c r="A13" s="1" t="s">
        <v>2887</v>
      </c>
      <c r="B13" t="s">
        <v>2885</v>
      </c>
      <c r="C13">
        <v>3</v>
      </c>
    </row>
    <row r="14" spans="1:7">
      <c r="A14" s="1" t="s">
        <v>2888</v>
      </c>
      <c r="B14" t="s">
        <v>960</v>
      </c>
      <c r="C14">
        <v>5</v>
      </c>
    </row>
    <row r="15" spans="1:7">
      <c r="A15" s="1" t="s">
        <v>2889</v>
      </c>
      <c r="B15" t="s">
        <v>1810</v>
      </c>
      <c r="C15" t="s">
        <v>2890</v>
      </c>
      <c r="D15" t="s">
        <v>2890</v>
      </c>
      <c r="E15" t="s">
        <v>2890</v>
      </c>
      <c r="F15">
        <v>1</v>
      </c>
    </row>
    <row r="16" spans="1:7">
      <c r="A16" s="1" t="s">
        <v>2891</v>
      </c>
      <c r="B16">
        <v>1.1100000000000001</v>
      </c>
      <c r="C16">
        <v>1.1200000000000001</v>
      </c>
    </row>
    <row r="17" spans="1:13">
      <c r="A17" s="1" t="s">
        <v>2892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>
      <c r="A18" s="1" t="s">
        <v>2893</v>
      </c>
      <c r="B18">
        <v>1.25</v>
      </c>
      <c r="C18">
        <v>1.071</v>
      </c>
    </row>
    <row r="19" spans="1:13">
      <c r="A19" s="1" t="s">
        <v>2894</v>
      </c>
    </row>
    <row r="20" spans="1:13">
      <c r="A20" s="1" t="s">
        <v>2895</v>
      </c>
      <c r="B20" s="1" t="s">
        <v>960</v>
      </c>
      <c r="C20">
        <v>1</v>
      </c>
    </row>
    <row r="21" spans="1:13">
      <c r="A21" t="s">
        <v>2439</v>
      </c>
      <c r="B21" t="s">
        <v>2896</v>
      </c>
      <c r="C21" t="s">
        <v>2897</v>
      </c>
    </row>
    <row r="22" spans="1:13">
      <c r="A22">
        <v>1</v>
      </c>
      <c r="B22" s="1" t="s">
        <v>2898</v>
      </c>
      <c r="C22" s="1" t="s">
        <v>2808</v>
      </c>
    </row>
    <row r="23" spans="1:13">
      <c r="A23">
        <v>2</v>
      </c>
      <c r="B23" s="1" t="s">
        <v>2899</v>
      </c>
      <c r="C23" s="1" t="s">
        <v>2900</v>
      </c>
    </row>
    <row r="24" spans="1:13">
      <c r="A24">
        <v>3</v>
      </c>
      <c r="B24" s="1" t="s">
        <v>2901</v>
      </c>
      <c r="C24" s="1" t="s">
        <v>2902</v>
      </c>
    </row>
    <row r="25" spans="1:13">
      <c r="A25">
        <v>4</v>
      </c>
      <c r="B25" s="1" t="s">
        <v>2903</v>
      </c>
      <c r="C25" s="1" t="s">
        <v>2904</v>
      </c>
    </row>
    <row r="26" spans="1:13">
      <c r="A26">
        <v>5</v>
      </c>
      <c r="B26" s="1" t="s">
        <v>2905</v>
      </c>
      <c r="C26" s="1" t="s">
        <v>52</v>
      </c>
    </row>
    <row r="27" spans="1:13">
      <c r="A27">
        <v>6</v>
      </c>
      <c r="B27" s="1" t="s">
        <v>2906</v>
      </c>
      <c r="C27" s="1" t="s">
        <v>2907</v>
      </c>
    </row>
    <row r="28" spans="1:13">
      <c r="A28">
        <v>7</v>
      </c>
      <c r="B28" s="1" t="s">
        <v>2908</v>
      </c>
      <c r="C28" s="1" t="s">
        <v>52</v>
      </c>
    </row>
    <row r="29" spans="1:13">
      <c r="A29">
        <v>8</v>
      </c>
      <c r="B29" s="1" t="s">
        <v>2908</v>
      </c>
      <c r="C29" s="1" t="s">
        <v>52</v>
      </c>
    </row>
    <row r="30" spans="1:13">
      <c r="A30">
        <v>9</v>
      </c>
      <c r="B30" s="1" t="s">
        <v>2908</v>
      </c>
      <c r="C30" s="1" t="s">
        <v>52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15</vt:i4>
      </vt:variant>
    </vt:vector>
  </HeadingPairs>
  <TitlesOfParts>
    <vt:vector size="25" baseType="lpstr">
      <vt:lpstr>원가계산서</vt:lpstr>
      <vt:lpstr>공종별집계표</vt:lpstr>
      <vt:lpstr>공종별내역서</vt:lpstr>
      <vt:lpstr>일위대가목록</vt:lpstr>
      <vt:lpstr>일위대가</vt:lpstr>
      <vt:lpstr>중기단가목록</vt:lpstr>
      <vt:lpstr>중기단가산출서</vt:lpstr>
      <vt:lpstr>단가대비표</vt:lpstr>
      <vt:lpstr> 공사설정 </vt:lpstr>
      <vt:lpstr>Sheet1</vt:lpstr>
      <vt:lpstr>공종별내역서!Print_Area</vt:lpstr>
      <vt:lpstr>공종별집계표!Print_Area</vt:lpstr>
      <vt:lpstr>단가대비표!Print_Area</vt:lpstr>
      <vt:lpstr>일위대가!Print_Area</vt:lpstr>
      <vt:lpstr>일위대가목록!Print_Area</vt:lpstr>
      <vt:lpstr>중기단가목록!Print_Area</vt:lpstr>
      <vt:lpstr>중기단가산출서!Print_Area</vt:lpstr>
      <vt:lpstr>공종별내역서!Print_Titles</vt:lpstr>
      <vt:lpstr>공종별집계표!Print_Titles</vt:lpstr>
      <vt:lpstr>단가대비표!Print_Titles</vt:lpstr>
      <vt:lpstr>원가계산서!Print_Titles</vt:lpstr>
      <vt:lpstr>일위대가!Print_Titles</vt:lpstr>
      <vt:lpstr>일위대가목록!Print_Titles</vt:lpstr>
      <vt:lpstr>중기단가목록!Print_Titles</vt:lpstr>
      <vt:lpstr>중기단가산출서!Print_Titles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2019-12-24T08:04:59Z</cp:lastPrinted>
  <dcterms:created xsi:type="dcterms:W3CDTF">2019-12-03T02:11:53Z</dcterms:created>
  <dcterms:modified xsi:type="dcterms:W3CDTF">2020-01-22T05:34:13Z</dcterms:modified>
</cp:coreProperties>
</file>