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785" yWindow="1845" windowWidth="21600" windowHeight="11385" firstSheet="1" activeTab="1"/>
  </bookViews>
  <sheets>
    <sheet name="조정결과" sheetId="11" state="hidden" r:id="rId1"/>
    <sheet name="원가계산서" sheetId="3" r:id="rId2"/>
    <sheet name="공종별집계표" sheetId="10" r:id="rId3"/>
    <sheet name="공종별내역서" sheetId="9" r:id="rId4"/>
    <sheet name="일위대가목록" sheetId="8" state="hidden" r:id="rId5"/>
    <sheet name="일위대가" sheetId="7" state="hidden" r:id="rId6"/>
    <sheet name="중기단가목록" sheetId="6" state="hidden" r:id="rId7"/>
    <sheet name="중기단가산출서" sheetId="5" state="hidden" r:id="rId8"/>
    <sheet name="단가대비표" sheetId="4" state="hidden" r:id="rId9"/>
    <sheet name=" 공사설정 " sheetId="2" state="hidden" r:id="rId10"/>
    <sheet name="Sheet1" sheetId="1" state="hidden" r:id="rId11"/>
  </sheets>
  <definedNames>
    <definedName name="_xlnm.Print_Area" localSheetId="3">공종별내역서!$A$1:$M$387</definedName>
    <definedName name="_xlnm.Print_Area" localSheetId="2">공종별집계표!$A$1:$M$27</definedName>
    <definedName name="_xlnm.Print_Area" localSheetId="8">단가대비표!$A$1:$X$186</definedName>
    <definedName name="_xlnm.Print_Area" localSheetId="5">일위대가!$A$1:$R$809</definedName>
    <definedName name="_xlnm.Print_Area" localSheetId="4">일위대가목록!$A$1:$J$123</definedName>
    <definedName name="_xlnm.Print_Area" localSheetId="6">중기단가목록!$A$1:$J$6</definedName>
    <definedName name="_xlnm.Print_Area" localSheetId="7">중기단가산출서!$A$1:$F$70</definedName>
    <definedName name="_xlnm.Print_Titles" localSheetId="3">공종별내역서!$1:$3</definedName>
    <definedName name="_xlnm.Print_Titles" localSheetId="2">공종별집계표!$1:$4</definedName>
    <definedName name="_xlnm.Print_Titles" localSheetId="8">단가대비표!$1:$4</definedName>
    <definedName name="_xlnm.Print_Titles" localSheetId="1">원가계산서!$1:$3</definedName>
    <definedName name="_xlnm.Print_Titles" localSheetId="5">일위대가!$1:$3</definedName>
    <definedName name="_xlnm.Print_Titles" localSheetId="4">일위대가목록!$1:$3</definedName>
    <definedName name="_xlnm.Print_Titles" localSheetId="6">중기단가목록!$1:$3</definedName>
    <definedName name="_xlnm.Print_Titles" localSheetId="7">중기단가산출서!$1:$3</definedName>
  </definedNames>
  <calcPr calcId="125725" iterate="1"/>
</workbook>
</file>

<file path=xl/calcChain.xml><?xml version="1.0" encoding="utf-8"?>
<calcChain xmlns="http://schemas.openxmlformats.org/spreadsheetml/2006/main">
  <c r="E25" i="3"/>
  <c r="F44" i="8" l="1"/>
  <c r="G108" i="9" s="1"/>
  <c r="E44" i="8"/>
  <c r="E108" i="9" s="1"/>
  <c r="D316" i="7"/>
  <c r="G316"/>
  <c r="H316" s="1"/>
  <c r="E317" s="1"/>
  <c r="F317" s="1"/>
  <c r="L317" s="1"/>
  <c r="J318"/>
  <c r="J317"/>
  <c r="H317"/>
  <c r="I316"/>
  <c r="J316" s="1"/>
  <c r="E316"/>
  <c r="I314"/>
  <c r="J314" s="1"/>
  <c r="G314"/>
  <c r="H314" s="1"/>
  <c r="G44" i="8"/>
  <c r="K316" i="7" l="1"/>
  <c r="L318"/>
  <c r="K317"/>
  <c r="F316"/>
  <c r="L316" s="1"/>
  <c r="D787"/>
  <c r="C19" i="11" l="1"/>
  <c r="D477" i="7"/>
  <c r="D466"/>
  <c r="C7" i="11" l="1"/>
  <c r="C9"/>
  <c r="C10"/>
  <c r="C11"/>
  <c r="C12"/>
  <c r="C13"/>
  <c r="C14"/>
  <c r="C15"/>
  <c r="C16"/>
  <c r="C17"/>
  <c r="C18"/>
  <c r="C21"/>
  <c r="C8" l="1"/>
  <c r="C20" s="1"/>
  <c r="G21"/>
  <c r="G11"/>
  <c r="D692" i="7" l="1"/>
  <c r="D687"/>
  <c r="D413" l="1"/>
  <c r="D419"/>
  <c r="D782" l="1"/>
  <c r="D777"/>
  <c r="D546"/>
  <c r="D553"/>
  <c r="D571"/>
  <c r="D294"/>
  <c r="D282"/>
  <c r="D309" l="1"/>
  <c r="C22" i="11" l="1"/>
  <c r="I361" i="9" l="1"/>
  <c r="J361" s="1"/>
  <c r="G361"/>
  <c r="I360"/>
  <c r="G360"/>
  <c r="H360" s="1"/>
  <c r="I359"/>
  <c r="J359" s="1"/>
  <c r="G359"/>
  <c r="I358"/>
  <c r="G358"/>
  <c r="I357"/>
  <c r="G357"/>
  <c r="I356"/>
  <c r="J356" s="1"/>
  <c r="G356"/>
  <c r="H356" s="1"/>
  <c r="I355"/>
  <c r="G355"/>
  <c r="I354"/>
  <c r="G354"/>
  <c r="I353"/>
  <c r="J353" s="1"/>
  <c r="G353"/>
  <c r="I352"/>
  <c r="G352"/>
  <c r="I351"/>
  <c r="G351"/>
  <c r="I350"/>
  <c r="J350" s="1"/>
  <c r="G350"/>
  <c r="H350" s="1"/>
  <c r="I349"/>
  <c r="G349"/>
  <c r="I348"/>
  <c r="G348"/>
  <c r="I347"/>
  <c r="G347"/>
  <c r="H347" s="1"/>
  <c r="I346"/>
  <c r="G346"/>
  <c r="I345"/>
  <c r="G345"/>
  <c r="I344"/>
  <c r="J344" s="1"/>
  <c r="G344"/>
  <c r="H344" s="1"/>
  <c r="I343"/>
  <c r="G343"/>
  <c r="I342"/>
  <c r="G342"/>
  <c r="I341"/>
  <c r="J341" s="1"/>
  <c r="G341"/>
  <c r="H341" s="1"/>
  <c r="I326"/>
  <c r="G326"/>
  <c r="I325"/>
  <c r="G325"/>
  <c r="I324"/>
  <c r="J324" s="1"/>
  <c r="G324"/>
  <c r="H324" s="1"/>
  <c r="I323"/>
  <c r="G323"/>
  <c r="I322"/>
  <c r="G322"/>
  <c r="H322" s="1"/>
  <c r="I321"/>
  <c r="G321"/>
  <c r="K321" s="1"/>
  <c r="I320"/>
  <c r="G320"/>
  <c r="I319"/>
  <c r="G319"/>
  <c r="I318"/>
  <c r="G318"/>
  <c r="H318" s="1"/>
  <c r="I317"/>
  <c r="G317"/>
  <c r="I312"/>
  <c r="G312"/>
  <c r="I311"/>
  <c r="J311" s="1"/>
  <c r="G311"/>
  <c r="H311" s="1"/>
  <c r="I310"/>
  <c r="G310"/>
  <c r="H310" s="1"/>
  <c r="I309"/>
  <c r="G309"/>
  <c r="I308"/>
  <c r="J308" s="1"/>
  <c r="G308"/>
  <c r="H308" s="1"/>
  <c r="I307"/>
  <c r="G307"/>
  <c r="I306"/>
  <c r="G306"/>
  <c r="I257"/>
  <c r="J257" s="1"/>
  <c r="G257"/>
  <c r="H257" s="1"/>
  <c r="I256"/>
  <c r="G256"/>
  <c r="I255"/>
  <c r="J255" s="1"/>
  <c r="G255"/>
  <c r="I254"/>
  <c r="J254" s="1"/>
  <c r="G254"/>
  <c r="H254" s="1"/>
  <c r="I253"/>
  <c r="G253"/>
  <c r="I252"/>
  <c r="G252"/>
  <c r="I251"/>
  <c r="J251" s="1"/>
  <c r="G251"/>
  <c r="K251" s="1"/>
  <c r="I250"/>
  <c r="G250"/>
  <c r="H250" s="1"/>
  <c r="I249"/>
  <c r="G249"/>
  <c r="I248"/>
  <c r="J248" s="1"/>
  <c r="G248"/>
  <c r="I247"/>
  <c r="J247" s="1"/>
  <c r="G247"/>
  <c r="I246"/>
  <c r="G246"/>
  <c r="H246" s="1"/>
  <c r="I245"/>
  <c r="J245" s="1"/>
  <c r="G245"/>
  <c r="H245" s="1"/>
  <c r="I244"/>
  <c r="G244"/>
  <c r="I195"/>
  <c r="G195"/>
  <c r="I194"/>
  <c r="J194" s="1"/>
  <c r="G194"/>
  <c r="H194" s="1"/>
  <c r="I193"/>
  <c r="G193"/>
  <c r="I192"/>
  <c r="G192"/>
  <c r="I191"/>
  <c r="G191"/>
  <c r="H191" s="1"/>
  <c r="I190"/>
  <c r="G190"/>
  <c r="I152"/>
  <c r="G152"/>
  <c r="E152"/>
  <c r="F152" s="1"/>
  <c r="I151"/>
  <c r="J151" s="1"/>
  <c r="G151"/>
  <c r="E151"/>
  <c r="I146"/>
  <c r="G146"/>
  <c r="E146"/>
  <c r="F146" s="1"/>
  <c r="I144"/>
  <c r="J144" s="1"/>
  <c r="G144"/>
  <c r="E144"/>
  <c r="I132"/>
  <c r="G132"/>
  <c r="I131"/>
  <c r="J131" s="1"/>
  <c r="G131"/>
  <c r="H131" s="1"/>
  <c r="I130"/>
  <c r="G130"/>
  <c r="I129"/>
  <c r="G129"/>
  <c r="H129" s="1"/>
  <c r="I128"/>
  <c r="J128" s="1"/>
  <c r="G128"/>
  <c r="H128" s="1"/>
  <c r="I127"/>
  <c r="G127"/>
  <c r="I126"/>
  <c r="G126"/>
  <c r="I125"/>
  <c r="J125" s="1"/>
  <c r="G125"/>
  <c r="H125" s="1"/>
  <c r="I123"/>
  <c r="G123"/>
  <c r="I78"/>
  <c r="G78"/>
  <c r="I77"/>
  <c r="J77" s="1"/>
  <c r="G77"/>
  <c r="H77" s="1"/>
  <c r="I76"/>
  <c r="G76"/>
  <c r="H76" s="1"/>
  <c r="I75"/>
  <c r="G75"/>
  <c r="I74"/>
  <c r="J74" s="1"/>
  <c r="G74"/>
  <c r="H74" s="1"/>
  <c r="I73"/>
  <c r="G73"/>
  <c r="I72"/>
  <c r="G72"/>
  <c r="H72" s="1"/>
  <c r="I71"/>
  <c r="J71" s="1"/>
  <c r="G71"/>
  <c r="K71" s="1"/>
  <c r="I70"/>
  <c r="G70"/>
  <c r="I29"/>
  <c r="G29"/>
  <c r="I28"/>
  <c r="J28" s="1"/>
  <c r="G28"/>
  <c r="H28" s="1"/>
  <c r="I27"/>
  <c r="J27" s="1"/>
  <c r="G27"/>
  <c r="I26"/>
  <c r="G26"/>
  <c r="I25"/>
  <c r="J25" s="1"/>
  <c r="G25"/>
  <c r="H25" s="1"/>
  <c r="I24"/>
  <c r="J24" s="1"/>
  <c r="G24"/>
  <c r="H24" s="1"/>
  <c r="I23"/>
  <c r="G23"/>
  <c r="I22"/>
  <c r="J22" s="1"/>
  <c r="G22"/>
  <c r="H22" s="1"/>
  <c r="I21"/>
  <c r="J21" s="1"/>
  <c r="G21"/>
  <c r="I20"/>
  <c r="G20"/>
  <c r="H20" s="1"/>
  <c r="I19"/>
  <c r="J19" s="1"/>
  <c r="G19"/>
  <c r="I807" i="7"/>
  <c r="G807"/>
  <c r="E807"/>
  <c r="I802"/>
  <c r="G802"/>
  <c r="E802"/>
  <c r="F802" s="1"/>
  <c r="I797"/>
  <c r="G797"/>
  <c r="H797" s="1"/>
  <c r="E797"/>
  <c r="I792"/>
  <c r="G792"/>
  <c r="E792"/>
  <c r="I787"/>
  <c r="G787"/>
  <c r="E787"/>
  <c r="I782"/>
  <c r="G782"/>
  <c r="H782" s="1"/>
  <c r="E783" s="1"/>
  <c r="F783" s="1"/>
  <c r="E782"/>
  <c r="F782" s="1"/>
  <c r="I777"/>
  <c r="G777"/>
  <c r="H777" s="1"/>
  <c r="E777"/>
  <c r="I772"/>
  <c r="G772"/>
  <c r="E772"/>
  <c r="F772" s="1"/>
  <c r="I767"/>
  <c r="G767"/>
  <c r="E767"/>
  <c r="I762"/>
  <c r="G762"/>
  <c r="E762"/>
  <c r="F762" s="1"/>
  <c r="I757"/>
  <c r="J757" s="1"/>
  <c r="G757"/>
  <c r="H757" s="1"/>
  <c r="E757"/>
  <c r="I752"/>
  <c r="G752"/>
  <c r="H752" s="1"/>
  <c r="E752"/>
  <c r="F752" s="1"/>
  <c r="I747"/>
  <c r="G747"/>
  <c r="E747"/>
  <c r="I742"/>
  <c r="G742"/>
  <c r="H742" s="1"/>
  <c r="E742"/>
  <c r="F742" s="1"/>
  <c r="I737"/>
  <c r="G737"/>
  <c r="E737"/>
  <c r="I732"/>
  <c r="G732"/>
  <c r="E732"/>
  <c r="F732" s="1"/>
  <c r="I727"/>
  <c r="G727"/>
  <c r="E727"/>
  <c r="I722"/>
  <c r="G722"/>
  <c r="H722" s="1"/>
  <c r="H724" s="1"/>
  <c r="F106" i="8" s="1"/>
  <c r="G281" i="9" s="1"/>
  <c r="H281" s="1"/>
  <c r="E722" i="7"/>
  <c r="F722" s="1"/>
  <c r="I717"/>
  <c r="G717"/>
  <c r="H717" s="1"/>
  <c r="E718" s="1"/>
  <c r="K718" s="1"/>
  <c r="E717"/>
  <c r="I712"/>
  <c r="G712"/>
  <c r="E712"/>
  <c r="F712" s="1"/>
  <c r="I707"/>
  <c r="G707"/>
  <c r="H707" s="1"/>
  <c r="E707"/>
  <c r="I702"/>
  <c r="J702" s="1"/>
  <c r="G702"/>
  <c r="E702"/>
  <c r="F702" s="1"/>
  <c r="I697"/>
  <c r="J697" s="1"/>
  <c r="G697"/>
  <c r="H697" s="1"/>
  <c r="E698" s="1"/>
  <c r="E697"/>
  <c r="I692"/>
  <c r="G692"/>
  <c r="E692"/>
  <c r="F692" s="1"/>
  <c r="I687"/>
  <c r="G687"/>
  <c r="E687"/>
  <c r="I682"/>
  <c r="G682"/>
  <c r="H682" s="1"/>
  <c r="E683" s="1"/>
  <c r="E682"/>
  <c r="I677"/>
  <c r="J677" s="1"/>
  <c r="G677"/>
  <c r="E677"/>
  <c r="F677" s="1"/>
  <c r="I676"/>
  <c r="G676"/>
  <c r="H676" s="1"/>
  <c r="E676"/>
  <c r="F676" s="1"/>
  <c r="I675"/>
  <c r="G675"/>
  <c r="I674"/>
  <c r="G674"/>
  <c r="H674" s="1"/>
  <c r="I669"/>
  <c r="G669"/>
  <c r="H669" s="1"/>
  <c r="E669"/>
  <c r="I664"/>
  <c r="G664"/>
  <c r="E664"/>
  <c r="F664" s="1"/>
  <c r="I659"/>
  <c r="J659" s="1"/>
  <c r="J661" s="1"/>
  <c r="G94" i="8" s="1"/>
  <c r="G659" i="7"/>
  <c r="E659"/>
  <c r="I654"/>
  <c r="K654" s="1"/>
  <c r="G654"/>
  <c r="E654"/>
  <c r="I653"/>
  <c r="G653"/>
  <c r="H653" s="1"/>
  <c r="I648"/>
  <c r="G648"/>
  <c r="H648" s="1"/>
  <c r="E649" s="1"/>
  <c r="K649" s="1"/>
  <c r="E648"/>
  <c r="I647"/>
  <c r="G647"/>
  <c r="I642"/>
  <c r="K642" s="1"/>
  <c r="G642"/>
  <c r="E642"/>
  <c r="I641"/>
  <c r="G641"/>
  <c r="I636"/>
  <c r="J636" s="1"/>
  <c r="G636"/>
  <c r="H636" s="1"/>
  <c r="E636"/>
  <c r="F636" s="1"/>
  <c r="I631"/>
  <c r="G631"/>
  <c r="E631"/>
  <c r="I630"/>
  <c r="J630" s="1"/>
  <c r="G630"/>
  <c r="H630" s="1"/>
  <c r="E630"/>
  <c r="I625"/>
  <c r="G625"/>
  <c r="H625" s="1"/>
  <c r="E626" s="1"/>
  <c r="F626" s="1"/>
  <c r="E625"/>
  <c r="I624"/>
  <c r="J624" s="1"/>
  <c r="G624"/>
  <c r="H624" s="1"/>
  <c r="I619"/>
  <c r="G619"/>
  <c r="E619"/>
  <c r="I618"/>
  <c r="G618"/>
  <c r="H618" s="1"/>
  <c r="I613"/>
  <c r="G613"/>
  <c r="H613" s="1"/>
  <c r="E614" s="1"/>
  <c r="E613"/>
  <c r="I612"/>
  <c r="G612"/>
  <c r="I607"/>
  <c r="G607"/>
  <c r="H607" s="1"/>
  <c r="E608" s="1"/>
  <c r="E607"/>
  <c r="I606"/>
  <c r="G606"/>
  <c r="I601"/>
  <c r="G601"/>
  <c r="H601" s="1"/>
  <c r="E602" s="1"/>
  <c r="K602" s="1"/>
  <c r="E601"/>
  <c r="F601" s="1"/>
  <c r="I600"/>
  <c r="G600"/>
  <c r="I595"/>
  <c r="G595"/>
  <c r="E595"/>
  <c r="F595" s="1"/>
  <c r="I594"/>
  <c r="J594" s="1"/>
  <c r="G594"/>
  <c r="H594" s="1"/>
  <c r="I589"/>
  <c r="G589"/>
  <c r="H589" s="1"/>
  <c r="E589"/>
  <c r="I588"/>
  <c r="J588" s="1"/>
  <c r="G588"/>
  <c r="I583"/>
  <c r="G583"/>
  <c r="E583"/>
  <c r="I582"/>
  <c r="J582" s="1"/>
  <c r="G582"/>
  <c r="H582" s="1"/>
  <c r="I577"/>
  <c r="J577" s="1"/>
  <c r="G577"/>
  <c r="E577"/>
  <c r="I576"/>
  <c r="G576"/>
  <c r="I571"/>
  <c r="G571"/>
  <c r="H571" s="1"/>
  <c r="E572" s="1"/>
  <c r="K572" s="1"/>
  <c r="E571"/>
  <c r="F571" s="1"/>
  <c r="I570"/>
  <c r="G570"/>
  <c r="H570" s="1"/>
  <c r="I565"/>
  <c r="G565"/>
  <c r="H565" s="1"/>
  <c r="E566" s="1"/>
  <c r="K566" s="1"/>
  <c r="E565"/>
  <c r="F565" s="1"/>
  <c r="I564"/>
  <c r="G564"/>
  <c r="I559"/>
  <c r="G559"/>
  <c r="E559"/>
  <c r="K559" s="1"/>
  <c r="I558"/>
  <c r="G558"/>
  <c r="I553"/>
  <c r="J553" s="1"/>
  <c r="G553"/>
  <c r="H553" s="1"/>
  <c r="E553"/>
  <c r="I552"/>
  <c r="G552"/>
  <c r="I551"/>
  <c r="G551"/>
  <c r="I546"/>
  <c r="G546"/>
  <c r="E546"/>
  <c r="F546" s="1"/>
  <c r="I545"/>
  <c r="G545"/>
  <c r="H545" s="1"/>
  <c r="I540"/>
  <c r="G540"/>
  <c r="E540"/>
  <c r="F540" s="1"/>
  <c r="I539"/>
  <c r="G539"/>
  <c r="H539" s="1"/>
  <c r="I538"/>
  <c r="J538" s="1"/>
  <c r="G538"/>
  <c r="I533"/>
  <c r="G533"/>
  <c r="H533" s="1"/>
  <c r="E534" s="1"/>
  <c r="F534" s="1"/>
  <c r="E533"/>
  <c r="I532"/>
  <c r="J532" s="1"/>
  <c r="G532"/>
  <c r="H532" s="1"/>
  <c r="I531"/>
  <c r="J531" s="1"/>
  <c r="G531"/>
  <c r="I526"/>
  <c r="J526" s="1"/>
  <c r="G526"/>
  <c r="H526" s="1"/>
  <c r="E527" s="1"/>
  <c r="E526"/>
  <c r="F526" s="1"/>
  <c r="I525"/>
  <c r="G525"/>
  <c r="I520"/>
  <c r="G520"/>
  <c r="H520" s="1"/>
  <c r="E520"/>
  <c r="F520" s="1"/>
  <c r="I519"/>
  <c r="J519" s="1"/>
  <c r="G519"/>
  <c r="E519"/>
  <c r="F519" s="1"/>
  <c r="I512"/>
  <c r="G512"/>
  <c r="I511"/>
  <c r="G511"/>
  <c r="H511" s="1"/>
  <c r="I509"/>
  <c r="G509"/>
  <c r="I507"/>
  <c r="G507"/>
  <c r="I502"/>
  <c r="J502" s="1"/>
  <c r="G502"/>
  <c r="H502" s="1"/>
  <c r="E502"/>
  <c r="I501"/>
  <c r="J501" s="1"/>
  <c r="G501"/>
  <c r="H501" s="1"/>
  <c r="E501"/>
  <c r="I500"/>
  <c r="J500" s="1"/>
  <c r="G500"/>
  <c r="I495"/>
  <c r="G495"/>
  <c r="E495"/>
  <c r="I494"/>
  <c r="G494"/>
  <c r="H494" s="1"/>
  <c r="E494"/>
  <c r="F494" s="1"/>
  <c r="I493"/>
  <c r="G493"/>
  <c r="H493" s="1"/>
  <c r="I492"/>
  <c r="G492"/>
  <c r="I491"/>
  <c r="J491" s="1"/>
  <c r="G491"/>
  <c r="I490"/>
  <c r="G490"/>
  <c r="I485"/>
  <c r="J485" s="1"/>
  <c r="G485"/>
  <c r="H485" s="1"/>
  <c r="E486" s="1"/>
  <c r="F486" s="1"/>
  <c r="E485"/>
  <c r="F485" s="1"/>
  <c r="I484"/>
  <c r="J484" s="1"/>
  <c r="G484"/>
  <c r="H484" s="1"/>
  <c r="I483"/>
  <c r="G483"/>
  <c r="I482"/>
  <c r="G482"/>
  <c r="H482" s="1"/>
  <c r="I477"/>
  <c r="G477"/>
  <c r="H477" s="1"/>
  <c r="E478" s="1"/>
  <c r="F478" s="1"/>
  <c r="E477"/>
  <c r="I476"/>
  <c r="G476"/>
  <c r="H476" s="1"/>
  <c r="I475"/>
  <c r="J475" s="1"/>
  <c r="G475"/>
  <c r="H475" s="1"/>
  <c r="I474"/>
  <c r="G474"/>
  <c r="I473"/>
  <c r="G473"/>
  <c r="I472"/>
  <c r="J472" s="1"/>
  <c r="G472"/>
  <c r="I471"/>
  <c r="G471"/>
  <c r="I466"/>
  <c r="J466" s="1"/>
  <c r="G466"/>
  <c r="E466"/>
  <c r="I465"/>
  <c r="J465" s="1"/>
  <c r="G465"/>
  <c r="H465" s="1"/>
  <c r="I464"/>
  <c r="G464"/>
  <c r="H464" s="1"/>
  <c r="I463"/>
  <c r="G463"/>
  <c r="H463" s="1"/>
  <c r="I462"/>
  <c r="J462" s="1"/>
  <c r="G462"/>
  <c r="I461"/>
  <c r="G461"/>
  <c r="H461" s="1"/>
  <c r="I460"/>
  <c r="G460"/>
  <c r="I455"/>
  <c r="J455" s="1"/>
  <c r="G455"/>
  <c r="E455"/>
  <c r="F455" s="1"/>
  <c r="I454"/>
  <c r="G454"/>
  <c r="I449"/>
  <c r="J449" s="1"/>
  <c r="G449"/>
  <c r="E449"/>
  <c r="I448"/>
  <c r="G448"/>
  <c r="I443"/>
  <c r="G443"/>
  <c r="H443" s="1"/>
  <c r="E444" s="1"/>
  <c r="F444" s="1"/>
  <c r="L444" s="1"/>
  <c r="E443"/>
  <c r="I442"/>
  <c r="J442" s="1"/>
  <c r="G442"/>
  <c r="I437"/>
  <c r="J437" s="1"/>
  <c r="G437"/>
  <c r="E437"/>
  <c r="F437" s="1"/>
  <c r="I436"/>
  <c r="J436" s="1"/>
  <c r="G436"/>
  <c r="I431"/>
  <c r="G431"/>
  <c r="E431"/>
  <c r="I430"/>
  <c r="G430"/>
  <c r="H430" s="1"/>
  <c r="I425"/>
  <c r="J425" s="1"/>
  <c r="G425"/>
  <c r="H425" s="1"/>
  <c r="E426" s="1"/>
  <c r="F426" s="1"/>
  <c r="E425"/>
  <c r="I424"/>
  <c r="G424"/>
  <c r="I419"/>
  <c r="J419" s="1"/>
  <c r="G419"/>
  <c r="E419"/>
  <c r="I418"/>
  <c r="J418" s="1"/>
  <c r="G418"/>
  <c r="I413"/>
  <c r="J413" s="1"/>
  <c r="G413"/>
  <c r="H413" s="1"/>
  <c r="E413"/>
  <c r="I412"/>
  <c r="J412" s="1"/>
  <c r="G412"/>
  <c r="I407"/>
  <c r="G407"/>
  <c r="E407"/>
  <c r="I405"/>
  <c r="G405"/>
  <c r="I400"/>
  <c r="G400"/>
  <c r="H400" s="1"/>
  <c r="E401" s="1"/>
  <c r="F401" s="1"/>
  <c r="E400"/>
  <c r="F400" s="1"/>
  <c r="I398"/>
  <c r="J398" s="1"/>
  <c r="G398"/>
  <c r="I393"/>
  <c r="G393"/>
  <c r="E393"/>
  <c r="F393" s="1"/>
  <c r="I391"/>
  <c r="J391" s="1"/>
  <c r="G391"/>
  <c r="I386"/>
  <c r="G386"/>
  <c r="H386" s="1"/>
  <c r="E387" s="1"/>
  <c r="E386"/>
  <c r="I384"/>
  <c r="G384"/>
  <c r="I379"/>
  <c r="J379" s="1"/>
  <c r="G379"/>
  <c r="E379"/>
  <c r="I377"/>
  <c r="J377" s="1"/>
  <c r="G377"/>
  <c r="I372"/>
  <c r="G372"/>
  <c r="H372" s="1"/>
  <c r="E372"/>
  <c r="I370"/>
  <c r="G370"/>
  <c r="I365"/>
  <c r="G365"/>
  <c r="E365"/>
  <c r="I363"/>
  <c r="G363"/>
  <c r="I358"/>
  <c r="J358" s="1"/>
  <c r="G358"/>
  <c r="H358" s="1"/>
  <c r="E359" s="1"/>
  <c r="K359" s="1"/>
  <c r="E358"/>
  <c r="I356"/>
  <c r="J356" s="1"/>
  <c r="G356"/>
  <c r="I351"/>
  <c r="G351"/>
  <c r="H351" s="1"/>
  <c r="E352" s="1"/>
  <c r="E351"/>
  <c r="I349"/>
  <c r="J349" s="1"/>
  <c r="G349"/>
  <c r="H349" s="1"/>
  <c r="I344"/>
  <c r="G344"/>
  <c r="H344" s="1"/>
  <c r="E345" s="1"/>
  <c r="F345" s="1"/>
  <c r="E344"/>
  <c r="I342"/>
  <c r="G342"/>
  <c r="I337"/>
  <c r="J337" s="1"/>
  <c r="G337"/>
  <c r="E337"/>
  <c r="I335"/>
  <c r="J335" s="1"/>
  <c r="G335"/>
  <c r="I330"/>
  <c r="G330"/>
  <c r="H330" s="1"/>
  <c r="E331" s="1"/>
  <c r="K331" s="1"/>
  <c r="E330"/>
  <c r="I328"/>
  <c r="G328"/>
  <c r="I323"/>
  <c r="G323"/>
  <c r="H323" s="1"/>
  <c r="E324" s="1"/>
  <c r="F324" s="1"/>
  <c r="L324" s="1"/>
  <c r="E323"/>
  <c r="I321"/>
  <c r="G321"/>
  <c r="I309"/>
  <c r="J309" s="1"/>
  <c r="G309"/>
  <c r="H309" s="1"/>
  <c r="E310" s="1"/>
  <c r="E309"/>
  <c r="I307"/>
  <c r="J307" s="1"/>
  <c r="G307"/>
  <c r="I302"/>
  <c r="G302"/>
  <c r="H302" s="1"/>
  <c r="E303" s="1"/>
  <c r="F303" s="1"/>
  <c r="E302"/>
  <c r="I301"/>
  <c r="J301" s="1"/>
  <c r="G301"/>
  <c r="H301" s="1"/>
  <c r="I300"/>
  <c r="G300"/>
  <c r="H300" s="1"/>
  <c r="I299"/>
  <c r="J299" s="1"/>
  <c r="G299"/>
  <c r="H299" s="1"/>
  <c r="I294"/>
  <c r="G294"/>
  <c r="H294" s="1"/>
  <c r="E295" s="1"/>
  <c r="F295" s="1"/>
  <c r="L295" s="1"/>
  <c r="E294"/>
  <c r="I293"/>
  <c r="J293" s="1"/>
  <c r="G293"/>
  <c r="I292"/>
  <c r="J292" s="1"/>
  <c r="G292"/>
  <c r="H292" s="1"/>
  <c r="I291"/>
  <c r="J291" s="1"/>
  <c r="G291"/>
  <c r="H291" s="1"/>
  <c r="I290"/>
  <c r="G290"/>
  <c r="I289"/>
  <c r="G289"/>
  <c r="I288"/>
  <c r="J288" s="1"/>
  <c r="G288"/>
  <c r="I287"/>
  <c r="G287"/>
  <c r="I282"/>
  <c r="G282"/>
  <c r="H282" s="1"/>
  <c r="E283" s="1"/>
  <c r="F283" s="1"/>
  <c r="E282"/>
  <c r="I281"/>
  <c r="J281" s="1"/>
  <c r="G281"/>
  <c r="I280"/>
  <c r="G280"/>
  <c r="H280" s="1"/>
  <c r="I279"/>
  <c r="G279"/>
  <c r="I278"/>
  <c r="G278"/>
  <c r="I277"/>
  <c r="G277"/>
  <c r="I276"/>
  <c r="G276"/>
  <c r="H276" s="1"/>
  <c r="I275"/>
  <c r="G275"/>
  <c r="I270"/>
  <c r="G270"/>
  <c r="E270"/>
  <c r="I269"/>
  <c r="J269" s="1"/>
  <c r="G269"/>
  <c r="H269" s="1"/>
  <c r="I268"/>
  <c r="J268" s="1"/>
  <c r="G268"/>
  <c r="H268" s="1"/>
  <c r="I267"/>
  <c r="G267"/>
  <c r="I266"/>
  <c r="J266" s="1"/>
  <c r="G266"/>
  <c r="H266" s="1"/>
  <c r="I261"/>
  <c r="J261" s="1"/>
  <c r="G261"/>
  <c r="E261"/>
  <c r="I260"/>
  <c r="J260" s="1"/>
  <c r="G260"/>
  <c r="H260" s="1"/>
  <c r="I259"/>
  <c r="G259"/>
  <c r="I258"/>
  <c r="G258"/>
  <c r="I257"/>
  <c r="J257" s="1"/>
  <c r="G257"/>
  <c r="H257" s="1"/>
  <c r="I252"/>
  <c r="G252"/>
  <c r="E252"/>
  <c r="I251"/>
  <c r="G251"/>
  <c r="I250"/>
  <c r="J250" s="1"/>
  <c r="G250"/>
  <c r="I249"/>
  <c r="J249" s="1"/>
  <c r="G249"/>
  <c r="I248"/>
  <c r="G248"/>
  <c r="H248" s="1"/>
  <c r="I247"/>
  <c r="J247" s="1"/>
  <c r="G247"/>
  <c r="H247" s="1"/>
  <c r="I242"/>
  <c r="G242"/>
  <c r="E242"/>
  <c r="F242" s="1"/>
  <c r="I241"/>
  <c r="J241" s="1"/>
  <c r="G241"/>
  <c r="H241" s="1"/>
  <c r="I240"/>
  <c r="G240"/>
  <c r="H240" s="1"/>
  <c r="I239"/>
  <c r="G239"/>
  <c r="I238"/>
  <c r="G238"/>
  <c r="H238" s="1"/>
  <c r="I237"/>
  <c r="G237"/>
  <c r="I232"/>
  <c r="G232"/>
  <c r="H232" s="1"/>
  <c r="E233" s="1"/>
  <c r="F233" s="1"/>
  <c r="E232"/>
  <c r="F232" s="1"/>
  <c r="I231"/>
  <c r="J231" s="1"/>
  <c r="G231"/>
  <c r="I230"/>
  <c r="G230"/>
  <c r="I229"/>
  <c r="J229" s="1"/>
  <c r="G229"/>
  <c r="H229" s="1"/>
  <c r="I228"/>
  <c r="J228" s="1"/>
  <c r="G228"/>
  <c r="H228" s="1"/>
  <c r="I227"/>
  <c r="G227"/>
  <c r="H227" s="1"/>
  <c r="I222"/>
  <c r="G222"/>
  <c r="E222"/>
  <c r="I221"/>
  <c r="G221"/>
  <c r="I220"/>
  <c r="J220" s="1"/>
  <c r="G220"/>
  <c r="H220" s="1"/>
  <c r="I219"/>
  <c r="G219"/>
  <c r="I218"/>
  <c r="G218"/>
  <c r="I217"/>
  <c r="G217"/>
  <c r="I212"/>
  <c r="G212"/>
  <c r="H212" s="1"/>
  <c r="E213" s="1"/>
  <c r="F213" s="1"/>
  <c r="E212"/>
  <c r="I211"/>
  <c r="G211"/>
  <c r="I210"/>
  <c r="G210"/>
  <c r="H210" s="1"/>
  <c r="I209"/>
  <c r="J209" s="1"/>
  <c r="G209"/>
  <c r="H209" s="1"/>
  <c r="I208"/>
  <c r="J208" s="1"/>
  <c r="G208"/>
  <c r="I207"/>
  <c r="G207"/>
  <c r="H207" s="1"/>
  <c r="I202"/>
  <c r="J202" s="1"/>
  <c r="G202"/>
  <c r="E202"/>
  <c r="I201"/>
  <c r="G201"/>
  <c r="I200"/>
  <c r="G200"/>
  <c r="H200" s="1"/>
  <c r="I199"/>
  <c r="G199"/>
  <c r="H199" s="1"/>
  <c r="I198"/>
  <c r="G198"/>
  <c r="I197"/>
  <c r="J197" s="1"/>
  <c r="G197"/>
  <c r="H197" s="1"/>
  <c r="I192"/>
  <c r="J192" s="1"/>
  <c r="G192"/>
  <c r="H192" s="1"/>
  <c r="E193" s="1"/>
  <c r="K193" s="1"/>
  <c r="E192"/>
  <c r="I191"/>
  <c r="G191"/>
  <c r="H191" s="1"/>
  <c r="I190"/>
  <c r="J190" s="1"/>
  <c r="G190"/>
  <c r="I189"/>
  <c r="J189" s="1"/>
  <c r="G189"/>
  <c r="I188"/>
  <c r="J188" s="1"/>
  <c r="G188"/>
  <c r="H188" s="1"/>
  <c r="I187"/>
  <c r="J187" s="1"/>
  <c r="G187"/>
  <c r="H187" s="1"/>
  <c r="I182"/>
  <c r="G182"/>
  <c r="E182"/>
  <c r="F182" s="1"/>
  <c r="I181"/>
  <c r="J181" s="1"/>
  <c r="G181"/>
  <c r="H181" s="1"/>
  <c r="E181"/>
  <c r="I178"/>
  <c r="J178" s="1"/>
  <c r="G178"/>
  <c r="H178" s="1"/>
  <c r="I173"/>
  <c r="G173"/>
  <c r="E173"/>
  <c r="F173" s="1"/>
  <c r="I172"/>
  <c r="G172"/>
  <c r="E172"/>
  <c r="I169"/>
  <c r="G169"/>
  <c r="H169" s="1"/>
  <c r="I164"/>
  <c r="G164"/>
  <c r="H164" s="1"/>
  <c r="E164"/>
  <c r="I162"/>
  <c r="G162"/>
  <c r="I157"/>
  <c r="G157"/>
  <c r="H157" s="1"/>
  <c r="E158" s="1"/>
  <c r="K158" s="1"/>
  <c r="E157"/>
  <c r="I155"/>
  <c r="G155"/>
  <c r="I150"/>
  <c r="G150"/>
  <c r="H150" s="1"/>
  <c r="E150"/>
  <c r="F150" s="1"/>
  <c r="I148"/>
  <c r="G148"/>
  <c r="H148" s="1"/>
  <c r="I143"/>
  <c r="G143"/>
  <c r="E143"/>
  <c r="I141"/>
  <c r="G141"/>
  <c r="I136"/>
  <c r="G136"/>
  <c r="H136" s="1"/>
  <c r="E137" s="1"/>
  <c r="K137" s="1"/>
  <c r="E136"/>
  <c r="F136" s="1"/>
  <c r="I134"/>
  <c r="G134"/>
  <c r="I129"/>
  <c r="J129" s="1"/>
  <c r="G129"/>
  <c r="H129" s="1"/>
  <c r="E129"/>
  <c r="F129" s="1"/>
  <c r="I126"/>
  <c r="J126" s="1"/>
  <c r="G126"/>
  <c r="H126" s="1"/>
  <c r="I121"/>
  <c r="J121" s="1"/>
  <c r="G121"/>
  <c r="H121" s="1"/>
  <c r="E121"/>
  <c r="I118"/>
  <c r="G118"/>
  <c r="I113"/>
  <c r="J113" s="1"/>
  <c r="G113"/>
  <c r="H113" s="1"/>
  <c r="E114" s="1"/>
  <c r="F114" s="1"/>
  <c r="E113"/>
  <c r="I110"/>
  <c r="G110"/>
  <c r="I105"/>
  <c r="J105" s="1"/>
  <c r="G105"/>
  <c r="H105" s="1"/>
  <c r="E106" s="1"/>
  <c r="F106" s="1"/>
  <c r="E105"/>
  <c r="I102"/>
  <c r="G102"/>
  <c r="I97"/>
  <c r="G97"/>
  <c r="E97"/>
  <c r="I94"/>
  <c r="J94" s="1"/>
  <c r="G94"/>
  <c r="I89"/>
  <c r="J89" s="1"/>
  <c r="G89"/>
  <c r="E89"/>
  <c r="I86"/>
  <c r="J86" s="1"/>
  <c r="G86"/>
  <c r="I82"/>
  <c r="J82" s="1"/>
  <c r="G82"/>
  <c r="H82" s="1"/>
  <c r="I79"/>
  <c r="J79" s="1"/>
  <c r="G79"/>
  <c r="E79"/>
  <c r="I78"/>
  <c r="G78"/>
  <c r="H78" s="1"/>
  <c r="E78"/>
  <c r="I68"/>
  <c r="G68"/>
  <c r="E68"/>
  <c r="F68" s="1"/>
  <c r="I67"/>
  <c r="J67" s="1"/>
  <c r="G67"/>
  <c r="E67"/>
  <c r="F67" s="1"/>
  <c r="I61"/>
  <c r="G61"/>
  <c r="I60"/>
  <c r="J60" s="1"/>
  <c r="G60"/>
  <c r="I56"/>
  <c r="G56"/>
  <c r="H56" s="1"/>
  <c r="H57" s="1"/>
  <c r="E56"/>
  <c r="F56" s="1"/>
  <c r="F57" s="1"/>
  <c r="E13" i="8" s="1"/>
  <c r="E516" i="7" s="1"/>
  <c r="I52"/>
  <c r="J52" s="1"/>
  <c r="J53" s="1"/>
  <c r="G12" i="8" s="1"/>
  <c r="I515" i="7" s="1"/>
  <c r="J515" s="1"/>
  <c r="G52"/>
  <c r="H52" s="1"/>
  <c r="H53" s="1"/>
  <c r="F12" i="8" s="1"/>
  <c r="G515" i="7" s="1"/>
  <c r="H515" s="1"/>
  <c r="E52"/>
  <c r="I47"/>
  <c r="J47" s="1"/>
  <c r="G47"/>
  <c r="H47" s="1"/>
  <c r="E47"/>
  <c r="F47" s="1"/>
  <c r="I42"/>
  <c r="J42" s="1"/>
  <c r="G42"/>
  <c r="E42"/>
  <c r="F42" s="1"/>
  <c r="I38"/>
  <c r="J38" s="1"/>
  <c r="J39" s="1"/>
  <c r="G9" i="8" s="1"/>
  <c r="I513" i="7" s="1"/>
  <c r="J513" s="1"/>
  <c r="G38"/>
  <c r="E38"/>
  <c r="I33"/>
  <c r="G33"/>
  <c r="E33"/>
  <c r="I29"/>
  <c r="K29" s="1"/>
  <c r="G29"/>
  <c r="E29"/>
  <c r="I27"/>
  <c r="J27" s="1"/>
  <c r="G27"/>
  <c r="G26"/>
  <c r="H26" s="1"/>
  <c r="E26"/>
  <c r="F26" s="1"/>
  <c r="I22"/>
  <c r="G22"/>
  <c r="E22"/>
  <c r="I20"/>
  <c r="J20" s="1"/>
  <c r="G20"/>
  <c r="H20" s="1"/>
  <c r="G19"/>
  <c r="E19"/>
  <c r="I15"/>
  <c r="G15"/>
  <c r="E15"/>
  <c r="I13"/>
  <c r="J13" s="1"/>
  <c r="G13"/>
  <c r="G12"/>
  <c r="H12" s="1"/>
  <c r="E12"/>
  <c r="I8"/>
  <c r="G8"/>
  <c r="H8" s="1"/>
  <c r="E8"/>
  <c r="I6"/>
  <c r="G6"/>
  <c r="G5"/>
  <c r="H5" s="1"/>
  <c r="E5"/>
  <c r="E675"/>
  <c r="E307" i="9"/>
  <c r="F307" s="1"/>
  <c r="E306"/>
  <c r="E674" i="7"/>
  <c r="E257" i="9"/>
  <c r="E29"/>
  <c r="E131"/>
  <c r="K131" s="1"/>
  <c r="E254"/>
  <c r="F254" s="1"/>
  <c r="E26"/>
  <c r="E128"/>
  <c r="E251"/>
  <c r="E23"/>
  <c r="E491" i="7"/>
  <c r="E653"/>
  <c r="F653" s="1"/>
  <c r="E647"/>
  <c r="E641"/>
  <c r="E490"/>
  <c r="E241"/>
  <c r="E231"/>
  <c r="F231" s="1"/>
  <c r="E221"/>
  <c r="F221" s="1"/>
  <c r="E211"/>
  <c r="F211" s="1"/>
  <c r="E201"/>
  <c r="E191"/>
  <c r="F191" s="1"/>
  <c r="E249" i="9"/>
  <c r="E20"/>
  <c r="F20" s="1"/>
  <c r="E248"/>
  <c r="K248" s="1"/>
  <c r="E125"/>
  <c r="E162" i="7"/>
  <c r="F162" s="1"/>
  <c r="E163" s="1"/>
  <c r="F163" s="1"/>
  <c r="L163" s="1"/>
  <c r="E155"/>
  <c r="E148"/>
  <c r="F148" s="1"/>
  <c r="E149" s="1"/>
  <c r="F149" s="1"/>
  <c r="L149" s="1"/>
  <c r="E141"/>
  <c r="E134"/>
  <c r="F134" s="1"/>
  <c r="E135" s="1"/>
  <c r="F135" s="1"/>
  <c r="L135" s="1"/>
  <c r="E247" i="9"/>
  <c r="E71"/>
  <c r="F71" s="1"/>
  <c r="E245"/>
  <c r="E126" i="7"/>
  <c r="E118"/>
  <c r="F118" s="1"/>
  <c r="E110"/>
  <c r="F110" s="1"/>
  <c r="E111" s="1"/>
  <c r="F111" s="1"/>
  <c r="E102"/>
  <c r="F102" s="1"/>
  <c r="E94"/>
  <c r="E86"/>
  <c r="F86" s="1"/>
  <c r="E87" s="1"/>
  <c r="K87" s="1"/>
  <c r="E178"/>
  <c r="F178" s="1"/>
  <c r="E169"/>
  <c r="E507"/>
  <c r="E276"/>
  <c r="F276" s="1"/>
  <c r="E312" i="9"/>
  <c r="E311"/>
  <c r="E310"/>
  <c r="E309"/>
  <c r="F309" s="1"/>
  <c r="E308"/>
  <c r="E454" i="7"/>
  <c r="E448"/>
  <c r="F448" s="1"/>
  <c r="E442"/>
  <c r="E436"/>
  <c r="F436" s="1"/>
  <c r="E430"/>
  <c r="F430" s="1"/>
  <c r="E424"/>
  <c r="F424" s="1"/>
  <c r="E624"/>
  <c r="E618"/>
  <c r="E612"/>
  <c r="F612" s="1"/>
  <c r="E606"/>
  <c r="E600"/>
  <c r="E500"/>
  <c r="F500" s="1"/>
  <c r="E511"/>
  <c r="F511" s="1"/>
  <c r="E418"/>
  <c r="E412"/>
  <c r="F412" s="1"/>
  <c r="E525"/>
  <c r="F525" s="1"/>
  <c r="E582"/>
  <c r="F582" s="1"/>
  <c r="E576"/>
  <c r="F576" s="1"/>
  <c r="E594"/>
  <c r="E588"/>
  <c r="F588" s="1"/>
  <c r="E492"/>
  <c r="F492" s="1"/>
  <c r="E493"/>
  <c r="F493" s="1"/>
  <c r="E552"/>
  <c r="F552" s="1"/>
  <c r="E539"/>
  <c r="E532"/>
  <c r="E538"/>
  <c r="E531"/>
  <c r="F531" s="1"/>
  <c r="E551"/>
  <c r="E545"/>
  <c r="F545" s="1"/>
  <c r="E570"/>
  <c r="F570" s="1"/>
  <c r="E564"/>
  <c r="F564" s="1"/>
  <c r="E558"/>
  <c r="E326" i="9"/>
  <c r="E325"/>
  <c r="F325" s="1"/>
  <c r="E324"/>
  <c r="F324" s="1"/>
  <c r="E323"/>
  <c r="K323" s="1"/>
  <c r="E322"/>
  <c r="E321"/>
  <c r="F321" s="1"/>
  <c r="E320"/>
  <c r="E319"/>
  <c r="E318"/>
  <c r="F318" s="1"/>
  <c r="E317"/>
  <c r="F317" s="1"/>
  <c r="E356"/>
  <c r="E355"/>
  <c r="F355" s="1"/>
  <c r="E361"/>
  <c r="E360"/>
  <c r="E359"/>
  <c r="E358"/>
  <c r="F358" s="1"/>
  <c r="E354"/>
  <c r="E357"/>
  <c r="E353"/>
  <c r="E352"/>
  <c r="E351"/>
  <c r="F351" s="1"/>
  <c r="E349"/>
  <c r="F349" s="1"/>
  <c r="E350"/>
  <c r="E348"/>
  <c r="E347"/>
  <c r="F347" s="1"/>
  <c r="E346"/>
  <c r="E345"/>
  <c r="E344"/>
  <c r="F344" s="1"/>
  <c r="E343"/>
  <c r="F343" s="1"/>
  <c r="E342"/>
  <c r="E341"/>
  <c r="E462" i="7"/>
  <c r="E258"/>
  <c r="E240"/>
  <c r="F240" s="1"/>
  <c r="E476"/>
  <c r="F476" s="1"/>
  <c r="E292"/>
  <c r="F292" s="1"/>
  <c r="E187"/>
  <c r="F187" s="1"/>
  <c r="E291"/>
  <c r="F291" s="1"/>
  <c r="E484"/>
  <c r="F484" s="1"/>
  <c r="E483"/>
  <c r="E472"/>
  <c r="F472" s="1"/>
  <c r="E512"/>
  <c r="E300"/>
  <c r="F300" s="1"/>
  <c r="E82"/>
  <c r="F82" s="1"/>
  <c r="E61"/>
  <c r="F61" s="1"/>
  <c r="E275"/>
  <c r="F275" s="1"/>
  <c r="E405"/>
  <c r="E398"/>
  <c r="F398" s="1"/>
  <c r="E399" s="1"/>
  <c r="F399" s="1"/>
  <c r="E391"/>
  <c r="E384"/>
  <c r="F384" s="1"/>
  <c r="E314"/>
  <c r="E377"/>
  <c r="F377" s="1"/>
  <c r="E378" s="1"/>
  <c r="K378" s="1"/>
  <c r="E370"/>
  <c r="F370" s="1"/>
  <c r="E363"/>
  <c r="E356"/>
  <c r="F356" s="1"/>
  <c r="E357" s="1"/>
  <c r="F357" s="1"/>
  <c r="L357" s="1"/>
  <c r="E349"/>
  <c r="E342"/>
  <c r="F342" s="1"/>
  <c r="E343" s="1"/>
  <c r="F343" s="1"/>
  <c r="L343" s="1"/>
  <c r="E328"/>
  <c r="F328" s="1"/>
  <c r="E329" s="1"/>
  <c r="F329" s="1"/>
  <c r="L329" s="1"/>
  <c r="E321"/>
  <c r="E20"/>
  <c r="E6"/>
  <c r="E60"/>
  <c r="F60" s="1"/>
  <c r="I26"/>
  <c r="J26" s="1"/>
  <c r="I19"/>
  <c r="J19" s="1"/>
  <c r="I12"/>
  <c r="J12" s="1"/>
  <c r="I5"/>
  <c r="J5" s="1"/>
  <c r="H808"/>
  <c r="J808"/>
  <c r="H807"/>
  <c r="E808" s="1"/>
  <c r="F808" s="1"/>
  <c r="J807"/>
  <c r="J809" s="1"/>
  <c r="G123" i="8" s="1"/>
  <c r="I150" i="9" s="1"/>
  <c r="J150" s="1"/>
  <c r="H803" i="7"/>
  <c r="J803"/>
  <c r="H802"/>
  <c r="E803" s="1"/>
  <c r="F803" s="1"/>
  <c r="L803" s="1"/>
  <c r="J802"/>
  <c r="J804" s="1"/>
  <c r="G122" i="8" s="1"/>
  <c r="I149" i="9" s="1"/>
  <c r="J149" s="1"/>
  <c r="H798" i="7"/>
  <c r="J798"/>
  <c r="F797"/>
  <c r="H793"/>
  <c r="J793"/>
  <c r="F792"/>
  <c r="J792"/>
  <c r="J794" s="1"/>
  <c r="G120" i="8" s="1"/>
  <c r="I147" i="9" s="1"/>
  <c r="J147" s="1"/>
  <c r="H788" i="7"/>
  <c r="J788"/>
  <c r="H787"/>
  <c r="J787"/>
  <c r="J789" s="1"/>
  <c r="H783"/>
  <c r="J783"/>
  <c r="H778"/>
  <c r="J778"/>
  <c r="F777"/>
  <c r="H773"/>
  <c r="J773"/>
  <c r="J772"/>
  <c r="H768"/>
  <c r="J768"/>
  <c r="H767"/>
  <c r="E768" s="1"/>
  <c r="J767"/>
  <c r="H763"/>
  <c r="J763"/>
  <c r="H762"/>
  <c r="E763" s="1"/>
  <c r="J762"/>
  <c r="J764" s="1"/>
  <c r="G114" i="8" s="1"/>
  <c r="I37" i="9" s="1"/>
  <c r="J37" s="1"/>
  <c r="H758" i="7"/>
  <c r="J758"/>
  <c r="F757"/>
  <c r="H753"/>
  <c r="J753"/>
  <c r="J752"/>
  <c r="H748"/>
  <c r="J748"/>
  <c r="H747"/>
  <c r="H749" s="1"/>
  <c r="F111" i="8" s="1"/>
  <c r="G34" i="9" s="1"/>
  <c r="H34" s="1"/>
  <c r="J747" i="7"/>
  <c r="H743"/>
  <c r="J743"/>
  <c r="J742"/>
  <c r="H738"/>
  <c r="J738"/>
  <c r="F737"/>
  <c r="H737"/>
  <c r="H739" s="1"/>
  <c r="F109" i="8" s="1"/>
  <c r="G32" i="9" s="1"/>
  <c r="H32" s="1"/>
  <c r="H733" i="7"/>
  <c r="J733"/>
  <c r="J732"/>
  <c r="J734" s="1"/>
  <c r="G108" i="8" s="1"/>
  <c r="I31" i="9" s="1"/>
  <c r="J31" s="1"/>
  <c r="H728" i="7"/>
  <c r="J728"/>
  <c r="H727"/>
  <c r="E728" s="1"/>
  <c r="J727"/>
  <c r="J729" s="1"/>
  <c r="H723"/>
  <c r="J723"/>
  <c r="H718"/>
  <c r="J718"/>
  <c r="F717"/>
  <c r="H713"/>
  <c r="J713"/>
  <c r="J712"/>
  <c r="H708"/>
  <c r="J708"/>
  <c r="J707"/>
  <c r="H703"/>
  <c r="J703"/>
  <c r="H702"/>
  <c r="H704" s="1"/>
  <c r="F102" i="8" s="1"/>
  <c r="G138" i="9" s="1"/>
  <c r="H138" s="1"/>
  <c r="K702" i="7"/>
  <c r="H698"/>
  <c r="J698"/>
  <c r="H693"/>
  <c r="J693"/>
  <c r="J692"/>
  <c r="J694" s="1"/>
  <c r="G100" i="8" s="1"/>
  <c r="I136" i="9" s="1"/>
  <c r="J136" s="1"/>
  <c r="H688" i="7"/>
  <c r="J688"/>
  <c r="H687"/>
  <c r="J687"/>
  <c r="H683"/>
  <c r="J683"/>
  <c r="F682"/>
  <c r="J682"/>
  <c r="J684" s="1"/>
  <c r="G98" i="8" s="1"/>
  <c r="I134" i="9" s="1"/>
  <c r="H678" i="7"/>
  <c r="J678"/>
  <c r="H677"/>
  <c r="J676"/>
  <c r="H675"/>
  <c r="J675"/>
  <c r="F674"/>
  <c r="H670"/>
  <c r="J670"/>
  <c r="F669"/>
  <c r="H665"/>
  <c r="J665"/>
  <c r="J664"/>
  <c r="H660"/>
  <c r="J660"/>
  <c r="H659"/>
  <c r="H661" s="1"/>
  <c r="F94" i="8" s="1"/>
  <c r="H655" i="7"/>
  <c r="J655"/>
  <c r="F654"/>
  <c r="H654"/>
  <c r="E655" s="1"/>
  <c r="J654"/>
  <c r="H649"/>
  <c r="J649"/>
  <c r="J648"/>
  <c r="H647"/>
  <c r="J647"/>
  <c r="H643"/>
  <c r="J643"/>
  <c r="F642"/>
  <c r="H642"/>
  <c r="E643" s="1"/>
  <c r="F641"/>
  <c r="H641"/>
  <c r="H637"/>
  <c r="J637"/>
  <c r="H632"/>
  <c r="J632"/>
  <c r="H631"/>
  <c r="E632" s="1"/>
  <c r="K632" s="1"/>
  <c r="J631"/>
  <c r="F630"/>
  <c r="H626"/>
  <c r="J626"/>
  <c r="F625"/>
  <c r="F624"/>
  <c r="H620"/>
  <c r="J620"/>
  <c r="H619"/>
  <c r="J619"/>
  <c r="F618"/>
  <c r="J618"/>
  <c r="H614"/>
  <c r="J614"/>
  <c r="F613"/>
  <c r="J612"/>
  <c r="H608"/>
  <c r="J608"/>
  <c r="J607"/>
  <c r="F606"/>
  <c r="H606"/>
  <c r="H602"/>
  <c r="J602"/>
  <c r="F600"/>
  <c r="J600"/>
  <c r="H596"/>
  <c r="J596"/>
  <c r="J595"/>
  <c r="F594"/>
  <c r="H590"/>
  <c r="J590"/>
  <c r="F589"/>
  <c r="H584"/>
  <c r="J584"/>
  <c r="H583"/>
  <c r="E584" s="1"/>
  <c r="K584" s="1"/>
  <c r="J583"/>
  <c r="H578"/>
  <c r="J578"/>
  <c r="F577"/>
  <c r="H577"/>
  <c r="E578" s="1"/>
  <c r="K578" s="1"/>
  <c r="J576"/>
  <c r="H572"/>
  <c r="J572"/>
  <c r="J571"/>
  <c r="J570"/>
  <c r="H566"/>
  <c r="J566"/>
  <c r="J564"/>
  <c r="H560"/>
  <c r="J560"/>
  <c r="H559"/>
  <c r="E560" s="1"/>
  <c r="K560" s="1"/>
  <c r="J559"/>
  <c r="F558"/>
  <c r="H558"/>
  <c r="H554"/>
  <c r="J554"/>
  <c r="F553"/>
  <c r="J552"/>
  <c r="H551"/>
  <c r="J551"/>
  <c r="H547"/>
  <c r="J547"/>
  <c r="H546"/>
  <c r="E547" s="1"/>
  <c r="F547" s="1"/>
  <c r="L547" s="1"/>
  <c r="J546"/>
  <c r="H541"/>
  <c r="J541"/>
  <c r="J540"/>
  <c r="J539"/>
  <c r="F538"/>
  <c r="H538"/>
  <c r="H534"/>
  <c r="J534"/>
  <c r="F533"/>
  <c r="F532"/>
  <c r="H531"/>
  <c r="H527"/>
  <c r="J527"/>
  <c r="H525"/>
  <c r="H521"/>
  <c r="J521"/>
  <c r="J520"/>
  <c r="H519"/>
  <c r="F512"/>
  <c r="H512"/>
  <c r="J512"/>
  <c r="H510"/>
  <c r="J510"/>
  <c r="J509"/>
  <c r="H508"/>
  <c r="J508"/>
  <c r="H507"/>
  <c r="J507"/>
  <c r="H503"/>
  <c r="J503"/>
  <c r="F502"/>
  <c r="F501"/>
  <c r="H496"/>
  <c r="J496"/>
  <c r="H495"/>
  <c r="J495"/>
  <c r="J492"/>
  <c r="H491"/>
  <c r="F490"/>
  <c r="H490"/>
  <c r="J490"/>
  <c r="H486"/>
  <c r="J486"/>
  <c r="H483"/>
  <c r="J483"/>
  <c r="H478"/>
  <c r="J478"/>
  <c r="F477"/>
  <c r="J476"/>
  <c r="H474"/>
  <c r="H473"/>
  <c r="H471"/>
  <c r="J471"/>
  <c r="H467"/>
  <c r="J467"/>
  <c r="F466"/>
  <c r="H466"/>
  <c r="E467" s="1"/>
  <c r="F467" s="1"/>
  <c r="J464"/>
  <c r="J463"/>
  <c r="F462"/>
  <c r="H462"/>
  <c r="J460"/>
  <c r="H456"/>
  <c r="J456"/>
  <c r="H455"/>
  <c r="E456" s="1"/>
  <c r="F454"/>
  <c r="H454"/>
  <c r="H450"/>
  <c r="J450"/>
  <c r="F449"/>
  <c r="J448"/>
  <c r="H444"/>
  <c r="J444"/>
  <c r="J443"/>
  <c r="F442"/>
  <c r="H442"/>
  <c r="K442"/>
  <c r="H438"/>
  <c r="J438"/>
  <c r="H437"/>
  <c r="H432"/>
  <c r="J432"/>
  <c r="H431"/>
  <c r="E432" s="1"/>
  <c r="K432" s="1"/>
  <c r="J431"/>
  <c r="H426"/>
  <c r="J426"/>
  <c r="F425"/>
  <c r="J424"/>
  <c r="H420"/>
  <c r="J420"/>
  <c r="H419"/>
  <c r="E420" s="1"/>
  <c r="K420" s="1"/>
  <c r="F418"/>
  <c r="H418"/>
  <c r="K418"/>
  <c r="H414"/>
  <c r="J414"/>
  <c r="F413"/>
  <c r="H408"/>
  <c r="J408"/>
  <c r="H407"/>
  <c r="E408" s="1"/>
  <c r="F408" s="1"/>
  <c r="J407"/>
  <c r="H406"/>
  <c r="J406"/>
  <c r="F405"/>
  <c r="E406" s="1"/>
  <c r="F406" s="1"/>
  <c r="H405"/>
  <c r="H401"/>
  <c r="J401"/>
  <c r="H399"/>
  <c r="J399"/>
  <c r="H394"/>
  <c r="J394"/>
  <c r="H393"/>
  <c r="J393"/>
  <c r="H392"/>
  <c r="J392"/>
  <c r="F391"/>
  <c r="E392" s="1"/>
  <c r="F392" s="1"/>
  <c r="H391"/>
  <c r="H387"/>
  <c r="J387"/>
  <c r="F386"/>
  <c r="H385"/>
  <c r="J385"/>
  <c r="J384"/>
  <c r="H380"/>
  <c r="J380"/>
  <c r="H379"/>
  <c r="E380" s="1"/>
  <c r="K380" s="1"/>
  <c r="H378"/>
  <c r="J378"/>
  <c r="H377"/>
  <c r="H373"/>
  <c r="J373"/>
  <c r="F372"/>
  <c r="H371"/>
  <c r="J371"/>
  <c r="J370"/>
  <c r="H366"/>
  <c r="J366"/>
  <c r="H365"/>
  <c r="E366" s="1"/>
  <c r="K366" s="1"/>
  <c r="J365"/>
  <c r="H364"/>
  <c r="J364"/>
  <c r="F363"/>
  <c r="H363"/>
  <c r="H359"/>
  <c r="J359"/>
  <c r="H357"/>
  <c r="J357"/>
  <c r="H352"/>
  <c r="J352"/>
  <c r="J351"/>
  <c r="H350"/>
  <c r="J350"/>
  <c r="F349"/>
  <c r="H345"/>
  <c r="J345"/>
  <c r="F344"/>
  <c r="H343"/>
  <c r="J343"/>
  <c r="J342"/>
  <c r="H338"/>
  <c r="J338"/>
  <c r="H337"/>
  <c r="E338" s="1"/>
  <c r="F338" s="1"/>
  <c r="L338" s="1"/>
  <c r="H336"/>
  <c r="J336"/>
  <c r="H335"/>
  <c r="H331"/>
  <c r="J331"/>
  <c r="F330"/>
  <c r="H329"/>
  <c r="J329"/>
  <c r="J328"/>
  <c r="H324"/>
  <c r="J324"/>
  <c r="J323"/>
  <c r="H322"/>
  <c r="J322"/>
  <c r="F321"/>
  <c r="E322" s="1"/>
  <c r="F322" s="1"/>
  <c r="L322" s="1"/>
  <c r="H321"/>
  <c r="H310"/>
  <c r="J310"/>
  <c r="F309"/>
  <c r="H308"/>
  <c r="J308"/>
  <c r="H303"/>
  <c r="J303"/>
  <c r="J302"/>
  <c r="H295"/>
  <c r="J295"/>
  <c r="J294"/>
  <c r="H293"/>
  <c r="H290"/>
  <c r="J290"/>
  <c r="H289"/>
  <c r="H288"/>
  <c r="J287"/>
  <c r="H283"/>
  <c r="J283"/>
  <c r="J282"/>
  <c r="H281"/>
  <c r="J279"/>
  <c r="H278"/>
  <c r="J278"/>
  <c r="H277"/>
  <c r="J275"/>
  <c r="H271"/>
  <c r="J271"/>
  <c r="H270"/>
  <c r="E271" s="1"/>
  <c r="F271" s="1"/>
  <c r="J270"/>
  <c r="J267"/>
  <c r="H262"/>
  <c r="J262"/>
  <c r="F261"/>
  <c r="H261"/>
  <c r="E262" s="1"/>
  <c r="K262" s="1"/>
  <c r="K261"/>
  <c r="J259"/>
  <c r="H258"/>
  <c r="J258"/>
  <c r="H253"/>
  <c r="J253"/>
  <c r="F252"/>
  <c r="H252"/>
  <c r="E253" s="1"/>
  <c r="F253" s="1"/>
  <c r="L253" s="1"/>
  <c r="J251"/>
  <c r="H250"/>
  <c r="H249"/>
  <c r="H243"/>
  <c r="J243"/>
  <c r="H242"/>
  <c r="E243" s="1"/>
  <c r="K243" s="1"/>
  <c r="J242"/>
  <c r="F241"/>
  <c r="J239"/>
  <c r="J238"/>
  <c r="H237"/>
  <c r="H233"/>
  <c r="J233"/>
  <c r="H230"/>
  <c r="J230"/>
  <c r="J227"/>
  <c r="H223"/>
  <c r="J223"/>
  <c r="H222"/>
  <c r="E223" s="1"/>
  <c r="F223" s="1"/>
  <c r="J222"/>
  <c r="H221"/>
  <c r="J221"/>
  <c r="J219"/>
  <c r="H218"/>
  <c r="J218"/>
  <c r="H217"/>
  <c r="H213"/>
  <c r="J213"/>
  <c r="F212"/>
  <c r="J211"/>
  <c r="J210"/>
  <c r="J207"/>
  <c r="H203"/>
  <c r="J203"/>
  <c r="H202"/>
  <c r="E203" s="1"/>
  <c r="F203" s="1"/>
  <c r="F201"/>
  <c r="H201"/>
  <c r="J199"/>
  <c r="H198"/>
  <c r="J198"/>
  <c r="H193"/>
  <c r="J193"/>
  <c r="F192"/>
  <c r="J191"/>
  <c r="H190"/>
  <c r="H189"/>
  <c r="H183"/>
  <c r="J183"/>
  <c r="H182"/>
  <c r="J182"/>
  <c r="F181"/>
  <c r="H180"/>
  <c r="J180"/>
  <c r="H179"/>
  <c r="J179"/>
  <c r="H174"/>
  <c r="J174"/>
  <c r="J173"/>
  <c r="H172"/>
  <c r="J172"/>
  <c r="H171"/>
  <c r="J171"/>
  <c r="H170"/>
  <c r="J170"/>
  <c r="F169"/>
  <c r="E171" s="1"/>
  <c r="K171" s="1"/>
  <c r="H165"/>
  <c r="J165"/>
  <c r="F164"/>
  <c r="H163"/>
  <c r="J163"/>
  <c r="J162"/>
  <c r="H158"/>
  <c r="J158"/>
  <c r="J157"/>
  <c r="H156"/>
  <c r="J156"/>
  <c r="F155"/>
  <c r="E156" s="1"/>
  <c r="F156" s="1"/>
  <c r="H155"/>
  <c r="J155"/>
  <c r="H151"/>
  <c r="J151"/>
  <c r="H149"/>
  <c r="J149"/>
  <c r="J148"/>
  <c r="H144"/>
  <c r="J144"/>
  <c r="H143"/>
  <c r="E144" s="1"/>
  <c r="K144" s="1"/>
  <c r="J143"/>
  <c r="H142"/>
  <c r="J142"/>
  <c r="F141"/>
  <c r="E142" s="1"/>
  <c r="K142" s="1"/>
  <c r="H141"/>
  <c r="H137"/>
  <c r="J137"/>
  <c r="H135"/>
  <c r="J135"/>
  <c r="J134"/>
  <c r="H130"/>
  <c r="J130"/>
  <c r="H128"/>
  <c r="J128"/>
  <c r="H127"/>
  <c r="J127"/>
  <c r="F126"/>
  <c r="E128" s="1"/>
  <c r="F128" s="1"/>
  <c r="L128" s="1"/>
  <c r="H122"/>
  <c r="J122"/>
  <c r="F121"/>
  <c r="H120"/>
  <c r="J120"/>
  <c r="H119"/>
  <c r="J119"/>
  <c r="J118"/>
  <c r="H114"/>
  <c r="J114"/>
  <c r="H112"/>
  <c r="J112"/>
  <c r="H111"/>
  <c r="J111"/>
  <c r="H110"/>
  <c r="J110"/>
  <c r="H106"/>
  <c r="J106"/>
  <c r="F105"/>
  <c r="H104"/>
  <c r="J104"/>
  <c r="H103"/>
  <c r="J103"/>
  <c r="J102"/>
  <c r="H98"/>
  <c r="J98"/>
  <c r="H97"/>
  <c r="J97"/>
  <c r="H96"/>
  <c r="J96"/>
  <c r="H95"/>
  <c r="J95"/>
  <c r="F94"/>
  <c r="E95" s="1"/>
  <c r="F95" s="1"/>
  <c r="L95" s="1"/>
  <c r="H94"/>
  <c r="H90"/>
  <c r="J90"/>
  <c r="F89"/>
  <c r="H89"/>
  <c r="E90" s="1"/>
  <c r="F90" s="1"/>
  <c r="H88"/>
  <c r="J88"/>
  <c r="H87"/>
  <c r="J87"/>
  <c r="F80"/>
  <c r="H80"/>
  <c r="F79"/>
  <c r="F78"/>
  <c r="F69"/>
  <c r="H69"/>
  <c r="J68"/>
  <c r="H67"/>
  <c r="H63"/>
  <c r="J63"/>
  <c r="H62"/>
  <c r="H64" s="1"/>
  <c r="F14" i="8" s="1"/>
  <c r="G73" i="7" s="1"/>
  <c r="H73" s="1"/>
  <c r="J62"/>
  <c r="J64" s="1"/>
  <c r="G14" i="8" s="1"/>
  <c r="I73" i="7" s="1"/>
  <c r="J73" s="1"/>
  <c r="H61"/>
  <c r="H60"/>
  <c r="J56"/>
  <c r="J57" s="1"/>
  <c r="G13" i="8" s="1"/>
  <c r="I516" i="7" s="1"/>
  <c r="J516" s="1"/>
  <c r="K47"/>
  <c r="H43"/>
  <c r="J43"/>
  <c r="H42"/>
  <c r="E43" s="1"/>
  <c r="F43" s="1"/>
  <c r="L43" s="1"/>
  <c r="F38"/>
  <c r="F39" s="1"/>
  <c r="H33"/>
  <c r="J33"/>
  <c r="F29"/>
  <c r="H29"/>
  <c r="H28"/>
  <c r="J28"/>
  <c r="F22"/>
  <c r="H22"/>
  <c r="J22"/>
  <c r="H21"/>
  <c r="J21"/>
  <c r="H19"/>
  <c r="H15"/>
  <c r="J15"/>
  <c r="H14"/>
  <c r="J14"/>
  <c r="H13"/>
  <c r="F12"/>
  <c r="J8"/>
  <c r="H7"/>
  <c r="J7"/>
  <c r="H6"/>
  <c r="J6"/>
  <c r="F5"/>
  <c r="H363" i="9"/>
  <c r="J363"/>
  <c r="F361"/>
  <c r="H361"/>
  <c r="K361"/>
  <c r="F360"/>
  <c r="J360"/>
  <c r="F359"/>
  <c r="H359"/>
  <c r="H358"/>
  <c r="J358"/>
  <c r="F357"/>
  <c r="H357"/>
  <c r="F356"/>
  <c r="H355"/>
  <c r="J355"/>
  <c r="F354"/>
  <c r="H354"/>
  <c r="J354"/>
  <c r="K354"/>
  <c r="F353"/>
  <c r="H353"/>
  <c r="F352"/>
  <c r="H352"/>
  <c r="J352"/>
  <c r="H351"/>
  <c r="J351"/>
  <c r="F350"/>
  <c r="H349"/>
  <c r="J349"/>
  <c r="F348"/>
  <c r="H348"/>
  <c r="J348"/>
  <c r="J347"/>
  <c r="F346"/>
  <c r="H346"/>
  <c r="J346"/>
  <c r="K346"/>
  <c r="F345"/>
  <c r="H345"/>
  <c r="J345"/>
  <c r="H343"/>
  <c r="J343"/>
  <c r="F342"/>
  <c r="H342"/>
  <c r="J342"/>
  <c r="F341"/>
  <c r="H328"/>
  <c r="J328"/>
  <c r="F326"/>
  <c r="H326"/>
  <c r="J326"/>
  <c r="H325"/>
  <c r="J325"/>
  <c r="H323"/>
  <c r="J323"/>
  <c r="F322"/>
  <c r="J322"/>
  <c r="K322"/>
  <c r="J321"/>
  <c r="F320"/>
  <c r="H320"/>
  <c r="J320"/>
  <c r="K320"/>
  <c r="F319"/>
  <c r="H319"/>
  <c r="J319"/>
  <c r="K319"/>
  <c r="J318"/>
  <c r="K318"/>
  <c r="H317"/>
  <c r="J317"/>
  <c r="F312"/>
  <c r="H312"/>
  <c r="J312"/>
  <c r="K312"/>
  <c r="F311"/>
  <c r="F310"/>
  <c r="J310"/>
  <c r="K310"/>
  <c r="H309"/>
  <c r="J309"/>
  <c r="K309"/>
  <c r="F308"/>
  <c r="H307"/>
  <c r="F306"/>
  <c r="H306"/>
  <c r="J306"/>
  <c r="F257"/>
  <c r="H256"/>
  <c r="J256"/>
  <c r="H255"/>
  <c r="H253"/>
  <c r="J253"/>
  <c r="H252"/>
  <c r="J252"/>
  <c r="F251"/>
  <c r="J250"/>
  <c r="F249"/>
  <c r="H249"/>
  <c r="J249"/>
  <c r="K249"/>
  <c r="H248"/>
  <c r="F247"/>
  <c r="H247"/>
  <c r="K247"/>
  <c r="J246"/>
  <c r="F245"/>
  <c r="H244"/>
  <c r="J244"/>
  <c r="H195"/>
  <c r="H193"/>
  <c r="J193"/>
  <c r="H192"/>
  <c r="J192"/>
  <c r="H190"/>
  <c r="J190"/>
  <c r="H152"/>
  <c r="J152"/>
  <c r="F151"/>
  <c r="H151"/>
  <c r="H146"/>
  <c r="J146"/>
  <c r="F144"/>
  <c r="H144"/>
  <c r="J134"/>
  <c r="H132"/>
  <c r="J132"/>
  <c r="F131"/>
  <c r="H130"/>
  <c r="J130"/>
  <c r="J129"/>
  <c r="F128"/>
  <c r="H127"/>
  <c r="J127"/>
  <c r="H126"/>
  <c r="F125"/>
  <c r="H123"/>
  <c r="J123"/>
  <c r="H78"/>
  <c r="J78"/>
  <c r="J76"/>
  <c r="H75"/>
  <c r="J75"/>
  <c r="H73"/>
  <c r="J73"/>
  <c r="J72"/>
  <c r="H71"/>
  <c r="H70"/>
  <c r="J70"/>
  <c r="F29"/>
  <c r="H29"/>
  <c r="H27"/>
  <c r="F26"/>
  <c r="H26"/>
  <c r="J26"/>
  <c r="K26"/>
  <c r="F23"/>
  <c r="H23"/>
  <c r="J23"/>
  <c r="K23"/>
  <c r="H21"/>
  <c r="J20"/>
  <c r="K20"/>
  <c r="H19"/>
  <c r="F248" l="1"/>
  <c r="H321"/>
  <c r="H251"/>
  <c r="K254"/>
  <c r="K257"/>
  <c r="F323"/>
  <c r="L323" s="1"/>
  <c r="K350"/>
  <c r="H769" i="7"/>
  <c r="K682"/>
  <c r="K722"/>
  <c r="K762"/>
  <c r="K782"/>
  <c r="K802"/>
  <c r="K317" i="9"/>
  <c r="K181" i="7"/>
  <c r="K582"/>
  <c r="H809"/>
  <c r="F123" i="8" s="1"/>
  <c r="G150" i="9" s="1"/>
  <c r="H150" s="1"/>
  <c r="K546" i="7"/>
  <c r="K707"/>
  <c r="K146" i="9"/>
  <c r="K358"/>
  <c r="K94" i="7"/>
  <c r="K126"/>
  <c r="K502"/>
  <c r="K22"/>
  <c r="K341" i="9"/>
  <c r="K359"/>
  <c r="K462" i="7"/>
  <c r="K659"/>
  <c r="L26" i="9"/>
  <c r="L203" i="7"/>
  <c r="L271"/>
  <c r="L406"/>
  <c r="L408"/>
  <c r="J638"/>
  <c r="G90" i="8" s="1"/>
  <c r="I133" i="9" s="1"/>
  <c r="J133" s="1"/>
  <c r="J666" i="7"/>
  <c r="G95" i="8" s="1"/>
  <c r="I303" i="9" s="1"/>
  <c r="J303" s="1"/>
  <c r="J709" i="7"/>
  <c r="G103" i="8" s="1"/>
  <c r="I139" i="9" s="1"/>
  <c r="J139" s="1"/>
  <c r="J744" i="7"/>
  <c r="G110" i="8" s="1"/>
  <c r="I33" i="9" s="1"/>
  <c r="J33" s="1"/>
  <c r="E289" i="7"/>
  <c r="F289" s="1"/>
  <c r="E277"/>
  <c r="F277" s="1"/>
  <c r="E464"/>
  <c r="F464" s="1"/>
  <c r="L464" s="1"/>
  <c r="E475"/>
  <c r="K475" s="1"/>
  <c r="E290"/>
  <c r="F290" s="1"/>
  <c r="E278"/>
  <c r="E250" i="9"/>
  <c r="E191"/>
  <c r="F191" s="1"/>
  <c r="E126"/>
  <c r="F126" s="1"/>
  <c r="L126" s="1"/>
  <c r="E73"/>
  <c r="E21"/>
  <c r="F21" s="1"/>
  <c r="E252"/>
  <c r="E192"/>
  <c r="E127"/>
  <c r="E132"/>
  <c r="E27"/>
  <c r="E195"/>
  <c r="F195" s="1"/>
  <c r="E77"/>
  <c r="F77" s="1"/>
  <c r="E256"/>
  <c r="K169" i="7"/>
  <c r="E199"/>
  <c r="L233"/>
  <c r="E248"/>
  <c r="F248" s="1"/>
  <c r="E260"/>
  <c r="F260" s="1"/>
  <c r="E267"/>
  <c r="F267" s="1"/>
  <c r="E280"/>
  <c r="F280" s="1"/>
  <c r="E287"/>
  <c r="F287" s="1"/>
  <c r="L287" s="1"/>
  <c r="E307"/>
  <c r="F307" s="1"/>
  <c r="E308" s="1"/>
  <c r="K363"/>
  <c r="E465"/>
  <c r="F465" s="1"/>
  <c r="E237"/>
  <c r="F237" s="1"/>
  <c r="E217"/>
  <c r="F217" s="1"/>
  <c r="E197"/>
  <c r="F197" s="1"/>
  <c r="E249"/>
  <c r="E238"/>
  <c r="E218"/>
  <c r="E198"/>
  <c r="E123" i="9"/>
  <c r="F123" s="1"/>
  <c r="E244"/>
  <c r="E19"/>
  <c r="E281" i="7"/>
  <c r="E74" i="9"/>
  <c r="E22"/>
  <c r="E28"/>
  <c r="F28" s="1"/>
  <c r="E78"/>
  <c r="K155" i="7"/>
  <c r="E228"/>
  <c r="F228" s="1"/>
  <c r="E247"/>
  <c r="F247" s="1"/>
  <c r="E259"/>
  <c r="F259" s="1"/>
  <c r="E279"/>
  <c r="F279" s="1"/>
  <c r="E299"/>
  <c r="F299" s="1"/>
  <c r="L299" s="1"/>
  <c r="L309" i="9"/>
  <c r="L352"/>
  <c r="J621" i="7"/>
  <c r="G87" i="8" s="1"/>
  <c r="I120" i="9" s="1"/>
  <c r="J120" s="1"/>
  <c r="J689" i="7"/>
  <c r="G99" i="8" s="1"/>
  <c r="I135" i="9" s="1"/>
  <c r="J135" s="1"/>
  <c r="J769" i="7"/>
  <c r="G115" i="8" s="1"/>
  <c r="I38" i="9" s="1"/>
  <c r="J38" s="1"/>
  <c r="H789" i="7"/>
  <c r="F119" i="8" s="1"/>
  <c r="G145" i="9" s="1"/>
  <c r="H145" s="1"/>
  <c r="L808" i="7"/>
  <c r="K314"/>
  <c r="F314"/>
  <c r="L314" s="1"/>
  <c r="E229"/>
  <c r="F229" s="1"/>
  <c r="E209"/>
  <c r="F209" s="1"/>
  <c r="E189"/>
  <c r="E250"/>
  <c r="K250" s="1"/>
  <c r="E269"/>
  <c r="E230"/>
  <c r="E210"/>
  <c r="E190"/>
  <c r="F190" s="1"/>
  <c r="E72" i="9"/>
  <c r="E293" i="7"/>
  <c r="E253" i="9"/>
  <c r="E193"/>
  <c r="E75"/>
  <c r="E129"/>
  <c r="F129" s="1"/>
  <c r="E24"/>
  <c r="F24" s="1"/>
  <c r="E194"/>
  <c r="F194" s="1"/>
  <c r="L194" s="1"/>
  <c r="E255"/>
  <c r="E130"/>
  <c r="K141" i="7"/>
  <c r="E208"/>
  <c r="F208" s="1"/>
  <c r="E220"/>
  <c r="F220" s="1"/>
  <c r="E227"/>
  <c r="F227" s="1"/>
  <c r="L227" s="1"/>
  <c r="E239"/>
  <c r="F239" s="1"/>
  <c r="K277"/>
  <c r="L345"/>
  <c r="K391"/>
  <c r="E473"/>
  <c r="F473" s="1"/>
  <c r="L23" i="9"/>
  <c r="L152"/>
  <c r="L90" i="7"/>
  <c r="L106"/>
  <c r="L114"/>
  <c r="L223"/>
  <c r="H644"/>
  <c r="F91" i="8" s="1"/>
  <c r="G241" i="9" s="1"/>
  <c r="H241" s="1"/>
  <c r="H689" i="7"/>
  <c r="F99" i="8" s="1"/>
  <c r="G135" i="9" s="1"/>
  <c r="H135" s="1"/>
  <c r="J714" i="7"/>
  <c r="G104" i="8" s="1"/>
  <c r="I140" i="9" s="1"/>
  <c r="J140" s="1"/>
  <c r="J749" i="7"/>
  <c r="G111" i="8" s="1"/>
  <c r="I34" i="9" s="1"/>
  <c r="J34" s="1"/>
  <c r="J754" i="7"/>
  <c r="G112" i="8" s="1"/>
  <c r="I35" i="9" s="1"/>
  <c r="J35" s="1"/>
  <c r="J774" i="7"/>
  <c r="G116" i="8" s="1"/>
  <c r="I39" i="9" s="1"/>
  <c r="J39" s="1"/>
  <c r="E509" i="7"/>
  <c r="F509" s="1"/>
  <c r="E510" s="1"/>
  <c r="F510" s="1"/>
  <c r="L510" s="1"/>
  <c r="E335"/>
  <c r="E474"/>
  <c r="F474" s="1"/>
  <c r="E301"/>
  <c r="F301" s="1"/>
  <c r="E463"/>
  <c r="E460"/>
  <c r="F460" s="1"/>
  <c r="E482"/>
  <c r="F482" s="1"/>
  <c r="F487" s="1"/>
  <c r="E68" i="8" s="1"/>
  <c r="E295" i="9" s="1"/>
  <c r="E257" i="7"/>
  <c r="E471"/>
  <c r="E266"/>
  <c r="F266" s="1"/>
  <c r="E246" i="9"/>
  <c r="E190"/>
  <c r="F190" s="1"/>
  <c r="L190" s="1"/>
  <c r="E70"/>
  <c r="E76"/>
  <c r="E25"/>
  <c r="F25" s="1"/>
  <c r="E13" i="7"/>
  <c r="K61"/>
  <c r="E188"/>
  <c r="F188" s="1"/>
  <c r="L188" s="1"/>
  <c r="E200"/>
  <c r="F200" s="1"/>
  <c r="K201"/>
  <c r="E207"/>
  <c r="F207" s="1"/>
  <c r="E219"/>
  <c r="F219" s="1"/>
  <c r="E251"/>
  <c r="F251" s="1"/>
  <c r="E268"/>
  <c r="F268" s="1"/>
  <c r="L268" s="1"/>
  <c r="E288"/>
  <c r="F288" s="1"/>
  <c r="K321"/>
  <c r="E461"/>
  <c r="F461" s="1"/>
  <c r="K8"/>
  <c r="K19"/>
  <c r="K33"/>
  <c r="J44"/>
  <c r="G10" i="8" s="1"/>
  <c r="I34" i="7" s="1"/>
  <c r="J34" s="1"/>
  <c r="K52"/>
  <c r="K97"/>
  <c r="K157"/>
  <c r="K172"/>
  <c r="K202"/>
  <c r="K270"/>
  <c r="K302"/>
  <c r="K443"/>
  <c r="J699"/>
  <c r="G101" i="8" s="1"/>
  <c r="I137" i="9" s="1"/>
  <c r="J137" s="1"/>
  <c r="H754" i="7"/>
  <c r="F112" i="8" s="1"/>
  <c r="G35" i="9" s="1"/>
  <c r="H35" s="1"/>
  <c r="J759" i="7"/>
  <c r="G113" i="8" s="1"/>
  <c r="I36" i="9" s="1"/>
  <c r="J36" s="1"/>
  <c r="L283" i="7"/>
  <c r="L303"/>
  <c r="K324" i="9"/>
  <c r="K342"/>
  <c r="L401" i="7"/>
  <c r="K405"/>
  <c r="K430"/>
  <c r="K454"/>
  <c r="K474"/>
  <c r="L486"/>
  <c r="K490"/>
  <c r="K494"/>
  <c r="E503"/>
  <c r="K503" s="1"/>
  <c r="K512"/>
  <c r="H548"/>
  <c r="F75" i="8" s="1"/>
  <c r="G113" i="9" s="1"/>
  <c r="H113" s="1"/>
  <c r="K558" i="7"/>
  <c r="K570"/>
  <c r="J585"/>
  <c r="G81" i="8" s="1"/>
  <c r="I186" i="9" s="1"/>
  <c r="J186" s="1"/>
  <c r="K606" i="7"/>
  <c r="K618"/>
  <c r="L626"/>
  <c r="K674"/>
  <c r="J704"/>
  <c r="G102" i="8" s="1"/>
  <c r="I138" i="9" s="1"/>
  <c r="J138" s="1"/>
  <c r="H799" i="7"/>
  <c r="F121" i="8" s="1"/>
  <c r="G148" i="9" s="1"/>
  <c r="H148" s="1"/>
  <c r="L25"/>
  <c r="K28"/>
  <c r="K29"/>
  <c r="K77"/>
  <c r="K125"/>
  <c r="K191"/>
  <c r="K195"/>
  <c r="K306"/>
  <c r="K307"/>
  <c r="K311"/>
  <c r="K326"/>
  <c r="K344"/>
  <c r="K345"/>
  <c r="K348"/>
  <c r="K349"/>
  <c r="K352"/>
  <c r="K353"/>
  <c r="K356"/>
  <c r="K357"/>
  <c r="E104" i="7"/>
  <c r="F104" s="1"/>
  <c r="L104" s="1"/>
  <c r="E103"/>
  <c r="F103" s="1"/>
  <c r="L103" s="1"/>
  <c r="L251" i="9"/>
  <c r="J29"/>
  <c r="L29" s="1"/>
  <c r="J126"/>
  <c r="J191"/>
  <c r="J307"/>
  <c r="K325"/>
  <c r="K343"/>
  <c r="K347"/>
  <c r="K351"/>
  <c r="K355"/>
  <c r="J357"/>
  <c r="J362" s="1"/>
  <c r="J387" s="1"/>
  <c r="I17" i="10" s="1"/>
  <c r="J17" s="1"/>
  <c r="J29" i="7"/>
  <c r="J61"/>
  <c r="L61" s="1"/>
  <c r="J217"/>
  <c r="L217" s="1"/>
  <c r="J237"/>
  <c r="J277"/>
  <c r="J289"/>
  <c r="L315"/>
  <c r="J321"/>
  <c r="J325" s="1"/>
  <c r="G45" i="8" s="1"/>
  <c r="J430" i="7"/>
  <c r="L430" s="1"/>
  <c r="J474"/>
  <c r="J482"/>
  <c r="J487" s="1"/>
  <c r="G68" i="8" s="1"/>
  <c r="I295" i="9" s="1"/>
  <c r="J295" s="1"/>
  <c r="J642" i="7"/>
  <c r="E748"/>
  <c r="K315"/>
  <c r="L310" i="9"/>
  <c r="L355"/>
  <c r="J195"/>
  <c r="L345"/>
  <c r="K360"/>
  <c r="J141" i="7"/>
  <c r="L141" s="1"/>
  <c r="L156"/>
  <c r="J169"/>
  <c r="J201"/>
  <c r="L201" s="1"/>
  <c r="J363"/>
  <c r="L392"/>
  <c r="J405"/>
  <c r="J409" s="1"/>
  <c r="G57" i="8" s="1"/>
  <c r="I16" i="9" s="1"/>
  <c r="J16" s="1"/>
  <c r="J454" i="7"/>
  <c r="J457" s="1"/>
  <c r="G65" i="8" s="1"/>
  <c r="I302" i="9" s="1"/>
  <c r="J302" s="1"/>
  <c r="J494" i="7"/>
  <c r="J558"/>
  <c r="J606"/>
  <c r="J674"/>
  <c r="L674" s="1"/>
  <c r="J722"/>
  <c r="J724" s="1"/>
  <c r="G106" i="8" s="1"/>
  <c r="I281" i="9" s="1"/>
  <c r="J281" s="1"/>
  <c r="J782" i="7"/>
  <c r="J784" s="1"/>
  <c r="G118" i="8" s="1"/>
  <c r="I143" i="9" s="1"/>
  <c r="J143" s="1"/>
  <c r="K128"/>
  <c r="L351"/>
  <c r="J159" i="7"/>
  <c r="G27" i="8" s="1"/>
  <c r="K630" i="7"/>
  <c r="H9"/>
  <c r="F4" i="8" s="1"/>
  <c r="J30" i="7"/>
  <c r="G7" i="8" s="1"/>
  <c r="K68" i="7"/>
  <c r="K78"/>
  <c r="K102"/>
  <c r="K150"/>
  <c r="K162"/>
  <c r="K212"/>
  <c r="K232"/>
  <c r="K239"/>
  <c r="K248"/>
  <c r="K252"/>
  <c r="K259"/>
  <c r="K276"/>
  <c r="K279"/>
  <c r="K372"/>
  <c r="J579"/>
  <c r="G80" i="8" s="1"/>
  <c r="I185" i="9" s="1"/>
  <c r="J185" s="1"/>
  <c r="K589" i="7"/>
  <c r="K612"/>
  <c r="K664"/>
  <c r="K123" i="9"/>
  <c r="K129"/>
  <c r="K151"/>
  <c r="K152"/>
  <c r="K245"/>
  <c r="J99" i="7"/>
  <c r="G19" i="8" s="1"/>
  <c r="I102" i="9" s="1"/>
  <c r="J102" s="1"/>
  <c r="J175" i="7"/>
  <c r="G29" i="8" s="1"/>
  <c r="I269" i="9" s="1"/>
  <c r="J269" s="1"/>
  <c r="H445" i="7"/>
  <c r="F63" i="8" s="1"/>
  <c r="G300" i="9" s="1"/>
  <c r="H300" s="1"/>
  <c r="L618" i="7"/>
  <c r="J145"/>
  <c r="G25" i="8" s="1"/>
  <c r="I80" i="9" s="1"/>
  <c r="J80" s="1"/>
  <c r="J367" i="7"/>
  <c r="G51" i="8" s="1"/>
  <c r="I62" i="9" s="1"/>
  <c r="J62" s="1"/>
  <c r="J107" i="7"/>
  <c r="G20" i="8" s="1"/>
  <c r="I103" i="9" s="1"/>
  <c r="J103" s="1"/>
  <c r="J451" i="7"/>
  <c r="G64" i="8" s="1"/>
  <c r="I301" i="9" s="1"/>
  <c r="J301" s="1"/>
  <c r="L94" i="7"/>
  <c r="K106"/>
  <c r="E170"/>
  <c r="F170" s="1"/>
  <c r="L170" s="1"/>
  <c r="J445"/>
  <c r="G63" i="8" s="1"/>
  <c r="I300" i="9" s="1"/>
  <c r="J300" s="1"/>
  <c r="K577" i="7"/>
  <c r="H609"/>
  <c r="F85" i="8" s="1"/>
  <c r="G118" i="9" s="1"/>
  <c r="H118" s="1"/>
  <c r="H159" i="7"/>
  <c r="F27" i="8" s="1"/>
  <c r="G124" i="9" s="1"/>
  <c r="H124" s="1"/>
  <c r="K227" i="7"/>
  <c r="J248"/>
  <c r="L248" s="1"/>
  <c r="H279"/>
  <c r="L279" s="1"/>
  <c r="K288"/>
  <c r="J650"/>
  <c r="G92" i="8" s="1"/>
  <c r="I68" i="9" s="1"/>
  <c r="J68" s="1"/>
  <c r="L654" i="7"/>
  <c r="H719"/>
  <c r="F105" i="8" s="1"/>
  <c r="G141" i="9" s="1"/>
  <c r="H141" s="1"/>
  <c r="J35" i="7"/>
  <c r="G8" i="8" s="1"/>
  <c r="I276" i="9" s="1"/>
  <c r="J276" s="1"/>
  <c r="L292" i="7"/>
  <c r="J439"/>
  <c r="G62" i="8" s="1"/>
  <c r="I299" i="9" s="1"/>
  <c r="J299" s="1"/>
  <c r="F52" i="7"/>
  <c r="F53" s="1"/>
  <c r="L53" s="1"/>
  <c r="K67"/>
  <c r="K82"/>
  <c r="J150"/>
  <c r="L150" s="1"/>
  <c r="E183"/>
  <c r="F183" s="1"/>
  <c r="L183" s="1"/>
  <c r="H325"/>
  <c r="F45" i="8" s="1"/>
  <c r="J561" i="7"/>
  <c r="G77" i="8" s="1"/>
  <c r="I17" i="9" s="1"/>
  <c r="J17" s="1"/>
  <c r="H633" i="7"/>
  <c r="F89" i="8" s="1"/>
  <c r="G280" i="9" s="1"/>
  <c r="H280" s="1"/>
  <c r="J184" i="7"/>
  <c r="G30" i="8" s="1"/>
  <c r="I270" i="9" s="1"/>
  <c r="J270" s="1"/>
  <c r="J427" i="7"/>
  <c r="G60" i="8" s="1"/>
  <c r="I297" i="9" s="1"/>
  <c r="J297" s="1"/>
  <c r="J9" i="7"/>
  <c r="G4" i="8" s="1"/>
  <c r="K12" i="7"/>
  <c r="L22"/>
  <c r="E127"/>
  <c r="F127" s="1"/>
  <c r="L127" s="1"/>
  <c r="H145"/>
  <c r="F25" i="8" s="1"/>
  <c r="G80" i="9" s="1"/>
  <c r="H80" s="1"/>
  <c r="K178" i="7"/>
  <c r="L538"/>
  <c r="J573"/>
  <c r="G79" i="8" s="1"/>
  <c r="H627" i="7"/>
  <c r="F88" i="8" s="1"/>
  <c r="G121" i="9" s="1"/>
  <c r="H121" s="1"/>
  <c r="F97" i="7"/>
  <c r="L97" s="1"/>
  <c r="F202"/>
  <c r="L202" s="1"/>
  <c r="F432"/>
  <c r="L432" s="1"/>
  <c r="H585"/>
  <c r="F81" i="8" s="1"/>
  <c r="G186" i="9" s="1"/>
  <c r="H186" s="1"/>
  <c r="E703" i="7"/>
  <c r="K703" s="1"/>
  <c r="E723"/>
  <c r="K723" s="1"/>
  <c r="H729"/>
  <c r="F107" i="8" s="1"/>
  <c r="G30" i="9" s="1"/>
  <c r="H30" s="1"/>
  <c r="K221" i="7"/>
  <c r="J123"/>
  <c r="G22" i="8" s="1"/>
  <c r="I7" i="9" s="1"/>
  <c r="J7" s="1"/>
  <c r="J136" i="7"/>
  <c r="J138" s="1"/>
  <c r="G24" i="8" s="1"/>
  <c r="K136" i="7"/>
  <c r="K143"/>
  <c r="F143"/>
  <c r="L143" s="1"/>
  <c r="J164"/>
  <c r="J166" s="1"/>
  <c r="G28" i="8" s="1"/>
  <c r="I259" i="9" s="1"/>
  <c r="J259" s="1"/>
  <c r="K164" i="7"/>
  <c r="H173"/>
  <c r="E174" s="1"/>
  <c r="K174" s="1"/>
  <c r="K173"/>
  <c r="K210"/>
  <c r="F210"/>
  <c r="F214" s="1"/>
  <c r="K230"/>
  <c r="F230"/>
  <c r="L230" s="1"/>
  <c r="H251"/>
  <c r="K294"/>
  <c r="F294"/>
  <c r="J300"/>
  <c r="J304" s="1"/>
  <c r="G42" i="8" s="1"/>
  <c r="I153" i="9" s="1"/>
  <c r="J153" s="1"/>
  <c r="K300" i="7"/>
  <c r="H307"/>
  <c r="K328"/>
  <c r="H328"/>
  <c r="K342"/>
  <c r="H342"/>
  <c r="H346" s="1"/>
  <c r="F48" i="8" s="1"/>
  <c r="G232" i="9" s="1"/>
  <c r="H232" s="1"/>
  <c r="K365" i="7"/>
  <c r="F365"/>
  <c r="F379"/>
  <c r="L379" s="1"/>
  <c r="K379"/>
  <c r="H398"/>
  <c r="H402" s="1"/>
  <c r="F56" i="8" s="1"/>
  <c r="G65" i="9" s="1"/>
  <c r="H65" s="1"/>
  <c r="K398" i="7"/>
  <c r="K431"/>
  <c r="F431"/>
  <c r="F433" s="1"/>
  <c r="E61" i="8" s="1"/>
  <c r="E298" i="9" s="1"/>
  <c r="H436" i="7"/>
  <c r="L436" s="1"/>
  <c r="K436"/>
  <c r="K492"/>
  <c r="H492"/>
  <c r="H497" s="1"/>
  <c r="F69" i="8" s="1"/>
  <c r="G274" i="9" s="1"/>
  <c r="H274" s="1"/>
  <c r="H500" i="7"/>
  <c r="H504" s="1"/>
  <c r="F70" i="8" s="1"/>
  <c r="G275" i="9" s="1"/>
  <c r="H275" s="1"/>
  <c r="K500" i="7"/>
  <c r="J533"/>
  <c r="J535" s="1"/>
  <c r="G73" i="8" s="1"/>
  <c r="I111" i="9" s="1"/>
  <c r="J111" s="1"/>
  <c r="K533" i="7"/>
  <c r="J545"/>
  <c r="J548" s="1"/>
  <c r="G75" i="8" s="1"/>
  <c r="K545" i="7"/>
  <c r="K552"/>
  <c r="H552"/>
  <c r="L552" s="1"/>
  <c r="K564"/>
  <c r="H564"/>
  <c r="H567" s="1"/>
  <c r="F78" i="8" s="1"/>
  <c r="G240" i="9" s="1"/>
  <c r="H240" s="1"/>
  <c r="H576" i="7"/>
  <c r="H579" s="1"/>
  <c r="F80" i="8" s="1"/>
  <c r="G185" i="9" s="1"/>
  <c r="H185" s="1"/>
  <c r="K576" i="7"/>
  <c r="K631"/>
  <c r="F631"/>
  <c r="E637"/>
  <c r="H638"/>
  <c r="F90" i="8" s="1"/>
  <c r="G133" i="9" s="1"/>
  <c r="H133" s="1"/>
  <c r="K641" i="7"/>
  <c r="J641"/>
  <c r="J644" s="1"/>
  <c r="G91" i="8" s="1"/>
  <c r="I241" i="9" s="1"/>
  <c r="J241" s="1"/>
  <c r="K647" i="7"/>
  <c r="F647"/>
  <c r="L647" s="1"/>
  <c r="K767"/>
  <c r="F767"/>
  <c r="L767" s="1"/>
  <c r="J777"/>
  <c r="J779" s="1"/>
  <c r="G117" i="8" s="1"/>
  <c r="I142" i="9" s="1"/>
  <c r="J142" s="1"/>
  <c r="K777" i="7"/>
  <c r="K792"/>
  <c r="H792"/>
  <c r="L792" s="1"/>
  <c r="K807"/>
  <c r="F807"/>
  <c r="F809" s="1"/>
  <c r="L809" s="1"/>
  <c r="K5"/>
  <c r="F8"/>
  <c r="L8" s="1"/>
  <c r="H16"/>
  <c r="F5" i="8" s="1"/>
  <c r="G81" i="7" s="1"/>
  <c r="H81" s="1"/>
  <c r="F19"/>
  <c r="L19" s="1"/>
  <c r="K56"/>
  <c r="H68"/>
  <c r="H70" s="1"/>
  <c r="F15" i="8" s="1"/>
  <c r="G74" i="7" s="1"/>
  <c r="H74" s="1"/>
  <c r="J91"/>
  <c r="G18" i="8" s="1"/>
  <c r="I221" i="9" s="1"/>
  <c r="J221" s="1"/>
  <c r="H102" i="7"/>
  <c r="L102" s="1"/>
  <c r="K105"/>
  <c r="J212"/>
  <c r="L212" s="1"/>
  <c r="H219"/>
  <c r="H224" s="1"/>
  <c r="F34" i="8" s="1"/>
  <c r="J232" i="7"/>
  <c r="L232" s="1"/>
  <c r="H239"/>
  <c r="H244" s="1"/>
  <c r="F36" i="8" s="1"/>
  <c r="G226" i="9" s="1"/>
  <c r="H226" s="1"/>
  <c r="K425" i="7"/>
  <c r="F443"/>
  <c r="L443" s="1"/>
  <c r="H612"/>
  <c r="K636"/>
  <c r="K86"/>
  <c r="H86"/>
  <c r="H91" s="1"/>
  <c r="F18" i="8" s="1"/>
  <c r="G173" i="9" s="1"/>
  <c r="H173" s="1"/>
  <c r="K118" i="7"/>
  <c r="H118"/>
  <c r="H134"/>
  <c r="L134" s="1"/>
  <c r="K134"/>
  <c r="K198"/>
  <c r="F198"/>
  <c r="J200"/>
  <c r="K211"/>
  <c r="H211"/>
  <c r="L211" s="1"/>
  <c r="K218"/>
  <c r="F218"/>
  <c r="L218" s="1"/>
  <c r="K231"/>
  <c r="H231"/>
  <c r="K267"/>
  <c r="H267"/>
  <c r="H272" s="1"/>
  <c r="F39" i="8" s="1"/>
  <c r="J280" i="7"/>
  <c r="L280" s="1"/>
  <c r="K280"/>
  <c r="J330"/>
  <c r="J332" s="1"/>
  <c r="G46" i="8" s="1"/>
  <c r="I61" i="9" s="1"/>
  <c r="J61" s="1"/>
  <c r="K330" i="7"/>
  <c r="K351"/>
  <c r="F351"/>
  <c r="L351" s="1"/>
  <c r="K384"/>
  <c r="H384"/>
  <c r="H388" s="1"/>
  <c r="F54" i="8" s="1"/>
  <c r="G63" i="9" s="1"/>
  <c r="H63" s="1"/>
  <c r="J386" i="7"/>
  <c r="J388" s="1"/>
  <c r="G54" i="8" s="1"/>
  <c r="I63" i="9" s="1"/>
  <c r="J63" s="1"/>
  <c r="K386" i="7"/>
  <c r="J400"/>
  <c r="K400"/>
  <c r="F407"/>
  <c r="F409" s="1"/>
  <c r="E57" i="8" s="1"/>
  <c r="E16" i="9" s="1"/>
  <c r="K407" i="7"/>
  <c r="K419"/>
  <c r="F419"/>
  <c r="L419" s="1"/>
  <c r="H448"/>
  <c r="L448" s="1"/>
  <c r="K448"/>
  <c r="K460"/>
  <c r="H460"/>
  <c r="H468" s="1"/>
  <c r="F66" i="8" s="1"/>
  <c r="G293" i="9" s="1"/>
  <c r="H293" s="1"/>
  <c r="K463" i="7"/>
  <c r="F463"/>
  <c r="L463" s="1"/>
  <c r="K471"/>
  <c r="F471"/>
  <c r="J473"/>
  <c r="L473" s="1"/>
  <c r="J477"/>
  <c r="K477"/>
  <c r="J493"/>
  <c r="J497" s="1"/>
  <c r="G69" i="8" s="1"/>
  <c r="I274" i="9" s="1"/>
  <c r="J274" s="1"/>
  <c r="K493" i="7"/>
  <c r="K495"/>
  <c r="F495"/>
  <c r="L495" s="1"/>
  <c r="K507"/>
  <c r="F507"/>
  <c r="H509"/>
  <c r="J511"/>
  <c r="K511"/>
  <c r="J525"/>
  <c r="K525"/>
  <c r="H540"/>
  <c r="E541" s="1"/>
  <c r="F541" s="1"/>
  <c r="L541" s="1"/>
  <c r="K540"/>
  <c r="F583"/>
  <c r="L583" s="1"/>
  <c r="K583"/>
  <c r="K588"/>
  <c r="H588"/>
  <c r="H600"/>
  <c r="H603" s="1"/>
  <c r="F84" i="8" s="1"/>
  <c r="G117" i="9" s="1"/>
  <c r="H117" s="1"/>
  <c r="K600" i="7"/>
  <c r="J601"/>
  <c r="J603" s="1"/>
  <c r="G84" i="8" s="1"/>
  <c r="I117" i="9" s="1"/>
  <c r="J117" s="1"/>
  <c r="K601" i="7"/>
  <c r="K607"/>
  <c r="F607"/>
  <c r="L607" s="1"/>
  <c r="J613"/>
  <c r="J615" s="1"/>
  <c r="G86" i="8" s="1"/>
  <c r="I119" i="9" s="1"/>
  <c r="J119" s="1"/>
  <c r="K613" i="7"/>
  <c r="K619"/>
  <c r="F619"/>
  <c r="L619" s="1"/>
  <c r="K625"/>
  <c r="J625"/>
  <c r="K653"/>
  <c r="J653"/>
  <c r="J656" s="1"/>
  <c r="G93" i="8" s="1"/>
  <c r="I242" i="9" s="1"/>
  <c r="J242" s="1"/>
  <c r="J669" i="7"/>
  <c r="J671" s="1"/>
  <c r="G96" i="8" s="1"/>
  <c r="I304" i="9" s="1"/>
  <c r="J304" s="1"/>
  <c r="K669" i="7"/>
  <c r="K675"/>
  <c r="F675"/>
  <c r="L675" s="1"/>
  <c r="K687"/>
  <c r="F687"/>
  <c r="L687" s="1"/>
  <c r="K692"/>
  <c r="H692"/>
  <c r="H694" s="1"/>
  <c r="F100" i="8" s="1"/>
  <c r="G136" i="9" s="1"/>
  <c r="H136" s="1"/>
  <c r="H712" i="7"/>
  <c r="K712"/>
  <c r="J717"/>
  <c r="J719" s="1"/>
  <c r="G105" i="8" s="1"/>
  <c r="I141" i="9" s="1"/>
  <c r="J141" s="1"/>
  <c r="K717" i="7"/>
  <c r="K727"/>
  <c r="F727"/>
  <c r="H732"/>
  <c r="K732"/>
  <c r="J737"/>
  <c r="J739" s="1"/>
  <c r="G109" i="8" s="1"/>
  <c r="I32" i="9" s="1"/>
  <c r="J32" s="1"/>
  <c r="K737" i="7"/>
  <c r="H772"/>
  <c r="H774" s="1"/>
  <c r="F116" i="8" s="1"/>
  <c r="G39" i="9" s="1"/>
  <c r="H39" s="1"/>
  <c r="K772" i="7"/>
  <c r="K787"/>
  <c r="F787"/>
  <c r="J797"/>
  <c r="J799" s="1"/>
  <c r="G121" i="8" s="1"/>
  <c r="I148" i="9" s="1"/>
  <c r="J148" s="1"/>
  <c r="K797" i="7"/>
  <c r="F33"/>
  <c r="L33" s="1"/>
  <c r="K60"/>
  <c r="J78"/>
  <c r="L78" s="1"/>
  <c r="K148"/>
  <c r="F157"/>
  <c r="L157" s="1"/>
  <c r="K187"/>
  <c r="F270"/>
  <c r="K291"/>
  <c r="J311"/>
  <c r="G43" i="8" s="1"/>
  <c r="I229" i="9" s="1"/>
  <c r="J372" i="7"/>
  <c r="J374" s="1"/>
  <c r="G52" i="8" s="1"/>
  <c r="I15" i="9" s="1"/>
  <c r="J15" s="1"/>
  <c r="K393" i="7"/>
  <c r="K413"/>
  <c r="K437"/>
  <c r="F659"/>
  <c r="L659" s="1"/>
  <c r="F707"/>
  <c r="L707" s="1"/>
  <c r="J16"/>
  <c r="G5" i="8" s="1"/>
  <c r="I81" i="7" s="1"/>
  <c r="J81" s="1"/>
  <c r="K238"/>
  <c r="F238"/>
  <c r="L238" s="1"/>
  <c r="J240"/>
  <c r="J244" s="1"/>
  <c r="G36" i="8" s="1"/>
  <c r="I226" i="9" s="1"/>
  <c r="J226" s="1"/>
  <c r="K240" i="7"/>
  <c r="K258"/>
  <c r="F258"/>
  <c r="L258" s="1"/>
  <c r="K275"/>
  <c r="H275"/>
  <c r="L275" s="1"/>
  <c r="K278"/>
  <c r="F278"/>
  <c r="H287"/>
  <c r="H296" s="1"/>
  <c r="F41" i="8" s="1"/>
  <c r="G59" i="9" s="1"/>
  <c r="H59" s="1"/>
  <c r="K287" i="7"/>
  <c r="K323"/>
  <c r="F323"/>
  <c r="L323" s="1"/>
  <c r="F337"/>
  <c r="K337"/>
  <c r="J344"/>
  <c r="K344"/>
  <c r="K356"/>
  <c r="H356"/>
  <c r="H360" s="1"/>
  <c r="F50" i="8" s="1"/>
  <c r="G110" i="9" s="1"/>
  <c r="H110" s="1"/>
  <c r="K370" i="7"/>
  <c r="H370"/>
  <c r="H374" s="1"/>
  <c r="F52" i="8" s="1"/>
  <c r="G15" i="9" s="1"/>
  <c r="H15" s="1"/>
  <c r="H412" i="7"/>
  <c r="H415" s="1"/>
  <c r="F58" i="8" s="1"/>
  <c r="G236" i="9" s="1"/>
  <c r="H236" s="1"/>
  <c r="K412" i="7"/>
  <c r="H424"/>
  <c r="H427" s="1"/>
  <c r="F60" i="8" s="1"/>
  <c r="G297" i="9" s="1"/>
  <c r="H297" s="1"/>
  <c r="K424" i="7"/>
  <c r="K461"/>
  <c r="J461"/>
  <c r="J468" s="1"/>
  <c r="G66" i="8" s="1"/>
  <c r="I293" i="9" s="1"/>
  <c r="J293" s="1"/>
  <c r="K472" i="7"/>
  <c r="H472"/>
  <c r="H479" s="1"/>
  <c r="F67" i="8" s="1"/>
  <c r="G294" i="9" s="1"/>
  <c r="H294" s="1"/>
  <c r="K483" i="7"/>
  <c r="F483"/>
  <c r="K491"/>
  <c r="F491"/>
  <c r="L491" s="1"/>
  <c r="F539"/>
  <c r="L539" s="1"/>
  <c r="K539"/>
  <c r="K551"/>
  <c r="F551"/>
  <c r="L551" s="1"/>
  <c r="J565"/>
  <c r="J567" s="1"/>
  <c r="G78" i="8" s="1"/>
  <c r="I240" i="9" s="1"/>
  <c r="J240" s="1"/>
  <c r="K565" i="7"/>
  <c r="K747"/>
  <c r="F747"/>
  <c r="L747" s="1"/>
  <c r="L12"/>
  <c r="J23"/>
  <c r="G6" i="8" s="1"/>
  <c r="H75" i="7"/>
  <c r="F16" i="8" s="1"/>
  <c r="G518" i="7" s="1"/>
  <c r="H518" s="1"/>
  <c r="K89"/>
  <c r="J152"/>
  <c r="G26" i="8" s="1"/>
  <c r="I261" i="9" s="1"/>
  <c r="J261" s="1"/>
  <c r="H162" i="7"/>
  <c r="L162" s="1"/>
  <c r="F172"/>
  <c r="K207"/>
  <c r="K228"/>
  <c r="L231"/>
  <c r="K242"/>
  <c r="J252"/>
  <c r="J254" s="1"/>
  <c r="G37" i="8" s="1"/>
  <c r="I57" i="9" s="1"/>
  <c r="J57" s="1"/>
  <c r="H259" i="7"/>
  <c r="L259" s="1"/>
  <c r="J276"/>
  <c r="K290"/>
  <c r="J589"/>
  <c r="J591" s="1"/>
  <c r="G82" i="8" s="1"/>
  <c r="I187" i="9" s="1"/>
  <c r="J187" s="1"/>
  <c r="F144" i="7"/>
  <c r="L144" s="1"/>
  <c r="H152"/>
  <c r="F26" i="8" s="1"/>
  <c r="G261" i="9" s="1"/>
  <c r="H261" s="1"/>
  <c r="L291" i="7"/>
  <c r="L301"/>
  <c r="J360"/>
  <c r="G50" i="8" s="1"/>
  <c r="I181" i="9" s="1"/>
  <c r="J181" s="1"/>
  <c r="J421" i="7"/>
  <c r="G59" i="8" s="1"/>
  <c r="I237" i="9" s="1"/>
  <c r="J237" s="1"/>
  <c r="H555" i="7"/>
  <c r="F76" i="8" s="1"/>
  <c r="J627" i="7"/>
  <c r="G88" i="8" s="1"/>
  <c r="I121" i="9" s="1"/>
  <c r="J121" s="1"/>
  <c r="H671" i="7"/>
  <c r="F96" i="8" s="1"/>
  <c r="G304" i="9" s="1"/>
  <c r="H304" s="1"/>
  <c r="E670" i="7"/>
  <c r="J679"/>
  <c r="G97" i="8" s="1"/>
  <c r="I305" i="9" s="1"/>
  <c r="J305" s="1"/>
  <c r="J296" i="7"/>
  <c r="G41" i="8" s="1"/>
  <c r="I59" i="9" s="1"/>
  <c r="J59" s="1"/>
  <c r="L365" i="7"/>
  <c r="K748"/>
  <c r="F748"/>
  <c r="L748" s="1"/>
  <c r="H764"/>
  <c r="F114" i="8" s="1"/>
  <c r="G37" i="9" s="1"/>
  <c r="H37" s="1"/>
  <c r="H99" i="7"/>
  <c r="F19" i="8" s="1"/>
  <c r="G102" i="9" s="1"/>
  <c r="H102" s="1"/>
  <c r="J115" i="7"/>
  <c r="G21" i="8" s="1"/>
  <c r="I6" i="9" s="1"/>
  <c r="J6" s="1"/>
  <c r="L148" i="7"/>
  <c r="L164"/>
  <c r="J263"/>
  <c r="G38" i="8" s="1"/>
  <c r="I107" i="9" s="1"/>
  <c r="J107" s="1"/>
  <c r="L289" i="7"/>
  <c r="J402"/>
  <c r="G56" i="8" s="1"/>
  <c r="I65" i="9" s="1"/>
  <c r="J65" s="1"/>
  <c r="H421" i="7"/>
  <c r="F59" i="8" s="1"/>
  <c r="G237" i="9" s="1"/>
  <c r="H237" s="1"/>
  <c r="K426" i="7"/>
  <c r="J609"/>
  <c r="G85" i="8" s="1"/>
  <c r="I118" i="9" s="1"/>
  <c r="J118" s="1"/>
  <c r="F608" i="7"/>
  <c r="L608" s="1"/>
  <c r="K608"/>
  <c r="J339"/>
  <c r="G47" i="8" s="1"/>
  <c r="I13" i="9" s="1"/>
  <c r="J13" s="1"/>
  <c r="L372" i="7"/>
  <c r="E373"/>
  <c r="F373" s="1"/>
  <c r="L373" s="1"/>
  <c r="J542"/>
  <c r="G74" i="8" s="1"/>
  <c r="I238" i="9" s="1"/>
  <c r="J238" s="1"/>
  <c r="H591" i="7"/>
  <c r="F82" i="8" s="1"/>
  <c r="G187" i="9" s="1"/>
  <c r="H187" s="1"/>
  <c r="L600" i="7"/>
  <c r="K197"/>
  <c r="K519"/>
  <c r="K538"/>
  <c r="K595"/>
  <c r="J353"/>
  <c r="G49" i="8" s="1"/>
  <c r="I180" i="9" s="1"/>
  <c r="J180" s="1"/>
  <c r="J395" i="7"/>
  <c r="G55" i="8" s="1"/>
  <c r="I64" i="9" s="1"/>
  <c r="J64" s="1"/>
  <c r="H395" i="7"/>
  <c r="F55" i="8" s="1"/>
  <c r="G64" i="9" s="1"/>
  <c r="H64" s="1"/>
  <c r="E394" i="7"/>
  <c r="F394" s="1"/>
  <c r="L394" s="1"/>
  <c r="J528"/>
  <c r="G72" i="8" s="1"/>
  <c r="I279" i="9" s="1"/>
  <c r="J279" s="1"/>
  <c r="H561" i="7"/>
  <c r="F77" i="8" s="1"/>
  <c r="G66" i="9" s="1"/>
  <c r="H66" s="1"/>
  <c r="J597" i="7"/>
  <c r="G83" i="8" s="1"/>
  <c r="I188" i="9" s="1"/>
  <c r="J188" s="1"/>
  <c r="L642" i="7"/>
  <c r="H684"/>
  <c r="F98" i="8" s="1"/>
  <c r="G134" i="9" s="1"/>
  <c r="H134" s="1"/>
  <c r="L727" i="7"/>
  <c r="K13"/>
  <c r="J131"/>
  <c r="G23" i="8" s="1"/>
  <c r="I223" i="9" s="1"/>
  <c r="J223" s="1"/>
  <c r="K358" i="7"/>
  <c r="K501"/>
  <c r="K697"/>
  <c r="J504"/>
  <c r="G70" i="8" s="1"/>
  <c r="I275" i="9" s="1"/>
  <c r="J275" s="1"/>
  <c r="H621" i="7"/>
  <c r="F87" i="8" s="1"/>
  <c r="G120" i="9" s="1"/>
  <c r="H120" s="1"/>
  <c r="L636" i="7"/>
  <c r="K191"/>
  <c r="K292"/>
  <c r="K532"/>
  <c r="J633"/>
  <c r="G89" i="8" s="1"/>
  <c r="I280" i="9" s="1"/>
  <c r="J280" s="1"/>
  <c r="K648" i="7"/>
  <c r="K752"/>
  <c r="K144" i="9"/>
  <c r="L477" i="7"/>
  <c r="K20"/>
  <c r="F20"/>
  <c r="L20" s="1"/>
  <c r="E414"/>
  <c r="F414" s="1"/>
  <c r="L414" s="1"/>
  <c r="L546"/>
  <c r="F516"/>
  <c r="G271" i="9"/>
  <c r="H271" s="1"/>
  <c r="G230"/>
  <c r="H230" s="1"/>
  <c r="G178"/>
  <c r="H178" s="1"/>
  <c r="G273"/>
  <c r="H273" s="1"/>
  <c r="G189"/>
  <c r="H189" s="1"/>
  <c r="G243"/>
  <c r="H243" s="1"/>
  <c r="G122"/>
  <c r="H122" s="1"/>
  <c r="G69"/>
  <c r="H69" s="1"/>
  <c r="I273"/>
  <c r="J273" s="1"/>
  <c r="I189"/>
  <c r="J189" s="1"/>
  <c r="I243"/>
  <c r="J243" s="1"/>
  <c r="I122"/>
  <c r="J122" s="1"/>
  <c r="I69"/>
  <c r="J69" s="1"/>
  <c r="G60"/>
  <c r="H60" s="1"/>
  <c r="I109"/>
  <c r="J109" s="1"/>
  <c r="I184"/>
  <c r="J184" s="1"/>
  <c r="I116"/>
  <c r="J116" s="1"/>
  <c r="I48" i="7"/>
  <c r="J48" s="1"/>
  <c r="J49" s="1"/>
  <c r="G11" i="8" s="1"/>
  <c r="I277" i="9" s="1"/>
  <c r="J277" s="1"/>
  <c r="I115"/>
  <c r="J115" s="1"/>
  <c r="G18"/>
  <c r="H18" s="1"/>
  <c r="I67"/>
  <c r="J67" s="1"/>
  <c r="I124"/>
  <c r="J124" s="1"/>
  <c r="I258"/>
  <c r="J258" s="1"/>
  <c r="G182"/>
  <c r="H182" s="1"/>
  <c r="I514" i="7"/>
  <c r="J514" s="1"/>
  <c r="I18" i="9"/>
  <c r="J18" s="1"/>
  <c r="J229"/>
  <c r="I108"/>
  <c r="J108" s="1"/>
  <c r="I177"/>
  <c r="J177" s="1"/>
  <c r="E496" i="7"/>
  <c r="F496" s="1"/>
  <c r="L496" s="1"/>
  <c r="F6"/>
  <c r="K6"/>
  <c r="F13"/>
  <c r="L13" s="1"/>
  <c r="E27"/>
  <c r="F27" s="1"/>
  <c r="E28" s="1"/>
  <c r="K28" s="1"/>
  <c r="L361" i="9"/>
  <c r="L360"/>
  <c r="L359"/>
  <c r="L358"/>
  <c r="L356"/>
  <c r="L354"/>
  <c r="L353"/>
  <c r="L350"/>
  <c r="L349"/>
  <c r="L348"/>
  <c r="L347"/>
  <c r="L346"/>
  <c r="L344"/>
  <c r="F362"/>
  <c r="L343"/>
  <c r="L342"/>
  <c r="H362"/>
  <c r="H387" s="1"/>
  <c r="G17" i="10" s="1"/>
  <c r="H17" s="1"/>
  <c r="L341" i="9"/>
  <c r="L326"/>
  <c r="L325"/>
  <c r="L324"/>
  <c r="L322"/>
  <c r="L321"/>
  <c r="L320"/>
  <c r="J327"/>
  <c r="J339" s="1"/>
  <c r="I16" i="10" s="1"/>
  <c r="J16" s="1"/>
  <c r="L319" i="9"/>
  <c r="L318"/>
  <c r="H327"/>
  <c r="H339" s="1"/>
  <c r="G16" i="10" s="1"/>
  <c r="H16" s="1"/>
  <c r="L317" i="9"/>
  <c r="L312"/>
  <c r="L311"/>
  <c r="K308"/>
  <c r="L308"/>
  <c r="L307"/>
  <c r="L306"/>
  <c r="L257"/>
  <c r="L254"/>
  <c r="L249"/>
  <c r="L248"/>
  <c r="L247"/>
  <c r="L245"/>
  <c r="L195"/>
  <c r="L191"/>
  <c r="L151"/>
  <c r="L146"/>
  <c r="L144"/>
  <c r="L131"/>
  <c r="L129"/>
  <c r="L128"/>
  <c r="L125"/>
  <c r="L123"/>
  <c r="L77"/>
  <c r="L71"/>
  <c r="L28"/>
  <c r="K25"/>
  <c r="L24"/>
  <c r="K21"/>
  <c r="L21"/>
  <c r="L20"/>
  <c r="K808" i="7"/>
  <c r="H804"/>
  <c r="F122" i="8" s="1"/>
  <c r="G149" i="9" s="1"/>
  <c r="H149" s="1"/>
  <c r="F804" i="7"/>
  <c r="E122" i="8" s="1"/>
  <c r="L802" i="7"/>
  <c r="E798"/>
  <c r="L797"/>
  <c r="E793"/>
  <c r="H794"/>
  <c r="F120" i="8" s="1"/>
  <c r="G147" i="9" s="1"/>
  <c r="H147" s="1"/>
  <c r="E788" i="7"/>
  <c r="L787"/>
  <c r="L783"/>
  <c r="F784"/>
  <c r="H784"/>
  <c r="F118" i="8" s="1"/>
  <c r="G143" i="9" s="1"/>
  <c r="H143" s="1"/>
  <c r="L782" i="7"/>
  <c r="H779"/>
  <c r="F117" i="8" s="1"/>
  <c r="G142" i="9" s="1"/>
  <c r="H142" s="1"/>
  <c r="E778" i="7"/>
  <c r="F768"/>
  <c r="K768"/>
  <c r="L762"/>
  <c r="F763"/>
  <c r="L763" s="1"/>
  <c r="K763"/>
  <c r="H759"/>
  <c r="F113" i="8" s="1"/>
  <c r="G36" i="9" s="1"/>
  <c r="H36" s="1"/>
  <c r="E758" i="7"/>
  <c r="F758" s="1"/>
  <c r="L758" s="1"/>
  <c r="K757"/>
  <c r="L757"/>
  <c r="E753"/>
  <c r="F753" s="1"/>
  <c r="L753" s="1"/>
  <c r="L752"/>
  <c r="H744"/>
  <c r="F110" i="8" s="1"/>
  <c r="G33" i="9" s="1"/>
  <c r="H33" s="1"/>
  <c r="E743" i="7"/>
  <c r="K742"/>
  <c r="L742"/>
  <c r="E738"/>
  <c r="L737"/>
  <c r="L732"/>
  <c r="K728"/>
  <c r="F728"/>
  <c r="F718"/>
  <c r="H709"/>
  <c r="F103" i="8" s="1"/>
  <c r="G139" i="9" s="1"/>
  <c r="H139" s="1"/>
  <c r="E708" i="7"/>
  <c r="L702"/>
  <c r="F698"/>
  <c r="L698" s="1"/>
  <c r="K698"/>
  <c r="H699"/>
  <c r="F101" i="8" s="1"/>
  <c r="G137" i="9" s="1"/>
  <c r="H137" s="1"/>
  <c r="F697" i="7"/>
  <c r="E688"/>
  <c r="K683"/>
  <c r="F683"/>
  <c r="L682"/>
  <c r="E678"/>
  <c r="F678" s="1"/>
  <c r="L678" s="1"/>
  <c r="L677"/>
  <c r="K677"/>
  <c r="K676"/>
  <c r="L676"/>
  <c r="H679"/>
  <c r="F97" i="8" s="1"/>
  <c r="G305" i="9" s="1"/>
  <c r="H305" s="1"/>
  <c r="H664" i="7"/>
  <c r="L664" s="1"/>
  <c r="E660"/>
  <c r="F655"/>
  <c r="K655"/>
  <c r="H656"/>
  <c r="F93" i="8" s="1"/>
  <c r="G242" i="9" s="1"/>
  <c r="H242" s="1"/>
  <c r="H650" i="7"/>
  <c r="F92" i="8" s="1"/>
  <c r="G68" i="9" s="1"/>
  <c r="H68" s="1"/>
  <c r="F648" i="7"/>
  <c r="L648" s="1"/>
  <c r="F649"/>
  <c r="F643"/>
  <c r="L643" s="1"/>
  <c r="K643"/>
  <c r="L641"/>
  <c r="L631"/>
  <c r="L630"/>
  <c r="F632"/>
  <c r="L625"/>
  <c r="K626"/>
  <c r="L624"/>
  <c r="K624"/>
  <c r="F627"/>
  <c r="E620"/>
  <c r="F614"/>
  <c r="L614" s="1"/>
  <c r="K614"/>
  <c r="H615"/>
  <c r="F86" i="8" s="1"/>
  <c r="G119" i="9" s="1"/>
  <c r="H119" s="1"/>
  <c r="L613" i="7"/>
  <c r="L612"/>
  <c r="L606"/>
  <c r="F602"/>
  <c r="L602" s="1"/>
  <c r="H595"/>
  <c r="E596" s="1"/>
  <c r="F596" s="1"/>
  <c r="L596" s="1"/>
  <c r="L594"/>
  <c r="K594"/>
  <c r="E590"/>
  <c r="L588"/>
  <c r="F584"/>
  <c r="L582"/>
  <c r="L577"/>
  <c r="F578"/>
  <c r="L571"/>
  <c r="H573"/>
  <c r="F79" i="8" s="1"/>
  <c r="K571" i="7"/>
  <c r="F572"/>
  <c r="L572" s="1"/>
  <c r="L570"/>
  <c r="L564"/>
  <c r="F566"/>
  <c r="F559"/>
  <c r="L559" s="1"/>
  <c r="L558"/>
  <c r="F560"/>
  <c r="E554"/>
  <c r="F554" s="1"/>
  <c r="L554" s="1"/>
  <c r="K553"/>
  <c r="L553"/>
  <c r="J555"/>
  <c r="G76" i="8" s="1"/>
  <c r="K547" i="7"/>
  <c r="F548"/>
  <c r="H535"/>
  <c r="F73" i="8" s="1"/>
  <c r="G111" i="9" s="1"/>
  <c r="H111" s="1"/>
  <c r="K534" i="7"/>
  <c r="L532"/>
  <c r="K531"/>
  <c r="L534"/>
  <c r="F535"/>
  <c r="E73" i="8" s="1"/>
  <c r="E111" i="9" s="1"/>
  <c r="L531" i="7"/>
  <c r="F527"/>
  <c r="L527" s="1"/>
  <c r="K527"/>
  <c r="H528"/>
  <c r="F72" i="8" s="1"/>
  <c r="G279" i="9" s="1"/>
  <c r="H279" s="1"/>
  <c r="K526" i="7"/>
  <c r="L526"/>
  <c r="L525"/>
  <c r="E521"/>
  <c r="F521" s="1"/>
  <c r="L521" s="1"/>
  <c r="K520"/>
  <c r="L520"/>
  <c r="L519"/>
  <c r="L512"/>
  <c r="L511"/>
  <c r="L507"/>
  <c r="E508"/>
  <c r="F508" s="1"/>
  <c r="L502"/>
  <c r="L501"/>
  <c r="F503"/>
  <c r="L503" s="1"/>
  <c r="L494"/>
  <c r="L493"/>
  <c r="L490"/>
  <c r="K485"/>
  <c r="H487"/>
  <c r="F68" i="8" s="1"/>
  <c r="G295" i="9" s="1"/>
  <c r="H295" s="1"/>
  <c r="L485" i="7"/>
  <c r="K484"/>
  <c r="L484"/>
  <c r="K486"/>
  <c r="L483"/>
  <c r="L482"/>
  <c r="K476"/>
  <c r="L476"/>
  <c r="L474"/>
  <c r="K478"/>
  <c r="L472"/>
  <c r="L478"/>
  <c r="L466"/>
  <c r="K466"/>
  <c r="K465"/>
  <c r="L465"/>
  <c r="L462"/>
  <c r="L467"/>
  <c r="F468"/>
  <c r="E66" i="8" s="1"/>
  <c r="E293" i="9" s="1"/>
  <c r="K467" i="7"/>
  <c r="K455"/>
  <c r="F456"/>
  <c r="F457" s="1"/>
  <c r="E65" i="8" s="1"/>
  <c r="K456" i="7"/>
  <c r="L455"/>
  <c r="H457"/>
  <c r="F65" i="8" s="1"/>
  <c r="G302" i="9" s="1"/>
  <c r="H302" s="1"/>
  <c r="L454" i="7"/>
  <c r="K449"/>
  <c r="H449"/>
  <c r="K444"/>
  <c r="L442"/>
  <c r="L437"/>
  <c r="E438"/>
  <c r="K438" s="1"/>
  <c r="H433"/>
  <c r="F61" i="8" s="1"/>
  <c r="G298" i="9" s="1"/>
  <c r="H298" s="1"/>
  <c r="L425" i="7"/>
  <c r="L426"/>
  <c r="F427"/>
  <c r="L418"/>
  <c r="F420"/>
  <c r="L420" s="1"/>
  <c r="J415"/>
  <c r="G58" i="8" s="1"/>
  <c r="I236" i="9" s="1"/>
  <c r="J236" s="1"/>
  <c r="L413" i="7"/>
  <c r="H409"/>
  <c r="F57" i="8" s="1"/>
  <c r="G16" i="9" s="1"/>
  <c r="H16" s="1"/>
  <c r="L407" i="7"/>
  <c r="K408"/>
  <c r="L400"/>
  <c r="L399"/>
  <c r="F402"/>
  <c r="L393"/>
  <c r="L391"/>
  <c r="F387"/>
  <c r="L387" s="1"/>
  <c r="K387"/>
  <c r="E385"/>
  <c r="K385" s="1"/>
  <c r="J381"/>
  <c r="G53" i="8" s="1"/>
  <c r="I235" i="9" s="1"/>
  <c r="J235" s="1"/>
  <c r="H381" i="7"/>
  <c r="F53" i="8" s="1"/>
  <c r="G235" i="9" s="1"/>
  <c r="H235" s="1"/>
  <c r="K377" i="7"/>
  <c r="F380"/>
  <c r="L380" s="1"/>
  <c r="L377"/>
  <c r="L370"/>
  <c r="E371"/>
  <c r="F371" s="1"/>
  <c r="L371" s="1"/>
  <c r="H367"/>
  <c r="F51" i="8" s="1"/>
  <c r="G62" i="9" s="1"/>
  <c r="H62" s="1"/>
  <c r="F366" i="7"/>
  <c r="L366" s="1"/>
  <c r="L363"/>
  <c r="E364"/>
  <c r="F364" s="1"/>
  <c r="L364" s="1"/>
  <c r="F358"/>
  <c r="L358" s="1"/>
  <c r="F359"/>
  <c r="L359" s="1"/>
  <c r="F352"/>
  <c r="L352" s="1"/>
  <c r="K352"/>
  <c r="H353"/>
  <c r="F49" i="8" s="1"/>
  <c r="K349" i="7"/>
  <c r="L349"/>
  <c r="E350"/>
  <c r="K345"/>
  <c r="F346"/>
  <c r="H339"/>
  <c r="F47" i="8" s="1"/>
  <c r="G13" i="9" s="1"/>
  <c r="H13" s="1"/>
  <c r="L337" i="7"/>
  <c r="K338"/>
  <c r="F331"/>
  <c r="L331" s="1"/>
  <c r="F325"/>
  <c r="F310"/>
  <c r="L310" s="1"/>
  <c r="K310"/>
  <c r="K309"/>
  <c r="L309"/>
  <c r="F302"/>
  <c r="L302" s="1"/>
  <c r="H304"/>
  <c r="F42" i="8" s="1"/>
  <c r="G153" i="9" s="1"/>
  <c r="H153" s="1"/>
  <c r="K303" i="7"/>
  <c r="K299"/>
  <c r="L290"/>
  <c r="L288"/>
  <c r="K295"/>
  <c r="K282"/>
  <c r="F282"/>
  <c r="L282" s="1"/>
  <c r="L278"/>
  <c r="L277"/>
  <c r="L276"/>
  <c r="J272"/>
  <c r="G39" i="8" s="1"/>
  <c r="K269" i="7"/>
  <c r="F269"/>
  <c r="L269" s="1"/>
  <c r="L266"/>
  <c r="K271"/>
  <c r="K266"/>
  <c r="L261"/>
  <c r="K260"/>
  <c r="L260"/>
  <c r="F262"/>
  <c r="L262" s="1"/>
  <c r="L251"/>
  <c r="H254"/>
  <c r="F37" i="8" s="1"/>
  <c r="G57" i="9" s="1"/>
  <c r="H57" s="1"/>
  <c r="K247" i="7"/>
  <c r="L247"/>
  <c r="L242"/>
  <c r="K241"/>
  <c r="L241"/>
  <c r="F243"/>
  <c r="L229"/>
  <c r="K229"/>
  <c r="L228"/>
  <c r="H234"/>
  <c r="F35" i="8" s="1"/>
  <c r="G10" i="9" s="1"/>
  <c r="H10" s="1"/>
  <c r="K233" i="7"/>
  <c r="K222"/>
  <c r="F222"/>
  <c r="L222" s="1"/>
  <c r="L221"/>
  <c r="L220"/>
  <c r="K223"/>
  <c r="L210"/>
  <c r="J214"/>
  <c r="G33" i="8" s="1"/>
  <c r="K209" i="7"/>
  <c r="L209"/>
  <c r="K208"/>
  <c r="H208"/>
  <c r="L208" s="1"/>
  <c r="K213"/>
  <c r="L207"/>
  <c r="L213"/>
  <c r="J204"/>
  <c r="G32" i="8" s="1"/>
  <c r="I105" i="9" s="1"/>
  <c r="K199" i="7"/>
  <c r="F199"/>
  <c r="L199" s="1"/>
  <c r="H204"/>
  <c r="F32" i="8" s="1"/>
  <c r="G105" i="9" s="1"/>
  <c r="H105" s="1"/>
  <c r="L198" i="7"/>
  <c r="K203"/>
  <c r="K192"/>
  <c r="L192"/>
  <c r="L191"/>
  <c r="J194"/>
  <c r="G31" i="8" s="1"/>
  <c r="K190" i="7"/>
  <c r="L190"/>
  <c r="L187"/>
  <c r="F193"/>
  <c r="H194"/>
  <c r="F31" i="8" s="1"/>
  <c r="L182" i="7"/>
  <c r="H184"/>
  <c r="F30" i="8" s="1"/>
  <c r="G270" i="9" s="1"/>
  <c r="H270" s="1"/>
  <c r="K182" i="7"/>
  <c r="L181"/>
  <c r="L178"/>
  <c r="E180"/>
  <c r="F180" s="1"/>
  <c r="L180" s="1"/>
  <c r="E179"/>
  <c r="F179" s="1"/>
  <c r="L173"/>
  <c r="L172"/>
  <c r="L169"/>
  <c r="H166"/>
  <c r="F28" i="8" s="1"/>
  <c r="G259" i="9" s="1"/>
  <c r="H259" s="1"/>
  <c r="E165" i="7"/>
  <c r="K165" s="1"/>
  <c r="L155"/>
  <c r="F158"/>
  <c r="L158" s="1"/>
  <c r="K156"/>
  <c r="E151"/>
  <c r="K151" s="1"/>
  <c r="H138"/>
  <c r="F24" i="8" s="1"/>
  <c r="F137" i="7"/>
  <c r="L137" s="1"/>
  <c r="H131"/>
  <c r="F23" i="8" s="1"/>
  <c r="G223" i="9" s="1"/>
  <c r="H223" s="1"/>
  <c r="E130" i="7"/>
  <c r="F130" s="1"/>
  <c r="L130" s="1"/>
  <c r="K129"/>
  <c r="L129"/>
  <c r="L126"/>
  <c r="K128"/>
  <c r="K121"/>
  <c r="E122"/>
  <c r="H123"/>
  <c r="F22" i="8" s="1"/>
  <c r="G7" i="9" s="1"/>
  <c r="H7" s="1"/>
  <c r="L121" i="7"/>
  <c r="E119"/>
  <c r="K119" s="1"/>
  <c r="L118"/>
  <c r="E120"/>
  <c r="K120" s="1"/>
  <c r="K114"/>
  <c r="H115"/>
  <c r="F21" i="8" s="1"/>
  <c r="K113" i="7"/>
  <c r="F113"/>
  <c r="L113" s="1"/>
  <c r="K110"/>
  <c r="L111"/>
  <c r="E112"/>
  <c r="F112" s="1"/>
  <c r="L112" s="1"/>
  <c r="L110"/>
  <c r="L105"/>
  <c r="E98"/>
  <c r="F98" s="1"/>
  <c r="L98" s="1"/>
  <c r="E96"/>
  <c r="F96" s="1"/>
  <c r="L96" s="1"/>
  <c r="L89"/>
  <c r="E88"/>
  <c r="L82"/>
  <c r="K79"/>
  <c r="H79"/>
  <c r="L79" s="1"/>
  <c r="F70"/>
  <c r="E15" i="8" s="1"/>
  <c r="E74" i="7" s="1"/>
  <c r="L67"/>
  <c r="E62"/>
  <c r="K62" s="1"/>
  <c r="L60"/>
  <c r="L56"/>
  <c r="L57"/>
  <c r="L47"/>
  <c r="K42"/>
  <c r="H44"/>
  <c r="F10" i="8" s="1"/>
  <c r="L42" i="7"/>
  <c r="F44"/>
  <c r="K38"/>
  <c r="H38"/>
  <c r="H39" s="1"/>
  <c r="F9" i="8" s="1"/>
  <c r="E9"/>
  <c r="E513" i="7" s="1"/>
  <c r="L29"/>
  <c r="H27"/>
  <c r="H30" s="1"/>
  <c r="F7" i="8" s="1"/>
  <c r="K26" i="7"/>
  <c r="L26"/>
  <c r="H23"/>
  <c r="F6" i="8" s="1"/>
  <c r="K15" i="7"/>
  <c r="F15"/>
  <c r="L15" s="1"/>
  <c r="L5"/>
  <c r="K803"/>
  <c r="G119" i="8"/>
  <c r="I145" i="9" s="1"/>
  <c r="J145" s="1"/>
  <c r="K783" i="7"/>
  <c r="F115" i="8"/>
  <c r="G38" i="9" s="1"/>
  <c r="H38" s="1"/>
  <c r="G107" i="8"/>
  <c r="I30" i="9" s="1"/>
  <c r="J30" s="1"/>
  <c r="K406" i="7"/>
  <c r="K401"/>
  <c r="K399"/>
  <c r="K392"/>
  <c r="F378"/>
  <c r="K357"/>
  <c r="K343"/>
  <c r="K329"/>
  <c r="K324"/>
  <c r="K322"/>
  <c r="K283"/>
  <c r="K253"/>
  <c r="F171"/>
  <c r="K163"/>
  <c r="K149"/>
  <c r="F142"/>
  <c r="K135"/>
  <c r="K127"/>
  <c r="K111"/>
  <c r="K103"/>
  <c r="K95"/>
  <c r="K90"/>
  <c r="F87"/>
  <c r="F13" i="8"/>
  <c r="E12"/>
  <c r="K43" i="7"/>
  <c r="F308" l="1"/>
  <c r="L308" s="1"/>
  <c r="K308"/>
  <c r="L669"/>
  <c r="K194" i="9"/>
  <c r="L412" i="7"/>
  <c r="F327" i="9"/>
  <c r="L601" i="7"/>
  <c r="L722"/>
  <c r="F250"/>
  <c r="L250" s="1"/>
  <c r="L509"/>
  <c r="E315"/>
  <c r="K237"/>
  <c r="J224"/>
  <c r="G34" i="8" s="1"/>
  <c r="E773" i="7"/>
  <c r="G258" i="9"/>
  <c r="H258" s="1"/>
  <c r="K200" i="7"/>
  <c r="K188"/>
  <c r="L307"/>
  <c r="K190" i="9"/>
  <c r="J234" i="7"/>
  <c r="G35" i="8" s="1"/>
  <c r="I10" i="9" s="1"/>
  <c r="J10" s="1"/>
  <c r="L405" i="7"/>
  <c r="J433"/>
  <c r="G61" i="8" s="1"/>
  <c r="I298" i="9" s="1"/>
  <c r="J298" s="1"/>
  <c r="F475" i="7"/>
  <c r="L475" s="1"/>
  <c r="I69"/>
  <c r="K69" s="1"/>
  <c r="L200"/>
  <c r="K307"/>
  <c r="K251"/>
  <c r="K126" i="9"/>
  <c r="K289" i="7"/>
  <c r="K509"/>
  <c r="K482"/>
  <c r="K220"/>
  <c r="K268"/>
  <c r="K464"/>
  <c r="K24" i="9"/>
  <c r="I14"/>
  <c r="J14" s="1"/>
  <c r="I110"/>
  <c r="J110" s="1"/>
  <c r="L68" i="7"/>
  <c r="K473"/>
  <c r="K219"/>
  <c r="L237"/>
  <c r="K76" i="9"/>
  <c r="F76"/>
  <c r="L76" s="1"/>
  <c r="K335" i="7"/>
  <c r="F335"/>
  <c r="F255" i="9"/>
  <c r="L255" s="1"/>
  <c r="K255"/>
  <c r="F75"/>
  <c r="L75" s="1"/>
  <c r="K75"/>
  <c r="F72"/>
  <c r="L72" s="1"/>
  <c r="K72"/>
  <c r="K78"/>
  <c r="F78"/>
  <c r="L78" s="1"/>
  <c r="K281" i="7"/>
  <c r="F281"/>
  <c r="L281" s="1"/>
  <c r="K256" i="9"/>
  <c r="F256"/>
  <c r="L256" s="1"/>
  <c r="F132"/>
  <c r="L132" s="1"/>
  <c r="K132"/>
  <c r="K250"/>
  <c r="F250"/>
  <c r="L250" s="1"/>
  <c r="I234"/>
  <c r="J234" s="1"/>
  <c r="K70"/>
  <c r="F70"/>
  <c r="L70" s="1"/>
  <c r="K193"/>
  <c r="F193"/>
  <c r="L193" s="1"/>
  <c r="F19"/>
  <c r="L19" s="1"/>
  <c r="K19"/>
  <c r="K217" i="7"/>
  <c r="K127" i="9"/>
  <c r="F127"/>
  <c r="L127" s="1"/>
  <c r="F73"/>
  <c r="L73" s="1"/>
  <c r="K73"/>
  <c r="F257" i="7"/>
  <c r="L257" s="1"/>
  <c r="K257"/>
  <c r="K253" i="9"/>
  <c r="F253"/>
  <c r="L253" s="1"/>
  <c r="F189" i="7"/>
  <c r="L189" s="1"/>
  <c r="K189"/>
  <c r="F22" i="9"/>
  <c r="L22" s="1"/>
  <c r="K22"/>
  <c r="F244"/>
  <c r="L244" s="1"/>
  <c r="K244"/>
  <c r="K301" i="7"/>
  <c r="K192" i="9"/>
  <c r="F192"/>
  <c r="L192" s="1"/>
  <c r="F296" i="7"/>
  <c r="F246" i="9"/>
  <c r="L246" s="1"/>
  <c r="K246"/>
  <c r="F130"/>
  <c r="L130" s="1"/>
  <c r="K130"/>
  <c r="F293" i="7"/>
  <c r="L293" s="1"/>
  <c r="K293"/>
  <c r="F74" i="9"/>
  <c r="L74" s="1"/>
  <c r="K74"/>
  <c r="K249" i="7"/>
  <c r="F249"/>
  <c r="L249" s="1"/>
  <c r="F27" i="9"/>
  <c r="L27" s="1"/>
  <c r="K27"/>
  <c r="K252"/>
  <c r="F252"/>
  <c r="L252" s="1"/>
  <c r="I60"/>
  <c r="J60" s="1"/>
  <c r="I271"/>
  <c r="I178"/>
  <c r="J178" s="1"/>
  <c r="I230"/>
  <c r="J230" s="1"/>
  <c r="L321" i="7"/>
  <c r="L357" i="9"/>
  <c r="E363" s="1"/>
  <c r="K104" i="7"/>
  <c r="F107"/>
  <c r="L492"/>
  <c r="K130"/>
  <c r="G115" i="9"/>
  <c r="H115" s="1"/>
  <c r="I53"/>
  <c r="J53" s="1"/>
  <c r="H263" i="7"/>
  <c r="F38" i="8" s="1"/>
  <c r="G227" i="9" s="1"/>
  <c r="H227" s="1"/>
  <c r="L294" i="7"/>
  <c r="G221" i="9"/>
  <c r="H221" s="1"/>
  <c r="F703" i="7"/>
  <c r="L240"/>
  <c r="F415"/>
  <c r="L415" s="1"/>
  <c r="L431"/>
  <c r="I233" i="9"/>
  <c r="J233" s="1"/>
  <c r="K753" i="7"/>
  <c r="E14"/>
  <c r="F14" s="1"/>
  <c r="L14" s="1"/>
  <c r="L456"/>
  <c r="K394"/>
  <c r="F754"/>
  <c r="L754" s="1"/>
  <c r="L807"/>
  <c r="I174" i="9"/>
  <c r="J174" s="1"/>
  <c r="K373" i="7"/>
  <c r="H107"/>
  <c r="F20" i="8" s="1"/>
  <c r="G5" i="9" s="1"/>
  <c r="H5" s="1"/>
  <c r="F234" i="7"/>
  <c r="L234" s="1"/>
  <c r="L267"/>
  <c r="K170"/>
  <c r="L219"/>
  <c r="F332"/>
  <c r="E46" i="8" s="1"/>
  <c r="E109" i="9" s="1"/>
  <c r="L342" i="7"/>
  <c r="G296" i="9"/>
  <c r="H296" s="1"/>
  <c r="I222"/>
  <c r="J222" s="1"/>
  <c r="L86" i="7"/>
  <c r="H311"/>
  <c r="F43" i="8" s="1"/>
  <c r="G177" i="9" s="1"/>
  <c r="H177" s="1"/>
  <c r="F395" i="7"/>
  <c r="E55" i="8" s="1"/>
  <c r="L424" i="7"/>
  <c r="L565"/>
  <c r="F679"/>
  <c r="E97" i="8" s="1"/>
  <c r="E305" i="9" s="1"/>
  <c r="F305" s="1"/>
  <c r="L305" s="1"/>
  <c r="I5"/>
  <c r="J5" s="1"/>
  <c r="J69" i="7"/>
  <c r="J70" s="1"/>
  <c r="G15" i="8" s="1"/>
  <c r="I74" i="7" s="1"/>
  <c r="J74" s="1"/>
  <c r="J75" s="1"/>
  <c r="G16" i="8" s="1"/>
  <c r="I518" i="7" s="1"/>
  <c r="J518" s="1"/>
  <c r="L533"/>
  <c r="L717"/>
  <c r="L777"/>
  <c r="I183" i="9"/>
  <c r="J183" s="1"/>
  <c r="I227"/>
  <c r="J227" s="1"/>
  <c r="I272"/>
  <c r="J272" s="1"/>
  <c r="L330" i="7"/>
  <c r="F644"/>
  <c r="L644" s="1"/>
  <c r="E123" i="8"/>
  <c r="H123" s="1"/>
  <c r="I66" i="9"/>
  <c r="J66" s="1"/>
  <c r="G181"/>
  <c r="H181" s="1"/>
  <c r="I179"/>
  <c r="J179" s="1"/>
  <c r="J479" i="7"/>
  <c r="G67" i="8" s="1"/>
  <c r="I294" i="9" s="1"/>
  <c r="J294" s="1"/>
  <c r="L44" i="7"/>
  <c r="F263"/>
  <c r="K596"/>
  <c r="L772"/>
  <c r="I12" i="9"/>
  <c r="J12" s="1"/>
  <c r="I112"/>
  <c r="J112" s="1"/>
  <c r="I231"/>
  <c r="J231" s="1"/>
  <c r="F272" i="7"/>
  <c r="E39" i="8" s="1"/>
  <c r="F479" i="7"/>
  <c r="E67" i="8" s="1"/>
  <c r="E294" i="9" s="1"/>
  <c r="F294" s="1"/>
  <c r="F421" i="7"/>
  <c r="E59" i="8" s="1"/>
  <c r="H59" s="1"/>
  <c r="I113" i="9"/>
  <c r="J113" s="1"/>
  <c r="I182"/>
  <c r="J182" s="1"/>
  <c r="I260"/>
  <c r="J260" s="1"/>
  <c r="I79"/>
  <c r="J79" s="1"/>
  <c r="I196"/>
  <c r="J196" s="1"/>
  <c r="K183" i="7"/>
  <c r="L300"/>
  <c r="F311"/>
  <c r="L398"/>
  <c r="H439"/>
  <c r="F62" i="8" s="1"/>
  <c r="G299" i="9" s="1"/>
  <c r="H299" s="1"/>
  <c r="L500" i="7"/>
  <c r="F573"/>
  <c r="L573" s="1"/>
  <c r="H597"/>
  <c r="F83" i="8" s="1"/>
  <c r="G188" i="9" s="1"/>
  <c r="H188" s="1"/>
  <c r="I54"/>
  <c r="J54" s="1"/>
  <c r="F723" i="7"/>
  <c r="L723" s="1"/>
  <c r="K758"/>
  <c r="E21"/>
  <c r="K21" s="1"/>
  <c r="L52"/>
  <c r="F131"/>
  <c r="L131" s="1"/>
  <c r="L136"/>
  <c r="F159"/>
  <c r="L159" s="1"/>
  <c r="L270"/>
  <c r="L384"/>
  <c r="L402"/>
  <c r="F445"/>
  <c r="L445" s="1"/>
  <c r="L460"/>
  <c r="L471"/>
  <c r="F497"/>
  <c r="E69" i="8" s="1"/>
  <c r="E274" i="9" s="1"/>
  <c r="F274" s="1"/>
  <c r="L274" s="1"/>
  <c r="L548" i="7"/>
  <c r="F764"/>
  <c r="E114" i="8" s="1"/>
  <c r="H114" s="1"/>
  <c r="G101" i="9"/>
  <c r="H101" s="1"/>
  <c r="E693" i="7"/>
  <c r="F165"/>
  <c r="L165" s="1"/>
  <c r="F284"/>
  <c r="L545"/>
  <c r="F603"/>
  <c r="E84" i="8" s="1"/>
  <c r="F615" i="7"/>
  <c r="E86" i="8" s="1"/>
  <c r="E119" i="9" s="1"/>
  <c r="F119" s="1"/>
  <c r="L119" s="1"/>
  <c r="L653" i="7"/>
  <c r="L692"/>
  <c r="F637"/>
  <c r="K637"/>
  <c r="F138"/>
  <c r="E24" i="8" s="1"/>
  <c r="H175" i="7"/>
  <c r="F29" i="8" s="1"/>
  <c r="G269" i="9" s="1"/>
  <c r="H269" s="1"/>
  <c r="L239" i="7"/>
  <c r="L252"/>
  <c r="H284"/>
  <c r="F40" i="8" s="1"/>
  <c r="G58" i="9" s="1"/>
  <c r="H58" s="1"/>
  <c r="L356" i="7"/>
  <c r="L395"/>
  <c r="L461"/>
  <c r="L540"/>
  <c r="K554"/>
  <c r="L589"/>
  <c r="I101" i="9"/>
  <c r="J101" s="1"/>
  <c r="G234"/>
  <c r="H234" s="1"/>
  <c r="F609" i="7"/>
  <c r="L328"/>
  <c r="H332"/>
  <c r="F46" i="8" s="1"/>
  <c r="F174" i="7"/>
  <c r="L174" s="1"/>
  <c r="F254"/>
  <c r="E37" i="8" s="1"/>
  <c r="L386" i="7"/>
  <c r="E63" i="8"/>
  <c r="E300" i="9" s="1"/>
  <c r="F542" i="7"/>
  <c r="E74" i="8" s="1"/>
  <c r="H542" i="7"/>
  <c r="F74" i="8" s="1"/>
  <c r="G112" i="9" s="1"/>
  <c r="H112" s="1"/>
  <c r="F555" i="7"/>
  <c r="E76" i="8" s="1"/>
  <c r="H76" s="1"/>
  <c r="F749" i="7"/>
  <c r="L749" s="1"/>
  <c r="I173" i="9"/>
  <c r="J173" s="1"/>
  <c r="G14"/>
  <c r="H14" s="1"/>
  <c r="J284" i="7"/>
  <c r="G40" i="8" s="1"/>
  <c r="I58" i="9" s="1"/>
  <c r="J58" s="1"/>
  <c r="H734" i="7"/>
  <c r="F108" i="8" s="1"/>
  <c r="G31" i="9" s="1"/>
  <c r="H31" s="1"/>
  <c r="E733" i="7"/>
  <c r="E713"/>
  <c r="H714"/>
  <c r="F104" i="8" s="1"/>
  <c r="G140" i="9" s="1"/>
  <c r="H140" s="1"/>
  <c r="F224" i="7"/>
  <c r="E34" i="8" s="1"/>
  <c r="F304" i="7"/>
  <c r="E42" i="8" s="1"/>
  <c r="F28" i="7"/>
  <c r="F30" s="1"/>
  <c r="L27"/>
  <c r="F374"/>
  <c r="E52" i="8" s="1"/>
  <c r="H52" s="1"/>
  <c r="F504" i="7"/>
  <c r="L504" s="1"/>
  <c r="F528"/>
  <c r="L528" s="1"/>
  <c r="K541"/>
  <c r="L576"/>
  <c r="F597"/>
  <c r="E83" i="8" s="1"/>
  <c r="E188" i="9" s="1"/>
  <c r="F188" s="1"/>
  <c r="L595" i="7"/>
  <c r="F699"/>
  <c r="E101" i="8" s="1"/>
  <c r="E137" i="9" s="1"/>
  <c r="F137" s="1"/>
  <c r="L137" s="1"/>
  <c r="L712" i="7"/>
  <c r="F759"/>
  <c r="L759" s="1"/>
  <c r="G17" i="9"/>
  <c r="H17" s="1"/>
  <c r="G183"/>
  <c r="H183" s="1"/>
  <c r="F670" i="7"/>
  <c r="K670"/>
  <c r="L344"/>
  <c r="J346"/>
  <c r="G48" i="8" s="1"/>
  <c r="K496" i="7"/>
  <c r="K414"/>
  <c r="L784"/>
  <c r="G239" i="9"/>
  <c r="H239" s="1"/>
  <c r="G114"/>
  <c r="H114" s="1"/>
  <c r="J105"/>
  <c r="I225"/>
  <c r="J225" s="1"/>
  <c r="I176"/>
  <c r="J176" s="1"/>
  <c r="I106"/>
  <c r="J106" s="1"/>
  <c r="I55"/>
  <c r="J55" s="1"/>
  <c r="I8"/>
  <c r="J8" s="1"/>
  <c r="I56"/>
  <c r="J56" s="1"/>
  <c r="I9"/>
  <c r="J9" s="1"/>
  <c r="E179"/>
  <c r="I239"/>
  <c r="J239" s="1"/>
  <c r="I114"/>
  <c r="J114" s="1"/>
  <c r="H12" i="8"/>
  <c r="E515" i="7"/>
  <c r="G224" i="9"/>
  <c r="H224" s="1"/>
  <c r="G175"/>
  <c r="H175" s="1"/>
  <c r="G104"/>
  <c r="H104" s="1"/>
  <c r="H13" i="8"/>
  <c r="G516" i="7"/>
  <c r="F513"/>
  <c r="G228" i="9"/>
  <c r="H228" s="1"/>
  <c r="G11"/>
  <c r="H11" s="1"/>
  <c r="F298"/>
  <c r="L298" s="1"/>
  <c r="K298"/>
  <c r="H65" i="8"/>
  <c r="E302" i="9"/>
  <c r="G184"/>
  <c r="H184" s="1"/>
  <c r="G116"/>
  <c r="G67"/>
  <c r="H67" s="1"/>
  <c r="H9" i="8"/>
  <c r="G513" i="7"/>
  <c r="H513" s="1"/>
  <c r="K74"/>
  <c r="F74"/>
  <c r="G54" i="9"/>
  <c r="H54" s="1"/>
  <c r="G6"/>
  <c r="H6" s="1"/>
  <c r="G260"/>
  <c r="H260" s="1"/>
  <c r="G196"/>
  <c r="G79"/>
  <c r="H79" s="1"/>
  <c r="I224"/>
  <c r="J224" s="1"/>
  <c r="I175"/>
  <c r="I104"/>
  <c r="J104" s="1"/>
  <c r="K293"/>
  <c r="F293"/>
  <c r="K521" i="7"/>
  <c r="K111" i="9"/>
  <c r="F111"/>
  <c r="L111" s="1"/>
  <c r="G238"/>
  <c r="H238" s="1"/>
  <c r="J271"/>
  <c r="G34" i="7"/>
  <c r="H34" s="1"/>
  <c r="H35" s="1"/>
  <c r="F8" i="8" s="1"/>
  <c r="G276" i="9" s="1"/>
  <c r="H276" s="1"/>
  <c r="G514" i="7"/>
  <c r="H514" s="1"/>
  <c r="G48"/>
  <c r="H48" s="1"/>
  <c r="H49" s="1"/>
  <c r="F11" i="8" s="1"/>
  <c r="G277" i="9" s="1"/>
  <c r="H277" s="1"/>
  <c r="G272"/>
  <c r="H272" s="1"/>
  <c r="G233"/>
  <c r="H233" s="1"/>
  <c r="G180"/>
  <c r="H180" s="1"/>
  <c r="G9"/>
  <c r="H9" s="1"/>
  <c r="G56"/>
  <c r="H56" s="1"/>
  <c r="I228"/>
  <c r="J228" s="1"/>
  <c r="I11"/>
  <c r="J11" s="1"/>
  <c r="F16"/>
  <c r="L16" s="1"/>
  <c r="K16"/>
  <c r="K295"/>
  <c r="F295"/>
  <c r="L295" s="1"/>
  <c r="H122" i="8"/>
  <c r="E149" i="9"/>
  <c r="K27" i="7"/>
  <c r="F16"/>
  <c r="L16" s="1"/>
  <c r="L6"/>
  <c r="E7"/>
  <c r="I15" i="10"/>
  <c r="J15" s="1"/>
  <c r="I14" s="1"/>
  <c r="J14" s="1"/>
  <c r="G15"/>
  <c r="H15" s="1"/>
  <c r="G14" s="1"/>
  <c r="H14" s="1"/>
  <c r="L362" i="9"/>
  <c r="E328"/>
  <c r="L327"/>
  <c r="L804" i="7"/>
  <c r="F798"/>
  <c r="K798"/>
  <c r="K793"/>
  <c r="F793"/>
  <c r="K788"/>
  <c r="F788"/>
  <c r="E118" i="8"/>
  <c r="F778" i="7"/>
  <c r="K778"/>
  <c r="K773"/>
  <c r="F773"/>
  <c r="L768"/>
  <c r="F769"/>
  <c r="F743"/>
  <c r="K743"/>
  <c r="K738"/>
  <c r="F738"/>
  <c r="F729"/>
  <c r="L728"/>
  <c r="L718"/>
  <c r="F719"/>
  <c r="K708"/>
  <c r="F708"/>
  <c r="L697"/>
  <c r="F688"/>
  <c r="K688"/>
  <c r="L683"/>
  <c r="F684"/>
  <c r="K678"/>
  <c r="H666"/>
  <c r="F95" i="8" s="1"/>
  <c r="G303" i="9" s="1"/>
  <c r="H303" s="1"/>
  <c r="E665" i="7"/>
  <c r="K660"/>
  <c r="F660"/>
  <c r="L655"/>
  <c r="F656"/>
  <c r="L649"/>
  <c r="F650"/>
  <c r="L632"/>
  <c r="F633"/>
  <c r="L627"/>
  <c r="E88" i="8"/>
  <c r="K620" i="7"/>
  <c r="F620"/>
  <c r="K590"/>
  <c r="F590"/>
  <c r="L584"/>
  <c r="F585"/>
  <c r="L578"/>
  <c r="F579"/>
  <c r="L566"/>
  <c r="F567"/>
  <c r="L560"/>
  <c r="F561"/>
  <c r="E75" i="8"/>
  <c r="H73"/>
  <c r="L535" i="7"/>
  <c r="K508"/>
  <c r="K510"/>
  <c r="L508"/>
  <c r="H68" i="8"/>
  <c r="L487" i="7"/>
  <c r="L468"/>
  <c r="H66" i="8"/>
  <c r="L457" i="7"/>
  <c r="E450"/>
  <c r="H451"/>
  <c r="F64" i="8" s="1"/>
  <c r="G301" i="9" s="1"/>
  <c r="H301" s="1"/>
  <c r="L449" i="7"/>
  <c r="F438"/>
  <c r="H61" i="8"/>
  <c r="L433" i="7"/>
  <c r="E60" i="8"/>
  <c r="L427" i="7"/>
  <c r="E58" i="8"/>
  <c r="H57"/>
  <c r="L409" i="7"/>
  <c r="E56" i="8"/>
  <c r="F385" i="7"/>
  <c r="L378"/>
  <c r="F381"/>
  <c r="K371"/>
  <c r="K364"/>
  <c r="F367"/>
  <c r="F360"/>
  <c r="E50" i="8" s="1"/>
  <c r="F350" i="7"/>
  <c r="K350"/>
  <c r="E48" i="8"/>
  <c r="L325" i="7"/>
  <c r="E45" i="8"/>
  <c r="L304" i="7"/>
  <c r="L296"/>
  <c r="E41" i="8"/>
  <c r="E40"/>
  <c r="L243" i="7"/>
  <c r="F244"/>
  <c r="H214"/>
  <c r="F33" i="8" s="1"/>
  <c r="E33"/>
  <c r="F204" i="7"/>
  <c r="L197"/>
  <c r="L193"/>
  <c r="K180"/>
  <c r="K179"/>
  <c r="L179"/>
  <c r="F184"/>
  <c r="L171"/>
  <c r="F151"/>
  <c r="L142"/>
  <c r="F145"/>
  <c r="F122"/>
  <c r="L122" s="1"/>
  <c r="K122"/>
  <c r="F120"/>
  <c r="L120" s="1"/>
  <c r="F119"/>
  <c r="F115"/>
  <c r="E21" i="8" s="1"/>
  <c r="K112" i="7"/>
  <c r="E20" i="8"/>
  <c r="K98" i="7"/>
  <c r="K96"/>
  <c r="F99"/>
  <c r="L87"/>
  <c r="K88"/>
  <c r="F88"/>
  <c r="L88" s="1"/>
  <c r="I80"/>
  <c r="H83"/>
  <c r="F17" i="8" s="1"/>
  <c r="G517" i="7" s="1"/>
  <c r="H517" s="1"/>
  <c r="F62"/>
  <c r="E63" s="1"/>
  <c r="K63" s="1"/>
  <c r="E10" i="8"/>
  <c r="L39" i="7"/>
  <c r="L38"/>
  <c r="L28"/>
  <c r="K14"/>
  <c r="F194" l="1"/>
  <c r="E35" i="8"/>
  <c r="G107" i="9"/>
  <c r="H107" s="1"/>
  <c r="F21" i="7"/>
  <c r="L21" s="1"/>
  <c r="H97" i="8"/>
  <c r="L254" i="7"/>
  <c r="K305" i="9"/>
  <c r="E114"/>
  <c r="E336" i="7"/>
  <c r="L335"/>
  <c r="H86" i="8"/>
  <c r="L69" i="7"/>
  <c r="K119" i="9"/>
  <c r="G222"/>
  <c r="E15"/>
  <c r="F15" s="1"/>
  <c r="L15" s="1"/>
  <c r="L263" i="7"/>
  <c r="L421"/>
  <c r="K294" i="9"/>
  <c r="H69" i="8"/>
  <c r="E237" i="9"/>
  <c r="F237" s="1"/>
  <c r="L237" s="1"/>
  <c r="H44" i="8"/>
  <c r="L374" i="7"/>
  <c r="E23" i="8"/>
  <c r="E223" i="9" s="1"/>
  <c r="L679" i="7"/>
  <c r="E27" i="8"/>
  <c r="G103" i="9"/>
  <c r="H103" s="1"/>
  <c r="L703" i="7"/>
  <c r="F704"/>
  <c r="L70"/>
  <c r="L107"/>
  <c r="G53" i="9"/>
  <c r="H53" s="1"/>
  <c r="G174"/>
  <c r="H174" s="1"/>
  <c r="F23" i="7"/>
  <c r="H15" i="8"/>
  <c r="F166" i="7"/>
  <c r="E28" i="8" s="1"/>
  <c r="L615" i="7"/>
  <c r="E91" i="8"/>
  <c r="E112"/>
  <c r="L74" i="7"/>
  <c r="E37" i="9"/>
  <c r="K37" s="1"/>
  <c r="K137"/>
  <c r="E61"/>
  <c r="E231"/>
  <c r="F231" s="1"/>
  <c r="H46" i="8"/>
  <c r="L138" i="7"/>
  <c r="L764"/>
  <c r="L272"/>
  <c r="L479"/>
  <c r="E72" i="8"/>
  <c r="G229" i="9"/>
  <c r="H229" s="1"/>
  <c r="E150"/>
  <c r="K150" s="1"/>
  <c r="E12"/>
  <c r="F12" s="1"/>
  <c r="L188"/>
  <c r="L346" i="7"/>
  <c r="L542"/>
  <c r="L699"/>
  <c r="L224"/>
  <c r="H67" i="8"/>
  <c r="H101"/>
  <c r="E111"/>
  <c r="H111" s="1"/>
  <c r="L294" i="9"/>
  <c r="L555" i="7"/>
  <c r="E239" i="9"/>
  <c r="F239" s="1"/>
  <c r="L239" s="1"/>
  <c r="E5" i="8"/>
  <c r="E38"/>
  <c r="E107" i="9" s="1"/>
  <c r="L311" i="7"/>
  <c r="E79" i="8"/>
  <c r="H79" s="1"/>
  <c r="F91" i="7"/>
  <c r="F693"/>
  <c r="K693"/>
  <c r="K274" i="9"/>
  <c r="H108"/>
  <c r="L603" i="7"/>
  <c r="L284"/>
  <c r="F724"/>
  <c r="E106" i="8" s="1"/>
  <c r="F175" i="7"/>
  <c r="L175" s="1"/>
  <c r="E43" i="8"/>
  <c r="E177" i="9" s="1"/>
  <c r="L332" i="7"/>
  <c r="L497"/>
  <c r="E113" i="8"/>
  <c r="H113" s="1"/>
  <c r="H63"/>
  <c r="K188" i="9"/>
  <c r="E70" i="8"/>
  <c r="H70" s="1"/>
  <c r="L597" i="7"/>
  <c r="I296" i="9"/>
  <c r="J296" s="1"/>
  <c r="J315" s="1"/>
  <c r="I13" i="10" s="1"/>
  <c r="J13" s="1"/>
  <c r="I232" i="9"/>
  <c r="J232" s="1"/>
  <c r="J267" s="1"/>
  <c r="I11" i="10" s="1"/>
  <c r="J11" s="1"/>
  <c r="K713" i="7"/>
  <c r="F713"/>
  <c r="G12" i="9"/>
  <c r="H12" s="1"/>
  <c r="G109"/>
  <c r="H109" s="1"/>
  <c r="G179"/>
  <c r="H179" s="1"/>
  <c r="G231"/>
  <c r="H231" s="1"/>
  <c r="G61"/>
  <c r="H61" s="1"/>
  <c r="H83" i="8"/>
  <c r="F733" i="7"/>
  <c r="K733"/>
  <c r="L670"/>
  <c r="F671"/>
  <c r="L62"/>
  <c r="E85" i="8"/>
  <c r="L609" i="7"/>
  <c r="L637"/>
  <c r="F638"/>
  <c r="H315" i="9"/>
  <c r="G13" i="10" s="1"/>
  <c r="H13" s="1"/>
  <c r="J171" i="9"/>
  <c r="I9" i="10" s="1"/>
  <c r="J9" s="1"/>
  <c r="H75" i="8"/>
  <c r="E182" i="9"/>
  <c r="E113"/>
  <c r="H112" i="8"/>
  <c r="E35" i="9"/>
  <c r="H20" i="8"/>
  <c r="E222" i="9"/>
  <c r="F222" s="1"/>
  <c r="E174"/>
  <c r="E103"/>
  <c r="E53"/>
  <c r="E5"/>
  <c r="E106"/>
  <c r="E225"/>
  <c r="E176"/>
  <c r="E8"/>
  <c r="E55"/>
  <c r="H35" i="8"/>
  <c r="E10" i="9"/>
  <c r="H39" i="8"/>
  <c r="E228" i="9"/>
  <c r="E11"/>
  <c r="H42" i="8"/>
  <c r="E153" i="9"/>
  <c r="H48" i="8"/>
  <c r="E232" i="9"/>
  <c r="E296"/>
  <c r="H50" i="8"/>
  <c r="E110" i="9"/>
  <c r="E234"/>
  <c r="E181"/>
  <c r="E14"/>
  <c r="H58" i="8"/>
  <c r="E236" i="9"/>
  <c r="H60" i="8"/>
  <c r="E297" i="9"/>
  <c r="E48" i="7"/>
  <c r="E514"/>
  <c r="G106" i="9"/>
  <c r="H106" s="1"/>
  <c r="G225"/>
  <c r="H225" s="1"/>
  <c r="G176"/>
  <c r="H176" s="1"/>
  <c r="G55"/>
  <c r="H55" s="1"/>
  <c r="G8"/>
  <c r="H8" s="1"/>
  <c r="H56" i="8"/>
  <c r="E65" i="9"/>
  <c r="H72" i="8"/>
  <c r="E279" i="9"/>
  <c r="K149"/>
  <c r="F149"/>
  <c r="L149" s="1"/>
  <c r="H222"/>
  <c r="H116"/>
  <c r="K513" i="7"/>
  <c r="F179" i="9"/>
  <c r="E227"/>
  <c r="F300"/>
  <c r="L300" s="1"/>
  <c r="K300"/>
  <c r="K237"/>
  <c r="H516" i="7"/>
  <c r="L516" s="1"/>
  <c r="K516"/>
  <c r="J51" i="9"/>
  <c r="I7" i="10" s="1"/>
  <c r="J7" s="1"/>
  <c r="F61" i="9"/>
  <c r="H24" i="8"/>
  <c r="E260" i="9"/>
  <c r="E196"/>
  <c r="F196" s="1"/>
  <c r="E79"/>
  <c r="H84" i="8"/>
  <c r="E117" i="9"/>
  <c r="H21" i="8"/>
  <c r="E54" i="9"/>
  <c r="E6"/>
  <c r="H27" i="8"/>
  <c r="E124" i="9"/>
  <c r="E258"/>
  <c r="H88" i="8"/>
  <c r="E121" i="9"/>
  <c r="H91" i="8"/>
  <c r="E241" i="9"/>
  <c r="J175"/>
  <c r="J219" s="1"/>
  <c r="I10" i="10" s="1"/>
  <c r="J10" s="1"/>
  <c r="H196" i="9"/>
  <c r="J99"/>
  <c r="I8" i="10" s="1"/>
  <c r="J8" s="1"/>
  <c r="H34" i="8"/>
  <c r="E9" i="9"/>
  <c r="E56"/>
  <c r="H37" i="8"/>
  <c r="E57" i="9"/>
  <c r="H45" i="8"/>
  <c r="E178" i="9"/>
  <c r="E271"/>
  <c r="E230"/>
  <c r="E60"/>
  <c r="H55" i="8"/>
  <c r="E64" i="9"/>
  <c r="H74" i="8"/>
  <c r="E112" i="9"/>
  <c r="E238"/>
  <c r="E34"/>
  <c r="H118" i="8"/>
  <c r="E143" i="9"/>
  <c r="K114"/>
  <c r="F114"/>
  <c r="L114" s="1"/>
  <c r="L293"/>
  <c r="F302"/>
  <c r="L302" s="1"/>
  <c r="K302"/>
  <c r="K15"/>
  <c r="L513" i="7"/>
  <c r="F515"/>
  <c r="L515" s="1"/>
  <c r="K515"/>
  <c r="F109" i="9"/>
  <c r="L109" s="1"/>
  <c r="H41" i="8"/>
  <c r="E59" i="9"/>
  <c r="H40" i="8"/>
  <c r="E58" i="9"/>
  <c r="E229"/>
  <c r="F7" i="7"/>
  <c r="K7"/>
  <c r="H5" i="8"/>
  <c r="E81" i="7"/>
  <c r="K363" i="9"/>
  <c r="F363"/>
  <c r="F328"/>
  <c r="K328"/>
  <c r="L798" i="7"/>
  <c r="F799"/>
  <c r="L793"/>
  <c r="F794"/>
  <c r="L788"/>
  <c r="F789"/>
  <c r="L778"/>
  <c r="F779"/>
  <c r="L773"/>
  <c r="F774"/>
  <c r="E115" i="8"/>
  <c r="L769" i="7"/>
  <c r="L743"/>
  <c r="F744"/>
  <c r="L738"/>
  <c r="F739"/>
  <c r="E107" i="8"/>
  <c r="L729" i="7"/>
  <c r="L719"/>
  <c r="E105" i="8"/>
  <c r="L708" i="7"/>
  <c r="F709"/>
  <c r="L688"/>
  <c r="F689"/>
  <c r="L684"/>
  <c r="E98" i="8"/>
  <c r="K665" i="7"/>
  <c r="F665"/>
  <c r="L660"/>
  <c r="F661"/>
  <c r="E93" i="8"/>
  <c r="L656" i="7"/>
  <c r="L650"/>
  <c r="E92" i="8"/>
  <c r="E89"/>
  <c r="L633" i="7"/>
  <c r="L620"/>
  <c r="F621"/>
  <c r="L590"/>
  <c r="F591"/>
  <c r="E81" i="8"/>
  <c r="L585" i="7"/>
  <c r="L579"/>
  <c r="E80" i="8"/>
  <c r="E78"/>
  <c r="L567" i="7"/>
  <c r="E77" i="8"/>
  <c r="L561" i="7"/>
  <c r="K450"/>
  <c r="F450"/>
  <c r="L438"/>
  <c r="F439"/>
  <c r="L385"/>
  <c r="F388"/>
  <c r="L381"/>
  <c r="E53" i="8"/>
  <c r="L367" i="7"/>
  <c r="E51" i="8"/>
  <c r="L360" i="7"/>
  <c r="L350"/>
  <c r="F353"/>
  <c r="E36" i="8"/>
  <c r="L244" i="7"/>
  <c r="H33" i="8"/>
  <c r="L214" i="7"/>
  <c r="E32" i="8"/>
  <c r="L204" i="7"/>
  <c r="L194"/>
  <c r="E31" i="8"/>
  <c r="L184" i="7"/>
  <c r="E30" i="8"/>
  <c r="E29"/>
  <c r="L151" i="7"/>
  <c r="F152"/>
  <c r="E25" i="8"/>
  <c r="L145" i="7"/>
  <c r="L119"/>
  <c r="F123"/>
  <c r="L115"/>
  <c r="L99"/>
  <c r="E19" i="8"/>
  <c r="L91" i="7"/>
  <c r="E18" i="8"/>
  <c r="J80" i="7"/>
  <c r="K80"/>
  <c r="F63"/>
  <c r="H10" i="8"/>
  <c r="E34" i="7"/>
  <c r="L30"/>
  <c r="E7" i="8"/>
  <c r="H7" s="1"/>
  <c r="L23" i="7"/>
  <c r="E6" i="8"/>
  <c r="H6" s="1"/>
  <c r="H522" i="7" l="1"/>
  <c r="F71" i="8" s="1"/>
  <c r="G278" i="9" s="1"/>
  <c r="H278" s="1"/>
  <c r="H291" s="1"/>
  <c r="G12" i="10" s="1"/>
  <c r="H12" s="1"/>
  <c r="F336" i="7"/>
  <c r="K336"/>
  <c r="L166"/>
  <c r="H23" i="8"/>
  <c r="E67" i="9"/>
  <c r="F67" s="1"/>
  <c r="L67" s="1"/>
  <c r="E116"/>
  <c r="F116" s="1"/>
  <c r="L724" i="7"/>
  <c r="E102" i="8"/>
  <c r="L704" i="7"/>
  <c r="F37" i="9"/>
  <c r="L37" s="1"/>
  <c r="L179"/>
  <c r="K239"/>
  <c r="E184"/>
  <c r="K184" s="1"/>
  <c r="E275"/>
  <c r="F150"/>
  <c r="L150" s="1"/>
  <c r="L61"/>
  <c r="H219"/>
  <c r="G10" i="10" s="1"/>
  <c r="H10" s="1"/>
  <c r="K108" i="9"/>
  <c r="H38" i="8"/>
  <c r="H43"/>
  <c r="K179" i="9"/>
  <c r="K109"/>
  <c r="L12"/>
  <c r="E36"/>
  <c r="F36" s="1"/>
  <c r="L36" s="1"/>
  <c r="K61"/>
  <c r="H267"/>
  <c r="G11" i="10" s="1"/>
  <c r="H11" s="1"/>
  <c r="H51" i="9"/>
  <c r="G7" i="10" s="1"/>
  <c r="H7" s="1"/>
  <c r="K12" i="9"/>
  <c r="K222"/>
  <c r="H99"/>
  <c r="G8" i="10" s="1"/>
  <c r="H8" s="1"/>
  <c r="L693" i="7"/>
  <c r="F694"/>
  <c r="E118" i="9"/>
  <c r="H85" i="8"/>
  <c r="K231" i="9"/>
  <c r="L638" i="7"/>
  <c r="E90" i="8"/>
  <c r="L733" i="7"/>
  <c r="F734"/>
  <c r="L231" i="9"/>
  <c r="E96" i="8"/>
  <c r="L671" i="7"/>
  <c r="L713"/>
  <c r="F714"/>
  <c r="E281" i="9"/>
  <c r="H106" i="8"/>
  <c r="H171" i="9"/>
  <c r="G9" i="10" s="1"/>
  <c r="H9" s="1"/>
  <c r="L196" i="9"/>
  <c r="K238"/>
  <c r="F238"/>
  <c r="L238" s="1"/>
  <c r="F124"/>
  <c r="L124" s="1"/>
  <c r="K124"/>
  <c r="F227"/>
  <c r="L227" s="1"/>
  <c r="K227"/>
  <c r="K279"/>
  <c r="F279"/>
  <c r="L279" s="1"/>
  <c r="K110"/>
  <c r="F110"/>
  <c r="L110" s="1"/>
  <c r="K228"/>
  <c r="F228"/>
  <c r="L228" s="1"/>
  <c r="K55"/>
  <c r="F55"/>
  <c r="L55" s="1"/>
  <c r="K106"/>
  <c r="F106"/>
  <c r="L106" s="1"/>
  <c r="K53"/>
  <c r="F53"/>
  <c r="L53" s="1"/>
  <c r="K182"/>
  <c r="F182"/>
  <c r="L182" s="1"/>
  <c r="H78" i="8"/>
  <c r="E240" i="9"/>
  <c r="H107" i="8"/>
  <c r="E30" i="9"/>
  <c r="F34"/>
  <c r="L34" s="1"/>
  <c r="K34"/>
  <c r="K56"/>
  <c r="F56"/>
  <c r="L56" s="1"/>
  <c r="H53" i="8"/>
  <c r="E235" i="9"/>
  <c r="H80" i="8"/>
  <c r="E185" i="9"/>
  <c r="H105" i="8"/>
  <c r="E141" i="9"/>
  <c r="K112"/>
  <c r="F112"/>
  <c r="L112" s="1"/>
  <c r="K60"/>
  <c r="F60"/>
  <c r="L60" s="1"/>
  <c r="F9"/>
  <c r="L9" s="1"/>
  <c r="K9"/>
  <c r="K36"/>
  <c r="F121"/>
  <c r="L121" s="1"/>
  <c r="K121"/>
  <c r="F117"/>
  <c r="L117" s="1"/>
  <c r="K117"/>
  <c r="F260"/>
  <c r="L260" s="1"/>
  <c r="K260"/>
  <c r="L116"/>
  <c r="F514" i="7"/>
  <c r="L514" s="1"/>
  <c r="K514"/>
  <c r="F297" i="9"/>
  <c r="L297" s="1"/>
  <c r="K297"/>
  <c r="K14"/>
  <c r="F14"/>
  <c r="L14" s="1"/>
  <c r="K153"/>
  <c r="F153"/>
  <c r="L153" s="1"/>
  <c r="K8"/>
  <c r="F8"/>
  <c r="L8" s="1"/>
  <c r="K223"/>
  <c r="F223"/>
  <c r="L223" s="1"/>
  <c r="K103"/>
  <c r="F103"/>
  <c r="L103" s="1"/>
  <c r="K35"/>
  <c r="F35"/>
  <c r="L35" s="1"/>
  <c r="H19" i="8"/>
  <c r="E102" i="9"/>
  <c r="H29" i="8"/>
  <c r="E269" i="9"/>
  <c r="H28" i="8"/>
  <c r="E259" i="9"/>
  <c r="H30" i="8"/>
  <c r="E270" i="9"/>
  <c r="H77" i="8"/>
  <c r="E183" i="9"/>
  <c r="E115"/>
  <c r="E17"/>
  <c r="E66"/>
  <c r="H89" i="8"/>
  <c r="E280" i="9"/>
  <c r="H93" i="8"/>
  <c r="E242" i="9"/>
  <c r="H115" i="8"/>
  <c r="E38" i="9"/>
  <c r="F143"/>
  <c r="L143" s="1"/>
  <c r="K143"/>
  <c r="F230"/>
  <c r="L230" s="1"/>
  <c r="K230"/>
  <c r="K57"/>
  <c r="F57"/>
  <c r="L57" s="1"/>
  <c r="K6"/>
  <c r="F6"/>
  <c r="L6" s="1"/>
  <c r="F184"/>
  <c r="L184" s="1"/>
  <c r="K65"/>
  <c r="F65"/>
  <c r="L65" s="1"/>
  <c r="F48" i="7"/>
  <c r="K48"/>
  <c r="K181" i="9"/>
  <c r="F181"/>
  <c r="L181" s="1"/>
  <c r="F296"/>
  <c r="K296"/>
  <c r="K10"/>
  <c r="F10"/>
  <c r="L10" s="1"/>
  <c r="K176"/>
  <c r="F176"/>
  <c r="L176" s="1"/>
  <c r="K174"/>
  <c r="F174"/>
  <c r="L174" s="1"/>
  <c r="H31" i="8"/>
  <c r="E224" i="9"/>
  <c r="E175"/>
  <c r="E104"/>
  <c r="H81" i="8"/>
  <c r="E186" i="9"/>
  <c r="K178"/>
  <c r="F178"/>
  <c r="L178" s="1"/>
  <c r="H18" i="8"/>
  <c r="E173" i="9"/>
  <c r="E101"/>
  <c r="E221"/>
  <c r="H25" i="8"/>
  <c r="E80" i="9"/>
  <c r="H32" i="8"/>
  <c r="E105" i="9"/>
  <c r="H36" i="8"/>
  <c r="E226" i="9"/>
  <c r="H51" i="8"/>
  <c r="E62" i="9"/>
  <c r="H92" i="8"/>
  <c r="E68" i="9"/>
  <c r="H98" i="8"/>
  <c r="E134" i="9"/>
  <c r="K64"/>
  <c r="F64"/>
  <c r="L64" s="1"/>
  <c r="F271"/>
  <c r="L271" s="1"/>
  <c r="K271"/>
  <c r="K196"/>
  <c r="K241"/>
  <c r="F241"/>
  <c r="L241" s="1"/>
  <c r="K258"/>
  <c r="F258"/>
  <c r="L258" s="1"/>
  <c r="K54"/>
  <c r="F54"/>
  <c r="L54" s="1"/>
  <c r="K79"/>
  <c r="F79"/>
  <c r="L79" s="1"/>
  <c r="K107"/>
  <c r="F107"/>
  <c r="L107" s="1"/>
  <c r="F275"/>
  <c r="L275" s="1"/>
  <c r="K275"/>
  <c r="F236"/>
  <c r="L236" s="1"/>
  <c r="K236"/>
  <c r="K234"/>
  <c r="F234"/>
  <c r="L234" s="1"/>
  <c r="K232"/>
  <c r="F232"/>
  <c r="L232" s="1"/>
  <c r="K11"/>
  <c r="F11"/>
  <c r="L11" s="1"/>
  <c r="K225"/>
  <c r="F225"/>
  <c r="L225" s="1"/>
  <c r="F5"/>
  <c r="K5"/>
  <c r="L222"/>
  <c r="K113"/>
  <c r="F113"/>
  <c r="L113" s="1"/>
  <c r="F59"/>
  <c r="L59" s="1"/>
  <c r="K59"/>
  <c r="K58"/>
  <c r="F58"/>
  <c r="F229"/>
  <c r="K229"/>
  <c r="F108"/>
  <c r="K177"/>
  <c r="F177"/>
  <c r="K81" i="7"/>
  <c r="F81"/>
  <c r="L7"/>
  <c r="F9"/>
  <c r="L363" i="9"/>
  <c r="L387" s="1"/>
  <c r="F387"/>
  <c r="E17" i="10" s="1"/>
  <c r="L328" i="9"/>
  <c r="L339" s="1"/>
  <c r="F339"/>
  <c r="E16" i="10" s="1"/>
  <c r="E121" i="8"/>
  <c r="L799" i="7"/>
  <c r="L794"/>
  <c r="E120" i="8"/>
  <c r="E119"/>
  <c r="L789" i="7"/>
  <c r="E117" i="8"/>
  <c r="L779" i="7"/>
  <c r="L774"/>
  <c r="E116" i="8"/>
  <c r="E110"/>
  <c r="L744" i="7"/>
  <c r="L739"/>
  <c r="E109" i="8"/>
  <c r="L709" i="7"/>
  <c r="E103" i="8"/>
  <c r="L689" i="7"/>
  <c r="E99" i="8"/>
  <c r="L665" i="7"/>
  <c r="F666"/>
  <c r="L661"/>
  <c r="E94" i="8"/>
  <c r="E87"/>
  <c r="L621" i="7"/>
  <c r="L591"/>
  <c r="E82" i="8"/>
  <c r="L450" i="7"/>
  <c r="F451"/>
  <c r="E62" i="8"/>
  <c r="L439" i="7"/>
  <c r="E54" i="8"/>
  <c r="L388" i="7"/>
  <c r="E49" i="8"/>
  <c r="L353" i="7"/>
  <c r="E26" i="8"/>
  <c r="L152" i="7"/>
  <c r="L123"/>
  <c r="E22" i="8"/>
  <c r="J83" i="7"/>
  <c r="L80"/>
  <c r="L63"/>
  <c r="F64"/>
  <c r="F34"/>
  <c r="K34"/>
  <c r="K67" i="9" l="1"/>
  <c r="K116"/>
  <c r="L336" i="7"/>
  <c r="F339"/>
  <c r="E138" i="9"/>
  <c r="H102" i="8"/>
  <c r="G6" i="10"/>
  <c r="H6" s="1"/>
  <c r="G5" s="1"/>
  <c r="H5" s="1"/>
  <c r="E8" i="3" s="1"/>
  <c r="L694" i="7"/>
  <c r="E100" i="8"/>
  <c r="E108"/>
  <c r="L734" i="7"/>
  <c r="E104" i="8"/>
  <c r="L714" i="7"/>
  <c r="F281" i="9"/>
  <c r="L281" s="1"/>
  <c r="K281"/>
  <c r="E304"/>
  <c r="H96" i="8"/>
  <c r="E133" i="9"/>
  <c r="H90" i="8"/>
  <c r="F118" i="9"/>
  <c r="L118" s="1"/>
  <c r="K118"/>
  <c r="H26" i="8"/>
  <c r="E261" i="9"/>
  <c r="H54" i="8"/>
  <c r="E63" i="9"/>
  <c r="H87" i="8"/>
  <c r="E120" i="9"/>
  <c r="H110" i="8"/>
  <c r="E33" i="9"/>
  <c r="H117" i="8"/>
  <c r="E142" i="9"/>
  <c r="F68"/>
  <c r="L68" s="1"/>
  <c r="K68"/>
  <c r="F226"/>
  <c r="L226" s="1"/>
  <c r="K226"/>
  <c r="K80"/>
  <c r="F80"/>
  <c r="L80" s="1"/>
  <c r="K173"/>
  <c r="F173"/>
  <c r="L173" s="1"/>
  <c r="F186"/>
  <c r="L186" s="1"/>
  <c r="K186"/>
  <c r="K224"/>
  <c r="F224"/>
  <c r="L224" s="1"/>
  <c r="K38"/>
  <c r="F38"/>
  <c r="L38" s="1"/>
  <c r="K280"/>
  <c r="F280"/>
  <c r="L280" s="1"/>
  <c r="K115"/>
  <c r="F115"/>
  <c r="L115" s="1"/>
  <c r="F185"/>
  <c r="L185" s="1"/>
  <c r="K185"/>
  <c r="H82" i="8"/>
  <c r="E187" i="9"/>
  <c r="H109" i="8"/>
  <c r="E32" i="9"/>
  <c r="L5"/>
  <c r="L296"/>
  <c r="L48" i="7"/>
  <c r="F49"/>
  <c r="K183" i="9"/>
  <c r="F183"/>
  <c r="L183" s="1"/>
  <c r="K259"/>
  <c r="F259"/>
  <c r="L259" s="1"/>
  <c r="K102"/>
  <c r="F102"/>
  <c r="L102" s="1"/>
  <c r="F30"/>
  <c r="L30" s="1"/>
  <c r="K30"/>
  <c r="H99" i="8"/>
  <c r="E135" i="9"/>
  <c r="H49" i="8"/>
  <c r="E272" i="9"/>
  <c r="E233"/>
  <c r="E180"/>
  <c r="H62" i="8"/>
  <c r="E299" i="9"/>
  <c r="H119" i="8"/>
  <c r="E145" i="9"/>
  <c r="H121" i="8"/>
  <c r="E148" i="9"/>
  <c r="F134"/>
  <c r="L134" s="1"/>
  <c r="K134"/>
  <c r="K62"/>
  <c r="F62"/>
  <c r="L62" s="1"/>
  <c r="F105"/>
  <c r="L105" s="1"/>
  <c r="K105"/>
  <c r="F221"/>
  <c r="L221" s="1"/>
  <c r="K221"/>
  <c r="K104"/>
  <c r="F104"/>
  <c r="L104" s="1"/>
  <c r="K242"/>
  <c r="F242"/>
  <c r="L242" s="1"/>
  <c r="K66"/>
  <c r="F66"/>
  <c r="L66" s="1"/>
  <c r="F141"/>
  <c r="L141" s="1"/>
  <c r="K141"/>
  <c r="F235"/>
  <c r="L235" s="1"/>
  <c r="K235"/>
  <c r="H22" i="8"/>
  <c r="E7" i="9"/>
  <c r="H94" i="8"/>
  <c r="E243" i="9"/>
  <c r="E122"/>
  <c r="E69"/>
  <c r="E273"/>
  <c r="E189"/>
  <c r="E18"/>
  <c r="H116" i="8"/>
  <c r="E39" i="9"/>
  <c r="H103" i="8"/>
  <c r="E139" i="9"/>
  <c r="H120" i="8"/>
  <c r="E147" i="9"/>
  <c r="K101"/>
  <c r="F101"/>
  <c r="L101" s="1"/>
  <c r="F175"/>
  <c r="L175" s="1"/>
  <c r="K175"/>
  <c r="K17"/>
  <c r="F17"/>
  <c r="L17" s="1"/>
  <c r="F270"/>
  <c r="L270" s="1"/>
  <c r="K270"/>
  <c r="K269"/>
  <c r="F269"/>
  <c r="L269" s="1"/>
  <c r="F240"/>
  <c r="L240" s="1"/>
  <c r="K240"/>
  <c r="H27" i="10"/>
  <c r="L58" i="9"/>
  <c r="L108"/>
  <c r="L177"/>
  <c r="L229"/>
  <c r="F83" i="7"/>
  <c r="E17" i="8" s="1"/>
  <c r="E517" i="7" s="1"/>
  <c r="L81"/>
  <c r="E4" i="8"/>
  <c r="H4" s="1"/>
  <c r="L9" i="7"/>
  <c r="F17" i="10"/>
  <c r="L17" s="1"/>
  <c r="K17"/>
  <c r="F16"/>
  <c r="K16"/>
  <c r="E95" i="8"/>
  <c r="L666" i="7"/>
  <c r="E64" i="8"/>
  <c r="L451" i="7"/>
  <c r="G17" i="8"/>
  <c r="I517" i="7" s="1"/>
  <c r="J517" s="1"/>
  <c r="J522" s="1"/>
  <c r="G71" i="8" s="1"/>
  <c r="I278" i="9" s="1"/>
  <c r="J278" s="1"/>
  <c r="J291" s="1"/>
  <c r="I12" i="10" s="1"/>
  <c r="J12" s="1"/>
  <c r="I6" s="1"/>
  <c r="J6" s="1"/>
  <c r="I5" s="1"/>
  <c r="J5" s="1"/>
  <c r="E11" i="3" s="1"/>
  <c r="E14" i="8"/>
  <c r="L64" i="7"/>
  <c r="F35"/>
  <c r="L34"/>
  <c r="E9" i="3" l="1"/>
  <c r="E10" s="1"/>
  <c r="E16"/>
  <c r="E15"/>
  <c r="E17" s="1"/>
  <c r="E18"/>
  <c r="E47" i="8"/>
  <c r="L339" i="7"/>
  <c r="K138" i="9"/>
  <c r="F138"/>
  <c r="L138" s="1"/>
  <c r="E136"/>
  <c r="H100" i="8"/>
  <c r="K304" i="9"/>
  <c r="F304"/>
  <c r="L304" s="1"/>
  <c r="H104" i="8"/>
  <c r="E140" i="9"/>
  <c r="F133"/>
  <c r="L133" s="1"/>
  <c r="K133"/>
  <c r="E31"/>
  <c r="H108" i="8"/>
  <c r="H64"/>
  <c r="E301" i="9"/>
  <c r="F69"/>
  <c r="L69" s="1"/>
  <c r="K69"/>
  <c r="K148"/>
  <c r="F148"/>
  <c r="L148" s="1"/>
  <c r="F299"/>
  <c r="K299"/>
  <c r="K272"/>
  <c r="F272"/>
  <c r="L272" s="1"/>
  <c r="L49" i="7"/>
  <c r="E11" i="8"/>
  <c r="F187" i="9"/>
  <c r="L187" s="1"/>
  <c r="K187"/>
  <c r="F33"/>
  <c r="L33" s="1"/>
  <c r="K33"/>
  <c r="K63"/>
  <c r="F63"/>
  <c r="L63" s="1"/>
  <c r="K7"/>
  <c r="F7"/>
  <c r="H14" i="8"/>
  <c r="E73" i="7"/>
  <c r="F139" i="9"/>
  <c r="L139" s="1"/>
  <c r="K139"/>
  <c r="K18"/>
  <c r="F18"/>
  <c r="L18" s="1"/>
  <c r="F122"/>
  <c r="L122" s="1"/>
  <c r="K122"/>
  <c r="F189"/>
  <c r="L189" s="1"/>
  <c r="K189"/>
  <c r="F243"/>
  <c r="L243" s="1"/>
  <c r="K243"/>
  <c r="K145"/>
  <c r="F145"/>
  <c r="L145" s="1"/>
  <c r="K180"/>
  <c r="F180"/>
  <c r="L180" s="1"/>
  <c r="F135"/>
  <c r="L135" s="1"/>
  <c r="K135"/>
  <c r="F32"/>
  <c r="L32" s="1"/>
  <c r="K32"/>
  <c r="F142"/>
  <c r="L142" s="1"/>
  <c r="K142"/>
  <c r="F120"/>
  <c r="K120"/>
  <c r="K261"/>
  <c r="F261"/>
  <c r="L261" s="1"/>
  <c r="J27" i="10"/>
  <c r="H95" i="8"/>
  <c r="E303" i="9"/>
  <c r="K147"/>
  <c r="F147"/>
  <c r="L147" s="1"/>
  <c r="K39"/>
  <c r="F39"/>
  <c r="L39" s="1"/>
  <c r="K273"/>
  <c r="F273"/>
  <c r="L273" s="1"/>
  <c r="K233"/>
  <c r="F233"/>
  <c r="L83" i="7"/>
  <c r="H17" i="8"/>
  <c r="K517" i="7"/>
  <c r="F517"/>
  <c r="L16" i="10"/>
  <c r="E15"/>
  <c r="L35" i="7"/>
  <c r="E8" i="8"/>
  <c r="E14" i="3" l="1"/>
  <c r="E13"/>
  <c r="L99" i="9"/>
  <c r="D12" i="11"/>
  <c r="E12" s="1"/>
  <c r="H47" i="8"/>
  <c r="E13" i="9"/>
  <c r="F99"/>
  <c r="E8" i="10" s="1"/>
  <c r="K8" s="1"/>
  <c r="F136" i="9"/>
  <c r="L136" s="1"/>
  <c r="K136"/>
  <c r="F140"/>
  <c r="L140" s="1"/>
  <c r="K140"/>
  <c r="K31"/>
  <c r="F31"/>
  <c r="L31" s="1"/>
  <c r="L219"/>
  <c r="F219"/>
  <c r="E10" i="10" s="1"/>
  <c r="K10" s="1"/>
  <c r="D9" i="11"/>
  <c r="D13"/>
  <c r="E13" s="1"/>
  <c r="D15"/>
  <c r="E15" s="1"/>
  <c r="H8" i="8"/>
  <c r="E276" i="9"/>
  <c r="F73" i="7"/>
  <c r="K73"/>
  <c r="L299" i="9"/>
  <c r="L233"/>
  <c r="L267" s="1"/>
  <c r="F267"/>
  <c r="E11" i="10" s="1"/>
  <c r="L120" i="9"/>
  <c r="L7"/>
  <c r="F301"/>
  <c r="L301" s="1"/>
  <c r="K301"/>
  <c r="K303"/>
  <c r="F303"/>
  <c r="L303" s="1"/>
  <c r="H11" i="8"/>
  <c r="E277" i="9"/>
  <c r="L517" i="7"/>
  <c r="F15" i="10"/>
  <c r="K15"/>
  <c r="K13" i="9" l="1"/>
  <c r="F13"/>
  <c r="L13" s="1"/>
  <c r="L51"/>
  <c r="F8" i="10"/>
  <c r="L8" s="1"/>
  <c r="F171" i="9"/>
  <c r="E9" i="10" s="1"/>
  <c r="K9" s="1"/>
  <c r="L171" i="9"/>
  <c r="F10" i="10"/>
  <c r="L10" s="1"/>
  <c r="D14" i="11"/>
  <c r="E14" s="1"/>
  <c r="E9"/>
  <c r="F75" i="7"/>
  <c r="L73"/>
  <c r="K277" i="9"/>
  <c r="F277"/>
  <c r="L277" s="1"/>
  <c r="F315"/>
  <c r="E13" i="10" s="1"/>
  <c r="L315" i="9"/>
  <c r="F276"/>
  <c r="L276" s="1"/>
  <c r="K276"/>
  <c r="F11" i="10"/>
  <c r="L11" s="1"/>
  <c r="K11"/>
  <c r="E14"/>
  <c r="L15"/>
  <c r="F51" i="9" l="1"/>
  <c r="E7" i="10" s="1"/>
  <c r="K7" s="1"/>
  <c r="F9"/>
  <c r="L9" s="1"/>
  <c r="F7"/>
  <c r="L7" s="1"/>
  <c r="D11" i="11"/>
  <c r="E11" s="1"/>
  <c r="D10"/>
  <c r="F13" i="10"/>
  <c r="L13" s="1"/>
  <c r="K13"/>
  <c r="E16" i="8"/>
  <c r="L75" i="7"/>
  <c r="K14" i="10"/>
  <c r="F14"/>
  <c r="L14" s="1"/>
  <c r="T14" s="1"/>
  <c r="E29" i="3" s="1"/>
  <c r="E10" i="11" l="1"/>
  <c r="E518" i="7"/>
  <c r="H16" i="8"/>
  <c r="K518" i="7" l="1"/>
  <c r="F518"/>
  <c r="L518" l="1"/>
  <c r="F522"/>
  <c r="E71" i="8" l="1"/>
  <c r="L522" i="7"/>
  <c r="H71" i="8" l="1"/>
  <c r="E278" i="9"/>
  <c r="K278" l="1"/>
  <c r="F278"/>
  <c r="L278" l="1"/>
  <c r="L291" s="1"/>
  <c r="F291"/>
  <c r="E12" i="10" s="1"/>
  <c r="K12" l="1"/>
  <c r="F12"/>
  <c r="L12" l="1"/>
  <c r="E6"/>
  <c r="F6" l="1"/>
  <c r="K6"/>
  <c r="E5" l="1"/>
  <c r="L6"/>
  <c r="F5" l="1"/>
  <c r="E4" i="3" s="1"/>
  <c r="E7" s="1"/>
  <c r="K5" i="10"/>
  <c r="E19" i="3" l="1"/>
  <c r="E20"/>
  <c r="E21"/>
  <c r="L5" i="10"/>
  <c r="L27" s="1"/>
  <c r="F27"/>
  <c r="E22" i="3" l="1"/>
  <c r="E23" s="1"/>
  <c r="E24" s="1"/>
  <c r="E26" s="1"/>
  <c r="E27" s="1"/>
  <c r="D7" i="11"/>
  <c r="E7" l="1"/>
  <c r="D16"/>
  <c r="D17" l="1"/>
  <c r="E17" s="1"/>
  <c r="E16"/>
  <c r="D18" l="1"/>
  <c r="D19" l="1"/>
  <c r="E19" s="1"/>
  <c r="E18"/>
  <c r="D8" l="1"/>
  <c r="D20" s="1"/>
  <c r="E20" s="1"/>
  <c r="E8"/>
  <c r="D21" l="1"/>
  <c r="E21" l="1"/>
  <c r="D22"/>
  <c r="E22" s="1"/>
  <c r="G22" l="1"/>
  <c r="F315" i="7"/>
</calcChain>
</file>

<file path=xl/sharedStrings.xml><?xml version="1.0" encoding="utf-8"?>
<sst xmlns="http://schemas.openxmlformats.org/spreadsheetml/2006/main" count="14308" uniqueCount="2083">
  <si>
    <t>공 종 별 집 계 표</t>
  </si>
  <si>
    <t>[ 경기문화재단 임학임산학관 리모델링 설계용역 전기공사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</si>
  <si>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</si>
  <si>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</si>
  <si>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</si>
  <si>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</si>
  <si>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</si>
  <si>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</si>
  <si>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</si>
  <si>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</si>
  <si>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</si>
  <si>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</si>
  <si>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</si>
  <si>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</si>
  <si>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</si>
  <si>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</si>
  <si>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</si>
  <si>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</si>
  <si>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</si>
  <si>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</si>
  <si>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</si>
  <si>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</si>
  <si>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</si>
  <si>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</si>
  <si>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</si>
  <si>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</si>
  <si>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</si>
  <si>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</si>
  <si>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</si>
  <si>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</si>
  <si>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</si>
  <si>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</si>
  <si>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</si>
  <si>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</si>
  <si>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</si>
  <si>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</si>
  <si>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</si>
  <si>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</si>
  <si>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</si>
  <si>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</si>
  <si>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</si>
  <si>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</si>
  <si>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</si>
  <si>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</si>
  <si>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</si>
  <si>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</si>
  <si>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</si>
  <si>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</si>
  <si>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</si>
  <si>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</si>
  <si>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</si>
  <si>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경기문화재단 임학임산학관 리모델링 설계용역 전기공사</t>
  </si>
  <si>
    <t/>
  </si>
  <si>
    <t>01</t>
  </si>
  <si>
    <t>0101  전기공사</t>
  </si>
  <si>
    <t>0101</t>
  </si>
  <si>
    <t>010101  전력 간선공사</t>
  </si>
  <si>
    <t>010101</t>
  </si>
  <si>
    <t>전기공사</t>
  </si>
  <si>
    <t>나사없는전선관</t>
  </si>
  <si>
    <t>E31</t>
  </si>
  <si>
    <t>M</t>
  </si>
  <si>
    <t>호표 17</t>
  </si>
  <si>
    <t>467C8EEDD08379748583DF5E2CA25</t>
  </si>
  <si>
    <t>T</t>
  </si>
  <si>
    <t>F</t>
  </si>
  <si>
    <t>010101467C8EEDD08379748583DF5E2CA25</t>
  </si>
  <si>
    <t>E39</t>
  </si>
  <si>
    <t>호표 18</t>
  </si>
  <si>
    <t>467C8EEDD08379748583DF5E2CDF9</t>
  </si>
  <si>
    <t>010101467C8EEDD08379748583DF5E2CDF9</t>
  </si>
  <si>
    <t>E51</t>
  </si>
  <si>
    <t>호표 19</t>
  </si>
  <si>
    <t>467C8EEDD08379748583DF5E2CCD2</t>
  </si>
  <si>
    <t>010101467C8EEDD08379748583DF5E2CCD2</t>
  </si>
  <si>
    <t>전선관지지행거(단독)</t>
  </si>
  <si>
    <t>28 C</t>
  </si>
  <si>
    <t>개소</t>
  </si>
  <si>
    <t>호표 30</t>
  </si>
  <si>
    <t>467C8EEDD08379B232B363563AABC</t>
  </si>
  <si>
    <t>010101467C8EEDD08379B232B363563AABC</t>
  </si>
  <si>
    <t>36 C</t>
  </si>
  <si>
    <t>호표 31</t>
  </si>
  <si>
    <t>467C8EEDD08379B232B363563AD71</t>
  </si>
  <si>
    <t>010101467C8EEDD08379B232B363563AD71</t>
  </si>
  <si>
    <t>42 C</t>
  </si>
  <si>
    <t>호표 32</t>
  </si>
  <si>
    <t>467C8EEDD08379B232B363563AC6A</t>
  </si>
  <si>
    <t>010101467C8EEDD08379B232B363563AC6A</t>
  </si>
  <si>
    <t>전선관지지대(벽체)</t>
  </si>
  <si>
    <t>W:200</t>
  </si>
  <si>
    <t>호표 36</t>
  </si>
  <si>
    <t>467C8EEDD08379B23293B558804EB</t>
  </si>
  <si>
    <t>010101467C8EEDD08379B23293B558804EB</t>
  </si>
  <si>
    <t>접지용비닐절연전선</t>
  </si>
  <si>
    <t>F-GV, 4㎟</t>
  </si>
  <si>
    <t>m</t>
  </si>
  <si>
    <t>호표 42</t>
  </si>
  <si>
    <t>467C8EEDD357771E6B93A0556FD0E</t>
  </si>
  <si>
    <t>010101467C8EEDD357771E6B93A0556FD0E</t>
  </si>
  <si>
    <t>F-GV, 6㎟</t>
  </si>
  <si>
    <t>호표 43</t>
  </si>
  <si>
    <t>467C8EEDD357771E6B93A0556FC67</t>
  </si>
  <si>
    <t>010101467C8EEDD357771E6B93A0556FC67</t>
  </si>
  <si>
    <t>0.6/1kV 난연 전력 케이블(F-CV)</t>
  </si>
  <si>
    <t>2C 4㎟</t>
  </si>
  <si>
    <t>호표 46</t>
  </si>
  <si>
    <t>467C8EEDD2B078BD0183F45D2E551</t>
  </si>
  <si>
    <t>010101467C8EEDD2B078BD0183F45D2E551</t>
  </si>
  <si>
    <t>4C 6㎟</t>
  </si>
  <si>
    <t>호표 48</t>
  </si>
  <si>
    <t>467C8EEDD2B078BD01E31D5975332</t>
  </si>
  <si>
    <t>010101467C8EEDD2B078BD01E31D5975332</t>
  </si>
  <si>
    <t>0.6/1kV 내화 케이블 (F-FR-8)</t>
  </si>
  <si>
    <t>호표 53</t>
  </si>
  <si>
    <t>467C8EEDD2B078D9D8334F5167B80</t>
  </si>
  <si>
    <t>010101467C8EEDD2B078D9D8334F5167B80</t>
  </si>
  <si>
    <t>풀박스</t>
  </si>
  <si>
    <t>150X150X100</t>
  </si>
  <si>
    <t>개</t>
  </si>
  <si>
    <t>호표 73</t>
  </si>
  <si>
    <t>467C8EEDD8D970AEAD13C951DB306</t>
  </si>
  <si>
    <t>010101467C8EEDD8D970AEAD13C951DB306</t>
  </si>
  <si>
    <t>벽관통 구멍뚫기</t>
  </si>
  <si>
    <t>벽두께 25cm 이하</t>
  </si>
  <si>
    <t>호표 90</t>
  </si>
  <si>
    <t>467C8EEDD8D97083CB03C65C0C45B</t>
  </si>
  <si>
    <t>010101467C8EEDD8D97083CB03C65C0C45B</t>
  </si>
  <si>
    <t>강재전선관용부품</t>
  </si>
  <si>
    <t>파이프크램프, 28C</t>
  </si>
  <si>
    <t>41138EBBC9E4772881E38D510A7A37DAFC2A0</t>
  </si>
  <si>
    <t>01010141138EBBC9E4772881E38D510A7A37DAFC2A0</t>
  </si>
  <si>
    <t>파이프크램프, 42C</t>
  </si>
  <si>
    <t>41138EBBC9E4772881E38D510A7A37DAFC2AE</t>
  </si>
  <si>
    <t>01010141138EBBC9E4772881E38D510A7A37DAFC2AE</t>
  </si>
  <si>
    <t>나사없는전선관부품</t>
  </si>
  <si>
    <t>노말밴드, E31</t>
  </si>
  <si>
    <t>41138EBBC9E4772881E38E536AB387F7ABF47</t>
  </si>
  <si>
    <t>01010141138EBBC9E4772881E38E536AB387F7ABF47</t>
  </si>
  <si>
    <t>노말밴드, E39</t>
  </si>
  <si>
    <t>41138EBBC9E4772881E38E536AB387F7ABF44</t>
  </si>
  <si>
    <t>01010141138EBBC9E4772881E38E536AB387F7ABF44</t>
  </si>
  <si>
    <t>노말밴드, E51</t>
  </si>
  <si>
    <t>41138EBBC9E4772881E38E536AB387F7ABF45</t>
  </si>
  <si>
    <t>01010141138EBBC9E4772881E38E536AB387F7ABF45</t>
  </si>
  <si>
    <t>나사없는전선관 커플링</t>
  </si>
  <si>
    <t>원터치이음쇠, 커플링, 31mm</t>
  </si>
  <si>
    <t>41138EBBC9E4772881E38E536AB3870F9A8C5</t>
  </si>
  <si>
    <t>01010141138EBBC9E4772881E38E536AB3870F9A8C5</t>
  </si>
  <si>
    <t>원터치이음쇠, 커플링, 39mm</t>
  </si>
  <si>
    <t>41138EBBC9E4772881E38E536AB3870F9AF74</t>
  </si>
  <si>
    <t>01010141138EBBC9E4772881E38E536AB3870F9AF74</t>
  </si>
  <si>
    <t>원터치이음쇠, 커플링, 51mm</t>
  </si>
  <si>
    <t>41138EBBC9E4772881E38E536AB3870F9AE6D</t>
  </si>
  <si>
    <t>01010141138EBBC9E4772881E38E536AB3870F9AE6D</t>
  </si>
  <si>
    <t>나사없는전선관 커넥터</t>
  </si>
  <si>
    <t>원터치이음쇠, 커넥터, 31mm</t>
  </si>
  <si>
    <t>41138EBBC9E4772881E38E536AB3870F88744</t>
  </si>
  <si>
    <t>01010141138EBBC9E4772881E38E536AB3870F88744</t>
  </si>
  <si>
    <t>원터치이음쇠, 커넥터, 39mm</t>
  </si>
  <si>
    <t>41138EBBC9E4772881E38E536AB3870F88014</t>
  </si>
  <si>
    <t>01010141138EBBC9E4772881E38E536AB3870F88014</t>
  </si>
  <si>
    <t>원터치이음쇠, 커넥터, 51mm</t>
  </si>
  <si>
    <t>41138EBBC9E4772881E38E536AB3870F8813B</t>
  </si>
  <si>
    <t>01010141138EBBC9E4772881E38E536AB3870F8813B</t>
  </si>
  <si>
    <t>분전반</t>
  </si>
  <si>
    <t>P-RF-F</t>
  </si>
  <si>
    <t>면</t>
  </si>
  <si>
    <t>호표 103</t>
  </si>
  <si>
    <t>46B68C22C7FE7596EF737D51183A4</t>
  </si>
  <si>
    <t>01010146B68C22C7FE7596EF737D51183A4</t>
  </si>
  <si>
    <t>L-1</t>
  </si>
  <si>
    <t>호표 104</t>
  </si>
  <si>
    <t>46B68C22C7FE7596EF737D511829E</t>
  </si>
  <si>
    <t>01010146B68C22C7FE7596EF737D511829E</t>
  </si>
  <si>
    <t>L-2</t>
  </si>
  <si>
    <t>호표 105</t>
  </si>
  <si>
    <t>46B68C22C7FE7596EF737D510E470</t>
  </si>
  <si>
    <t>01010146B68C22C7FE7596EF737D510E470</t>
  </si>
  <si>
    <t>L-3</t>
  </si>
  <si>
    <t>호표 106</t>
  </si>
  <si>
    <t>46B68C22C7FE7596EF737D510E517</t>
  </si>
  <si>
    <t>01010146B68C22C7FE7596EF737D510E517</t>
  </si>
  <si>
    <t>분전반 - 5면</t>
  </si>
  <si>
    <t>L-1-1~4,6</t>
  </si>
  <si>
    <t>호표 107</t>
  </si>
  <si>
    <t>46B68C22C7FE7596EF737D510E63E</t>
  </si>
  <si>
    <t>01010146B68C22C7FE7596EF737D510E63E</t>
  </si>
  <si>
    <t>L-1-1~5</t>
  </si>
  <si>
    <t>호표 108</t>
  </si>
  <si>
    <t>46B68C22C7FE7596EF737D510E7C4</t>
  </si>
  <si>
    <t>01010146B68C22C7FE7596EF737D510E7C4</t>
  </si>
  <si>
    <t>분전반 - 8면</t>
  </si>
  <si>
    <t>L-2-2~7,9,10</t>
  </si>
  <si>
    <t>호표 109</t>
  </si>
  <si>
    <t>46B68C22C7FE7596EF737D510E095</t>
  </si>
  <si>
    <t>01010146B68C22C7FE7596EF737D510E095</t>
  </si>
  <si>
    <t>분전반 - 2면</t>
  </si>
  <si>
    <t>L-2-1,8</t>
  </si>
  <si>
    <t>호표 110</t>
  </si>
  <si>
    <t>46B68C22C7FE7596EF737D510E1BC</t>
  </si>
  <si>
    <t>01010146B68C22C7FE7596EF737D510E1BC</t>
  </si>
  <si>
    <t>분전반 - 13면</t>
  </si>
  <si>
    <t>L-3-1~13</t>
  </si>
  <si>
    <t>호표 111</t>
  </si>
  <si>
    <t>46B68C22C7FE7596EF737D510E243</t>
  </si>
  <si>
    <t>01010146B68C22C7FE7596EF737D510E243</t>
  </si>
  <si>
    <t>P-1-AC</t>
  </si>
  <si>
    <t>호표 112</t>
  </si>
  <si>
    <t>46B68C22C7FE7596EF737D510E369</t>
  </si>
  <si>
    <t>01010146B68C22C7FE7596EF737D510E369</t>
  </si>
  <si>
    <t>[ 합           계 ]</t>
  </si>
  <si>
    <t>TOTAL</t>
  </si>
  <si>
    <t>010102  동력 설비공사</t>
  </si>
  <si>
    <t>010102</t>
  </si>
  <si>
    <t>010102467C8EEDD08379748583DF5E2CA25</t>
  </si>
  <si>
    <t>010102467C8EEDD08379748583DF5E2CDF9</t>
  </si>
  <si>
    <t>010102467C8EEDD08379B232B363563AABC</t>
  </si>
  <si>
    <t>010102467C8EEDD08379B232B363563AD71</t>
  </si>
  <si>
    <t>전선관지지행거(천정)</t>
  </si>
  <si>
    <t>W:150</t>
  </si>
  <si>
    <t>호표 34</t>
  </si>
  <si>
    <t>467C8EEDD08379B23283AE596B242</t>
  </si>
  <si>
    <t>010102467C8EEDD08379B23283AE596B242</t>
  </si>
  <si>
    <t>동력배관지지가대</t>
  </si>
  <si>
    <t>28C</t>
  </si>
  <si>
    <t>호표 37</t>
  </si>
  <si>
    <t>467C8EEDD08379B232E3375C2EBD5</t>
  </si>
  <si>
    <t>010102467C8EEDD08379B232E3375C2EBD5</t>
  </si>
  <si>
    <t>36C</t>
  </si>
  <si>
    <t>호표 38</t>
  </si>
  <si>
    <t>467C8EEDD08379B232E3375C2ECFC</t>
  </si>
  <si>
    <t>010102467C8EEDD08379B232E3375C2ECFC</t>
  </si>
  <si>
    <t>F-GV, 2.5㎟</t>
  </si>
  <si>
    <t>호표 41</t>
  </si>
  <si>
    <t>467C8EEDD357771E6B93A0556FE15</t>
  </si>
  <si>
    <t>010102467C8EEDD357771E6B93A0556FE15</t>
  </si>
  <si>
    <t>010102467C8EEDD357771E6B93A0556FD0E</t>
  </si>
  <si>
    <t>3C 4㎟</t>
  </si>
  <si>
    <t>호표 47</t>
  </si>
  <si>
    <t>467C8EEDD2B078BD01939B55CEC64</t>
  </si>
  <si>
    <t>010102467C8EEDD2B078BD01939B55CEC64</t>
  </si>
  <si>
    <t>2C 2.5㎟</t>
  </si>
  <si>
    <t>호표 50</t>
  </si>
  <si>
    <t>467C8EEDD2B078D9D8537D5128273</t>
  </si>
  <si>
    <t>010102467C8EEDD2B078D9D8537D5128273</t>
  </si>
  <si>
    <t>3C 2.5㎟</t>
  </si>
  <si>
    <t>호표 51</t>
  </si>
  <si>
    <t>467C8EEDD2B078D9D8435650834C1</t>
  </si>
  <si>
    <t>010102467C8EEDD2B078D9D8435650834C1</t>
  </si>
  <si>
    <t>호표 52</t>
  </si>
  <si>
    <t>467C8EEDD2B078D9D8435650835E8</t>
  </si>
  <si>
    <t>010102467C8EEDD2B078D9D8435650835E8</t>
  </si>
  <si>
    <t>010102467C8EEDD8D970AEAD13C951DB306</t>
  </si>
  <si>
    <t>JOINT BOX</t>
  </si>
  <si>
    <t>100 x 100 x 50</t>
  </si>
  <si>
    <t>호표 75</t>
  </si>
  <si>
    <t>467C8EEDD8D970AEAD13C052055AB</t>
  </si>
  <si>
    <t>010102467C8EEDD8D970AEAD13C052055AB</t>
  </si>
  <si>
    <t>전선관용부품</t>
  </si>
  <si>
    <t>위샤캡, 36 C</t>
  </si>
  <si>
    <t>호표 88</t>
  </si>
  <si>
    <t>467C8EEDD8D97083CB03C65C92276</t>
  </si>
  <si>
    <t>010102467C8EEDD8D97083CB03C65C92276</t>
  </si>
  <si>
    <t>010102467C8EEDD8D97083CB03C65C0C45B</t>
  </si>
  <si>
    <t>1종금속제가요전선관</t>
  </si>
  <si>
    <t>박스커넥터-비닐, 28mm, 방수</t>
  </si>
  <si>
    <t>41138EBBC9E4772881032C53E2E2642D316A7</t>
  </si>
  <si>
    <t>01010241138EBBC9E4772881032C53E2E2642D316A7</t>
  </si>
  <si>
    <t>박스커넥터-비닐, 36mm, 방수</t>
  </si>
  <si>
    <t>41138EBBC9E4772881032C53E2E2642D316A6</t>
  </si>
  <si>
    <t>01010241138EBBC9E4772881032C53E2E2642D316A6</t>
  </si>
  <si>
    <t>파이프크램프, 36C</t>
  </si>
  <si>
    <t>41138EBBC9E4772881E38D510A7A37DAFC2A1</t>
  </si>
  <si>
    <t>01010241138EBBC9E4772881E38D510A7A37DAFC2A1</t>
  </si>
  <si>
    <t>01010241138EBBC9E4772881E38E536AB387F7ABF47</t>
  </si>
  <si>
    <t>01010241138EBBC9E4772881E38E536AB387F7ABF44</t>
  </si>
  <si>
    <t>01010241138EBBC9E4772881E38E536AB3870F9A8C5</t>
  </si>
  <si>
    <t>01010241138EBBC9E4772881E38E536AB3870F9AF74</t>
  </si>
  <si>
    <t>01010241138EBBC9E4772881E38E536AB3870F88744</t>
  </si>
  <si>
    <t>01010241138EBBC9E4772881E38E536AB3870F88014</t>
  </si>
  <si>
    <t>1종금속제가요전선관-노출</t>
  </si>
  <si>
    <t>고장력방수, 28 mm</t>
  </si>
  <si>
    <t>호표 21</t>
  </si>
  <si>
    <t>467C8EEDD083796A1ED3E65393860</t>
  </si>
  <si>
    <t>010102467C8EEDD083796A1ED3E65393860</t>
  </si>
  <si>
    <t>고장력방수, 36 mm</t>
  </si>
  <si>
    <t>호표 22</t>
  </si>
  <si>
    <t>467C8EEDD083796A1ED3E65393FAF</t>
  </si>
  <si>
    <t>010102467C8EEDD083796A1ED3E65393FAF</t>
  </si>
  <si>
    <t>010103  전등 설비공사</t>
  </si>
  <si>
    <t>010103</t>
  </si>
  <si>
    <t>E19</t>
  </si>
  <si>
    <t>호표 15</t>
  </si>
  <si>
    <t>467C8EEDD08379748583DF5E2C877</t>
  </si>
  <si>
    <t>010103467C8EEDD08379748583DF5E2C877</t>
  </si>
  <si>
    <t>E25</t>
  </si>
  <si>
    <t>호표 16</t>
  </si>
  <si>
    <t>467C8EEDD08379748583DF5E2CBCB</t>
  </si>
  <si>
    <t>010103467C8EEDD08379748583DF5E2CBCB</t>
  </si>
  <si>
    <t>010103467C8EEDD08379748583DF5E2CA25</t>
  </si>
  <si>
    <t>16 C</t>
  </si>
  <si>
    <t>호표 28</t>
  </si>
  <si>
    <t>467C8EEDD08379B232B363563A88F</t>
  </si>
  <si>
    <t>010103467C8EEDD08379B232B363563A88F</t>
  </si>
  <si>
    <t>22 C</t>
  </si>
  <si>
    <t>호표 29</t>
  </si>
  <si>
    <t>467C8EEDD08379B232B363563AB43</t>
  </si>
  <si>
    <t>010103467C8EEDD08379B232B363563AB43</t>
  </si>
  <si>
    <t>010103467C8EEDD08379B232B363563AABC</t>
  </si>
  <si>
    <t>호표 35</t>
  </si>
  <si>
    <t>467C8EEDD08379B23293B558805F2</t>
  </si>
  <si>
    <t>010103467C8EEDD08379B23293B558805F2</t>
  </si>
  <si>
    <t>저독성난연케이블</t>
  </si>
  <si>
    <t>HFIX, 1.78㎜</t>
  </si>
  <si>
    <t>호표 40</t>
  </si>
  <si>
    <t>467C8EEDD35777392663C658C2B8B</t>
  </si>
  <si>
    <t>010103467C8EEDD35777392663C658C2B8B</t>
  </si>
  <si>
    <t>010103467C8EEDD357771E6B93A0556FD0E</t>
  </si>
  <si>
    <t>010103467C8EEDD2B078BD0183F45D2E551</t>
  </si>
  <si>
    <t>아우트렛박스-매입</t>
  </si>
  <si>
    <t>8각  54mm</t>
  </si>
  <si>
    <t>호표 69</t>
  </si>
  <si>
    <t>467C8EEDD8D970AEAD03235FAA048</t>
  </si>
  <si>
    <t>010103467C8EEDD8D970AEAD03235FAA048</t>
  </si>
  <si>
    <t>중형4각 54㎜</t>
  </si>
  <si>
    <t>호표 70</t>
  </si>
  <si>
    <t>467C8EEDD8D970AEAD03235FAA16E</t>
  </si>
  <si>
    <t>010103467C8EEDD8D970AEAD03235FAA16E</t>
  </si>
  <si>
    <t>스위치박스-매입</t>
  </si>
  <si>
    <t>1 개용 54 mm</t>
  </si>
  <si>
    <t>호표 71</t>
  </si>
  <si>
    <t>467C8EEDD8D970AEAD03235FB4CB3</t>
  </si>
  <si>
    <t>010103467C8EEDD8D970AEAD03235FB4CB3</t>
  </si>
  <si>
    <t>2 개용 54 mm</t>
  </si>
  <si>
    <t>호표 72</t>
  </si>
  <si>
    <t>467C8EEDD8D970AEAD03235FB4D5A</t>
  </si>
  <si>
    <t>010103467C8EEDD8D970AEAD03235FB4D5A</t>
  </si>
  <si>
    <t>010103467C8EEDD8D970AEAD13C951DB306</t>
  </si>
  <si>
    <t>010103467C8EEDD8D970AEAD13C052055AB</t>
  </si>
  <si>
    <t>와이드스위치</t>
  </si>
  <si>
    <t>1구</t>
  </si>
  <si>
    <t>호표 80</t>
  </si>
  <si>
    <t>467C8EEDD8D97083CB53B05C06578</t>
  </si>
  <si>
    <t>010103467C8EEDD8D97083CB53B05C06578</t>
  </si>
  <si>
    <t>2구</t>
  </si>
  <si>
    <t>호표 81</t>
  </si>
  <si>
    <t>467C8EEDD8D97083CB53B05C0657B</t>
  </si>
  <si>
    <t>010103467C8EEDD8D97083CB53B05C0657B</t>
  </si>
  <si>
    <t>3구</t>
  </si>
  <si>
    <t>호표 82</t>
  </si>
  <si>
    <t>467C8EEDD8D97083CB53B05C0657A</t>
  </si>
  <si>
    <t>010103467C8EEDD8D97083CB53B05C0657A</t>
  </si>
  <si>
    <t>4구</t>
  </si>
  <si>
    <t>호표 83</t>
  </si>
  <si>
    <t>467C8EEDD8D97083CB53B05C0657D</t>
  </si>
  <si>
    <t>010103467C8EEDD8D97083CB53B05C0657D</t>
  </si>
  <si>
    <t>6구</t>
  </si>
  <si>
    <t>호표 84</t>
  </si>
  <si>
    <t>467C8EEDD8D97083CB53B05C0657F</t>
  </si>
  <si>
    <t>010103467C8EEDD8D97083CB53B05C0657F</t>
  </si>
  <si>
    <t>010103467C8EEDD8D97083CB03C65C0C45B</t>
  </si>
  <si>
    <t>박스커넥터, 16mm, 비방수</t>
  </si>
  <si>
    <t>41138EBBC9E4772881032C53E2E2642D31129</t>
  </si>
  <si>
    <t>01010341138EBBC9E4772881032C53E2E2642D31129</t>
  </si>
  <si>
    <t>고장력비방수, 16 mm</t>
  </si>
  <si>
    <t>호표 24</t>
  </si>
  <si>
    <t>467C8EEDD083796A1ED3E65381531</t>
  </si>
  <si>
    <t>010103467C8EEDD083796A1ED3E65381531</t>
  </si>
  <si>
    <t>파이프크램프, 16C</t>
  </si>
  <si>
    <t>41138EBBC9E4772881E38D510A7A37DAFC2A2</t>
  </si>
  <si>
    <t>01010341138EBBC9E4772881E38D510A7A37DAFC2A2</t>
  </si>
  <si>
    <t>01010341138EBBC9E4772881E38E536AB387F7ABF47</t>
  </si>
  <si>
    <t>원터치이음쇠, 커플링, 19mm</t>
  </si>
  <si>
    <t>41138EBBC9E4772881E38E536AB3870F9AAF2</t>
  </si>
  <si>
    <t>01010341138EBBC9E4772881E38E536AB3870F9AAF2</t>
  </si>
  <si>
    <t>원터치이음쇠, 커플링, 25mm</t>
  </si>
  <si>
    <t>41138EBBC9E4772881E38E536AB3870F9A9EB</t>
  </si>
  <si>
    <t>01010341138EBBC9E4772881E38E536AB3870F9A9EB</t>
  </si>
  <si>
    <t>01010341138EBBC9E4772881E38E536AB3870F9A8C5</t>
  </si>
  <si>
    <t>원터치이음쇠, 커넥터, 19mm</t>
  </si>
  <si>
    <t>41138EBBC9E4772881E38E536AB3870F88596</t>
  </si>
  <si>
    <t>01010341138EBBC9E4772881E38E536AB3870F88596</t>
  </si>
  <si>
    <t>원터치이음쇠, 커넥터, 25mm</t>
  </si>
  <si>
    <t>41138EBBC9E4772881E38E536AB3870F886BD</t>
  </si>
  <si>
    <t>01010341138EBBC9E4772881E38E536AB3870F886BD</t>
  </si>
  <si>
    <t>01010341138EBBC9E4772881E38E536AB3870F88744</t>
  </si>
  <si>
    <t>박스용 구멍따기</t>
  </si>
  <si>
    <t>다운라이트</t>
  </si>
  <si>
    <t>호표 86</t>
  </si>
  <si>
    <t>467C8EEDD8D97083CB03CE51D2933</t>
  </si>
  <si>
    <t>010103467C8EEDD8D97083CB03CE51D2933</t>
  </si>
  <si>
    <t>조명기구 B(파이프펜던트)</t>
  </si>
  <si>
    <t>LED 38W</t>
  </si>
  <si>
    <t>SET</t>
  </si>
  <si>
    <t>호표 94</t>
  </si>
  <si>
    <t>46B68C22C7FE7596EF737D5118AD4</t>
  </si>
  <si>
    <t>01010346B68C22C7FE7596EF737D5118AD4</t>
  </si>
  <si>
    <t>조명기구 C(레일등)</t>
  </si>
  <si>
    <t>LED 11W</t>
  </si>
  <si>
    <t>호표 95</t>
  </si>
  <si>
    <t>46B68C22C7FE7596EF737D51189CD</t>
  </si>
  <si>
    <t>01010346B68C22C7FE7596EF737D51189CD</t>
  </si>
  <si>
    <t>조명기구 D(다운라이트)</t>
  </si>
  <si>
    <t>LED 15W</t>
  </si>
  <si>
    <t>호표 96</t>
  </si>
  <si>
    <t>46B68C22C7FE7596EF737D5118826</t>
  </si>
  <si>
    <t>01010346B68C22C7FE7596EF737D5118826</t>
  </si>
  <si>
    <t>조명기구 E(직부)</t>
  </si>
  <si>
    <t>LED 10W</t>
  </si>
  <si>
    <t>호표 97</t>
  </si>
  <si>
    <t>46B68C22C7FE7596EF737D5118F55</t>
  </si>
  <si>
    <t>01010346B68C22C7FE7596EF737D5118F55</t>
  </si>
  <si>
    <t>조명기구 F(벽부)</t>
  </si>
  <si>
    <t>호표 98</t>
  </si>
  <si>
    <t>46B68C22C7FE7596EF737D5118E4F</t>
  </si>
  <si>
    <t>01010346B68C22C7FE7596EF737D5118E4F</t>
  </si>
  <si>
    <t>조명기구 G(직부/센서)</t>
  </si>
  <si>
    <t>호표 99</t>
  </si>
  <si>
    <t>46B68C22C7FE7596EF737D5118DA8</t>
  </si>
  <si>
    <t>01010346B68C22C7FE7596EF737D5118DA8</t>
  </si>
  <si>
    <t>조명기구 H(매입)</t>
  </si>
  <si>
    <t>LED 40W</t>
  </si>
  <si>
    <t>호표 100</t>
  </si>
  <si>
    <t>46B68C22C7FE7596EF737D5118C81</t>
  </si>
  <si>
    <t>01010346B68C22C7FE7596EF737D5118C81</t>
  </si>
  <si>
    <t>조명기구 I(투광등)</t>
  </si>
  <si>
    <t>LED 100W</t>
  </si>
  <si>
    <t>호표 101</t>
  </si>
  <si>
    <t>46B68C22C7FE7596EF737D5118C84</t>
  </si>
  <si>
    <t>01010346B68C22C7FE7596EF737D5118C84</t>
  </si>
  <si>
    <t>조명기구 A(라이트웨이)</t>
  </si>
  <si>
    <t>LED 40W (3M이하)</t>
  </si>
  <si>
    <t>호표 113</t>
  </si>
  <si>
    <t>46B68C22C7FE7596EF737D510EC46</t>
  </si>
  <si>
    <t>01010346B68C22C7FE7596EF737D510EC46</t>
  </si>
  <si>
    <t>LED 40W (4M이하)</t>
  </si>
  <si>
    <t>호표 114</t>
  </si>
  <si>
    <t>46B68C22C7FE7596EF737D510ED6D</t>
  </si>
  <si>
    <t>01010346B68C22C7FE7596EF737D510ED6D</t>
  </si>
  <si>
    <t>직선배선부(배선포함)</t>
  </si>
  <si>
    <t>70Wx62Hx1.2t</t>
  </si>
  <si>
    <t>47898A88AEB97F752C537C54D2763270ED0CC</t>
  </si>
  <si>
    <t>01010347898A88AEB97F752C537C54D2763270ED0CC</t>
  </si>
  <si>
    <t>70Wx62Hx1.2t [조명기구가 설치되지 않은 Unit]</t>
  </si>
  <si>
    <t>호표 115</t>
  </si>
  <si>
    <t>46B68C22C7FE7596EF737D513B8EF</t>
  </si>
  <si>
    <t>01010346B68C22C7FE7596EF737D513B8EF</t>
  </si>
  <si>
    <t>커플링</t>
  </si>
  <si>
    <t>AL 200mm</t>
  </si>
  <si>
    <t>EA</t>
  </si>
  <si>
    <t>47898A88AEB97F752C537C54D2763270ED0CD</t>
  </si>
  <si>
    <t>01010347898A88AEB97F752C537C54D2763270ED0CD</t>
  </si>
  <si>
    <t>ELBOW</t>
  </si>
  <si>
    <t>AL 120mm</t>
  </si>
  <si>
    <t>호표 116</t>
  </si>
  <si>
    <t>46B68C22C7FE7596EF737D513B9F6</t>
  </si>
  <si>
    <t>01010346B68C22C7FE7596EF737D513B9F6</t>
  </si>
  <si>
    <t>TEE</t>
  </si>
  <si>
    <t>AL 170mm</t>
  </si>
  <si>
    <t>호표 117</t>
  </si>
  <si>
    <t>46B68C22C7FE7596EF737D513BA9C</t>
  </si>
  <si>
    <t>01010346B68C22C7FE7596EF737D513BA9C</t>
  </si>
  <si>
    <t>CROSS</t>
  </si>
  <si>
    <t>AL 270mm</t>
  </si>
  <si>
    <t>호표 118</t>
  </si>
  <si>
    <t>46B68C22C7FE7596EF737D513BBA3</t>
  </si>
  <si>
    <t>01010346B68C22C7FE7596EF737D513BBA3</t>
  </si>
  <si>
    <t>전원 인출 박스</t>
  </si>
  <si>
    <t>AL 150mm</t>
  </si>
  <si>
    <t>호표 119</t>
  </si>
  <si>
    <t>46B68C22C7FE7596EF737D513BC4A</t>
  </si>
  <si>
    <t>01010346B68C22C7FE7596EF737D513BC4A</t>
  </si>
  <si>
    <t>END COVER</t>
  </si>
  <si>
    <t>AL 75mm</t>
  </si>
  <si>
    <t>47898A88AEB97F752C537C54D2763270ED0CA</t>
  </si>
  <si>
    <t>01010347898A88AEB97F752C537C54D2763270ED0CA</t>
  </si>
  <si>
    <t>HANGER CLAMP</t>
  </si>
  <si>
    <t>71.6Wx30Dx66H</t>
  </si>
  <si>
    <t>47898A88AEB97F752C537C54D2763270ED0CB</t>
  </si>
  <si>
    <t>01010347898A88AEB97F752C537C54D2763270ED0CB</t>
  </si>
  <si>
    <t>LITEWAY 지지금구</t>
  </si>
  <si>
    <t>호표 39</t>
  </si>
  <si>
    <t>467C8EEDD08379B232E33E5723F02</t>
  </si>
  <si>
    <t>010103467C8EEDD08379B232E33E5723F02</t>
  </si>
  <si>
    <t>010104  전열 설비공사</t>
  </si>
  <si>
    <t>010104</t>
  </si>
  <si>
    <t>010104467C8EEDD08379748583DF5E2C877</t>
  </si>
  <si>
    <t>010104467C8EEDD08379748583DF5E2CA25</t>
  </si>
  <si>
    <t>010104467C8EEDD08379B232B363563A88F</t>
  </si>
  <si>
    <t>010104467C8EEDD08379B232B363563AABC</t>
  </si>
  <si>
    <t>010104467C8EEDD35777392663C658C2B8B</t>
  </si>
  <si>
    <t>010104467C8EEDD357771E6B93A0556FE15</t>
  </si>
  <si>
    <t>010104467C8EEDD357771E6B93A0556FD0E</t>
  </si>
  <si>
    <t>호표 45</t>
  </si>
  <si>
    <t>467C8EEDD2B078BD0183F45D2E44A</t>
  </si>
  <si>
    <t>010104467C8EEDD2B078BD0183F45D2E44A</t>
  </si>
  <si>
    <t>010104467C8EEDD2B078BD0183F45D2E551</t>
  </si>
  <si>
    <t>010104467C8EEDD8D970AEAD03235FB4CB3</t>
  </si>
  <si>
    <t>010104467C8EEDD8D970AEAD13C951DB306</t>
  </si>
  <si>
    <t>010104467C8EEDD8D970AEAD13C052055AB</t>
  </si>
  <si>
    <t>콘센트</t>
  </si>
  <si>
    <t>방우형, 15A 250V, 1구</t>
  </si>
  <si>
    <t>호표 76</t>
  </si>
  <si>
    <t>467C8EEDD8D97083CB53B05C10E91</t>
  </si>
  <si>
    <t>010104467C8EEDD8D97083CB53B05C10E91</t>
  </si>
  <si>
    <t>방우형, 15A 250V, 2구</t>
  </si>
  <si>
    <t>호표 77</t>
  </si>
  <si>
    <t>467C8EEDD8D97083CB53B05C10E94</t>
  </si>
  <si>
    <t>010104467C8EEDD8D97083CB53B05C10E94</t>
  </si>
  <si>
    <t>접지형, 15A 250V, 1구</t>
  </si>
  <si>
    <t>호표 78</t>
  </si>
  <si>
    <t>467C8EEDD8D97083CB53B05C101D9</t>
  </si>
  <si>
    <t>010104467C8EEDD8D97083CB53B05C101D9</t>
  </si>
  <si>
    <t>접지형, 15A 250V, 2구</t>
  </si>
  <si>
    <t>호표 79</t>
  </si>
  <si>
    <t>467C8EEDD8D97083CB53B05C101DC</t>
  </si>
  <si>
    <t>010104467C8EEDD8D97083CB53B05C101DC</t>
  </si>
  <si>
    <t>010104467C8EEDD8D97083CB03C65C0C45B</t>
  </si>
  <si>
    <t>01010441138EBBC9E4772881032C53E2E2642D316A7</t>
  </si>
  <si>
    <t>01010441138EBBC9E4772881E38E536AB387F7ABF47</t>
  </si>
  <si>
    <t>01010441138EBBC9E4772881E38E536AB3870F9AAF2</t>
  </si>
  <si>
    <t>01010441138EBBC9E4772881E38E536AB3870F9A8C5</t>
  </si>
  <si>
    <t>01010441138EBBC9E4772881E38E536AB3870F88596</t>
  </si>
  <si>
    <t>01010441138EBBC9E4772881E38E536AB3870F88744</t>
  </si>
  <si>
    <t>010104467C8EEDD083796A1ED3E65393860</t>
  </si>
  <si>
    <t>010105  냉난방 설비공사</t>
  </si>
  <si>
    <t>010105</t>
  </si>
  <si>
    <t>010105467C8EEDD08379748583DF5E2C877</t>
  </si>
  <si>
    <t>010105467C8EEDD08379748583DF5E2CA25</t>
  </si>
  <si>
    <t>E63</t>
  </si>
  <si>
    <t>호표 20</t>
  </si>
  <si>
    <t>467C8EEDD08379748583DF5E2CFA6</t>
  </si>
  <si>
    <t>010105467C8EEDD08379748583DF5E2CFA6</t>
  </si>
  <si>
    <t>010105467C8EEDD08379B232B363563A88F</t>
  </si>
  <si>
    <t>010105467C8EEDD08379B232B363563AABC</t>
  </si>
  <si>
    <t>54 C</t>
  </si>
  <si>
    <t>호표 33</t>
  </si>
  <si>
    <t>467C8EEDD08379B232B363563AF3E</t>
  </si>
  <si>
    <t>010105467C8EEDD08379B232B363563AF3E</t>
  </si>
  <si>
    <t>010105467C8EEDD08379B23293B558805F2</t>
  </si>
  <si>
    <t>010105467C8EEDD08379B23293B558804EB</t>
  </si>
  <si>
    <t>010105467C8EEDD35777392663C658C2B8B</t>
  </si>
  <si>
    <t>010105467C8EEDD357771E6B93A0556FE15</t>
  </si>
  <si>
    <t>010105467C8EEDD357771E6B93A0556FD0E</t>
  </si>
  <si>
    <t>F-GV, 16㎟</t>
  </si>
  <si>
    <t>호표 44</t>
  </si>
  <si>
    <t>467C8EEDD357771E6B93A0556FABA</t>
  </si>
  <si>
    <t>010105467C8EEDD357771E6B93A0556FABA</t>
  </si>
  <si>
    <t>010105467C8EEDD2B078BD0183F45D2E44A</t>
  </si>
  <si>
    <t>010105467C8EEDD2B078BD0183F45D2E551</t>
  </si>
  <si>
    <t>4C 35㎟</t>
  </si>
  <si>
    <t>호표 49</t>
  </si>
  <si>
    <t>467C8EEDD2B078BD01E31D5975EDC</t>
  </si>
  <si>
    <t>010105467C8EEDD2B078BD01E31D5975EDC</t>
  </si>
  <si>
    <t>압착단자</t>
  </si>
  <si>
    <t>터미널, 16㎟</t>
  </si>
  <si>
    <t>호표 54</t>
  </si>
  <si>
    <t>467C8EEDD2B17AF25553025EAFA0D</t>
  </si>
  <si>
    <t>010105467C8EEDD2B17AF25553025EAFA0D</t>
  </si>
  <si>
    <t>터미널, 35㎟</t>
  </si>
  <si>
    <t>호표 55</t>
  </si>
  <si>
    <t>467C8EEDD2B17AF25553025EAF85B</t>
  </si>
  <si>
    <t>010105467C8EEDD2B17AF25553025EAF85B</t>
  </si>
  <si>
    <t>010105467C8EEDD8D970AEAD03235FAA16E</t>
  </si>
  <si>
    <t>010105467C8EEDD8D970AEAD03235FB4D5A</t>
  </si>
  <si>
    <t>300X300X200</t>
  </si>
  <si>
    <t>호표 74</t>
  </si>
  <si>
    <t>467C8EEDD8D970AEAD13C951C9281</t>
  </si>
  <si>
    <t>010105467C8EEDD8D970AEAD13C951C9281</t>
  </si>
  <si>
    <t>위샤캡, 28 C</t>
  </si>
  <si>
    <t>호표 87</t>
  </si>
  <si>
    <t>467C8EEDD8D97083CB03C65C9231F</t>
  </si>
  <si>
    <t>010105467C8EEDD8D97083CB03C65C9231F</t>
  </si>
  <si>
    <t>위샤캡, 54 C</t>
  </si>
  <si>
    <t>호표 89</t>
  </si>
  <si>
    <t>467C8EEDD8D97083CB03C65C9243A</t>
  </si>
  <si>
    <t>010105467C8EEDD8D97083CB03C65C9243A</t>
  </si>
  <si>
    <t>010105467C8EEDD8D97083CB03C65C0C45B</t>
  </si>
  <si>
    <t>01010541138EBBC9E4772881032C53E2E2642D31129</t>
  </si>
  <si>
    <t>박스커넥터, 28mm, 비방수</t>
  </si>
  <si>
    <t>41138EBBC9E4772881032C53E2E2642D3112B</t>
  </si>
  <si>
    <t>01010541138EBBC9E4772881032C53E2E2642D3112B</t>
  </si>
  <si>
    <t>01010541138EBBC9E4772881032C53E2E2642D316A7</t>
  </si>
  <si>
    <t>박스커넥터-비닐, 54mm, 방수</t>
  </si>
  <si>
    <t>41138EBBC9E4772881032C53E2E2642D317B7</t>
  </si>
  <si>
    <t>01010541138EBBC9E4772881032C53E2E2642D317B7</t>
  </si>
  <si>
    <t>파이프크램프, 22C</t>
  </si>
  <si>
    <t>41138EBBC9E4772881E38D510A7A37DAFC2A3</t>
  </si>
  <si>
    <t>01010541138EBBC9E4772881E38D510A7A37DAFC2A3</t>
  </si>
  <si>
    <t>파이프크램프, 54C</t>
  </si>
  <si>
    <t>41138EBBC9E4772881E38D510A7A37DAFC2AF</t>
  </si>
  <si>
    <t>01010541138EBBC9E4772881E38D510A7A37DAFC2AF</t>
  </si>
  <si>
    <t>01010541138EBBC9E4772881E38E536AB387F7ABF47</t>
  </si>
  <si>
    <t>노말밴드, E63</t>
  </si>
  <si>
    <t>41138EBBC9E4772881E38E536AB387F7ABF4A</t>
  </si>
  <si>
    <t>01010541138EBBC9E4772881E38E536AB387F7ABF4A</t>
  </si>
  <si>
    <t>01010541138EBBC9E4772881E38E536AB3870F9AAF2</t>
  </si>
  <si>
    <t>01010541138EBBC9E4772881E38E536AB3870F9A8C5</t>
  </si>
  <si>
    <t>원터치이음쇠, 커플링, 63mm</t>
  </si>
  <si>
    <t>41138EBBC9E4772881E38E536AB3870F9AD46</t>
  </si>
  <si>
    <t>01010541138EBBC9E4772881E38E536AB3870F9AD46</t>
  </si>
  <si>
    <t>01010541138EBBC9E4772881E38E536AB3870F88596</t>
  </si>
  <si>
    <t>01010541138EBBC9E4772881E38E536AB3870F88744</t>
  </si>
  <si>
    <t>원터치이음쇠, 커넥터, 63mm</t>
  </si>
  <si>
    <t>41138EBBC9E4772881E38E536AB3870F882C2</t>
  </si>
  <si>
    <t>01010541138EBBC9E4772881E38E536AB3870F882C2</t>
  </si>
  <si>
    <t>010105467C8EEDD083796A1ED3E65381531</t>
  </si>
  <si>
    <t>고장력비방수, 28 mm</t>
  </si>
  <si>
    <t>호표 25</t>
  </si>
  <si>
    <t>467C8EEDD083796A1ED3E653817FF</t>
  </si>
  <si>
    <t>010105467C8EEDD083796A1ED3E653817FF</t>
  </si>
  <si>
    <t>010105467C8EEDD083796A1ED3E65393860</t>
  </si>
  <si>
    <t>고장력방수, 54 mm</t>
  </si>
  <si>
    <t>호표 23</t>
  </si>
  <si>
    <t>467C8EEDD083796A1ED3E65393DE1</t>
  </si>
  <si>
    <t>010105467C8EEDD083796A1ED3E65393DE1</t>
  </si>
  <si>
    <t>010106  옥외보안등 설비공사</t>
  </si>
  <si>
    <t>010106</t>
  </si>
  <si>
    <t>파상형경질폴리에틸렌전선관</t>
  </si>
  <si>
    <t>30㎜</t>
  </si>
  <si>
    <t>호표 26</t>
  </si>
  <si>
    <t>467C8EEDD083794F41B3A45E64431</t>
  </si>
  <si>
    <t>010106467C8EEDD083794F41B3A45E64431</t>
  </si>
  <si>
    <t>40㎜</t>
  </si>
  <si>
    <t>호표 27</t>
  </si>
  <si>
    <t>467C8EEDD083794F41B3A45E64785</t>
  </si>
  <si>
    <t>010106467C8EEDD083794F41B3A45E64785</t>
  </si>
  <si>
    <t>010106467C8EEDD357771E6B93A0556FE15</t>
  </si>
  <si>
    <t>010106467C8EEDD2B078BD0183F45D2E44A</t>
  </si>
  <si>
    <t>010106467C8EEDD8D97083CB03C65C0C45B</t>
  </si>
  <si>
    <t>관로구방수</t>
  </si>
  <si>
    <t>∮50</t>
  </si>
  <si>
    <t>호표 65</t>
  </si>
  <si>
    <t>467C8EEDD47E7191A043EB5FC45DD</t>
  </si>
  <si>
    <t>010106467C8EEDD47E7191A043EB5FC45DD</t>
  </si>
  <si>
    <t>경고테이프 포설</t>
  </si>
  <si>
    <t>저압용</t>
  </si>
  <si>
    <t>호표 66</t>
  </si>
  <si>
    <t>467C8EEDD47E7191A053F25EE1B61</t>
  </si>
  <si>
    <t>010106467C8EEDD47E7191A053F25EE1B61</t>
  </si>
  <si>
    <t>터파기(기계 8:2)</t>
  </si>
  <si>
    <t>보통토사. 백호 80%+인력 20%</t>
  </si>
  <si>
    <t>㎥</t>
  </si>
  <si>
    <t>호표 5</t>
  </si>
  <si>
    <t>463B82246F327B6F7983735131081</t>
  </si>
  <si>
    <t>010106463B82246F327B6F7983735131081</t>
  </si>
  <si>
    <t>되메우고 다지기(백호+래머)</t>
  </si>
  <si>
    <t>토사, T=30cm (백호 80%+인력 20%)</t>
  </si>
  <si>
    <t>M3</t>
  </si>
  <si>
    <t>호표 8</t>
  </si>
  <si>
    <t>463B8222A1BF7A3204435A5578E39</t>
  </si>
  <si>
    <t>010106463B8222A1BF7A3204435A5578E39</t>
  </si>
  <si>
    <t>외등기초</t>
  </si>
  <si>
    <t>접지(유)</t>
  </si>
  <si>
    <t>호표 67</t>
  </si>
  <si>
    <t>467C8EEDD47E7191A023375383373</t>
  </si>
  <si>
    <t>010106467C8EEDD47E7191A023375383373</t>
  </si>
  <si>
    <t>누전 차단기</t>
  </si>
  <si>
    <t>가로등용 분전함, 2P 600V 30AF</t>
  </si>
  <si>
    <t>호표 68</t>
  </si>
  <si>
    <t>467C8EEDD47E7191A023375318216</t>
  </si>
  <si>
    <t>010106467C8EEDD47E7191A023375318216</t>
  </si>
  <si>
    <t>POLE LIGHT 기계설치(등기구설치 제외)</t>
  </si>
  <si>
    <t>5m~7m</t>
  </si>
  <si>
    <t>본</t>
  </si>
  <si>
    <t>호표 85</t>
  </si>
  <si>
    <t>467C8EEDD8D97083CB13D5570766D</t>
  </si>
  <si>
    <t>010106467C8EEDD8D97083CB13D5570766D</t>
  </si>
  <si>
    <t>조명기구 OA(보안등) H:4M</t>
  </si>
  <si>
    <t>LED 50W</t>
  </si>
  <si>
    <t>호표 102</t>
  </si>
  <si>
    <t>46B68C22C7FE7596EF737D5118C89</t>
  </si>
  <si>
    <t>01010646B68C22C7FE7596EF737D5118C89</t>
  </si>
  <si>
    <t>010107  CABLE TRAY 설치공사</t>
  </si>
  <si>
    <t>010107</t>
  </si>
  <si>
    <t>케이블트레이 행거</t>
  </si>
  <si>
    <t>호표 62</t>
  </si>
  <si>
    <t>467C8EEDD5057EF126B3DF52C24E3</t>
  </si>
  <si>
    <t>010107467C8EEDD5057EF126B3DF52C24E3</t>
  </si>
  <si>
    <t>W:300</t>
  </si>
  <si>
    <t>호표 63</t>
  </si>
  <si>
    <t>467C8EEDD5057EF126B3DF52DCB2C</t>
  </si>
  <si>
    <t>010107467C8EEDD5057EF126B3DF52DCB2C</t>
  </si>
  <si>
    <t>EPS SUPPORT</t>
  </si>
  <si>
    <t xml:space="preserve"> W300</t>
  </si>
  <si>
    <t>호표 64</t>
  </si>
  <si>
    <t>467C8EEDD5057EF126B3D9586943F</t>
  </si>
  <si>
    <t>010107467C8EEDD5057EF126B3D9586943F</t>
  </si>
  <si>
    <t>010107467C8EEDD357771E6B93A0556FABA</t>
  </si>
  <si>
    <t>ST 케이블 트레이-STRAIGHT</t>
  </si>
  <si>
    <t>W200x100Hx2.3t</t>
  </si>
  <si>
    <t>호표 56</t>
  </si>
  <si>
    <t>467C8EEDD5057EF13733D7530B547</t>
  </si>
  <si>
    <t>010107467C8EEDD5057EF13733D7530B547</t>
  </si>
  <si>
    <t>W300x100Hx2.3t</t>
  </si>
  <si>
    <t>호표 57</t>
  </si>
  <si>
    <t>467C8EEDD5057EF13733D7530BAC9</t>
  </si>
  <si>
    <t>010107467C8EEDD5057EF13733D7530BAC9</t>
  </si>
  <si>
    <t>ST 케이블 트레이 COVER</t>
  </si>
  <si>
    <t>W300</t>
  </si>
  <si>
    <t>호표 58</t>
  </si>
  <si>
    <t>467C8EEDD5057EF13733D7536DECB</t>
  </si>
  <si>
    <t>010107467C8EEDD5057EF13733D7536DECB</t>
  </si>
  <si>
    <t>케이블트레이부속품</t>
  </si>
  <si>
    <t>Horizontal elbow, 스틸, 200×100×t2.3mm</t>
  </si>
  <si>
    <t>호표 59</t>
  </si>
  <si>
    <t>467C8EEDD5057EF13733D6528B821</t>
  </si>
  <si>
    <t>010107467C8EEDD5057EF13733D6528B821</t>
  </si>
  <si>
    <t>Horizontal elbow, 스틸, 300×100×t2.3mm</t>
  </si>
  <si>
    <t>호표 60</t>
  </si>
  <si>
    <t>467C8EEDD5057EF13733D6528B827</t>
  </si>
  <si>
    <t>010107467C8EEDD5057EF13733D6528B827</t>
  </si>
  <si>
    <t>Horizontal cross,  스틸, 300×100×t2.3mm</t>
  </si>
  <si>
    <t>호표 61</t>
  </si>
  <si>
    <t>467C8EEDD5057EF13733D6528BDA6</t>
  </si>
  <si>
    <t>010107467C8EEDD5057EF13733D6528BDA6</t>
  </si>
  <si>
    <t>TRAY설치용 구멍뚫기</t>
  </si>
  <si>
    <t>W300 H200</t>
  </si>
  <si>
    <t>호표 91</t>
  </si>
  <si>
    <t>467C8EEDD8D97083CBF3B451DA326</t>
  </si>
  <si>
    <t>010107467C8EEDD8D97083CBF3B451DA326</t>
  </si>
  <si>
    <t>W400 H200</t>
  </si>
  <si>
    <t>호표 92</t>
  </si>
  <si>
    <t>467C8EEDD8D97083CBF3B451C8579</t>
  </si>
  <si>
    <t>010107467C8EEDD8D97083CBF3B451C8579</t>
  </si>
  <si>
    <t>내화충전 실리콘 RTV폰</t>
  </si>
  <si>
    <t>트레이</t>
  </si>
  <si>
    <t>kg</t>
  </si>
  <si>
    <t>호표 93</t>
  </si>
  <si>
    <t>467C8EEEFC2E74925D63395171AA9</t>
  </si>
  <si>
    <t>010107467C8EEEFC2E74925D63395171AA9</t>
  </si>
  <si>
    <t>방화구획</t>
  </si>
  <si>
    <t>W300 x H200</t>
  </si>
  <si>
    <t>414888B10C5A782FEF7347543075522C0D156</t>
  </si>
  <si>
    <t>010107414888B10C5A782FEF7347543075522C0D156</t>
  </si>
  <si>
    <t>W400 x H200</t>
  </si>
  <si>
    <t>414888B10C5A782FEF7347543075522C0D6D4</t>
  </si>
  <si>
    <t>010107414888B10C5A782FEF7347543075522C0D6D4</t>
  </si>
  <si>
    <t>케이블트레이피팅및액세서리</t>
  </si>
  <si>
    <t>케이블트레이부속품, Joint connector, 아연도, 100*t2.3mm</t>
  </si>
  <si>
    <t>41138EBBC9E477288133E05A4EFE52829BFA3</t>
  </si>
  <si>
    <t>01010741138EBBC9E477288133E05A4EFE52829BFA3</t>
  </si>
  <si>
    <t>케이블트레이부속품, Shank bolt and nut, 아연도</t>
  </si>
  <si>
    <t>41138EBBC9E477288133E05A4EFE52829BCD7</t>
  </si>
  <si>
    <t>01010741138EBBC9E477288133E05A4EFE52829BCD7</t>
  </si>
  <si>
    <t>케이블트레이부속품, Bonding jumper, 38㎟</t>
  </si>
  <si>
    <t>41138EBBC9E477288133E05A4EFE52829BCD3</t>
  </si>
  <si>
    <t>01010741138EBBC9E477288133E05A4EFE52829BCD3</t>
  </si>
  <si>
    <t>케이블트레이부속품, Hold down clamp, 아연도</t>
  </si>
  <si>
    <t>41138EBBC9E477288133E05A4EFE52829BCD2</t>
  </si>
  <si>
    <t>01010741138EBBC9E477288133E05A4EFE52829BCD2</t>
  </si>
  <si>
    <t>케이블트레이부속품, 찬넬스프링너트, 아연도</t>
  </si>
  <si>
    <t>41138EBBC9E477288133E05A4EFE52829BCD1</t>
  </si>
  <si>
    <t>01010741138EBBC9E477288133E05A4EFE52829BCD1</t>
  </si>
  <si>
    <t>0102  전기관급</t>
  </si>
  <si>
    <t>0102</t>
  </si>
  <si>
    <t>7</t>
  </si>
  <si>
    <t>010201  도급자설치</t>
  </si>
  <si>
    <t>010201</t>
  </si>
  <si>
    <t>01020101  분전반</t>
  </si>
  <si>
    <t>01020101</t>
  </si>
  <si>
    <t>전기관급 도급자설치</t>
  </si>
  <si>
    <t>41138EBBC8DF7305A813005717A36BCCDE7F0</t>
  </si>
  <si>
    <t>0102010141138EBBC8DF7305A813005717A36BCCDE7F0</t>
  </si>
  <si>
    <t>41138EBBC8DF7305A813005717A36BCCDE7F3</t>
  </si>
  <si>
    <t>0102010141138EBBC8DF7305A813005717A36BCCDE7F3</t>
  </si>
  <si>
    <t>41138EBBC8DF7305A813005717A36BCCDE7F2</t>
  </si>
  <si>
    <t>0102010141138EBBC8DF7305A813005717A36BCCDE7F2</t>
  </si>
  <si>
    <t>41138EBBC8DF7305A813005717A36BCCDE7F5</t>
  </si>
  <si>
    <t>0102010141138EBBC8DF7305A813005717A36BCCDE7F5</t>
  </si>
  <si>
    <t>41138EBBC8DF7305A813005717A36BCCDE7F4</t>
  </si>
  <si>
    <t>0102010141138EBBC8DF7305A813005717A36BCCDE7F4</t>
  </si>
  <si>
    <t>41138EBBC8DF7305A813005717A36BCCDE7F6</t>
  </si>
  <si>
    <t>0102010141138EBBC8DF7305A813005717A36BCCDE7F6</t>
  </si>
  <si>
    <t>41138EBBC8DF7305A813005717A36BCCDEFC7</t>
  </si>
  <si>
    <t>0102010141138EBBC8DF7305A813005717A36BCCDEFC7</t>
  </si>
  <si>
    <t>L-1-1-5</t>
  </si>
  <si>
    <t>41138EBBC8DF7305A813005717A36BCCDEE20</t>
  </si>
  <si>
    <t>0102010141138EBBC8DF7305A813005717A36BCCDEE20</t>
  </si>
  <si>
    <t>41138EBBC8DF7305A813005717A36BCCCC0E7</t>
  </si>
  <si>
    <t>0102010141138EBBC8DF7305A813005717A36BCCCC0E7</t>
  </si>
  <si>
    <t>41138EBBC8DF7305A813005717A36BCCCC18E</t>
  </si>
  <si>
    <t>0102010141138EBBC8DF7305A813005717A36BCCCC18E</t>
  </si>
  <si>
    <t>소    계</t>
  </si>
  <si>
    <t>478884B0B94A7E29EF23F557FAD</t>
  </si>
  <si>
    <t>01020101478884B0B94A7E29EF23F557FAD</t>
  </si>
  <si>
    <t>조달수수료</t>
  </si>
  <si>
    <t>0.54%</t>
  </si>
  <si>
    <t>식</t>
  </si>
  <si>
    <t>472285E770767B7B52A3D852D22001</t>
  </si>
  <si>
    <t>01020101472285E770767B7B52A3D852D22001</t>
  </si>
  <si>
    <t>01020102  조명기구</t>
  </si>
  <si>
    <t>01020102</t>
  </si>
  <si>
    <t>41138EBBCB937FDB0333FE502165E4F6E7131</t>
  </si>
  <si>
    <t>0102010241138EBBCB937FDB0333FE502165E4F6E7131</t>
  </si>
  <si>
    <t>41138EBBCB937FDB0333FE502165E4F6E7130</t>
  </si>
  <si>
    <t>0102010241138EBBCB937FDB0333FE502165E4F6E7130</t>
  </si>
  <si>
    <t>41138EBBCB937FDB0333FE502165E4F6E7137</t>
  </si>
  <si>
    <t>0102010241138EBBCB937FDB0333FE502165E4F6E7137</t>
  </si>
  <si>
    <t>41138EBBCB937FDB0333FE502165E4F6E7136</t>
  </si>
  <si>
    <t>0102010241138EBBCB937FDB0333FE502165E4F6E7136</t>
  </si>
  <si>
    <t>41138EBBCB937FDB0333FE502165E4F6E7135</t>
  </si>
  <si>
    <t>0102010241138EBBCB937FDB0333FE502165E4F6E7135</t>
  </si>
  <si>
    <t>41138EBBCB937FDB0333FE502165E4F6E7134</t>
  </si>
  <si>
    <t>0102010241138EBBCB937FDB0333FE502165E4F6E7134</t>
  </si>
  <si>
    <t>41138EBBCB937FDB0333FE502165E4F6E713B</t>
  </si>
  <si>
    <t>0102010241138EBBCB937FDB0333FE502165E4F6E713B</t>
  </si>
  <si>
    <t>41138EBBCB937FDB0333FE502165E4F6E72DB</t>
  </si>
  <si>
    <t>0102010241138EBBCB937FDB0333FE502165E4F6E72DB</t>
  </si>
  <si>
    <t>(등주)</t>
  </si>
  <si>
    <t>41138EBBCB937FDB0333FE502165E4F6E7862</t>
  </si>
  <si>
    <t>0102010241138EBBCB937FDB0333FE502165E4F6E7862</t>
  </si>
  <si>
    <t>조명기구 OA(보안등)</t>
  </si>
  <si>
    <t>LED 50W (램프)</t>
  </si>
  <si>
    <t>41138EBBCB937FDB0333FE502165E4F6E775B</t>
  </si>
  <si>
    <t>0102010241138EBBCB937FDB0333FE502165E4F6E775B</t>
  </si>
  <si>
    <t>(베이스커버)</t>
  </si>
  <si>
    <t>41138EBBCB937FDB0333FE502165E4F6D693A</t>
  </si>
  <si>
    <t>0102010241138EBBCB937FDB0333FE502165E4F6D693A</t>
  </si>
  <si>
    <t>41138EBBCB937FDB0333FE502165E4F6D693F</t>
  </si>
  <si>
    <t>0102010241138EBBCB937FDB0333FE502165E4F6D693F</t>
  </si>
  <si>
    <t>41138EBBCB937FDB0333FE502165E4F6D6814</t>
  </si>
  <si>
    <t>0102010241138EBBCB937FDB0333FE502165E4F6D6814</t>
  </si>
  <si>
    <t>41138EBBCB937FDB0333FE502165E4F6D6AC1</t>
  </si>
  <si>
    <t>0102010241138EBBCB937FDB0333FE502165E4F6D6AC1</t>
  </si>
  <si>
    <t>41138EBBCB937FDB0333FE502165E4F6D61E4</t>
  </si>
  <si>
    <t>0102010241138EBBCB937FDB0333FE502165E4F6D61E4</t>
  </si>
  <si>
    <t>41138EBBCB937FDB0333FE502165E4F6D60DE</t>
  </si>
  <si>
    <t>0102010241138EBBCB937FDB0333FE502165E4F6D60DE</t>
  </si>
  <si>
    <t>41138EBBCB937FDB0333FE502165E4F6D6BE8</t>
  </si>
  <si>
    <t>0102010241138EBBCB937FDB0333FE502165E4F6D6BE8</t>
  </si>
  <si>
    <t>41138EBBCB937FDB0333FE502165E4F6D6D95</t>
  </si>
  <si>
    <t>0102010241138EBBCB937FDB0333FE502165E4F6D6D95</t>
  </si>
  <si>
    <t>41138EBBCB937FDB0333FE502165E4F6D6C8F</t>
  </si>
  <si>
    <t>0102010241138EBBCB937FDB0333FE502165E4F6D6C8F</t>
  </si>
  <si>
    <t>41138EBBCB937FDB0333FE502165E4F6D6F43</t>
  </si>
  <si>
    <t>0102010241138EBBCB937FDB0333FE502165E4F6D6F43</t>
  </si>
  <si>
    <t>41138EBBCB937FDB0333FE502165E4F6D6EBC</t>
  </si>
  <si>
    <t>0102010241138EBBCB937FDB0333FE502165E4F6D6EBC</t>
  </si>
  <si>
    <t>01020102478884B0B94A7E29EF23F557FAD</t>
  </si>
  <si>
    <t>01020102472285E770767B7B52A3D852D22001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</si>
  <si>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</si>
  <si>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</si>
  <si>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</si>
  <si>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</si>
  <si>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</si>
  <si>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</si>
  <si>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</si>
  <si>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</si>
  <si>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</si>
  <si>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</si>
  <si>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</si>
  <si>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</si>
  <si>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</si>
  <si>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</si>
  <si>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</si>
  <si>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</si>
  <si>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</si>
  <si>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</si>
  <si>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</si>
  <si>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</si>
  <si>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굴삭기(무한궤도).  0.7㎥  HR  토목 9-2.3(0201)   ( 호표 1 )</t>
  </si>
  <si>
    <t>412D8EB4708778542483B951CC51710FB0E7D0A</t>
  </si>
  <si>
    <t>굴삭기(무한궤도).</t>
  </si>
  <si>
    <t>0.7㎥</t>
  </si>
  <si>
    <t>HR</t>
  </si>
  <si>
    <t>호표 1</t>
  </si>
  <si>
    <t>토목 9-2.3(0201)</t>
  </si>
  <si>
    <t>A</t>
  </si>
  <si>
    <t>굴삭기(무한궤도)</t>
  </si>
  <si>
    <t>대</t>
  </si>
  <si>
    <t>천원</t>
  </si>
  <si>
    <t>412D8EB4708778542483B951CC51710FB0E7D</t>
  </si>
  <si>
    <t>412D8EB4708778542483B951CC51710FB0E7D0A412D8EB4708778542483B951CC51710FB0E7D</t>
  </si>
  <si>
    <t>경유</t>
  </si>
  <si>
    <t>경유, 저유황</t>
  </si>
  <si>
    <t>L</t>
  </si>
  <si>
    <t>413E81CB765A77CAE8D33251F6B802C9D62B4</t>
  </si>
  <si>
    <t>412D8EB4708778542483B951CC51710FB0E7D0A413E81CB765A77CAE8D33251F6B802C9D62B4</t>
  </si>
  <si>
    <t>잡재료</t>
  </si>
  <si>
    <t>주연료비의 22%</t>
  </si>
  <si>
    <t>412D8EB4708778542483B951CC51710FB0E7D0A472285E770767B7B52A3D852D22001</t>
  </si>
  <si>
    <t>건설기계운전사</t>
  </si>
  <si>
    <t>일반공사 직종</t>
  </si>
  <si>
    <t>인</t>
  </si>
  <si>
    <t>46EE8A0BA14A7B704653755FF3DD8FAD1D8D6</t>
  </si>
  <si>
    <t>412D8EB4708778542483B951CC51710FB0E7D0A46EE8A0BA14A7B704653755FF3DD8FAD1D8D6</t>
  </si>
  <si>
    <t xml:space="preserve"> [ 합          계 ]</t>
  </si>
  <si>
    <t>굴삭기(타이어).  0.6㎥  HR  토목 9-2.3(0211)   ( 호표 2 )</t>
  </si>
  <si>
    <t>412D8EB4708778543513585A86D57A8DD989BFE</t>
  </si>
  <si>
    <t>굴삭기(타이어).</t>
  </si>
  <si>
    <t>0.6㎥</t>
  </si>
  <si>
    <t>호표 2</t>
  </si>
  <si>
    <t>토목 9-2.3(0211)</t>
  </si>
  <si>
    <t>굴삭기(타이어)</t>
  </si>
  <si>
    <t>412D8EB4708778543513585A86D57A8DD989B</t>
  </si>
  <si>
    <t>412D8EB4708778543513585A86D57A8DD989BFE412D8EB4708778543513585A86D57A8DD989B</t>
  </si>
  <si>
    <t>412D8EB4708778543513585A86D57A8DD989BFE413E81CB765A77CAE8D33251F6B802C9D62B4</t>
  </si>
  <si>
    <t>주연료비의 24%</t>
  </si>
  <si>
    <t>412D8EB4708778543513585A86D57A8DD989BFE472285E770767B7B52A3D852D22001</t>
  </si>
  <si>
    <t>412D8EB4708778543513585A86D57A8DD989BFE46EE8A0BA14A7B704653755FF3DD8FAD1D8D6</t>
  </si>
  <si>
    <t>래머.  80kg  HR  토목 9-2,3(1630)   ( 호표 3 )</t>
  </si>
  <si>
    <t>412D8EB470867E7373035653EDE2685897C3ABE</t>
  </si>
  <si>
    <t>래머.</t>
  </si>
  <si>
    <t>80kg</t>
  </si>
  <si>
    <t>호표 3</t>
  </si>
  <si>
    <t>토목 9-2,3(1630)</t>
  </si>
  <si>
    <t>래머</t>
  </si>
  <si>
    <t>412D8EB470867E7373035653EDE2685897C3A</t>
  </si>
  <si>
    <t>412D8EB470867E7373035653EDE2685897C3ABE412D8EB470867E7373035653EDE2685897C3A</t>
  </si>
  <si>
    <t>공업용휘발유</t>
  </si>
  <si>
    <t>공업용휘발유, 무연</t>
  </si>
  <si>
    <t>413E81CB765A77CAE8E3D55EEF8B69EE99972</t>
  </si>
  <si>
    <t>412D8EB470867E7373035653EDE2685897C3ABE413E81CB765A77CAE8E3D55EEF8B69EE99972</t>
  </si>
  <si>
    <t>주연료비의 10%</t>
  </si>
  <si>
    <t>412D8EB470867E7373035653EDE2685897C3ABE472285E770767B7B52A3D852D22001</t>
  </si>
  <si>
    <t>일반기계운전사</t>
  </si>
  <si>
    <t>46EE8A0BA14A7B704653755FF3DD8FAD1D9E4</t>
  </si>
  <si>
    <t>412D8EB470867E7373035653EDE2685897C3ABE46EE8A0BA14A7B704653755FF3DD8FAD1D9E4</t>
  </si>
  <si>
    <t>트럭탑재형크레인-전기  5.0ton  HR  전기 1-37   ( 호표 4 )</t>
  </si>
  <si>
    <t>412D8EB470857DB41D43EA52CDD16B7882429A0</t>
  </si>
  <si>
    <t>트럭탑재형크레인-전기</t>
  </si>
  <si>
    <t>5.0ton</t>
  </si>
  <si>
    <t>호표 4</t>
  </si>
  <si>
    <t>전기 1-37</t>
  </si>
  <si>
    <t>트럭탑재형 크레인</t>
  </si>
  <si>
    <t>5ton</t>
  </si>
  <si>
    <t>412D8EB470857DB41D43EA52CDD16B7882429</t>
  </si>
  <si>
    <t>412D8EB470857DB41D43EA52CDD16B7882429A0412D8EB470857DB41D43EA52CDD16B7882429</t>
  </si>
  <si>
    <t>412D8EB470857DB41D43EA52CDD16B7882429A0413E81CB765A77CAE8D33251F6B802C9D62B4</t>
  </si>
  <si>
    <t>주연료비의16%</t>
  </si>
  <si>
    <t>412D8EB470857DB41D43EA52CDD16B7882429A0472285E770767B7B52A3D852D22001</t>
  </si>
  <si>
    <t>화물차운전사</t>
  </si>
  <si>
    <t>46EE8A0BA14A7B704653755FF3DD8FAD1D8D7</t>
  </si>
  <si>
    <t>412D8EB470857DB41D43EA52CDD16B7882429A046EE8A0BA14A7B704653755FF3DD8FAD1D8D7</t>
  </si>
  <si>
    <t>토목 11-3</t>
  </si>
  <si>
    <t>터파기/토사</t>
  </si>
  <si>
    <t>보통, 굴삭기 0.7m3</t>
  </si>
  <si>
    <t>산근 1</t>
  </si>
  <si>
    <t>46168702850970D7E7534851EF898</t>
  </si>
  <si>
    <t>463B82246F327B6F798373513108146168702850970D7E7534851EF898</t>
  </si>
  <si>
    <t>되메우기</t>
  </si>
  <si>
    <t>토사, 인력</t>
  </si>
  <si>
    <t>호표 7</t>
  </si>
  <si>
    <t>463B8222A1BF7A06C853825FBECCB</t>
  </si>
  <si>
    <t>463B82246F327B6F7983735131081463B8222A1BF7A06C853825FBECCB</t>
  </si>
  <si>
    <t>인력터파기  보통토사, 0∼1m  M3  건축 3-1-3.1   ( 호표 6 )</t>
  </si>
  <si>
    <t>463B82246F3375D61EA34E5CE3A8B</t>
  </si>
  <si>
    <t>인력터파기</t>
  </si>
  <si>
    <t>보통토사, 0∼1m</t>
  </si>
  <si>
    <t>호표 6</t>
  </si>
  <si>
    <t>건축 3-1-3.1</t>
  </si>
  <si>
    <t>보통인부</t>
  </si>
  <si>
    <t>46EE8A0BA14A7B704653755FF3DD8FAD1DCBB</t>
  </si>
  <si>
    <t>463B82246F3375D61EA34E5CE3A8B46EE8A0BA14A7B704653755FF3DD8FAD1DCBB</t>
  </si>
  <si>
    <t>되메우기  토사, 인력  M3  토목 3-1-3.1   ( 호표 7 )</t>
  </si>
  <si>
    <t>토목 3-1-3.1</t>
  </si>
  <si>
    <t>463B8222A1BF7A06C853825FBECCB46EE8A0BA14A7B704653755FF3DD8FAD1DCBB</t>
  </si>
  <si>
    <t>공구손료</t>
  </si>
  <si>
    <t>인력품의 3%</t>
  </si>
  <si>
    <t>463B8222A1BF7A06C853825FBECCB472285E770767B7B52A3D852D22001</t>
  </si>
  <si>
    <t>토목 9-3, 9-11.3</t>
  </si>
  <si>
    <t>되메우기/토사, 두께 30cm</t>
  </si>
  <si>
    <t>보통, 굴삭기 0.7m3+래머 80kg</t>
  </si>
  <si>
    <t>산근 2</t>
  </si>
  <si>
    <t>4616870F5D3A70A1A683BA5A79090</t>
  </si>
  <si>
    <t>463B8222A1BF7A3204435A5578E394616870F5D3A70A1A683BA5A79090</t>
  </si>
  <si>
    <t>463B8222A1BF7A3204435A5578E39463B8222A1BF7A06C853825FBECCB</t>
  </si>
  <si>
    <t>인력 흙 다지기  토사, 성토두께 15cm  M3  건축 3-2   ( 호표 9 )</t>
  </si>
  <si>
    <t>463B8222A1BF7A5EFA531759F5381</t>
  </si>
  <si>
    <t>인력 흙 다지기</t>
  </si>
  <si>
    <t>토사, 성토두께 15cm</t>
  </si>
  <si>
    <t>호표 9</t>
  </si>
  <si>
    <t>건축 3-2</t>
  </si>
  <si>
    <t>463B8222A1BF7A5EFA531759F538146EE8A0BA14A7B704653755FF3DD8FAD1DCBB</t>
  </si>
  <si>
    <t>현장내 잔토처리  소운반. 깔고 고르기  M3  토목 3-1-3.1   ( 호표 10 )</t>
  </si>
  <si>
    <t>463B8222A1BF7A4C6EE3F9557CBD4</t>
  </si>
  <si>
    <t>현장내 잔토처리</t>
  </si>
  <si>
    <t>소운반. 깔고 고르기</t>
  </si>
  <si>
    <t>호표 10</t>
  </si>
  <si>
    <t>463B8222A1BF7A4C6EE3F9557CBD446EE8A0BA14A7B704653755FF3DD8FAD1DCBB</t>
  </si>
  <si>
    <t>합판거푸집 - 자재비  6회  M2  건축 6-3-1   ( 호표 11 )</t>
  </si>
  <si>
    <t>463B847200717FF52ED3A95CB77AC</t>
  </si>
  <si>
    <t>합판거푸집 - 자재비</t>
  </si>
  <si>
    <t>6회</t>
  </si>
  <si>
    <t>M2</t>
  </si>
  <si>
    <t>호표 11</t>
  </si>
  <si>
    <t>건축 6-3-1</t>
  </si>
  <si>
    <t>내수합판</t>
  </si>
  <si>
    <t>내수합판, 1급, 12*1220*2440mm</t>
  </si>
  <si>
    <t>금액제외</t>
  </si>
  <si>
    <t>413E85A41BE67F417FE3465487862140FFABB</t>
  </si>
  <si>
    <t>463B847200717FF52ED3A95CB77AC413E85A41BE67F417FE3465487862140FFABB</t>
  </si>
  <si>
    <t>-</t>
  </si>
  <si>
    <t>각재</t>
  </si>
  <si>
    <t>각재, 외송</t>
  </si>
  <si>
    <t>4113870B35AB712E8473345DAFAF87D2ED65A</t>
  </si>
  <si>
    <t>463B847200717FF52ED3A95CB77AC4113870B35AB712E8473345DAFAF87D2ED65A</t>
  </si>
  <si>
    <t>적용비율</t>
  </si>
  <si>
    <t>주재료비의 32.7%</t>
  </si>
  <si>
    <t>463B847200717FF52ED3A95CB77AC472285E770767B7B52A3D852D26005</t>
  </si>
  <si>
    <t>소모자재(박리재 등)</t>
  </si>
  <si>
    <t>주재료비의 11%</t>
  </si>
  <si>
    <t>472285E770767B7B52A3D852D21002</t>
  </si>
  <si>
    <t>463B847200717FF52ED3A95CB77AC472285E770767B7B52A3D852D20003</t>
  </si>
  <si>
    <t>합판거푸집 - 인력투입  간단, 수직고 7m까지  M2  건축 6-3-1   ( 호표 12 )</t>
  </si>
  <si>
    <t>463B847200717FF52ED3A95CB7685</t>
  </si>
  <si>
    <t>합판거푸집 - 인력투입</t>
  </si>
  <si>
    <t>간단, 수직고 7m까지</t>
  </si>
  <si>
    <t>호표 12</t>
  </si>
  <si>
    <t>형틀목공</t>
  </si>
  <si>
    <t>46EE8A0BA14A7B704653755FF3DD8FAD1DCBE</t>
  </si>
  <si>
    <t>463B847200717FF52ED3A95CB768546EE8A0BA14A7B704653755FF3DD8FAD1DCBE</t>
  </si>
  <si>
    <t>463B847200717FF52ED3A95CB768546EE8A0BA14A7B704653755FF3DD8FAD1DCBB</t>
  </si>
  <si>
    <t>인력품의 1%</t>
  </si>
  <si>
    <t>463B847200717FF52ED3A95CB7685472285E770767B7B52A3D852D22001</t>
  </si>
  <si>
    <t>합판거푸집 설치 및 해체  간단 6회, 수직고 7m까지  M2  건축 6-3-1   ( 호표 13 )</t>
  </si>
  <si>
    <t>463B847200717FF53F439B5828330</t>
  </si>
  <si>
    <t>합판거푸집 설치 및 해체</t>
  </si>
  <si>
    <t>간단 6회, 수직고 7m까지</t>
  </si>
  <si>
    <t>호표 13</t>
  </si>
  <si>
    <t>463B847200717FF53F439B5828330463B847200717FF52ED3A95CB77AC</t>
  </si>
  <si>
    <t>463B847200717FF53F439B5828330463B847200717FF52ED3A95CB7685</t>
  </si>
  <si>
    <t>레디믹스트콘크리트 장비사용 타설  무근구조물, 굴삭기(타이어), 0.6㎥  M3  공통 6-1-1   ( 호표 14 )</t>
  </si>
  <si>
    <t>463B8475D5B67D103583B75737734</t>
  </si>
  <si>
    <t>레디믹스트콘크리트 장비사용 타설</t>
  </si>
  <si>
    <t>무근구조물, 굴삭기(타이어), 0.6㎥</t>
  </si>
  <si>
    <t>호표 14</t>
  </si>
  <si>
    <t>공통 6-1-1</t>
  </si>
  <si>
    <t>콘크리트공</t>
  </si>
  <si>
    <t>46EE8A0BA14A7B704653755FF3DD8FAD1DD5C</t>
  </si>
  <si>
    <t>463B8475D5B67D103583B7573773446EE8A0BA14A7B704653755FF3DD8FAD1DD5C</t>
  </si>
  <si>
    <t>463B8475D5B67D103583B7573773446EE8A0BA14A7B704653755FF3DD8FAD1DCBB</t>
  </si>
  <si>
    <t>인력품의 2%</t>
  </si>
  <si>
    <t>463B8475D5B67D103583B75737734472285E770767B7B52A3D852D22001</t>
  </si>
  <si>
    <t>463B8475D5B67D103583B75737734412D8EB4708778543513585A86D57A8DD989BFE</t>
  </si>
  <si>
    <t>레미콘</t>
  </si>
  <si>
    <t>레미콘, 40-18-80</t>
  </si>
  <si>
    <t>4113870B34807AA12A936257FC0506ACEC399</t>
  </si>
  <si>
    <t>463B8475D5B67D103583B757377344113870B34807AA12A936257FC0506ACEC399</t>
  </si>
  <si>
    <t>나사없는전선관  E19  M  전기 5-1   ( 호표 15 )</t>
  </si>
  <si>
    <t>전기 5-1</t>
  </si>
  <si>
    <t>아연도  E19</t>
  </si>
  <si>
    <t>41138EBBC9E4772881032F5F2958489088DF3</t>
  </si>
  <si>
    <t>467C8EEDD08379748583DF5E2C87741138EBBC9E4772881032F5F2958489088DF3</t>
  </si>
  <si>
    <t>전선관부속품비</t>
  </si>
  <si>
    <t>전선관의 15%</t>
  </si>
  <si>
    <t>467C8EEDD08379748583DF5E2C877472285E770767B7B52A3D852D22001</t>
  </si>
  <si>
    <t>잡재료비</t>
  </si>
  <si>
    <t>배관배선의 2%</t>
  </si>
  <si>
    <t>467C8EEDD08379748583DF5E2C877472285E770767B7B52A3D852D21002</t>
  </si>
  <si>
    <t>내선전공</t>
  </si>
  <si>
    <t>46EE8A0BA14A7B704653755FF3DD8FAD1DB97</t>
  </si>
  <si>
    <t>467C8EEDD08379748583DF5E2C87746EE8A0BA14A7B704653755FF3DD8FAD1DB97</t>
  </si>
  <si>
    <t>472285E770767B7B52A3D852D20003</t>
  </si>
  <si>
    <t>467C8EEDD08379748583DF5E2C877472285E770767B7B52A3D852D20003</t>
  </si>
  <si>
    <t>나사없는전선관  E25  M  전기 5-1   ( 호표 16 )</t>
  </si>
  <si>
    <t>아연도  E25</t>
  </si>
  <si>
    <t>41138EBBC9E4772881032F5F2958489088DF2</t>
  </si>
  <si>
    <t>467C8EEDD08379748583DF5E2CBCB41138EBBC9E4772881032F5F2958489088DF2</t>
  </si>
  <si>
    <t>467C8EEDD08379748583DF5E2CBCB472285E770767B7B52A3D852D22001</t>
  </si>
  <si>
    <t>467C8EEDD08379748583DF5E2CBCB472285E770767B7B52A3D852D21002</t>
  </si>
  <si>
    <t>467C8EEDD08379748583DF5E2CBCB46EE8A0BA14A7B704653755FF3DD8FAD1DB97</t>
  </si>
  <si>
    <t>467C8EEDD08379748583DF5E2CBCB472285E770767B7B52A3D852D20003</t>
  </si>
  <si>
    <t>나사없는전선관  E31  M  전기 5-1   ( 호표 17 )</t>
  </si>
  <si>
    <t>아연도  E31</t>
  </si>
  <si>
    <t>41138EBBC9E4772881032F5F2958489088DF5</t>
  </si>
  <si>
    <t>467C8EEDD08379748583DF5E2CA2541138EBBC9E4772881032F5F2958489088DF5</t>
  </si>
  <si>
    <t>467C8EEDD08379748583DF5E2CA25472285E770767B7B52A3D852D22001</t>
  </si>
  <si>
    <t>467C8EEDD08379748583DF5E2CA25472285E770767B7B52A3D852D21002</t>
  </si>
  <si>
    <t>467C8EEDD08379748583DF5E2CA2546EE8A0BA14A7B704653755FF3DD8FAD1DB97</t>
  </si>
  <si>
    <t>467C8EEDD08379748583DF5E2CA25472285E770767B7B52A3D852D20003</t>
  </si>
  <si>
    <t>나사없는전선관  E39  M  전기 5-1   ( 호표 18 )</t>
  </si>
  <si>
    <t>아연도  E39</t>
  </si>
  <si>
    <t>41138EBBC9E4772881032F5F2958489088DF4</t>
  </si>
  <si>
    <t>467C8EEDD08379748583DF5E2CDF941138EBBC9E4772881032F5F2958489088DF4</t>
  </si>
  <si>
    <t>467C8EEDD08379748583DF5E2CDF9472285E770767B7B52A3D852D22001</t>
  </si>
  <si>
    <t>467C8EEDD08379748583DF5E2CDF9472285E770767B7B52A3D852D21002</t>
  </si>
  <si>
    <t>467C8EEDD08379748583DF5E2CDF946EE8A0BA14A7B704653755FF3DD8FAD1DB97</t>
  </si>
  <si>
    <t>467C8EEDD08379748583DF5E2CDF9472285E770767B7B52A3D852D20003</t>
  </si>
  <si>
    <t>나사없는전선관  E51  M  전기 5-1   ( 호표 19 )</t>
  </si>
  <si>
    <t>아연도  E51</t>
  </si>
  <si>
    <t>41138EBBC9E4772881032F5F2958489088DF7</t>
  </si>
  <si>
    <t>467C8EEDD08379748583DF5E2CCD241138EBBC9E4772881032F5F2958489088DF7</t>
  </si>
  <si>
    <t>467C8EEDD08379748583DF5E2CCD2472285E770767B7B52A3D852D22001</t>
  </si>
  <si>
    <t>467C8EEDD08379748583DF5E2CCD2472285E770767B7B52A3D852D21002</t>
  </si>
  <si>
    <t>467C8EEDD08379748583DF5E2CCD246EE8A0BA14A7B704653755FF3DD8FAD1DB97</t>
  </si>
  <si>
    <t>467C8EEDD08379748583DF5E2CCD2472285E770767B7B52A3D852D20003</t>
  </si>
  <si>
    <t>나사없는전선관  E63  M  전기 5-1   ( 호표 20 )</t>
  </si>
  <si>
    <t>아연도  E63</t>
  </si>
  <si>
    <t>41138EBBC9E4772881032F5F2958489088DF6</t>
  </si>
  <si>
    <t>467C8EEDD08379748583DF5E2CFA641138EBBC9E4772881032F5F2958489088DF6</t>
  </si>
  <si>
    <t>467C8EEDD08379748583DF5E2CFA6472285E770767B7B52A3D852D22001</t>
  </si>
  <si>
    <t>467C8EEDD08379748583DF5E2CFA6472285E770767B7B52A3D852D21002</t>
  </si>
  <si>
    <t>467C8EEDD08379748583DF5E2CFA646EE8A0BA14A7B704653755FF3DD8FAD1DB97</t>
  </si>
  <si>
    <t>467C8EEDD08379748583DF5E2CFA6472285E770767B7B52A3D852D20003</t>
  </si>
  <si>
    <t>1종금속제가요전선관-노출  고장력방수, 28 mm  M  전기 5-1   ( 호표 21 )</t>
  </si>
  <si>
    <t>1종금속제가요전선관, 고장력후렉시블전선관, 28mm, 방수</t>
  </si>
  <si>
    <t>41138EBBC9E4772881032C53E2E2642D3158A</t>
  </si>
  <si>
    <t>467C8EEDD083796A1ED3E6539386041138EBBC9E4772881032C53E2E2642D3158A</t>
  </si>
  <si>
    <t>467C8EEDD083796A1ED3E65393860472285E770767B7B52A3D852D21002</t>
  </si>
  <si>
    <t>467C8EEDD083796A1ED3E6539386046EE8A0BA14A7B704653755FF3DD8FAD1DB97</t>
  </si>
  <si>
    <t>467C8EEDD083796A1ED3E65393860472285E770767B7B52A3D852D20003</t>
  </si>
  <si>
    <t>1종금속제가요전선관-노출  고장력방수, 36 mm  M  전기 5-1   ( 호표 22 )</t>
  </si>
  <si>
    <t>1종금속제가요전선관, 고장력후렉시블전선관, 36mm, 방수</t>
  </si>
  <si>
    <t>41138EBBC9E4772881032C53E2E2642D3158B</t>
  </si>
  <si>
    <t>467C8EEDD083796A1ED3E65393FAF41138EBBC9E4772881032C53E2E2642D3158B</t>
  </si>
  <si>
    <t>467C8EEDD083796A1ED3E65393FAF472285E770767B7B52A3D852D21002</t>
  </si>
  <si>
    <t>467C8EEDD083796A1ED3E65393FAF46EE8A0BA14A7B704653755FF3DD8FAD1DB97</t>
  </si>
  <si>
    <t>467C8EEDD083796A1ED3E65393FAF472285E770767B7B52A3D852D20003</t>
  </si>
  <si>
    <t>1종금속제가요전선관-노출  고장력방수, 54 mm  M  전기 5-1   ( 호표 23 )</t>
  </si>
  <si>
    <t>1종금속제가요전선관, 고장력후렉시블전선관, 54mm, 방수</t>
  </si>
  <si>
    <t>41138EBBC9E4772881032C53E2E2642D3158D</t>
  </si>
  <si>
    <t>467C8EEDD083796A1ED3E65393DE141138EBBC9E4772881032C53E2E2642D3158D</t>
  </si>
  <si>
    <t>467C8EEDD083796A1ED3E65393DE1472285E770767B7B52A3D852D21002</t>
  </si>
  <si>
    <t>467C8EEDD083796A1ED3E65393DE146EE8A0BA14A7B704653755FF3DD8FAD1DB97</t>
  </si>
  <si>
    <t>467C8EEDD083796A1ED3E65393DE1472285E770767B7B52A3D852D20003</t>
  </si>
  <si>
    <t>1종금속제가요전선관-노출  고장력비방수, 16 mm  M  전기품셈 5-1   ( 호표 24 )</t>
  </si>
  <si>
    <t>전기품셈 5-1</t>
  </si>
  <si>
    <t>1종금속제가요전선관, 고장력후렉시블전선관, 16mm, 비방수</t>
  </si>
  <si>
    <t>41138EBBC9E4772881032C53E2E2642D31580</t>
  </si>
  <si>
    <t>467C8EEDD083796A1ED3E6538153141138EBBC9E4772881032C53E2E2642D31580</t>
  </si>
  <si>
    <t>주재료비의 2%</t>
  </si>
  <si>
    <t>467C8EEDD083796A1ED3E65381531472285E770767B7B52A3D852D27004</t>
  </si>
  <si>
    <t>467C8EEDD083796A1ED3E6538153146EE8A0BA14A7B704653755FF3DD8FAD1DB97</t>
  </si>
  <si>
    <t>467C8EEDD083796A1ED3E65381531472285E770767B7B52A3D852D20003</t>
  </si>
  <si>
    <t>1종금속제가요전선관-노출  고장력비방수, 28 mm  M  전기품셈 5-1   ( 호표 25 )</t>
  </si>
  <si>
    <t>1종금속제가요전선관, 고장력후렉시블전선관, 28mm, 비방수</t>
  </si>
  <si>
    <t>41138EBBC9E4772881032C53E2E2642D31A0A</t>
  </si>
  <si>
    <t>467C8EEDD083796A1ED3E653817FF41138EBBC9E4772881032C53E2E2642D31A0A</t>
  </si>
  <si>
    <t>467C8EEDD083796A1ED3E653817FF472285E770767B7B52A3D852D21002</t>
  </si>
  <si>
    <t>467C8EEDD083796A1ED3E653817FF46EE8A0BA14A7B704653755FF3DD8FAD1DB97</t>
  </si>
  <si>
    <t>467C8EEDD083796A1ED3E653817FF472285E770767B7B52A3D852D20003</t>
  </si>
  <si>
    <t>파상형경질폴리에틸렌전선관  30㎜  M  전기 4-31   ( 호표 26 )</t>
  </si>
  <si>
    <t>전기 4-31</t>
  </si>
  <si>
    <t>파상형경질폴리에틸렌전선관, 30mm</t>
  </si>
  <si>
    <t>41138EBBC9E4772881032F5F3BB891794B59C</t>
  </si>
  <si>
    <t>467C8EEDD083794F41B3A45E6443141138EBBC9E4772881032F5F3BB891794B59C</t>
  </si>
  <si>
    <t>467C8EEDD083794F41B3A45E64431472285E770767B7B52A3D852D22001</t>
  </si>
  <si>
    <t>467C8EEDD083794F41B3A45E64431472285E770767B7B52A3D852D21002</t>
  </si>
  <si>
    <t>배전전공</t>
  </si>
  <si>
    <t>46EE8A0BA14A7B704653755FF3DD8FAD1D462</t>
  </si>
  <si>
    <t>467C8EEDD083794F41B3A45E6443146EE8A0BA14A7B704653755FF3DD8FAD1D462</t>
  </si>
  <si>
    <t>467C8EEDD083794F41B3A45E6443146EE8A0BA14A7B704653755FF3DD8FAD1DCBB</t>
  </si>
  <si>
    <t>467C8EEDD083794F41B3A45E64431472285E770767B7B52A3D852D20003</t>
  </si>
  <si>
    <t>파상형경질폴리에틸렌전선관  40㎜  M  전기 4-31   ( 호표 27 )</t>
  </si>
  <si>
    <t>파상형경질폴리에틸렌전선관, 40mm</t>
  </si>
  <si>
    <t>41138EBBC9E4772881032F5F3BB891794B59F</t>
  </si>
  <si>
    <t>467C8EEDD083794F41B3A45E6478541138EBBC9E4772881032F5F3BB891794B59F</t>
  </si>
  <si>
    <t>467C8EEDD083794F41B3A45E64785472285E770767B7B52A3D852D22001</t>
  </si>
  <si>
    <t>467C8EEDD083794F41B3A45E64785472285E770767B7B52A3D852D21002</t>
  </si>
  <si>
    <t>467C8EEDD083794F41B3A45E6478546EE8A0BA14A7B704653755FF3DD8FAD1D462</t>
  </si>
  <si>
    <t>467C8EEDD083794F41B3A45E6478546EE8A0BA14A7B704653755FF3DD8FAD1DCBB</t>
  </si>
  <si>
    <t>467C8EEDD083794F41B3A45E64785472285E770767B7B52A3D852D20003</t>
  </si>
  <si>
    <t>전선관지지행거(단독)  16 C  개소  전기품셈 5-29   ( 호표 28 )</t>
  </si>
  <si>
    <t>전기품셈 5-29</t>
  </si>
  <si>
    <t>행어볼트</t>
  </si>
  <si>
    <t>행어볼트, ∮9*1000mm</t>
  </si>
  <si>
    <t>4113866554D77257A8C37950C149ADA4C1B16</t>
  </si>
  <si>
    <t>467C8EEDD08379B232B363563A88F4113866554D77257A8C37950C149ADA4C1B16</t>
  </si>
  <si>
    <t>스트롱앵커(천정)</t>
  </si>
  <si>
    <t>3/8"</t>
  </si>
  <si>
    <t>4113866554D476EF8823D85D3F729B41D3F99</t>
  </si>
  <si>
    <t>467C8EEDD08379B232B363563A88F4113866554D476EF8823D85D3F729B41D3F99</t>
  </si>
  <si>
    <t>육각너트</t>
  </si>
  <si>
    <t>육각너트, M10</t>
  </si>
  <si>
    <t>4113866554D77246E163FC580181A5CB62179</t>
  </si>
  <si>
    <t>467C8EEDD08379B232B363563A88F4113866554D77246E163FC580181A5CB62179</t>
  </si>
  <si>
    <t>스프링와셔</t>
  </si>
  <si>
    <t>스프링와셔, 용융아연도, 호칭경 10mm</t>
  </si>
  <si>
    <t>4113866554D772B9DFE38C51C2F0FA3FA2861</t>
  </si>
  <si>
    <t>467C8EEDD08379B232B363563A88F4113866554D772B9DFE38C51C2F0FA3FA2861</t>
  </si>
  <si>
    <t>강재전선관용부품, 파이프프행거, 16C</t>
  </si>
  <si>
    <t>41138EBBC9E4772881E38D510A7A37DAFC453</t>
  </si>
  <si>
    <t>467C8EEDD08379B232B363563A88F41138EBBC9E4772881E38D510A7A37DAFC453</t>
  </si>
  <si>
    <t>467C8EEDD08379B232B363563A88F46EE8A0BA14A7B704653755FF3DD8FAD1DB97</t>
  </si>
  <si>
    <t>467C8EEDD08379B232B363563A88F472285E770767B7B52A3D852D22001</t>
  </si>
  <si>
    <t>전선관지지행거(단독)  22 C  개소  전기품셈 5-29   ( 호표 29 )</t>
  </si>
  <si>
    <t>467C8EEDD08379B232B363563AB434113866554D77257A8C37950C149ADA4C1B16</t>
  </si>
  <si>
    <t>467C8EEDD08379B232B363563AB434113866554D476EF8823D85D3F729B41D3F99</t>
  </si>
  <si>
    <t>467C8EEDD08379B232B363563AB434113866554D77246E163FC580181A5CB62179</t>
  </si>
  <si>
    <t>467C8EEDD08379B232B363563AB434113866554D772B9DFE38C51C2F0FA3FA2861</t>
  </si>
  <si>
    <t>강재전선관용부품, 파이프프행거, 22C</t>
  </si>
  <si>
    <t>41138EBBC9E4772881E38D510A7A37DAFC45C</t>
  </si>
  <si>
    <t>467C8EEDD08379B232B363563AB4341138EBBC9E4772881E38D510A7A37DAFC45C</t>
  </si>
  <si>
    <t>467C8EEDD08379B232B363563AB4346EE8A0BA14A7B704653755FF3DD8FAD1DB97</t>
  </si>
  <si>
    <t>467C8EEDD08379B232B363563AB43472285E770767B7B52A3D852D22001</t>
  </si>
  <si>
    <t>전선관지지행거(단독)  28 C  개소  전기품셈 5-29   ( 호표 30 )</t>
  </si>
  <si>
    <t>467C8EEDD08379B232B363563AABC4113866554D77257A8C37950C149ADA4C1B16</t>
  </si>
  <si>
    <t>467C8EEDD08379B232B363563AABC4113866554D476EF8823D85D3F729B41D3F99</t>
  </si>
  <si>
    <t>467C8EEDD08379B232B363563AABC4113866554D77246E163FC580181A5CB62179</t>
  </si>
  <si>
    <t>467C8EEDD08379B232B363563AABC4113866554D772B9DFE38C51C2F0FA3FA2861</t>
  </si>
  <si>
    <t>강재전선관용부품, 파이프프행거, 28C</t>
  </si>
  <si>
    <t>41138EBBC9E4772881E38D510A7A37DAFC45D</t>
  </si>
  <si>
    <t>467C8EEDD08379B232B363563AABC41138EBBC9E4772881E38D510A7A37DAFC45D</t>
  </si>
  <si>
    <t>467C8EEDD08379B232B363563AABC46EE8A0BA14A7B704653755FF3DD8FAD1DB97</t>
  </si>
  <si>
    <t>467C8EEDD08379B232B363563AABC472285E770767B7B52A3D852D22001</t>
  </si>
  <si>
    <t>전선관지지행거(단독)  36 C  개소  전기품셈 5-29   ( 호표 31 )</t>
  </si>
  <si>
    <t>467C8EEDD08379B232B363563AD714113866554D77257A8C37950C149ADA4C1B16</t>
  </si>
  <si>
    <t>467C8EEDD08379B232B363563AD714113866554D476EF8823D85D3F729B41D3F99</t>
  </si>
  <si>
    <t>467C8EEDD08379B232B363563AD714113866554D77246E163FC580181A5CB62179</t>
  </si>
  <si>
    <t>467C8EEDD08379B232B363563AD714113866554D772B9DFE38C51C2F0FA3FA2861</t>
  </si>
  <si>
    <t>강재전선관용부품, 파이프프행거, 36C</t>
  </si>
  <si>
    <t>41138EBBC9E4772881E38D510A7A37DAFC728</t>
  </si>
  <si>
    <t>467C8EEDD08379B232B363563AD7141138EBBC9E4772881E38D510A7A37DAFC728</t>
  </si>
  <si>
    <t>467C8EEDD08379B232B363563AD7146EE8A0BA14A7B704653755FF3DD8FAD1DB97</t>
  </si>
  <si>
    <t>467C8EEDD08379B232B363563AD71472285E770767B7B52A3D852D22001</t>
  </si>
  <si>
    <t>전선관지지행거(단독)  42 C  개소  전기품셈 5-29   ( 호표 32 )</t>
  </si>
  <si>
    <t>467C8EEDD08379B232B363563AC6A4113866554D77257A8C37950C149ADA4C1B16</t>
  </si>
  <si>
    <t>467C8EEDD08379B232B363563AC6A4113866554D476EF8823D85D3F729B41D3F99</t>
  </si>
  <si>
    <t>467C8EEDD08379B232B363563AC6A4113866554D77246E163FC580181A5CB62179</t>
  </si>
  <si>
    <t>467C8EEDD08379B232B363563AC6A4113866554D772B9DFE38C51C2F0FA3FA2861</t>
  </si>
  <si>
    <t>강재전선관용부품, 파이프프행거, 42C</t>
  </si>
  <si>
    <t>41138EBBC9E4772881E38D510A7A37DAFC729</t>
  </si>
  <si>
    <t>467C8EEDD08379B232B363563AC6A41138EBBC9E4772881E38D510A7A37DAFC729</t>
  </si>
  <si>
    <t>467C8EEDD08379B232B363563AC6A46EE8A0BA14A7B704653755FF3DD8FAD1DB97</t>
  </si>
  <si>
    <t>467C8EEDD08379B232B363563AC6A472285E770767B7B52A3D852D22001</t>
  </si>
  <si>
    <t>전선관지지행거(단독)  54 C  개소  전기품셈 5-29   ( 호표 33 )</t>
  </si>
  <si>
    <t>467C8EEDD08379B232B363563AF3E4113866554D77257A8C37950C149ADA4C1B16</t>
  </si>
  <si>
    <t>467C8EEDD08379B232B363563AF3E4113866554D476EF8823D85D3F729B41D3F99</t>
  </si>
  <si>
    <t>467C8EEDD08379B232B363563AF3E4113866554D77246E163FC580181A5CB62179</t>
  </si>
  <si>
    <t>467C8EEDD08379B232B363563AF3E4113866554D772B9DFE38C51C2F0FA3FA2861</t>
  </si>
  <si>
    <t>강재전선관용부품, 파이프프행거, 54C</t>
  </si>
  <si>
    <t>41138EBBC9E4772881E38D510A7A37DAFC72A</t>
  </si>
  <si>
    <t>467C8EEDD08379B232B363563AF3E41138EBBC9E4772881E38D510A7A37DAFC72A</t>
  </si>
  <si>
    <t>467C8EEDD08379B232B363563AF3E46EE8A0BA14A7B704653755FF3DD8FAD1DB97</t>
  </si>
  <si>
    <t>467C8EEDD08379B232B363563AF3E472285E770767B7B52A3D852D22001</t>
  </si>
  <si>
    <t>전선관지지행거(천정)  W:150  개소  전기품셈 5-29   ( 호표 34 )</t>
  </si>
  <si>
    <t>467C8EEDD08379B23283AE596B2424113866554D77257A8C37950C149ADA4C1B16</t>
  </si>
  <si>
    <t>케이블트레이부속품, U Channel, 41*41*t2.6mm</t>
  </si>
  <si>
    <t>41138EBBC9E477288133E05A4EFE52829BCDF</t>
  </si>
  <si>
    <t>467C8EEDD08379B23283AE596B24241138EBBC9E477288133E05A4EFE52829BCDF</t>
  </si>
  <si>
    <t>467C8EEDD08379B23283AE596B2424113866554D476EF8823D85D3F729B41D3F99</t>
  </si>
  <si>
    <t>467C8EEDD08379B23283AE596B2424113866554D77246E163FC580181A5CB62179</t>
  </si>
  <si>
    <t>467C8EEDD08379B23283AE596B2424113866554D772B9DFE38C51C2F0FA3FA2861</t>
  </si>
  <si>
    <t>467C8EEDD08379B23283AE596B24246EE8A0BA14A7B704653755FF3DD8FAD1DB97</t>
  </si>
  <si>
    <t>467C8EEDD08379B23283AE596B242472285E770767B7B52A3D852D22001</t>
  </si>
  <si>
    <t>전선관지지대(벽체)  W:150  개소  전기 5-29   ( 호표 35 )</t>
  </si>
  <si>
    <t>전기 5-29</t>
  </si>
  <si>
    <t>467C8EEDD08379B23293B558805F241138EBBC9E477288133E05A4EFE52829BCDF</t>
  </si>
  <si>
    <t>세트앵커</t>
  </si>
  <si>
    <t>세트앵커, M10*L75mm</t>
  </si>
  <si>
    <t>4113866554D476EF8823D85D3F729B41D32C0</t>
  </si>
  <si>
    <t>467C8EEDD08379B23293B558805F24113866554D476EF8823D85D3F729B41D32C0</t>
  </si>
  <si>
    <t>467C8EEDD08379B23293B558805F24113866554D77246E163FC580181A5CB62179</t>
  </si>
  <si>
    <t>467C8EEDD08379B23293B558805F24113866554D772B9DFE38C51C2F0FA3FA2861</t>
  </si>
  <si>
    <t>467C8EEDD08379B23293B558805F246EE8A0BA14A7B704653755FF3DD8FAD1DB97</t>
  </si>
  <si>
    <t>467C8EEDD08379B23293B558805F2472285E770767B7B52A3D852D22001</t>
  </si>
  <si>
    <t>전선관지지대(벽체)  W:200  개소  전기 5-29   ( 호표 36 )</t>
  </si>
  <si>
    <t>467C8EEDD08379B23293B558804EB41138EBBC9E477288133E05A4EFE52829BCDF</t>
  </si>
  <si>
    <t>467C8EEDD08379B23293B558804EB4113866554D476EF8823D85D3F729B41D32C0</t>
  </si>
  <si>
    <t>467C8EEDD08379B23293B558804EB4113866554D77246E163FC580181A5CB62179</t>
  </si>
  <si>
    <t>467C8EEDD08379B23293B558804EB4113866554D772B9DFE38C51C2F0FA3FA2861</t>
  </si>
  <si>
    <t>467C8EEDD08379B23293B558804EB46EE8A0BA14A7B704653755FF3DD8FAD1DB97</t>
  </si>
  <si>
    <t>467C8EEDD08379B23293B558804EB472285E770767B7B52A3D852D22001</t>
  </si>
  <si>
    <t>동력배관지지가대  28C  개소  전기 5-29   ( 호표 37 )</t>
  </si>
  <si>
    <t>ㄱ형강</t>
  </si>
  <si>
    <t>ㄱ형강, 등변, 100*100*9mm</t>
  </si>
  <si>
    <t>4113870B35A97637E423FB57CC893BD4A1AF1</t>
  </si>
  <si>
    <t>467C8EEDD08379B232E3375C2EBD54113870B35A97637E423FB57CC893BD4A1AF1</t>
  </si>
  <si>
    <t>467C8EEDD08379B232E3375C2EBD541138EBBC9E477288133E05A4EFE52829BCDF</t>
  </si>
  <si>
    <t>일반구조용압연강판</t>
  </si>
  <si>
    <t>일반구조용압연강판, 6mm</t>
  </si>
  <si>
    <t>4113870B35AA70F6A953F55E9AC5C7305AA4F</t>
  </si>
  <si>
    <t>467C8EEDD08379B232E3375C2EBD54113870B35AA70F6A953F55E9AC5C7305AA4F</t>
  </si>
  <si>
    <t>세트앵커, M25*L250mm</t>
  </si>
  <si>
    <t>4113866554D476EF8823D85D3F729B41D33EA</t>
  </si>
  <si>
    <t>467C8EEDD08379B232E3375C2EBD54113866554D476EF8823D85D3F729B41D33EA</t>
  </si>
  <si>
    <t>육각볼트</t>
  </si>
  <si>
    <t>육각볼트, M10*20</t>
  </si>
  <si>
    <t>4113866554D772571A73FA5EF79144A6609FF</t>
  </si>
  <si>
    <t>467C8EEDD08379B232E3375C2EBD54113866554D772571A73FA5EF79144A6609FF</t>
  </si>
  <si>
    <t>467C8EEDD08379B232E3375C2EBD54113866554D77246E163FC580181A5CB62179</t>
  </si>
  <si>
    <t>467C8EEDD08379B232E3375C2EBD541138EBBC9E4772881E38D510A7A37DAFC2A0</t>
  </si>
  <si>
    <t>467C8EEDD08379B232E3375C2EBD546EE8A0BA14A7B704653755FF3DD8FAD1DB97</t>
  </si>
  <si>
    <t>467C8EEDD08379B232E3375C2EBD5472285E770767B7B52A3D852D22001</t>
  </si>
  <si>
    <t>동력배관지지가대  36C  개소  전기 5-29   ( 호표 38 )</t>
  </si>
  <si>
    <t>467C8EEDD08379B232E3375C2ECFC4113870B35A97637E423FB57CC893BD4A1AF1</t>
  </si>
  <si>
    <t>467C8EEDD08379B232E3375C2ECFC41138EBBC9E477288133E05A4EFE52829BCDF</t>
  </si>
  <si>
    <t>467C8EEDD08379B232E3375C2ECFC4113870B35AA70F6A953F55E9AC5C7305AA4F</t>
  </si>
  <si>
    <t>467C8EEDD08379B232E3375C2ECFC4113866554D476EF8823D85D3F729B41D33EA</t>
  </si>
  <si>
    <t>467C8EEDD08379B232E3375C2ECFC4113866554D772571A73FA5EF79144A6609FF</t>
  </si>
  <si>
    <t>467C8EEDD08379B232E3375C2ECFC4113866554D77246E163FC580181A5CB62179</t>
  </si>
  <si>
    <t>467C8EEDD08379B232E3375C2ECFC41138EBBC9E4772881E38D510A7A37DAFC2A1</t>
  </si>
  <si>
    <t>467C8EEDD08379B232E3375C2ECFC46EE8A0BA14A7B704653755FF3DD8FAD1DB97</t>
  </si>
  <si>
    <t>467C8EEDD08379B232E3375C2ECFC472285E770767B7B52A3D852D22001</t>
  </si>
  <si>
    <t>LITEWAY 지지금구    개소     ( 호표 39 )</t>
  </si>
  <si>
    <t>전산볼트</t>
  </si>
  <si>
    <t>전산볼트, 탄소강, M10*1000mm</t>
  </si>
  <si>
    <t>4113866554D7725724632D55A5293A1FF754F</t>
  </si>
  <si>
    <t>467C8EEDD08379B232E33E5723F024113866554D7725724632D55A5293A1FF754F</t>
  </si>
  <si>
    <t>앵커볼트</t>
  </si>
  <si>
    <t>앵커볼트, M10*300mm</t>
  </si>
  <si>
    <t>4113866554D772573543B25C21FBE3923B04F</t>
  </si>
  <si>
    <t>467C8EEDD08379B232E33E5723F024113866554D772573543B25C21FBE3923B04F</t>
  </si>
  <si>
    <t>너트(철)</t>
  </si>
  <si>
    <t>M10</t>
  </si>
  <si>
    <t>4113866554D772B9CDE31A5272E7B50B6960C</t>
  </si>
  <si>
    <t>467C8EEDD08379B232E33E5723F024113866554D772B9CDE31A5272E7B50B6960C</t>
  </si>
  <si>
    <t>467C8EEDD08379B232E33E5723F0246EE8A0BA14A7B704653755FF3DD8FAD1DB97</t>
  </si>
  <si>
    <t>467C8EEDD08379B232E33E5723F02472285E770767B7B52A3D852D22001</t>
  </si>
  <si>
    <t>저독성난연케이블  HFIX, 1.78㎜  m  전기 5-10   ( 호표 40 )</t>
  </si>
  <si>
    <t>전기 5-10</t>
  </si>
  <si>
    <t>41018688ABAD75239C432E5B5217CC5F2BB5B</t>
  </si>
  <si>
    <t>467C8EEDD35777392663C658C2B8B41018688ABAD75239C432E5B5217CC5F2BB5B</t>
  </si>
  <si>
    <t>467C8EEDD35777392663C658C2B8B472285E770767B7B52A3D852D22001</t>
  </si>
  <si>
    <t>467C8EEDD35777392663C658C2B8B46EE8A0BA14A7B704653755FF3DD8FAD1DB97</t>
  </si>
  <si>
    <t>467C8EEDD35777392663C658C2B8B472285E770767B7B52A3D852D21002</t>
  </si>
  <si>
    <t>접지용비닐절연전선  F-GV, 2.5㎟  m  전기 3-38   ( 호표 41 )</t>
  </si>
  <si>
    <t>전기 3-38</t>
  </si>
  <si>
    <t>접지용비닐절연전선, F-GV, 2.5㎟</t>
  </si>
  <si>
    <t>41018688ABAD751169A3975D9FE5872501CC1</t>
  </si>
  <si>
    <t>467C8EEDD357771E6B93A0556FE1541018688ABAD751169A3975D9FE5872501CC1</t>
  </si>
  <si>
    <t>467C8EEDD357771E6B93A0556FE15472285E770767B7B52A3D852D22001</t>
  </si>
  <si>
    <t>467C8EEDD357771E6B93A0556FE1546EE8A0BA14A7B704653755FF3DD8FAD1DB97</t>
  </si>
  <si>
    <t>467C8EEDD357771E6B93A0556FE15472285E770767B7B52A3D852D21002</t>
  </si>
  <si>
    <t>접지용비닐절연전선  F-GV, 4㎟  m  전기 3-38   ( 호표 42 )</t>
  </si>
  <si>
    <t>접지용비닐절연전선, F-GV, 4㎟</t>
  </si>
  <si>
    <t>41018688ABAD751169A3975D9FE5872501CC2</t>
  </si>
  <si>
    <t>467C8EEDD357771E6B93A0556FD0E41018688ABAD751169A3975D9FE5872501CC2</t>
  </si>
  <si>
    <t>467C8EEDD357771E6B93A0556FD0E472285E770767B7B52A3D852D22001</t>
  </si>
  <si>
    <t>467C8EEDD357771E6B93A0556FD0E46EE8A0BA14A7B704653755FF3DD8FAD1DB97</t>
  </si>
  <si>
    <t>467C8EEDD357771E6B93A0556FD0E472285E770767B7B52A3D852D21002</t>
  </si>
  <si>
    <t>접지용비닐절연전선  F-GV, 6㎟  m  전기 3-38   ( 호표 43 )</t>
  </si>
  <si>
    <t>접지용비닐절연전선, F-GV, 6㎟</t>
  </si>
  <si>
    <t>41018688ABAD751169A3975D9FE5872501CC3</t>
  </si>
  <si>
    <t>467C8EEDD357771E6B93A0556FC6741018688ABAD751169A3975D9FE5872501CC3</t>
  </si>
  <si>
    <t>467C8EEDD357771E6B93A0556FC67472285E770767B7B52A3D852D22001</t>
  </si>
  <si>
    <t>467C8EEDD357771E6B93A0556FC6746EE8A0BA14A7B704653755FF3DD8FAD1DB97</t>
  </si>
  <si>
    <t>467C8EEDD357771E6B93A0556FC67472285E770767B7B52A3D852D21002</t>
  </si>
  <si>
    <t>접지용비닐절연전선  F-GV, 16㎟  m  전기 3-38   ( 호표 44 )</t>
  </si>
  <si>
    <t>접지용비닐절연전선, F-GV, 16㎟</t>
  </si>
  <si>
    <t>41018688ABAD751169A3975D9FE5872501CCD</t>
  </si>
  <si>
    <t>467C8EEDD357771E6B93A0556FABA41018688ABAD751169A3975D9FE5872501CCD</t>
  </si>
  <si>
    <t>467C8EEDD357771E6B93A0556FABA472285E770767B7B52A3D852D22001</t>
  </si>
  <si>
    <t>467C8EEDD357771E6B93A0556FABA46EE8A0BA14A7B704653755FF3DD8FAD1DB97</t>
  </si>
  <si>
    <t>467C8EEDD357771E6B93A0556FABA472285E770767B7B52A3D852D21002</t>
  </si>
  <si>
    <t>0.6/1kV 난연 전력 케이블(F-CV)  2C 2.5㎟  m  전기 5-13   ( 호표 45 )</t>
  </si>
  <si>
    <t>전기 5-13</t>
  </si>
  <si>
    <t>600V폴리에틸렌케이블</t>
  </si>
  <si>
    <t>600V폴리에틸렌케이블, 0.6/1kv, F-CV, 2C*2.5㎟</t>
  </si>
  <si>
    <t>41018688ABAD75239C432E5B7E817161A2C67</t>
  </si>
  <si>
    <t>467C8EEDD2B078BD0183F45D2E44A41018688ABAD75239C432E5B7E817161A2C67</t>
  </si>
  <si>
    <t>467C8EEDD2B078BD0183F45D2E44A472285E770767B7B52A3D852D22001</t>
  </si>
  <si>
    <t>저압케이블전공</t>
  </si>
  <si>
    <t>46EE8A0BA14A7B704653755FF3DD8FAD1DB9A</t>
  </si>
  <si>
    <t>467C8EEDD2B078BD0183F45D2E44A46EE8A0BA14A7B704653755FF3DD8FAD1DB9A</t>
  </si>
  <si>
    <t>467C8EEDD2B078BD0183F45D2E44A472285E770767B7B52A3D852D21002</t>
  </si>
  <si>
    <t>0.6/1kV 난연 전력 케이블(F-CV)  2C 4㎟  m  전기 5-13   ( 호표 46 )</t>
  </si>
  <si>
    <t>600V폴리에틸렌케이블, 0.6/1kv, F-CV, 2C*4㎟</t>
  </si>
  <si>
    <t>41018688ABAD75239C432E5B7E817161A2C66</t>
  </si>
  <si>
    <t>467C8EEDD2B078BD0183F45D2E55141018688ABAD75239C432E5B7E817161A2C66</t>
  </si>
  <si>
    <t>467C8EEDD2B078BD0183F45D2E551472285E770767B7B52A3D852D22001</t>
  </si>
  <si>
    <t>467C8EEDD2B078BD0183F45D2E55146EE8A0BA14A7B704653755FF3DD8FAD1DB9A</t>
  </si>
  <si>
    <t>467C8EEDD2B078BD0183F45D2E551472285E770767B7B52A3D852D21002</t>
  </si>
  <si>
    <t>0.6/1kV 난연 전력 케이블(F-CV)  3C 4㎟  m  전기 5-13   ( 호표 47 )</t>
  </si>
  <si>
    <t>600V폴리에틸렌케이블, 0.6/1kv, F-CV, 3C*4㎟</t>
  </si>
  <si>
    <t>41018688ABAD75239C432E5B7E817161A2E10</t>
  </si>
  <si>
    <t>467C8EEDD2B078BD01939B55CEC6441018688ABAD75239C432E5B7E817161A2E10</t>
  </si>
  <si>
    <t>467C8EEDD2B078BD01939B55CEC64472285E770767B7B52A3D852D22001</t>
  </si>
  <si>
    <t>467C8EEDD2B078BD01939B55CEC6446EE8A0BA14A7B704653755FF3DD8FAD1DB9A</t>
  </si>
  <si>
    <t>467C8EEDD2B078BD01939B55CEC64472285E770767B7B52A3D852D21002</t>
  </si>
  <si>
    <t>0.6/1kV 난연 전력 케이블(F-CV)  4C 6㎟  m  전기 5-13   ( 호표 48 )</t>
  </si>
  <si>
    <t>600V폴리에틸렌케이블, 0.6/1kv, F-CV, 4C*6㎟</t>
  </si>
  <si>
    <t>41018688ABAD75239C432E5B7E817161A288F</t>
  </si>
  <si>
    <t>467C8EEDD2B078BD01E31D597533241018688ABAD75239C432E5B7E817161A288F</t>
  </si>
  <si>
    <t>467C8EEDD2B078BD01E31D5975332472285E770767B7B52A3D852D22001</t>
  </si>
  <si>
    <t>467C8EEDD2B078BD01E31D597533246EE8A0BA14A7B704653755FF3DD8FAD1DB9A</t>
  </si>
  <si>
    <t>467C8EEDD2B078BD01E31D5975332472285E770767B7B52A3D852D21002</t>
  </si>
  <si>
    <t>0.6/1kV 난연 전력 케이블(F-CV)  4C 35㎟  m  전기 5-11   ( 호표 49 )</t>
  </si>
  <si>
    <t>전기 5-11</t>
  </si>
  <si>
    <t>600V폴리에틸렌케이블, 0.6/1kv, F-CV, 4C*35㎟</t>
  </si>
  <si>
    <t>41018688ABAD75239C432E5B7E817161A2883</t>
  </si>
  <si>
    <t>467C8EEDD2B078BD01E31D5975EDC41018688ABAD75239C432E5B7E817161A2883</t>
  </si>
  <si>
    <t>467C8EEDD2B078BD01E31D5975EDC472285E770767B7B52A3D852D22001</t>
  </si>
  <si>
    <t>467C8EEDD2B078BD01E31D5975EDC46EE8A0BA14A7B704653755FF3DD8FAD1DB9A</t>
  </si>
  <si>
    <t>467C8EEDD2B078BD01E31D5975EDC472285E770767B7B52A3D852D21002</t>
  </si>
  <si>
    <t>0.6/1kV 내화 케이블 (F-FR-8)  2C 2.5㎟  m  전기 5-13   ( 호표 50 )</t>
  </si>
  <si>
    <t>내화전선</t>
  </si>
  <si>
    <t>내화전선, 0.6/1kv, F-FR-8, 2C*2.5㎟</t>
  </si>
  <si>
    <t>41018688ABAD7523F563B75BA439F303A040F</t>
  </si>
  <si>
    <t>467C8EEDD2B078D9D8537D512827341018688ABAD7523F563B75BA439F303A040F</t>
  </si>
  <si>
    <t>467C8EEDD2B078D9D8537D5128273472285E770767B7B52A3D852D22001</t>
  </si>
  <si>
    <t>467C8EEDD2B078D9D8537D512827346EE8A0BA14A7B704653755FF3DD8FAD1DB9A</t>
  </si>
  <si>
    <t>467C8EEDD2B078D9D8537D5128273472285E770767B7B52A3D852D21002</t>
  </si>
  <si>
    <t>0.6/1kV 내화 케이블 (F-FR-8)  3C 2.5㎟  m  전기 5-13   ( 호표 51 )</t>
  </si>
  <si>
    <t>내화전선, 0.6/1kv, F-FR-8, 3C*2.5㎟</t>
  </si>
  <si>
    <t>41018688ABAD7523F563B75BA439F303A063A</t>
  </si>
  <si>
    <t>467C8EEDD2B078D9D8435650834C141018688ABAD7523F563B75BA439F303A063A</t>
  </si>
  <si>
    <t>467C8EEDD2B078D9D8435650834C1472285E770767B7B52A3D852D22001</t>
  </si>
  <si>
    <t>467C8EEDD2B078D9D8435650834C146EE8A0BA14A7B704653755FF3DD8FAD1DB9A</t>
  </si>
  <si>
    <t>467C8EEDD2B078D9D8435650834C1472285E770767B7B52A3D852D21002</t>
  </si>
  <si>
    <t>0.6/1kV 내화 케이블 (F-FR-8)  3C 4㎟  m  전기 5-13   ( 호표 52 )</t>
  </si>
  <si>
    <t>내화전선, 0.6/1kv, F-FR-8, 3C*4㎟</t>
  </si>
  <si>
    <t>41018688ABAD7523F563B75BA439F303A0639</t>
  </si>
  <si>
    <t>467C8EEDD2B078D9D8435650835E841018688ABAD7523F563B75BA439F303A0639</t>
  </si>
  <si>
    <t>467C8EEDD2B078D9D8435650835E8472285E770767B7B52A3D852D22001</t>
  </si>
  <si>
    <t>467C8EEDD2B078D9D8435650835E846EE8A0BA14A7B704653755FF3DD8FAD1DB9A</t>
  </si>
  <si>
    <t>467C8EEDD2B078D9D8435650835E8472285E770767B7B52A3D852D21002</t>
  </si>
  <si>
    <t>0.6/1kV 내화 케이블 (F-FR-8)  4C 6㎟  m  전기 5-13   ( 호표 53 )</t>
  </si>
  <si>
    <t>내화전선, 0.6/1kv, F-FR-8, 4C*6㎟</t>
  </si>
  <si>
    <t>41018688ABAD7523F563B75BA439F303A0091</t>
  </si>
  <si>
    <t>467C8EEDD2B078D9D8334F5167B8041018688ABAD7523F563B75BA439F303A0091</t>
  </si>
  <si>
    <t>467C8EEDD2B078D9D8334F5167B80472285E770767B7B52A3D852D22001</t>
  </si>
  <si>
    <t>467C8EEDD2B078D9D8334F5167B8046EE8A0BA14A7B704653755FF3DD8FAD1DB9A</t>
  </si>
  <si>
    <t>467C8EEDD2B078D9D8334F5167B80472285E770767B7B52A3D852D21002</t>
  </si>
  <si>
    <t>압착단자  터미널, 16㎟  개  전기품셈 4-37   ( 호표 54 )</t>
  </si>
  <si>
    <t>전기품셈 4-37</t>
  </si>
  <si>
    <t>압착단자, 터미널, 16㎟</t>
  </si>
  <si>
    <t>41138EBBC8DF735DF6C3545230169FC9E27DA</t>
  </si>
  <si>
    <t>467C8EEDD2B17AF25553025EAFA0D41138EBBC8DF735DF6C3545230169FC9E27DA</t>
  </si>
  <si>
    <t>467C8EEDD2B17AF25553025EAFA0D46EE8A0BA14A7B704653755FF3DD8FAD1DB9A</t>
  </si>
  <si>
    <t>노무비의 3%</t>
  </si>
  <si>
    <t>467C8EEDD2B17AF25553025EAFA0D472285E770767B7B52A3D852B77062</t>
  </si>
  <si>
    <t>압착단자  터미널, 35㎟  개  전기품셈 4-37   ( 호표 55 )</t>
  </si>
  <si>
    <t>압착단자, 터미널, 35㎟</t>
  </si>
  <si>
    <t>41138EBBC8DF735DF6C3545230169FC9E27D8</t>
  </si>
  <si>
    <t>467C8EEDD2B17AF25553025EAF85B41138EBBC8DF735DF6C3545230169FC9E27D8</t>
  </si>
  <si>
    <t>467C8EEDD2B17AF25553025EAF85B46EE8A0BA14A7B704653755FF3DD8FAD1DB9A</t>
  </si>
  <si>
    <t>467C8EEDD2B17AF25553025EAF85B472285E770767B7B52A3D852B71064</t>
  </si>
  <si>
    <t>ST 케이블 트레이-STRAIGHT  W200x100Hx2.3t  m  전기 5-8   ( 호표 56 )</t>
  </si>
  <si>
    <t>전기 5-8</t>
  </si>
  <si>
    <t>케이블트레이</t>
  </si>
  <si>
    <t>케이블트레이, Straight, 스틸, 200*100*t2.3mm</t>
  </si>
  <si>
    <t>41138EBBC9E477288123D95B216CDA65735E3</t>
  </si>
  <si>
    <t>467C8EEDD5057EF13733D7530B54741138EBBC9E477288123D95B216CDA65735E3</t>
  </si>
  <si>
    <t>467C8EEDD5057EF13733D7530B54746EE8A0BA14A7B704653755FF3DD8FAD1DB97</t>
  </si>
  <si>
    <t>467C8EEDD5057EF13733D7530B547472285E770767B7B52A3D852D22001</t>
  </si>
  <si>
    <t>ST 케이블 트레이-STRAIGHT  W300x100Hx2.3t  m  전기 5-8   ( 호표 57 )</t>
  </si>
  <si>
    <t>케이블트레이, Straight, 스틸, 300*100*t2.3mm</t>
  </si>
  <si>
    <t>41138EBBC9E477288123D95B216CDA65735EC</t>
  </si>
  <si>
    <t>467C8EEDD5057EF13733D7530BAC941138EBBC9E477288123D95B216CDA65735EC</t>
  </si>
  <si>
    <t>467C8EEDD5057EF13733D7530BAC946EE8A0BA14A7B704653755FF3DD8FAD1DB97</t>
  </si>
  <si>
    <t>467C8EEDD5057EF13733D7530BAC9472285E770767B7B52A3D852D22001</t>
  </si>
  <si>
    <t>ST 케이블 트레이 COVER  W300  m  전기품셈 5-8   ( 호표 58 )</t>
  </si>
  <si>
    <t>전기품셈 5-8</t>
  </si>
  <si>
    <t>케이블트레이 COVER</t>
  </si>
  <si>
    <t>Straight, 스틸, 300*100*t2.3mm</t>
  </si>
  <si>
    <t>41138EBBC9E477288123D95B33F868A9C1921</t>
  </si>
  <si>
    <t>467C8EEDD5057EF13733D7536DECB41138EBBC9E477288123D95B33F868A9C1921</t>
  </si>
  <si>
    <t>467C8EEDD5057EF13733D7536DECB46EE8A0BA14A7B704653755FF3DD8FAD1DB97</t>
  </si>
  <si>
    <t>467C8EEDD5057EF13733D7536DECB472285E770767B7B52A3D852D22001</t>
  </si>
  <si>
    <t>케이블트레이부속품  Horizontal elbow, 스틸, 200×100×t2.3mm  개  전기품셈 5-8   ( 호표 59 )</t>
  </si>
  <si>
    <t>케이블트레이부속품, Horizontal elbow, 스틸, 200*100*t2.3mm</t>
  </si>
  <si>
    <t>41138EBBC9E477288133E05A4EFE528289309</t>
  </si>
  <si>
    <t>467C8EEDD5057EF13733D6528B82141138EBBC9E477288133E05A4EFE528289309</t>
  </si>
  <si>
    <t>467C8EEDD5057EF13733D6528B82146EE8A0BA14A7B704653755FF3DD8FAD1DB97</t>
  </si>
  <si>
    <t>467C8EEDD5057EF13733D6528B821472285E770767B7B52A3D852D22001</t>
  </si>
  <si>
    <t>케이블트레이부속품  Horizontal elbow, 스틸, 300×100×t2.3mm  개  전기품셈 5-8   ( 호표 60 )</t>
  </si>
  <si>
    <t>케이블트레이부속품, Horizontal elbow, 스틸, 300*100*t2.3mm</t>
  </si>
  <si>
    <t>41138EBBC9E477288133E05A4EFE528289279</t>
  </si>
  <si>
    <t>467C8EEDD5057EF13733D6528B82741138EBBC9E477288133E05A4EFE528289279</t>
  </si>
  <si>
    <t>467C8EEDD5057EF13733D6528B82746EE8A0BA14A7B704653755FF3DD8FAD1DB97</t>
  </si>
  <si>
    <t>467C8EEDD5057EF13733D6528B827472285E770767B7B52A3D852D22001</t>
  </si>
  <si>
    <t>케이블트레이부속품  Horizontal cross,  스틸, 300×100×t2.3mm  개  전기품셈 5-8   ( 호표 61 )</t>
  </si>
  <si>
    <t>케이블트레이부속품, Horizontal cross, 스틸, 300*100*t2.3mm</t>
  </si>
  <si>
    <t>41138EBBC9E477288133E05A4EFE528289E28</t>
  </si>
  <si>
    <t>467C8EEDD5057EF13733D6528BDA641138EBBC9E477288133E05A4EFE528289E28</t>
  </si>
  <si>
    <t>467C8EEDD5057EF13733D6528BDA646EE8A0BA14A7B704653755FF3DD8FAD1DB97</t>
  </si>
  <si>
    <t>467C8EEDD5057EF13733D6528BDA6472285E770767B7B52A3D852D22001</t>
  </si>
  <si>
    <t>케이블트레이 행거  W:200  개소  전기품셈 5-29   ( 호표 62 )</t>
  </si>
  <si>
    <t>467C8EEDD5057EF126B3DF52C24E341138EBBC9E477288133E05A4EFE52829BCDF</t>
  </si>
  <si>
    <t>467C8EEDD5057EF126B3DF52C24E34113866554D7725724632D55A5293A1FF754F</t>
  </si>
  <si>
    <t>스트롱앵커</t>
  </si>
  <si>
    <t>1/2"</t>
  </si>
  <si>
    <t>4113866554D476EF8823D3551FD9BE5AFAAA3</t>
  </si>
  <si>
    <t>467C8EEDD5057EF126B3DF52C24E34113866554D476EF8823D3551FD9BE5AFAAA3</t>
  </si>
  <si>
    <t>467C8EEDD5057EF126B3DF52C24E34113866554D772B9CDE31A5272E7B50B6960C</t>
  </si>
  <si>
    <t>평와샤(황동)</t>
  </si>
  <si>
    <t>4113866554D772B9CDE31A5272E7B50B7BC0E</t>
  </si>
  <si>
    <t>467C8EEDD5057EF126B3DF52C24E34113866554D772B9CDE31A5272E7B50B7BC0E</t>
  </si>
  <si>
    <t>평와샤(스테인레스)</t>
  </si>
  <si>
    <t>4113866554D772B9CDE31A5272E7B50B4E8A8</t>
  </si>
  <si>
    <t>467C8EEDD5057EF126B3DF52C24E34113866554D772B9CDE31A5272E7B50B4E8A8</t>
  </si>
  <si>
    <t>467C8EEDD5057EF126B3DF52C24E346EE8A0BA14A7B704653755FF3DD8FAD1DB97</t>
  </si>
  <si>
    <t>467C8EEDD5057EF126B3DF52C24E3472285E770767B7B52A3D852D22001</t>
  </si>
  <si>
    <t>케이블트레이 행거  W:300  개소  전기품셈 5-29   ( 호표 63 )</t>
  </si>
  <si>
    <t>467C8EEDD5057EF126B3DF52DCB2C41138EBBC9E477288133E05A4EFE52829BCDF</t>
  </si>
  <si>
    <t>467C8EEDD5057EF126B3DF52DCB2C4113866554D7725724632D55A5293A1FF754F</t>
  </si>
  <si>
    <t>467C8EEDD5057EF126B3DF52DCB2C4113866554D476EF8823D3551FD9BE5AFAAA3</t>
  </si>
  <si>
    <t>467C8EEDD5057EF126B3DF52DCB2C4113866554D772B9CDE31A5272E7B50B6960C</t>
  </si>
  <si>
    <t>467C8EEDD5057EF126B3DF52DCB2C4113866554D772B9CDE31A5272E7B50B7BC0E</t>
  </si>
  <si>
    <t>467C8EEDD5057EF126B3DF52DCB2C4113866554D772B9CDE31A5272E7B50B4E8A8</t>
  </si>
  <si>
    <t>467C8EEDD5057EF126B3DF52DCB2C46EE8A0BA14A7B704653755FF3DD8FAD1DB97</t>
  </si>
  <si>
    <t>467C8EEDD5057EF126B3DF52DCB2C472285E770767B7B52A3D852D22001</t>
  </si>
  <si>
    <t>EPS SUPPORT   W300  개소  전기품셈 5-29   ( 호표 64 )</t>
  </si>
  <si>
    <t>467C8EEDD5057EF126B3D9586943F41138EBBC9E477288133E05A4EFE52829BCDF</t>
  </si>
  <si>
    <t>타정총용공포</t>
  </si>
  <si>
    <t>D*450용 6.8/11M</t>
  </si>
  <si>
    <t>발</t>
  </si>
  <si>
    <t>4113866554D7725724632652B84EE59BA85BC</t>
  </si>
  <si>
    <t>467C8EEDD5057EF126B3D9586943F4113866554D7725724632652B84EE59BA85BC</t>
  </si>
  <si>
    <t>타정총용핀(NK 32S 12)</t>
  </si>
  <si>
    <t>D*450용</t>
  </si>
  <si>
    <t>4113866554D7725724632652B84EE59BA8495</t>
  </si>
  <si>
    <t>467C8EEDD5057EF126B3D9586943F4113866554D7725724632652B84EE59BA8495</t>
  </si>
  <si>
    <t>467C8EEDD5057EF126B3D9586943F46EE8A0BA14A7B704653755FF3DD8FAD1DB97</t>
  </si>
  <si>
    <t>467C8EEDD5057EF126B3D9586943F472285E770767B7B52A3D852D22001</t>
  </si>
  <si>
    <t>관로구방수  ∮50  개소  전기품셈 2-18, 4-47   ( 호표 65 )</t>
  </si>
  <si>
    <t>전기품셈 2-18, 4-47</t>
  </si>
  <si>
    <t>관구밀폐기</t>
  </si>
  <si>
    <t>관구밀폐기, 실링가스켓, D50</t>
  </si>
  <si>
    <t>41138EBBC9E4772881E38E537B10D2E46D591</t>
  </si>
  <si>
    <t>467C8EEDD47E7191A043EB5FC45DD41138EBBC9E4772881E38E537B10D2E46D591</t>
  </si>
  <si>
    <t>관구밀폐기, 이종연결관, ∮50mm</t>
  </si>
  <si>
    <t>41138EBBC9E4772881E38E537B943EE8136C5</t>
  </si>
  <si>
    <t>467C8EEDD47E7191A043EB5FC45DD41138EBBC9E4772881E38E537B943EE8136C5</t>
  </si>
  <si>
    <t>통신용발포지수제</t>
  </si>
  <si>
    <t>통신용발포지수제, 수밀보호테이프</t>
  </si>
  <si>
    <t>41138EBBC8DF73201C43CD531879465BE5BBD</t>
  </si>
  <si>
    <t>467C8EEDD47E7191A043EB5FC45DD41138EBBC8DF73201C43CD531879465BE5BBD</t>
  </si>
  <si>
    <t>통신용발포지수제, 발포지수재, D100이하</t>
  </si>
  <si>
    <t>41138EBBC8DF73201C43CD5318A6B9A01C0D6</t>
  </si>
  <si>
    <t>467C8EEDD47E7191A043EB5FC45DD41138EBBC8DF73201C43CD5318A6B9A01C0D6</t>
  </si>
  <si>
    <t>467C8EEDD47E7191A043EB5FC45DD46EE8A0BA14A7B704653755FF3DD8FAD1DCBB</t>
  </si>
  <si>
    <t>467C8EEDD47E7191A043EB5FC45DD46EE8A0BA14A7B704653755FF3DD8FAD1DB9A</t>
  </si>
  <si>
    <t>467C8EEDD47E7191A043EB5FC45DD472285E770767B7B52A3D852D22001</t>
  </si>
  <si>
    <t>경고테이프 포설  저압용  M  전기품셈 4-45   ( 호표 66 )</t>
  </si>
  <si>
    <t>전기품셈 4-45</t>
  </si>
  <si>
    <t>지중선용가선철물</t>
  </si>
  <si>
    <t>지중선용가선철물, 케이블표지시트, 0.23*400mm</t>
  </si>
  <si>
    <t>41138EBBC8DC77C9DF33FC5C8BF3B4A569E19</t>
  </si>
  <si>
    <t>467C8EEDD47E7191A053F25EE1B6141138EBBC8DC77C9DF33FC5C8BF3B4A569E19</t>
  </si>
  <si>
    <t>467C8EEDD47E7191A053F25EE1B6146EE8A0BA14A7B704653755FF3DD8FAD1DCBB</t>
  </si>
  <si>
    <t>467C8EEDD47E7191A053F25EE1B6146EE8A0BA14A7B704653755FF3DD8FAD1DB9A</t>
  </si>
  <si>
    <t>467C8EEDD47E7191A053F25EE1B61472285E770767B7B52A3D852D22001</t>
  </si>
  <si>
    <t>외등기초  접지(유)  개소  전기품셈 5-1,3-38   ( 호표 67 )</t>
  </si>
  <si>
    <t>전기품셈 5-1,3-38</t>
  </si>
  <si>
    <t>경질비닐전선관</t>
  </si>
  <si>
    <t>경질비닐전선관, HI, 16mm</t>
  </si>
  <si>
    <t>41138EBBC9E4772881032F5F3BB891685090F</t>
  </si>
  <si>
    <t>467C8EEDD47E7191A02337538337341138EBBC9E4772881032F5F3BB891685090F</t>
  </si>
  <si>
    <t>관부속품</t>
  </si>
  <si>
    <t>주재료비의 15%</t>
  </si>
  <si>
    <t>467C8EEDD47E7191A023375383373472285E770767B7B52A3D852D22001</t>
  </si>
  <si>
    <t>467C8EEDD47E7191A02337538337341018688ABAD751169A3975D9FE5872501CC3</t>
  </si>
  <si>
    <t>467C8EEDD47E7191A023375383373472285E770767B7B52A3D852D21002</t>
  </si>
  <si>
    <t>접지봉</t>
  </si>
  <si>
    <t>접지봉, 14∮*1000mm</t>
  </si>
  <si>
    <t>41138EBBC8DF7378B1F3045ABEDE350515787</t>
  </si>
  <si>
    <t>467C8EEDD47E7191A02337538337341138EBBC8DF7378B1F3045ABEDE350515787</t>
  </si>
  <si>
    <t>앵커볼트, M25*500mm</t>
  </si>
  <si>
    <t>4113866554D772573543B25C21FBE3923B425</t>
  </si>
  <si>
    <t>467C8EEDD47E7191A0233753833734113866554D772573543B25C21FBE3923B425</t>
  </si>
  <si>
    <t>467C8EEDD47E7191A023375383373463B82246F3375D61EA34E5CE3A8B</t>
  </si>
  <si>
    <t>467C8EEDD47E7191A023375383373463B8222A1BF7A06C853825FBECCB</t>
  </si>
  <si>
    <t>467C8EEDD47E7191A023375383373463B8222A1BF7A5EFA531759F5381</t>
  </si>
  <si>
    <t>467C8EEDD47E7191A023375383373463B8222A1BF7A4C6EE3F9557CBD4</t>
  </si>
  <si>
    <t>467C8EEDD47E7191A023375383373463B8475D5B67D103583B75737734</t>
  </si>
  <si>
    <t>467C8EEDD47E7191A023375383373463B847200717FF53F439B5828330</t>
  </si>
  <si>
    <t>467C8EEDD47E7191A02337538337346EE8A0BA14A7B704653755FF3DD8FAD1DB97</t>
  </si>
  <si>
    <t>467C8EEDD47E7191A02337538337346EE8A0BA14A7B704653755FF3DD8FAD1DCBB</t>
  </si>
  <si>
    <t>467C8EEDD47E7191A023375383373472285E770767B7B52A3D852D20003</t>
  </si>
  <si>
    <t>누전 차단기  가로등용 분전함, 2P 600V 30AF  개  전기품셈 5-19   ( 호표 68 )</t>
  </si>
  <si>
    <t>전기품셈 5-19</t>
  </si>
  <si>
    <t>등주 누전차단기-방습</t>
  </si>
  <si>
    <t>15A</t>
  </si>
  <si>
    <t>41138EBBC8DF735DC9C3505D1B0B6058702C9</t>
  </si>
  <si>
    <t>467C8EEDD47E7191A02337531821641138EBBC8DF735DC9C3505D1B0B6058702C9</t>
  </si>
  <si>
    <t>467C8EEDD47E7191A02337531821646EE8A0BA14A7B704653755FF3DD8FAD1DB97</t>
  </si>
  <si>
    <t>467C8EEDD47E7191A023375318216472285E770767B7B52A3D852D22001</t>
  </si>
  <si>
    <t>아우트렛박스-매입  8각  54mm  개  전기 5-3   ( 호표 69 )</t>
  </si>
  <si>
    <t>전기 5-3</t>
  </si>
  <si>
    <t>아웃렛박스</t>
  </si>
  <si>
    <t>아웃렛박스, 8각, 54mm</t>
  </si>
  <si>
    <t>41138EBBC8DF732087430451B727ABFB4D358</t>
  </si>
  <si>
    <t>467C8EEDD8D970AEAD03235FAA04841138EBBC8DF732087430451B727ABFB4D358</t>
  </si>
  <si>
    <t>아웃렛박스, 커버, 8각, 평형</t>
  </si>
  <si>
    <t>41138EBBC8DF73208743075EF916D072177F8</t>
  </si>
  <si>
    <t>467C8EEDD8D970AEAD03235FAA04841138EBBC8DF73208743075EF916D072177F8</t>
  </si>
  <si>
    <t>467C8EEDD8D970AEAD03235FAA04846EE8A0BA14A7B704653755FF3DD8FAD1DB97</t>
  </si>
  <si>
    <t>467C8EEDD8D970AEAD03235FAA048472285E770767B7B52A3D852D22001</t>
  </si>
  <si>
    <t>아우트렛박스-매입  중형4각 54㎜  개  전기 5-3   ( 호표 70 )</t>
  </si>
  <si>
    <t>아웃렛박스, 중형4각, 54mm</t>
  </si>
  <si>
    <t>41138EBBC8DF732087430451B727ABFB4D35B</t>
  </si>
  <si>
    <t>467C8EEDD8D970AEAD03235FAA16E41138EBBC8DF732087430451B727ABFB4D35B</t>
  </si>
  <si>
    <t>아웃렛박스, 커버, 4각, 평</t>
  </si>
  <si>
    <t>41138EBBC8DF73208743075EF916D072177FB</t>
  </si>
  <si>
    <t>467C8EEDD8D970AEAD03235FAA16E41138EBBC8DF73208743075EF916D072177FB</t>
  </si>
  <si>
    <t>467C8EEDD8D970AEAD03235FAA16E46EE8A0BA14A7B704653755FF3DD8FAD1DB97</t>
  </si>
  <si>
    <t>467C8EEDD8D970AEAD03235FAA16E472285E770767B7B52A3D852D22001</t>
  </si>
  <si>
    <t>스위치박스-매입  1 개용 54 mm  개  전기 5-3   ( 호표 71 )</t>
  </si>
  <si>
    <t>스위치박스</t>
  </si>
  <si>
    <t>스위치박스, 1개용, 54mm</t>
  </si>
  <si>
    <t>41138EBBC8DF732087A3AF5EC9AA53F713CC6</t>
  </si>
  <si>
    <t>467C8EEDD8D970AEAD03235FB4CB341138EBBC8DF732087A3AF5EC9AA53F713CC6</t>
  </si>
  <si>
    <t>467C8EEDD8D970AEAD03235FB4CB346EE8A0BA14A7B704653755FF3DD8FAD1DB97</t>
  </si>
  <si>
    <t>467C8EEDD8D970AEAD03235FB4CB3472285E770767B7B52A3D852D22001</t>
  </si>
  <si>
    <t>스위치박스-매입  2 개용 54 mm  개  전기 5-3   ( 호표 72 )</t>
  </si>
  <si>
    <t>스위치박스, 2개용, 54mm</t>
  </si>
  <si>
    <t>41138EBBC8DF732087A3AF5EC9AA53F7133D3</t>
  </si>
  <si>
    <t>467C8EEDD8D970AEAD03235FB4D5A41138EBBC8DF732087A3AF5EC9AA53F7133D3</t>
  </si>
  <si>
    <t>아웃렛박스, 커버, 4각, 2개용S/W, 오목</t>
  </si>
  <si>
    <t>41138EBBC8DF73208743075EF916D072177F0</t>
  </si>
  <si>
    <t>467C8EEDD8D970AEAD03235FB4D5A41138EBBC8DF73208743075EF916D072177F0</t>
  </si>
  <si>
    <t>467C8EEDD8D970AEAD03235FB4D5A46EE8A0BA14A7B704653755FF3DD8FAD1DB97</t>
  </si>
  <si>
    <t>467C8EEDD8D970AEAD03235FB4D5A472285E770767B7B52A3D852D22001</t>
  </si>
  <si>
    <t>풀박스  150X150X100  개  전기 5-4   ( 호표 73 )</t>
  </si>
  <si>
    <t>전기 5-4</t>
  </si>
  <si>
    <t>풀박스, 150*150*100mm</t>
  </si>
  <si>
    <t>41138EBBC8DF732087F32E552DD9D64BDC4DB</t>
  </si>
  <si>
    <t>467C8EEDD8D970AEAD13C951DB30641138EBBC8DF732087F32E552DD9D64BDC4DB</t>
  </si>
  <si>
    <t>467C8EEDD8D970AEAD13C951DB30646EE8A0BA14A7B704653755FF3DD8FAD1DB97</t>
  </si>
  <si>
    <t>467C8EEDD8D970AEAD13C951DB306472285E770767B7B52A3D852D22001</t>
  </si>
  <si>
    <t>풀박스  300X300X200  개  전기 5-4   ( 호표 74 )</t>
  </si>
  <si>
    <t>풀박스, 300*300*200mm</t>
  </si>
  <si>
    <t>41138EBBC8DF732087F32D54BEA27C726C586</t>
  </si>
  <si>
    <t>467C8EEDD8D970AEAD13C951C928141138EBBC8DF732087F32D54BEA27C726C586</t>
  </si>
  <si>
    <t>467C8EEDD8D970AEAD13C951C928146EE8A0BA14A7B704653755FF3DD8FAD1DB97</t>
  </si>
  <si>
    <t>467C8EEDD8D970AEAD13C951C9281472285E770767B7B52A3D852D22001</t>
  </si>
  <si>
    <t>JOINT BOX  100 x 100 x 50  개  전기품셈 5-4   ( 호표 75 )</t>
  </si>
  <si>
    <t>전기품셈 5-4</t>
  </si>
  <si>
    <t>100×100×50mm</t>
  </si>
  <si>
    <t>41138EBBC8DF732087F32651C1D45214FEEB1</t>
  </si>
  <si>
    <t>467C8EEDD8D970AEAD13C052055AB41138EBBC8DF732087F32651C1D45214FEEB1</t>
  </si>
  <si>
    <t>467C8EEDD8D970AEAD13C052055AB46EE8A0BA14A7B704653755FF3DD8FAD1DB97</t>
  </si>
  <si>
    <t>467C8EEDD8D970AEAD13C052055AB472285E770767B7B52A3D852D22001</t>
  </si>
  <si>
    <t>콘센트  방우형, 15A 250V, 1구  개  전기 5-23.1   ( 호표 76 )</t>
  </si>
  <si>
    <t>전기 5-23.1</t>
  </si>
  <si>
    <t>콘센트, 1구, 15A, 250V, 방우형</t>
  </si>
  <si>
    <t>41138EBBC8DF735DC9C3515FB2E745A09114F</t>
  </si>
  <si>
    <t>467C8EEDD8D97083CB53B05C10E9141138EBBC8DF735DC9C3515FB2E745A09114F</t>
  </si>
  <si>
    <t>467C8EEDD8D97083CB53B05C10E9146EE8A0BA14A7B704653755FF3DD8FAD1DB97</t>
  </si>
  <si>
    <t>467C8EEDD8D97083CB53B05C10E91472285E770767B7B52A3D852D22001</t>
  </si>
  <si>
    <t>콘센트  방우형, 15A 250V, 2구  개  전기 5-23.1   ( 호표 77 )</t>
  </si>
  <si>
    <t>콘센트, 2구, 15A, 250V, 방우형</t>
  </si>
  <si>
    <t>41138EBBC8DF735DC9C3515FB2E745A091140</t>
  </si>
  <si>
    <t>467C8EEDD8D97083CB53B05C10E9441138EBBC8DF735DC9C3515FB2E745A091140</t>
  </si>
  <si>
    <t>467C8EEDD8D97083CB53B05C10E9446EE8A0BA14A7B704653755FF3DD8FAD1DB97</t>
  </si>
  <si>
    <t>467C8EEDD8D97083CB53B05C10E94472285E770767B7B52A3D852D22001</t>
  </si>
  <si>
    <t>콘센트  접지형, 15A 250V, 1구  개  전기 5-23.1   ( 호표 78 )</t>
  </si>
  <si>
    <t>콘센트, 1구, 15A, 250V, 매입형, 접지</t>
  </si>
  <si>
    <t>41138EBBC8DF735DC9C3515FA06413976F974</t>
  </si>
  <si>
    <t>467C8EEDD8D97083CB53B05C101D941138EBBC8DF735DC9C3515FA06413976F974</t>
  </si>
  <si>
    <t>467C8EEDD8D97083CB53B05C101D946EE8A0BA14A7B704653755FF3DD8FAD1DB97</t>
  </si>
  <si>
    <t>467C8EEDD8D97083CB53B05C101D9472285E770767B7B52A3D852D22001</t>
  </si>
  <si>
    <t>콘센트  접지형, 15A 250V, 2구  개  전기 5-23.1   ( 호표 79 )</t>
  </si>
  <si>
    <t>콘센트, 2구, 15A, 250V, 매입형, 접지</t>
  </si>
  <si>
    <t>41138EBBC8DF735DC9C3515FA06413976F857</t>
  </si>
  <si>
    <t>467C8EEDD8D97083CB53B05C101DC41138EBBC8DF735DC9C3515FA06413976F857</t>
  </si>
  <si>
    <t>467C8EEDD8D97083CB53B05C101DC46EE8A0BA14A7B704653755FF3DD8FAD1DB97</t>
  </si>
  <si>
    <t>467C8EEDD8D97083CB53B05C101DC472285E770767B7B52A3D852D22001</t>
  </si>
  <si>
    <t>와이드스위치  1구  개  전기품셈 5-23 나.   ( 호표 80 )</t>
  </si>
  <si>
    <t>전기품셈 5-23 나.</t>
  </si>
  <si>
    <t>단로, 15A 250V,  1구</t>
  </si>
  <si>
    <t>41138EBBC8D77F20B883B9572D834B50A1609</t>
  </si>
  <si>
    <t>467C8EEDD8D97083CB53B05C0657841138EBBC8D77F20B883B9572D834B50A1609</t>
  </si>
  <si>
    <t>467C8EEDD8D97083CB53B05C0657846EE8A0BA14A7B704653755FF3DD8FAD1DB97</t>
  </si>
  <si>
    <t>467C8EEDD8D97083CB53B05C06578472285E770767B7B52A3D852D22001</t>
  </si>
  <si>
    <t>와이드스위치  2구  개  전기품셈 5-23 나.   ( 호표 81 )</t>
  </si>
  <si>
    <t>단로, 15A 250V,  2구</t>
  </si>
  <si>
    <t>41138EBBC8D77F20B883B9572D834B50A1606</t>
  </si>
  <si>
    <t>467C8EEDD8D97083CB53B05C0657B41138EBBC8D77F20B883B9572D834B50A1606</t>
  </si>
  <si>
    <t>467C8EEDD8D97083CB53B05C0657B46EE8A0BA14A7B704653755FF3DD8FAD1DB97</t>
  </si>
  <si>
    <t>467C8EEDD8D97083CB53B05C0657B472285E770767B7B52A3D852D22001</t>
  </si>
  <si>
    <t>와이드스위치  3구  개  전기품셈 5-23 나.   ( 호표 82 )</t>
  </si>
  <si>
    <t>단로, 15A 250V,  3구</t>
  </si>
  <si>
    <t>41138EBBC8D77F20B883B9572D834B50A1607</t>
  </si>
  <si>
    <t>467C8EEDD8D97083CB53B05C0657A41138EBBC8D77F20B883B9572D834B50A1607</t>
  </si>
  <si>
    <t>467C8EEDD8D97083CB53B05C0657A46EE8A0BA14A7B704653755FF3DD8FAD1DB97</t>
  </si>
  <si>
    <t>467C8EEDD8D97083CB53B05C0657A472285E770767B7B52A3D852D22001</t>
  </si>
  <si>
    <t>와이드스위치  4구  개  전기품셈 5-23 나.   ( 호표 83 )</t>
  </si>
  <si>
    <t>단로, 15A 250V,  4구</t>
  </si>
  <si>
    <t>41138EBBC8D77F20B883B9573E8056547F460</t>
  </si>
  <si>
    <t>467C8EEDD8D97083CB53B05C0657D41138EBBC8D77F20B883B9573E8056547F460</t>
  </si>
  <si>
    <t>467C8EEDD8D97083CB53B05C0657D46EE8A0BA14A7B704653755FF3DD8FAD1DB97</t>
  </si>
  <si>
    <t>467C8EEDD8D97083CB53B05C0657D472285E770767B7B52A3D852D22001</t>
  </si>
  <si>
    <t>와이드스위치  6구  개  전기품셈 5-23 나.   ( 호표 84 )</t>
  </si>
  <si>
    <t>단로, 15A 250V,  6구</t>
  </si>
  <si>
    <t>41138EBBC8D77F20B883B9573E8056547F462</t>
  </si>
  <si>
    <t>467C8EEDD8D97083CB53B05C0657F41138EBBC8D77F20B883B9573E8056547F462</t>
  </si>
  <si>
    <t>467C8EEDD8D97083CB53B05C0657F46EE8A0BA14A7B704653755FF3DD8FAD1DB97</t>
  </si>
  <si>
    <t>467C8EEDD8D97083CB53B05C0657F472285E770767B7B52A3D852D22001</t>
  </si>
  <si>
    <t>POLE LIGHT 기계설치(등기구설치 제외)  5m~7m  본  전기 5-27.2   ( 호표 85 )</t>
  </si>
  <si>
    <t>전기 5-27.2</t>
  </si>
  <si>
    <t>Pole Light 기계설치</t>
  </si>
  <si>
    <t>산근 3</t>
  </si>
  <si>
    <t>467C8EFD7C1473963C532C5329782</t>
  </si>
  <si>
    <t>467C8EEDD8D97083CB13D5570766D467C8EFD7C1473963C532C5329782</t>
  </si>
  <si>
    <t>467C8EEDD8D97083CB13D5570766D46EE8A0BA14A7B704653755FF3DD8FAD1DB97</t>
  </si>
  <si>
    <t>467C8EEDD8D97083CB13D5570766D472285E770767B7B52A3D852D22001</t>
  </si>
  <si>
    <t>박스용 구멍따기  다운라이트  개  전기 5-29   ( 호표 86 )</t>
  </si>
  <si>
    <t>467C8EEDD8D97083CB03CE51D293346EE8A0BA14A7B704653755FF3DD8FAD1DB97</t>
  </si>
  <si>
    <t>467C8EEDD8D97083CB03CE51D2933472285E770767B7B52A3D852D22001</t>
  </si>
  <si>
    <t>전선관용부품  위샤캡, 28 C  개  전기품셈 5-29   ( 호표 87 )</t>
  </si>
  <si>
    <t>강재전선관용부품, 위샤캡, 28C</t>
  </si>
  <si>
    <t>41138EBBC9E4772881E38E537B10D2C851D9B</t>
  </si>
  <si>
    <t>467C8EEDD8D97083CB03C65C9231F41138EBBC9E4772881E38E537B10D2C851D9B</t>
  </si>
  <si>
    <t>467C8EEDD8D97083CB03C65C9231F46EE8A0BA14A7B704653755FF3DD8FAD1DB97</t>
  </si>
  <si>
    <t>467C8EEDD8D97083CB03C65C9231F472285E770767B7B52A3D852D22001</t>
  </si>
  <si>
    <t>전선관용부품  위샤캡, 36 C  개  전기품셈 5-29   ( 호표 88 )</t>
  </si>
  <si>
    <t>강재전선관용부품, 위샤캡, 36C</t>
  </si>
  <si>
    <t>41138EBBC9E4772881E38E537B10D2C851D9A</t>
  </si>
  <si>
    <t>467C8EEDD8D97083CB03C65C9227641138EBBC9E4772881E38E537B10D2C851D9A</t>
  </si>
  <si>
    <t>467C8EEDD8D97083CB03C65C9227646EE8A0BA14A7B704653755FF3DD8FAD1DB97</t>
  </si>
  <si>
    <t>467C8EEDD8D97083CB03C65C92276472285E770767B7B52A3D852D22001</t>
  </si>
  <si>
    <t>전선관용부품  위샤캡, 54 C  개  전기품셈 5-29   ( 호표 89 )</t>
  </si>
  <si>
    <t>강재전선관용부품, 위샤캡, 54C</t>
  </si>
  <si>
    <t>41138EBBC9E4772881E38E537B10D2C851C8D</t>
  </si>
  <si>
    <t>467C8EEDD8D97083CB03C65C9243A41138EBBC9E4772881E38E537B10D2C851C8D</t>
  </si>
  <si>
    <t>467C8EEDD8D97083CB03C65C9243A46EE8A0BA14A7B704653755FF3DD8FAD1DB97</t>
  </si>
  <si>
    <t>467C8EEDD8D97083CB03C65C9243A472285E770767B7B52A3D852D22001</t>
  </si>
  <si>
    <t>벽관통 구멍뚫기  벽두께 25cm 이하  개소  전기품셈 5-29-1 가.   ( 호표 90 )</t>
  </si>
  <si>
    <t>전기품셈 5-29-1 가.</t>
  </si>
  <si>
    <t>특별인부</t>
  </si>
  <si>
    <t>46EE8A0BA14A7B704653755FF3DD8FAD1DCBA</t>
  </si>
  <si>
    <t>467C8EEDD8D97083CB03C65C0C45B46EE8A0BA14A7B704653755FF3DD8FAD1DCBA</t>
  </si>
  <si>
    <t>467C8EEDD8D97083CB03C65C0C45B472285E770767B7B52A3D852D22001</t>
  </si>
  <si>
    <t>TRAY설치용 구멍뚫기  W300 H200  개소  전기 5-29-1.3   ( 호표 91 )</t>
  </si>
  <si>
    <t>전기 5-29-1.3</t>
  </si>
  <si>
    <t>467C8EEDD8D97083CBF3B451DA32646EE8A0BA14A7B704653755FF3DD8FAD1DCBA</t>
  </si>
  <si>
    <t>467C8EEDD8D97083CBF3B451DA326472285E770767B7B52A3D852D22001</t>
  </si>
  <si>
    <t>TRAY설치용 구멍뚫기  W400 H200  개소  전기 5-29-1.3   ( 호표 92 )</t>
  </si>
  <si>
    <t>467C8EEDD8D97083CBF3B451C857946EE8A0BA14A7B704653755FF3DD8FAD1DCBA</t>
  </si>
  <si>
    <t>467C8EEDD8D97083CBF3B451C8579472285E770767B7B52A3D852D22001</t>
  </si>
  <si>
    <t>내화충전 실리콘 RTV폰  트레이  kg  전기품셈 3-39-1   ( 호표 93 )</t>
  </si>
  <si>
    <t>전기품셈 3-39-1</t>
  </si>
  <si>
    <t>내화충전 실리콘 RTV폼</t>
  </si>
  <si>
    <t>KG</t>
  </si>
  <si>
    <t>414888B10C5A782FEF7347543075523E7FACE</t>
  </si>
  <si>
    <t>467C8EEEFC2E74925D63395171AA9414888B10C5A782FEF7347543075523E7FACE</t>
  </si>
  <si>
    <t>아연도 철판</t>
  </si>
  <si>
    <t># 16 1.6 x 914 x 1829</t>
  </si>
  <si>
    <t>매</t>
  </si>
  <si>
    <t>414888B10C5A782FEF734754263BBD5B919F8</t>
  </si>
  <si>
    <t>467C8EEEFC2E74925D63395171AA9414888B10C5A782FEF734754263BBD5B919F8</t>
  </si>
  <si>
    <t>방수공</t>
  </si>
  <si>
    <t>46EE8A0BA14A7B704653755FF3DD8FAD1DE60</t>
  </si>
  <si>
    <t>467C8EEEFC2E74925D63395171AA946EE8A0BA14A7B704653755FF3DD8FAD1DE60</t>
  </si>
  <si>
    <t>내장공</t>
  </si>
  <si>
    <t>46EE8A0BA14A7B704653755FF3DD8FAD1DF0D</t>
  </si>
  <si>
    <t>467C8EEEFC2E74925D63395171AA946EE8A0BA14A7B704653755FF3DD8FAD1DF0D</t>
  </si>
  <si>
    <t>467C8EEEFC2E74925D63395171AA9472285E770767B7B52A3D852D22001</t>
  </si>
  <si>
    <t>조명기구 B(파이프펜던트)  LED 38W  SET  전기 5-25-3   ( 호표 94 )</t>
  </si>
  <si>
    <t>전기 5-25-3</t>
  </si>
  <si>
    <t>46B68C22C7FE7596EF737D5118AD446EE8A0BA14A7B704653755FF3DD8FAD1DB97</t>
  </si>
  <si>
    <t>46B68C22C7FE7596EF737D5118AD4472285E770767B7B52A3D852D22001</t>
  </si>
  <si>
    <t>조명기구 C(레일등)  LED 11W  SET  전기 5-25-3   ( 호표 95 )</t>
  </si>
  <si>
    <t>46B68C22C7FE7596EF737D51189CD46EE8A0BA14A7B704653755FF3DD8FAD1DB97</t>
  </si>
  <si>
    <t>46B68C22C7FE7596EF737D51189CD472285E770767B7B52A3D852D22001</t>
  </si>
  <si>
    <t>조명기구 D(다운라이트)  LED 15W  SET  전기 5-25-3   ( 호표 96 )</t>
  </si>
  <si>
    <t>46B68C22C7FE7596EF737D511882646EE8A0BA14A7B704653755FF3DD8FAD1DB97</t>
  </si>
  <si>
    <t>46B68C22C7FE7596EF737D5118826472285E770767B7B52A3D852D22001</t>
  </si>
  <si>
    <t>조명기구 E(직부)  LED 10W  SET  전기 5-25-3   ( 호표 97 )</t>
  </si>
  <si>
    <t>46B68C22C7FE7596EF737D5118F5546EE8A0BA14A7B704653755FF3DD8FAD1DB97</t>
  </si>
  <si>
    <t>46B68C22C7FE7596EF737D5118F55472285E770767B7B52A3D852D22001</t>
  </si>
  <si>
    <t>조명기구 F(벽부)  LED 10W  SET  전기 5-25-3   ( 호표 98 )</t>
  </si>
  <si>
    <t>46B68C22C7FE7596EF737D5118E4F46EE8A0BA14A7B704653755FF3DD8FAD1DB97</t>
  </si>
  <si>
    <t>46B68C22C7FE7596EF737D5118E4F472285E770767B7B52A3D852D22001</t>
  </si>
  <si>
    <t>조명기구 G(직부/센서)  LED 10W  SET  전기 5-25-3   ( 호표 99 )</t>
  </si>
  <si>
    <t>46B68C22C7FE7596EF737D5118DA846EE8A0BA14A7B704653755FF3DD8FAD1DB97</t>
  </si>
  <si>
    <t>46B68C22C7FE7596EF737D5118DA8472285E770767B7B52A3D852D22001</t>
  </si>
  <si>
    <t>조명기구 H(매입)  LED 40W  SET  전기 5-25-3   ( 호표 100 )</t>
  </si>
  <si>
    <t>46B68C22C7FE7596EF737D5118C8146EE8A0BA14A7B704653755FF3DD8FAD1DB97</t>
  </si>
  <si>
    <t>46B68C22C7FE7596EF737D5118C81472285E770767B7B52A3D852D22001</t>
  </si>
  <si>
    <t>조명기구 I(투광등)  LED 100W  SET  전기 5-25-4   ( 호표 101 )</t>
  </si>
  <si>
    <t>전기 5-25-4</t>
  </si>
  <si>
    <t>46B68C22C7FE7596EF737D5118C8446EE8A0BA14A7B704653755FF3DD8FAD1DB97</t>
  </si>
  <si>
    <t>46B68C22C7FE7596EF737D5118C84472285E770767B7B52A3D852D22001</t>
  </si>
  <si>
    <t>조명기구 OA(보안등) H:4M  LED 50W  SET  전기 5-25-5   ( 호표 102 )</t>
  </si>
  <si>
    <t>전기 5-25-5</t>
  </si>
  <si>
    <t>46B68C22C7FE7596EF737D5118C8946EE8A0BA14A7B704653755FF3DD8FAD1DB97</t>
  </si>
  <si>
    <t>46B68C22C7FE7596EF737D5118C89472285E770767B7B52A3D852D22001</t>
  </si>
  <si>
    <t>분전반  P-RF-F  면  전기 5-4   ( 호표 103 )</t>
  </si>
  <si>
    <t>46B68C22C7FE7596EF737D51183A446EE8A0BA14A7B704653755FF3DD8FAD1DB97</t>
  </si>
  <si>
    <t>46B68C22C7FE7596EF737D51183A4472285E770767B7B52A3D852D22001</t>
  </si>
  <si>
    <t>분전반  L-1  면  전기 5-4   ( 호표 104 )</t>
  </si>
  <si>
    <t>46B68C22C7FE7596EF737D511829E46EE8A0BA14A7B704653755FF3DD8FAD1DB97</t>
  </si>
  <si>
    <t>46B68C22C7FE7596EF737D511829E472285E770767B7B52A3D852D22001</t>
  </si>
  <si>
    <t>분전반  L-2  면  전기 5-4   ( 호표 105 )</t>
  </si>
  <si>
    <t>46B68C22C7FE7596EF737D510E47046EE8A0BA14A7B704653755FF3DD8FAD1DB97</t>
  </si>
  <si>
    <t>46B68C22C7FE7596EF737D510E470472285E770767B7B52A3D852D22001</t>
  </si>
  <si>
    <t>분전반  L-3  면  전기 5-4   ( 호표 106 )</t>
  </si>
  <si>
    <t>46B68C22C7FE7596EF737D510E51746EE8A0BA14A7B704653755FF3DD8FAD1DB97</t>
  </si>
  <si>
    <t>46B68C22C7FE7596EF737D510E517472285E770767B7B52A3D852D22001</t>
  </si>
  <si>
    <t>분전반 - 5면  L-1-1~4,6  면  전기 5-4   ( 호표 107 )</t>
  </si>
  <si>
    <t>46B68C22C7FE7596EF737D510E63E46EE8A0BA14A7B704653755FF3DD8FAD1DB97</t>
  </si>
  <si>
    <t>46B68C22C7FE7596EF737D510E63E472285E770767B7B52A3D852D22001</t>
  </si>
  <si>
    <t>분전반  L-1-1~5  면  전기 5-4   ( 호표 108 )</t>
  </si>
  <si>
    <t>46B68C22C7FE7596EF737D510E7C446EE8A0BA14A7B704653755FF3DD8FAD1DB97</t>
  </si>
  <si>
    <t>46B68C22C7FE7596EF737D510E7C4472285E770767B7B52A3D852D22001</t>
  </si>
  <si>
    <t>분전반 - 8면  L-2-2~7,9,10  면  전기 5-4   ( 호표 109 )</t>
  </si>
  <si>
    <t>46B68C22C7FE7596EF737D510E09546EE8A0BA14A7B704653755FF3DD8FAD1DB97</t>
  </si>
  <si>
    <t>46B68C22C7FE7596EF737D510E095472285E770767B7B52A3D852D22001</t>
  </si>
  <si>
    <t>분전반 - 2면  L-2-1,8  면  전기 5-4   ( 호표 110 )</t>
  </si>
  <si>
    <t>46B68C22C7FE7596EF737D510E1BC46EE8A0BA14A7B704653755FF3DD8FAD1DB97</t>
  </si>
  <si>
    <t>46B68C22C7FE7596EF737D510E1BC472285E770767B7B52A3D852D22001</t>
  </si>
  <si>
    <t>분전반 - 13면  L-3-1~13  면  전기 5-4   ( 호표 111 )</t>
  </si>
  <si>
    <t>46B68C22C7FE7596EF737D510E24346EE8A0BA14A7B704653755FF3DD8FAD1DB97</t>
  </si>
  <si>
    <t>46B68C22C7FE7596EF737D510E243472285E770767B7B52A3D852D22001</t>
  </si>
  <si>
    <t>분전반  P-1-AC  면  전기 5-4   ( 호표 112 )</t>
  </si>
  <si>
    <t>46B68C22C7FE7596EF737D510E36946EE8A0BA14A7B704653755FF3DD8FAD1DB97</t>
  </si>
  <si>
    <t>46B68C22C7FE7596EF737D510E369472285E770767B7B52A3D852D22001</t>
  </si>
  <si>
    <t>조명기구 A(라이트웨이)  LED 40W (3M이하)  SET  전기 5-25-1   ( 호표 113 )</t>
  </si>
  <si>
    <t>전기 5-25-1</t>
  </si>
  <si>
    <t>46B68C22C7FE7596EF737D510EC4646EE8A0BA14A7B704653755FF3DD8FAD1DB97</t>
  </si>
  <si>
    <t>46B68C22C7FE7596EF737D510EC46472285E770767B7B52A3D852D22001</t>
  </si>
  <si>
    <t>조명기구 A(라이트웨이)  LED 40W (4M이하)  SET  전기 5-25-1   ( 호표 114 )</t>
  </si>
  <si>
    <t>46B68C22C7FE7596EF737D510ED6D46EE8A0BA14A7B704653755FF3DD8FAD1DB97</t>
  </si>
  <si>
    <t>46B68C22C7FE7596EF737D510ED6D472285E770767B7B52A3D852D22001</t>
  </si>
  <si>
    <t>직선배선부(배선포함)  70Wx62Hx1.2t [조명기구가 설치되지 않은 Unit]  m  전기 5-25-1   ( 호표 115 )</t>
  </si>
  <si>
    <t>46B68C22C7FE7596EF737D513B8EF46EE8A0BA14A7B704653755FF3DD8FAD1DB97</t>
  </si>
  <si>
    <t>46B68C22C7FE7596EF737D513B8EF472285E770767B7B52A3D852D22001</t>
  </si>
  <si>
    <t>ELBOW  AL 120mm  EA  전기 5-25-1   ( 호표 116 )</t>
  </si>
  <si>
    <t>46B68C22C7FE7596EF737D513B9F646EE8A0BA14A7B704653755FF3DD8FAD1DB97</t>
  </si>
  <si>
    <t>46B68C22C7FE7596EF737D513B9F6472285E770767B7B52A3D852D22001</t>
  </si>
  <si>
    <t>TEE  AL 170mm  EA  전기 5-25-1   ( 호표 117 )</t>
  </si>
  <si>
    <t>46B68C22C7FE7596EF737D513BA9C46EE8A0BA14A7B704653755FF3DD8FAD1DB97</t>
  </si>
  <si>
    <t>46B68C22C7FE7596EF737D513BA9C472285E770767B7B52A3D852D22001</t>
  </si>
  <si>
    <t>CROSS  AL 270mm  EA  전기 5-25-1   ( 호표 118 )</t>
  </si>
  <si>
    <t>46B68C22C7FE7596EF737D513BBA346EE8A0BA14A7B704653755FF3DD8FAD1DB97</t>
  </si>
  <si>
    <t>46B68C22C7FE7596EF737D513BBA3472285E770767B7B52A3D852D22001</t>
  </si>
  <si>
    <t>전원 인출 박스  AL 150mm  EA  전기 5-25-1   ( 호표 119 )</t>
  </si>
  <si>
    <t>46B68C22C7FE7596EF737D513BC4A46EE8A0BA14A7B704653755FF3DD8FAD1DB97</t>
  </si>
  <si>
    <t>46B68C22C7FE7596EF737D513BC4A472285E770767B7B52A3D852D22001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</si>
  <si>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</si>
  <si>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</si>
  <si>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</si>
  <si>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</si>
  <si>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</si>
  <si>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</si>
  <si>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</si>
  <si>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</si>
  <si>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터파기/토사  보통, 굴삭기 0.7m3  M3  토목 8-5  ( 산근 1 ) </t>
  </si>
  <si>
    <t>C</t>
  </si>
  <si>
    <t xml:space="preserve"> 굴삭기(무한궤도),0.7㎥ M3   </t>
  </si>
  <si>
    <t>C!</t>
  </si>
  <si>
    <t xml:space="preserve">'굴삭기(무한궤도),0.7㎥ M3'  </t>
  </si>
  <si>
    <t xml:space="preserve"> </t>
  </si>
  <si>
    <t xml:space="preserve">Q1  바켓용량(M3)  =0.70   </t>
  </si>
  <si>
    <t>q1 '바켓용량(M3)' =0.70</t>
  </si>
  <si>
    <t xml:space="preserve">K   바켓계수(양호1.1,보통0.90,불량0.70,파쇄암0.55) = 0.90   </t>
  </si>
  <si>
    <t>k  '바켓계수(양호1.1,보통0.90,불량0.70,파쇄암0.55)'= 0.90</t>
  </si>
  <si>
    <t xml:space="preserve">F   토량환산계수(1/L) = 1/1.25= 0.8 </t>
  </si>
  <si>
    <t>f  '토량환산계수(1/L)'= 1/1.25=?</t>
  </si>
  <si>
    <t xml:space="preserve">E1  터파기에 대하여 -0.05 =0.05    </t>
  </si>
  <si>
    <t xml:space="preserve">E1 '터파기에 대하여 -0.05'=0.05 </t>
  </si>
  <si>
    <t xml:space="preserve">E   작업효율사질토(양호0.85,보통0.70,불량0.55) = 0.70-E1= 0.65 </t>
  </si>
  <si>
    <t>E  '작업효율사질토(양호0.85,보통0.70,불량0.55)'= 0.70-E1=?</t>
  </si>
  <si>
    <t xml:space="preserve">CM  1회 싸이클시간(135˚SEC) =20   </t>
  </si>
  <si>
    <t>Cm '1회 싸이클시간(135˚SEC)'=20</t>
  </si>
  <si>
    <t xml:space="preserve">Q   시간당 작업량 (M3/HR) = 3600*Q1*K*F*E/CM= 58.968 </t>
  </si>
  <si>
    <t>Q  '시간당 작업량 (M3/Hr)'= 3600*q1*k*f*E/Cm=?</t>
  </si>
  <si>
    <t xml:space="preserve"> 재료비:  19439 / 58.968 = 329.6 </t>
  </si>
  <si>
    <t>'재료비:' ~00000201007000000.M~ / {Q} =?MA+</t>
  </si>
  <si>
    <t xml:space="preserve"> 노무비:  39632 / 58.968 = 672 </t>
  </si>
  <si>
    <t>'노무비:' ~00000201007000000.L~ / {Q} =?LA+</t>
  </si>
  <si>
    <t xml:space="preserve"> 경  비:  20736 / 58.968 = 351.6 </t>
  </si>
  <si>
    <t>'경  비:' ~00000201007000000.E~ / {Q} =?EQ+</t>
  </si>
  <si>
    <t xml:space="preserve">  소  계    </t>
  </si>
  <si>
    <t>&gt;'소  계'</t>
  </si>
  <si>
    <t xml:space="preserve">  총  계</t>
  </si>
  <si>
    <t xml:space="preserve">되메우기/토사, 두께 30cm  보통, 굴삭기 0.7m3+래머 80kg  M3  토목 8-5+13  ( 산근 2 ) </t>
  </si>
  <si>
    <t xml:space="preserve"> 1.굴삭기 (무한궤도)0.7㎥M3  </t>
  </si>
  <si>
    <t>'1.굴삭기 (무한궤도)0.7㎥M3 '</t>
  </si>
  <si>
    <t xml:space="preserve">Q1  바켓용량(M3) = 0.7   </t>
  </si>
  <si>
    <t>q1 '바켓용량(M3)'= 0.7</t>
  </si>
  <si>
    <t xml:space="preserve">k   바켓계수 = 1.1   </t>
  </si>
  <si>
    <t>k  '바켓계수'= 1.1</t>
  </si>
  <si>
    <t xml:space="preserve">L1  흐트러진상태  =1.25   </t>
  </si>
  <si>
    <t>L1 '흐트러진상태' =1.25</t>
  </si>
  <si>
    <t xml:space="preserve">C   다져진상태 =0.875   </t>
  </si>
  <si>
    <t>C  '다져진상태'=0.875</t>
  </si>
  <si>
    <t xml:space="preserve">F   토량환산계(C/L) =C/L1= 0.7 </t>
  </si>
  <si>
    <t>f  '토량환산계(C/L)'=C/L1=?</t>
  </si>
  <si>
    <t xml:space="preserve">E   작업효율(양호0.9,보통0.75,불량0.6) = 0.75   </t>
  </si>
  <si>
    <t>E  '작업효율(양호0.9,보통0.75,불량0.6)'= 0.75</t>
  </si>
  <si>
    <t xml:space="preserve">CM  1회 싸이클시간(90˚SEC) =18   </t>
  </si>
  <si>
    <t>Cm '1회 싸이클시간(90˚sec)'=18</t>
  </si>
  <si>
    <t xml:space="preserve">Q   시간당 작업량 (M3/HR) = 3600*Q1*K*F*E/CM= 80.85 </t>
  </si>
  <si>
    <t xml:space="preserve"> 재료비:  19439 / 80.85 = 240.4 </t>
  </si>
  <si>
    <t xml:space="preserve"> 노무비:  39632 / 80.85 = 490.1 </t>
  </si>
  <si>
    <t xml:space="preserve"> 경  비:  20736 / 80.85 = 256.4 </t>
  </si>
  <si>
    <t xml:space="preserve"> 2.래머,80kg </t>
  </si>
  <si>
    <t>'2.래머,80kg'</t>
  </si>
  <si>
    <t xml:space="preserve">A   1회당 유호 다짐면적(M2)  =0.28*0.33= 0.0924 </t>
  </si>
  <si>
    <t>A  '1회당 유호 다짐면적(M2)' =0.28*0.33=?</t>
  </si>
  <si>
    <t xml:space="preserve">N   1시간당 타격회수(회/HR)  =36000   </t>
  </si>
  <si>
    <t>N  '1시간당 타격회수(회/HR)' =36000</t>
  </si>
  <si>
    <t xml:space="preserve">H   다짐두께(M)  =0.3   </t>
  </si>
  <si>
    <t>H  '다짐두께(M)' =0.3</t>
  </si>
  <si>
    <t xml:space="preserve">F   토량환산계(L1/L1) =L1/L1= 1 </t>
  </si>
  <si>
    <t>f  '토량환산계(L1/L1)'=L1/L1=?</t>
  </si>
  <si>
    <t xml:space="preserve">E   작업효율(양호0.7,보통0.5,불량0.3) = 0.5   </t>
  </si>
  <si>
    <t>E  '작업효율(양호0.7,보통0.5,불량0.3)'= 0.5</t>
  </si>
  <si>
    <t xml:space="preserve">P   중복 다짐회수(회)  =57   </t>
  </si>
  <si>
    <t>P  '중복 다짐회수(회)' =57</t>
  </si>
  <si>
    <t xml:space="preserve">Q   시간당 작업량(M3/HR)  =A*N*H*F*E/P= 8.754 </t>
  </si>
  <si>
    <t>Q  '시간당 작업량(M3/HR)' =A*N*H*f*E/P=?</t>
  </si>
  <si>
    <t xml:space="preserve"> 재료비:  1152 / 8.754 = 131.5 </t>
  </si>
  <si>
    <t>'재료비:' ~00001630008000000.M~ / {Q} =?MA+</t>
  </si>
  <si>
    <t xml:space="preserve"> 노무비:  27401 / 8.754 = 3130.1 </t>
  </si>
  <si>
    <t>'노무비:' ~00001630008000000.L~ / {Q} =?LA+</t>
  </si>
  <si>
    <t xml:space="preserve"> 경  비:  432 / 8.754 = 49.3 </t>
  </si>
  <si>
    <t>'경  비:' ~00001630008000000.E~ / {Q} =?EQ+</t>
  </si>
  <si>
    <t xml:space="preserve">   합  계    </t>
  </si>
  <si>
    <t>&gt;&gt;'합  계'</t>
  </si>
  <si>
    <t xml:space="preserve">Pole Light 기계설치  5m~7m  본  전기 1-34, 5-27-2  ( 산근 3 ) </t>
  </si>
  <si>
    <t xml:space="preserve"> 000210500050000E - 트럭탑재형크레인-전기(5톤/HR) </t>
  </si>
  <si>
    <t>'000210500050000E - 트럭탑재형크레인-전기(5톤/HR)'</t>
  </si>
  <si>
    <t xml:space="preserve"> TC   MIN(분) =33   </t>
  </si>
  <si>
    <t xml:space="preserve"> Tc  'min(분)'=33</t>
  </si>
  <si>
    <t xml:space="preserve"> F   작업계수(양호:0.9,보통:0.7,불량:0.6) =0.7   </t>
  </si>
  <si>
    <t xml:space="preserve"> F  '작업계수(양호:0.9,보통:0.7,불량:0.6)'=0.7</t>
  </si>
  <si>
    <t xml:space="preserve"> T  작업소요시간(HR)  =TC/(60*F)= 0.7857 </t>
  </si>
  <si>
    <t xml:space="preserve"> T '작업소요시간(Hr)' =Tc/(60*F)=?</t>
  </si>
  <si>
    <t xml:space="preserve"> Q  시간당작업량  =(1/T)= 1.273 </t>
  </si>
  <si>
    <t xml:space="preserve"> Q '시간당작업량' =(1/T)=? </t>
  </si>
  <si>
    <t xml:space="preserve">  </t>
  </si>
  <si>
    <t xml:space="preserve"> 재료비:  10197 / 1.273 = 8010.2 </t>
  </si>
  <si>
    <t>'재료비:' ~0000210500050000E.M~ / {Q} =?MA</t>
  </si>
  <si>
    <t xml:space="preserve"> 노무비:  34740 / 1.273 = 27289.8 </t>
  </si>
  <si>
    <t>'노무비:' ~0000210500050000E.L~ / {Q} =?LA</t>
  </si>
  <si>
    <t xml:space="preserve"> 경  비:  9356 / 1.273 = 7349.5 </t>
  </si>
  <si>
    <t>'경  비:' ~0000210500050000E.E~ / {Q} =?EQ</t>
  </si>
  <si>
    <t>단 가 대 비 표</t>
  </si>
  <si>
    <t>조달청가격</t>
  </si>
  <si>
    <t>PAGE</t>
  </si>
  <si>
    <t>거래가격</t>
  </si>
  <si>
    <t>유통물가</t>
  </si>
  <si>
    <t>물가자료</t>
  </si>
  <si>
    <t>조사가격</t>
  </si>
  <si>
    <t>적용단가</t>
  </si>
  <si>
    <t>품목구분</t>
  </si>
  <si>
    <t>노임구분</t>
  </si>
  <si>
    <t>소수점처리</t>
  </si>
  <si>
    <t>B</t>
  </si>
  <si>
    <t>공 사 원 가 계 산 서</t>
  </si>
  <si>
    <t>공사명 : 경기문화재단 임학임산학관 리모델링 설계용역 전기공사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</si>
  <si>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</si>
  <si>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</si>
  <si>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</si>
  <si>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</si>
  <si>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</si>
  <si>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</si>
  <si>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</si>
  <si>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</si>
  <si>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</si>
  <si>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</si>
  <si>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</si>
  <si>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</si>
  <si>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</si>
  <si>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</si>
  <si>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</si>
  <si>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</si>
  <si>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</si>
  <si>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</si>
  <si>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8%</t>
  </si>
  <si>
    <t>BS</t>
  </si>
  <si>
    <t>C2</t>
  </si>
  <si>
    <t>기   계    경   비</t>
  </si>
  <si>
    <t>C3</t>
  </si>
  <si>
    <t>가      설      비</t>
  </si>
  <si>
    <t>C4</t>
  </si>
  <si>
    <t>산  재  보  험  료</t>
  </si>
  <si>
    <t>노무비 * 3.75%</t>
  </si>
  <si>
    <t>C5</t>
  </si>
  <si>
    <t>고  용  보  험  료</t>
  </si>
  <si>
    <t>노무비 * 0.87%</t>
  </si>
  <si>
    <t>C6</t>
  </si>
  <si>
    <t>국민  건강  보험료</t>
  </si>
  <si>
    <t>직접노무비 * 3.23%</t>
  </si>
  <si>
    <t>C7</t>
  </si>
  <si>
    <t>국민  연금  보험료</t>
  </si>
  <si>
    <t>직접노무비 * 4.5%</t>
  </si>
  <si>
    <t>CB</t>
  </si>
  <si>
    <t>노인장기요양보험료</t>
  </si>
  <si>
    <t>건강보험료 * 8.51%</t>
  </si>
  <si>
    <t>C8</t>
  </si>
  <si>
    <t>퇴직  공제  부금비</t>
  </si>
  <si>
    <t>직접노무비 * 2.3%</t>
  </si>
  <si>
    <t>CA</t>
  </si>
  <si>
    <t>산업안전보건관리비</t>
  </si>
  <si>
    <t>((재료비+직노) * 2.93%)*1.2</t>
  </si>
  <si>
    <t>적용.</t>
  </si>
  <si>
    <t>CC</t>
  </si>
  <si>
    <t>(재료비+직노+관급/1.1) * 2.93%</t>
  </si>
  <si>
    <t>적용제외.</t>
  </si>
  <si>
    <t>CG</t>
  </si>
  <si>
    <t>기   타    경   비</t>
  </si>
  <si>
    <t>(재료비+노무비) * 5.6%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</si>
  <si>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</si>
  <si>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</si>
  <si>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</si>
  <si>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</si>
  <si>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</si>
  <si>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</si>
  <si>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</si>
  <si>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</si>
  <si>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</si>
  <si>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</si>
  <si>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</si>
  <si>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</si>
  <si>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</si>
  <si>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</si>
  <si>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</si>
  <si>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</si>
  <si>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DL</t>
  </si>
  <si>
    <t>도급자설치관급</t>
  </si>
  <si>
    <t>부가세,조달수수료포함.</t>
  </si>
  <si>
    <t>S2</t>
  </si>
  <si>
    <t>총   공   사    비</t>
  </si>
  <si>
    <t>한전수탁비,사용전검사비별도.</t>
  </si>
  <si>
    <t>이 Sheet는 수정하지 마십시요</t>
  </si>
  <si>
    <t>공사구분</t>
  </si>
  <si>
    <t>D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</si>
  <si>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</si>
  <si>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</si>
  <si>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</si>
  <si>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</si>
  <si>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</si>
  <si>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</si>
  <si>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</si>
  <si>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</si>
  <si>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</si>
  <si>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</si>
  <si>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</si>
  <si>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</si>
  <si>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</si>
  <si>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</si>
  <si>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</si>
  <si>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</si>
  <si>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</si>
  <si>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</si>
  <si>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</si>
  <si>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</si>
  <si>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</si>
  <si>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</si>
  <si>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</si>
  <si>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</si>
  <si>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</si>
  <si>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</si>
  <si>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</si>
  <si>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</si>
  <si>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</si>
  <si>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</si>
  <si>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</si>
  <si>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</si>
  <si>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</si>
  <si>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</si>
  <si>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관급자설치관급</t>
  </si>
  <si>
    <t>DK</t>
  </si>
  <si>
    <t>한전비/검사비</t>
  </si>
  <si>
    <t>완    제    품</t>
  </si>
  <si>
    <t>세트앵커, M13*L150mm</t>
    <phoneticPr fontId="1" type="noConversion"/>
  </si>
  <si>
    <t>타정총용공포</t>
    <phoneticPr fontId="1" type="noConversion"/>
  </si>
  <si>
    <t>되메우고 다지기(백호+래머)  토사, T=30cm (백호 90%+인력 10%)  M3  토목 9-3, 9-11.3   ( 호표 8 )</t>
    <phoneticPr fontId="1" type="noConversion"/>
  </si>
  <si>
    <t>터파기(기계 9:1)  보통토사. 백호 90%+인력 10%  ㎥  토목 11-3   ( 호표 5 )</t>
    <phoneticPr fontId="1" type="noConversion"/>
  </si>
  <si>
    <t>계약심사 조정내역</t>
    <phoneticPr fontId="12" type="noConversion"/>
  </si>
  <si>
    <t>(단위 : 원)</t>
    <phoneticPr fontId="9" type="noConversion"/>
  </si>
  <si>
    <t>구       분</t>
    <phoneticPr fontId="12" type="noConversion"/>
  </si>
  <si>
    <t>설계금액</t>
  </si>
  <si>
    <t>심사금액</t>
    <phoneticPr fontId="12" type="noConversion"/>
  </si>
  <si>
    <t>조정액</t>
    <phoneticPr fontId="12" type="noConversion"/>
  </si>
  <si>
    <t>기준 (%)</t>
    <phoneticPr fontId="12" type="noConversion"/>
  </si>
  <si>
    <t>비고</t>
    <phoneticPr fontId="9" type="noConversion"/>
  </si>
  <si>
    <t>설계</t>
    <phoneticPr fontId="12" type="noConversion"/>
  </si>
  <si>
    <t>심사</t>
    <phoneticPr fontId="12" type="noConversion"/>
  </si>
  <si>
    <t xml:space="preserve"> 직접공사비</t>
    <phoneticPr fontId="12" type="noConversion"/>
  </si>
  <si>
    <t xml:space="preserve"> 제경비</t>
    <phoneticPr fontId="12" type="noConversion"/>
  </si>
  <si>
    <t>간접노무비</t>
    <phoneticPr fontId="12" type="noConversion"/>
  </si>
  <si>
    <t>산재보험료</t>
    <phoneticPr fontId="12" type="noConversion"/>
  </si>
  <si>
    <t>고용보험료</t>
    <phoneticPr fontId="12" type="noConversion"/>
  </si>
  <si>
    <t>건강보험료</t>
    <phoneticPr fontId="12" type="noConversion"/>
  </si>
  <si>
    <t>연금보험료</t>
    <phoneticPr fontId="12" type="noConversion"/>
  </si>
  <si>
    <t>노인요양보험료</t>
    <phoneticPr fontId="9" type="noConversion"/>
  </si>
  <si>
    <t>퇴직공제부금비</t>
    <phoneticPr fontId="12" type="noConversion"/>
  </si>
  <si>
    <t>산업안전보건관리비</t>
    <phoneticPr fontId="12" type="noConversion"/>
  </si>
  <si>
    <t>기타경비</t>
    <phoneticPr fontId="12" type="noConversion"/>
  </si>
  <si>
    <t>일반관리비</t>
    <phoneticPr fontId="12" type="noConversion"/>
  </si>
  <si>
    <t>이윤</t>
    <phoneticPr fontId="12" type="noConversion"/>
  </si>
  <si>
    <t xml:space="preserve"> 합계</t>
    <phoneticPr fontId="12" type="noConversion"/>
  </si>
  <si>
    <t xml:space="preserve"> 부가가치세</t>
    <phoneticPr fontId="12" type="noConversion"/>
  </si>
  <si>
    <t xml:space="preserve"> 총공사비</t>
    <phoneticPr fontId="1" type="noConversion"/>
  </si>
  <si>
    <t>조정률</t>
    <phoneticPr fontId="1" type="noConversion"/>
  </si>
  <si>
    <t>조정내용</t>
  </si>
  <si>
    <t>○ 공 사 명 : 임학임산학관 리모델링 전기공사</t>
    <phoneticPr fontId="9" type="noConversion"/>
  </si>
  <si>
    <t>○ 가격정보 등을 통한 자재단가 조정 : 2종</t>
    <phoneticPr fontId="9" type="noConversion"/>
  </si>
  <si>
    <t>호표 40-1</t>
    <phoneticPr fontId="1" type="noConversion"/>
  </si>
  <si>
    <t>저독성난연케이블  HFIX, 1.78㎜  m  전기 5-10   ( 호표 40-1 )</t>
    <phoneticPr fontId="1" type="noConversion"/>
  </si>
  <si>
    <t>○ 일위대가 및 단가산출 조정 : 9종</t>
    <phoneticPr fontId="9" type="noConversion"/>
  </si>
  <si>
    <t>금      액</t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</si>
</sst>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  <numFmt numFmtId="183" formatCode="#,##0_ "/>
    <numFmt numFmtId="184" formatCode="_ &quot;₩&quot;* #,##0_ ;_ &quot;₩&quot;* \-#,##0_ ;_ &quot;₩&quot;* &quot;-&quot;_ ;_ @_ "/>
    <numFmt numFmtId="185" formatCode="0.0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name val="돋움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굴림체"/>
      <family val="3"/>
      <charset val="129"/>
    </font>
    <font>
      <sz val="12"/>
      <name val="바탕체"/>
      <family val="1"/>
      <charset val="129"/>
    </font>
    <font>
      <sz val="12"/>
      <name val="맑은 고딕"/>
      <family val="3"/>
      <charset val="129"/>
    </font>
    <font>
      <sz val="18"/>
      <name val="HY헤드라인M"/>
      <family val="1"/>
      <charset val="129"/>
    </font>
    <font>
      <sz val="16"/>
      <name val="맑은 고딕"/>
      <family val="3"/>
      <charset val="129"/>
    </font>
    <font>
      <b/>
      <sz val="16"/>
      <name val="맑은 고딕"/>
      <family val="3"/>
      <charset val="129"/>
    </font>
    <font>
      <b/>
      <sz val="16"/>
      <color theme="1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theme="1"/>
      <name val="맑은 고딕"/>
      <family val="3"/>
      <charset val="129"/>
    </font>
    <font>
      <sz val="16"/>
      <color rgb="FFFF0000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u val="double"/>
      <sz val="36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43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3" fillId="0" borderId="0"/>
    <xf numFmtId="184" fontId="10" fillId="0" borderId="0" applyFont="0" applyFill="0" applyBorder="0" applyAlignment="0" applyProtection="0"/>
  </cellStyleXfs>
  <cellXfs count="150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181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6" fillId="0" borderId="6" xfId="0" quotePrefix="1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vertical="center" wrapText="1"/>
    </xf>
    <xf numFmtId="0" fontId="0" fillId="0" borderId="7" xfId="0" quotePrefix="1" applyFont="1" applyBorder="1" applyAlignment="1">
      <alignment vertical="center" wrapText="1"/>
    </xf>
    <xf numFmtId="0" fontId="8" fillId="0" borderId="0" xfId="0" applyFont="1" applyAlignment="1"/>
    <xf numFmtId="0" fontId="5" fillId="4" borderId="1" xfId="0" applyFont="1" applyFill="1" applyBorder="1" applyAlignment="1">
      <alignment vertical="center" wrapText="1"/>
    </xf>
    <xf numFmtId="182" fontId="5" fillId="2" borderId="1" xfId="0" applyNumberFormat="1" applyFont="1" applyFill="1" applyBorder="1" applyAlignment="1">
      <alignment vertical="center" wrapText="1"/>
    </xf>
    <xf numFmtId="0" fontId="10" fillId="0" borderId="0" xfId="1"/>
    <xf numFmtId="0" fontId="11" fillId="0" borderId="0" xfId="1" applyFont="1"/>
    <xf numFmtId="0" fontId="10" fillId="0" borderId="0" xfId="2">
      <alignment vertical="center"/>
    </xf>
    <xf numFmtId="0" fontId="14" fillId="0" borderId="0" xfId="4" applyFont="1"/>
    <xf numFmtId="0" fontId="16" fillId="0" borderId="0" xfId="3" applyFont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17" fillId="5" borderId="14" xfId="3" applyFont="1" applyFill="1" applyBorder="1" applyAlignment="1">
      <alignment horizontal="center" vertical="center"/>
    </xf>
    <xf numFmtId="0" fontId="17" fillId="5" borderId="15" xfId="1" applyFont="1" applyFill="1" applyBorder="1" applyAlignment="1">
      <alignment horizontal="center" vertical="center"/>
    </xf>
    <xf numFmtId="183" fontId="18" fillId="6" borderId="5" xfId="5" applyNumberFormat="1" applyFont="1" applyFill="1" applyBorder="1" applyAlignment="1">
      <alignment horizontal="right" vertical="center" shrinkToFit="1"/>
    </xf>
    <xf numFmtId="183" fontId="17" fillId="6" borderId="5" xfId="5" applyNumberFormat="1" applyFont="1" applyFill="1" applyBorder="1" applyAlignment="1">
      <alignment vertical="center" shrinkToFit="1"/>
    </xf>
    <xf numFmtId="0" fontId="16" fillId="6" borderId="5" xfId="3" applyFont="1" applyFill="1" applyBorder="1" applyAlignment="1">
      <alignment horizontal="center" vertical="center"/>
    </xf>
    <xf numFmtId="0" fontId="16" fillId="6" borderId="19" xfId="3" applyFont="1" applyFill="1" applyBorder="1" applyAlignment="1">
      <alignment horizontal="center" vertical="center"/>
    </xf>
    <xf numFmtId="0" fontId="16" fillId="6" borderId="20" xfId="3" applyFont="1" applyFill="1" applyBorder="1" applyAlignment="1">
      <alignment horizontal="center" vertical="center"/>
    </xf>
    <xf numFmtId="0" fontId="16" fillId="6" borderId="22" xfId="3" applyFont="1" applyFill="1" applyBorder="1" applyAlignment="1">
      <alignment horizontal="center" vertical="center"/>
    </xf>
    <xf numFmtId="0" fontId="16" fillId="6" borderId="23" xfId="3" applyFont="1" applyFill="1" applyBorder="1" applyAlignment="1">
      <alignment horizontal="center" vertical="center"/>
    </xf>
    <xf numFmtId="0" fontId="16" fillId="6" borderId="24" xfId="3" applyFont="1" applyFill="1" applyBorder="1" applyAlignment="1">
      <alignment horizontal="center" vertical="center"/>
    </xf>
    <xf numFmtId="0" fontId="16" fillId="0" borderId="25" xfId="1" applyFont="1" applyBorder="1" applyAlignment="1"/>
    <xf numFmtId="0" fontId="19" fillId="0" borderId="1" xfId="3" applyFont="1" applyBorder="1" applyAlignment="1">
      <alignment vertical="center"/>
    </xf>
    <xf numFmtId="183" fontId="20" fillId="0" borderId="1" xfId="5" applyNumberFormat="1" applyFont="1" applyBorder="1" applyAlignment="1">
      <alignment vertical="center" shrinkToFit="1"/>
    </xf>
    <xf numFmtId="183" fontId="19" fillId="0" borderId="1" xfId="3" applyNumberFormat="1" applyFont="1" applyBorder="1" applyAlignment="1">
      <alignment vertical="center" shrinkToFit="1"/>
    </xf>
    <xf numFmtId="0" fontId="20" fillId="0" borderId="1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0" fillId="0" borderId="26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shrinkToFit="1"/>
    </xf>
    <xf numFmtId="0" fontId="20" fillId="0" borderId="26" xfId="3" applyFont="1" applyBorder="1" applyAlignment="1">
      <alignment horizontal="center" vertical="center" shrinkToFit="1"/>
    </xf>
    <xf numFmtId="185" fontId="20" fillId="0" borderId="1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vertical="center"/>
    </xf>
    <xf numFmtId="185" fontId="19" fillId="0" borderId="1" xfId="3" applyNumberFormat="1" applyFont="1" applyBorder="1" applyAlignment="1">
      <alignment horizontal="center" vertical="center"/>
    </xf>
    <xf numFmtId="185" fontId="20" fillId="0" borderId="6" xfId="3" applyNumberFormat="1" applyFont="1" applyBorder="1" applyAlignment="1">
      <alignment horizontal="center" vertical="center"/>
    </xf>
    <xf numFmtId="185" fontId="19" fillId="0" borderId="26" xfId="3" applyNumberFormat="1" applyFont="1" applyBorder="1" applyAlignment="1">
      <alignment horizontal="center" vertical="center"/>
    </xf>
    <xf numFmtId="183" fontId="18" fillId="7" borderId="1" xfId="3" applyNumberFormat="1" applyFont="1" applyFill="1" applyBorder="1" applyAlignment="1">
      <alignment vertical="center" shrinkToFit="1"/>
    </xf>
    <xf numFmtId="183" fontId="22" fillId="7" borderId="1" xfId="3" applyNumberFormat="1" applyFont="1" applyFill="1" applyBorder="1" applyAlignment="1">
      <alignment vertical="center" shrinkToFit="1"/>
    </xf>
    <xf numFmtId="185" fontId="22" fillId="7" borderId="7" xfId="3" applyNumberFormat="1" applyFont="1" applyFill="1" applyBorder="1" applyAlignment="1">
      <alignment horizontal="center" vertical="center"/>
    </xf>
    <xf numFmtId="185" fontId="22" fillId="7" borderId="6" xfId="3" applyNumberFormat="1" applyFont="1" applyFill="1" applyBorder="1" applyAlignment="1">
      <alignment horizontal="center" vertical="center"/>
    </xf>
    <xf numFmtId="185" fontId="22" fillId="7" borderId="26" xfId="3" applyNumberFormat="1" applyFont="1" applyFill="1" applyBorder="1" applyAlignment="1">
      <alignment horizontal="center" vertical="center"/>
    </xf>
    <xf numFmtId="10" fontId="22" fillId="8" borderId="27" xfId="3" applyNumberFormat="1" applyFont="1" applyFill="1" applyBorder="1" applyAlignment="1">
      <alignment horizontal="center" vertical="center"/>
    </xf>
    <xf numFmtId="0" fontId="16" fillId="0" borderId="0" xfId="1" applyFont="1"/>
    <xf numFmtId="0" fontId="16" fillId="0" borderId="0" xfId="3" applyFont="1" applyAlignment="1">
      <alignment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Border="1" applyAlignment="1">
      <alignment vertical="center" wrapText="1" shrinkToFit="1"/>
    </xf>
    <xf numFmtId="0" fontId="19" fillId="0" borderId="33" xfId="3" applyFont="1" applyBorder="1" applyAlignment="1">
      <alignment vertical="center" wrapText="1"/>
    </xf>
    <xf numFmtId="0" fontId="19" fillId="0" borderId="36" xfId="3" applyFont="1" applyBorder="1" applyAlignment="1">
      <alignment vertical="center" wrapText="1"/>
    </xf>
    <xf numFmtId="183" fontId="18" fillId="3" borderId="39" xfId="3" applyNumberFormat="1" applyFont="1" applyFill="1" applyBorder="1" applyAlignment="1">
      <alignment vertical="center" shrinkToFit="1"/>
    </xf>
    <xf numFmtId="183" fontId="22" fillId="3" borderId="39" xfId="3" applyNumberFormat="1" applyFont="1" applyFill="1" applyBorder="1" applyAlignment="1">
      <alignment vertical="center" shrinkToFit="1"/>
    </xf>
    <xf numFmtId="185" fontId="22" fillId="3" borderId="38" xfId="3" applyNumberFormat="1" applyFont="1" applyFill="1" applyBorder="1" applyAlignment="1">
      <alignment horizontal="center" vertical="center"/>
    </xf>
    <xf numFmtId="185" fontId="22" fillId="3" borderId="40" xfId="3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vertical="center" wrapText="1"/>
    </xf>
    <xf numFmtId="0" fontId="24" fillId="4" borderId="7" xfId="0" quotePrefix="1" applyFont="1" applyFill="1" applyBorder="1" applyAlignment="1">
      <alignment vertical="center" wrapText="1"/>
    </xf>
    <xf numFmtId="0" fontId="5" fillId="4" borderId="1" xfId="0" quotePrefix="1" applyFont="1" applyFill="1" applyBorder="1" applyAlignment="1">
      <alignment vertical="center" wrapText="1"/>
    </xf>
    <xf numFmtId="178" fontId="5" fillId="4" borderId="1" xfId="0" applyNumberFormat="1" applyFont="1" applyFill="1" applyBorder="1" applyAlignment="1">
      <alignment vertical="center" wrapText="1"/>
    </xf>
    <xf numFmtId="179" fontId="5" fillId="4" borderId="1" xfId="0" applyNumberFormat="1" applyFont="1" applyFill="1" applyBorder="1" applyAlignment="1">
      <alignment vertical="center" wrapText="1"/>
    </xf>
    <xf numFmtId="0" fontId="0" fillId="4" borderId="0" xfId="0" quotePrefix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/>
    <xf numFmtId="0" fontId="0" fillId="4" borderId="0" xfId="0" applyFill="1">
      <alignment vertical="center"/>
    </xf>
    <xf numFmtId="0" fontId="25" fillId="0" borderId="1" xfId="0" quotePrefix="1" applyFont="1" applyBorder="1" applyAlignment="1">
      <alignment vertical="center" wrapText="1"/>
    </xf>
    <xf numFmtId="0" fontId="23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17" fillId="5" borderId="8" xfId="3" applyFont="1" applyFill="1" applyBorder="1" applyAlignment="1">
      <alignment horizontal="center" vertical="center"/>
    </xf>
    <xf numFmtId="0" fontId="17" fillId="5" borderId="9" xfId="3" applyFont="1" applyFill="1" applyBorder="1" applyAlignment="1">
      <alignment horizontal="center" vertical="center"/>
    </xf>
    <xf numFmtId="0" fontId="17" fillId="5" borderId="13" xfId="3" applyFont="1" applyFill="1" applyBorder="1" applyAlignment="1">
      <alignment horizontal="center" vertical="center"/>
    </xf>
    <xf numFmtId="0" fontId="17" fillId="5" borderId="14" xfId="3" applyFont="1" applyFill="1" applyBorder="1" applyAlignment="1">
      <alignment horizontal="center" vertical="center"/>
    </xf>
    <xf numFmtId="0" fontId="17" fillId="5" borderId="10" xfId="3" applyFont="1" applyFill="1" applyBorder="1" applyAlignment="1">
      <alignment horizontal="center" vertical="center"/>
    </xf>
    <xf numFmtId="0" fontId="17" fillId="5" borderId="11" xfId="3" applyFont="1" applyFill="1" applyBorder="1" applyAlignment="1">
      <alignment horizontal="center" vertical="center"/>
    </xf>
    <xf numFmtId="0" fontId="17" fillId="5" borderId="12" xfId="3" applyFont="1" applyFill="1" applyBorder="1" applyAlignment="1">
      <alignment horizontal="center" vertical="center"/>
    </xf>
    <xf numFmtId="0" fontId="17" fillId="5" borderId="16" xfId="3" applyFont="1" applyFill="1" applyBorder="1" applyAlignment="1">
      <alignment horizontal="center" vertical="center"/>
    </xf>
    <xf numFmtId="0" fontId="19" fillId="0" borderId="31" xfId="3" applyFont="1" applyBorder="1" applyAlignment="1">
      <alignment horizontal="left" vertical="center" wrapText="1"/>
    </xf>
    <xf numFmtId="0" fontId="19" fillId="0" borderId="32" xfId="3" applyFont="1" applyBorder="1" applyAlignment="1">
      <alignment horizontal="left" vertical="center" wrapText="1"/>
    </xf>
    <xf numFmtId="0" fontId="19" fillId="0" borderId="34" xfId="3" applyFont="1" applyBorder="1" applyAlignment="1">
      <alignment horizontal="left" vertical="center" wrapText="1"/>
    </xf>
    <xf numFmtId="0" fontId="19" fillId="0" borderId="35" xfId="3" applyFont="1" applyBorder="1" applyAlignment="1">
      <alignment horizontal="left" vertical="center" wrapText="1"/>
    </xf>
    <xf numFmtId="0" fontId="17" fillId="6" borderId="17" xfId="3" applyFont="1" applyFill="1" applyBorder="1" applyAlignment="1">
      <alignment vertical="center" shrinkToFit="1"/>
    </xf>
    <xf numFmtId="0" fontId="17" fillId="6" borderId="18" xfId="3" applyFont="1" applyFill="1" applyBorder="1" applyAlignment="1">
      <alignment vertical="center" shrinkToFit="1"/>
    </xf>
    <xf numFmtId="0" fontId="17" fillId="6" borderId="21" xfId="3" applyFont="1" applyFill="1" applyBorder="1" applyAlignment="1">
      <alignment vertical="center" shrinkToFit="1"/>
    </xf>
    <xf numFmtId="0" fontId="17" fillId="6" borderId="7" xfId="3" applyFont="1" applyFill="1" applyBorder="1" applyAlignment="1">
      <alignment vertical="center" shrinkToFit="1"/>
    </xf>
    <xf numFmtId="0" fontId="17" fillId="7" borderId="21" xfId="3" applyFont="1" applyFill="1" applyBorder="1" applyAlignment="1">
      <alignment vertical="center" shrinkToFit="1"/>
    </xf>
    <xf numFmtId="0" fontId="17" fillId="7" borderId="7" xfId="3" applyFont="1" applyFill="1" applyBorder="1" applyAlignment="1">
      <alignment vertical="center" shrinkToFit="1"/>
    </xf>
    <xf numFmtId="0" fontId="17" fillId="3" borderId="37" xfId="3" applyFont="1" applyFill="1" applyBorder="1" applyAlignment="1">
      <alignment horizontal="left" vertical="center" shrinkToFit="1"/>
    </xf>
    <xf numFmtId="0" fontId="17" fillId="3" borderId="38" xfId="3" applyFont="1" applyFill="1" applyBorder="1" applyAlignment="1">
      <alignment horizontal="left" vertical="center" shrinkToFit="1"/>
    </xf>
    <xf numFmtId="0" fontId="17" fillId="5" borderId="28" xfId="3" applyFont="1" applyFill="1" applyBorder="1" applyAlignment="1">
      <alignment horizontal="left" vertical="center"/>
    </xf>
    <xf numFmtId="0" fontId="17" fillId="5" borderId="29" xfId="3" applyFont="1" applyFill="1" applyBorder="1" applyAlignment="1">
      <alignment horizontal="left" vertical="center"/>
    </xf>
    <xf numFmtId="0" fontId="17" fillId="5" borderId="30" xfId="3" applyFont="1" applyFill="1" applyBorder="1" applyAlignment="1">
      <alignment horizontal="left" vertical="center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24" fillId="4" borderId="1" xfId="0" quotePrefix="1" applyFont="1" applyFill="1" applyBorder="1" applyAlignment="1">
      <alignment vertical="center" wrapText="1"/>
    </xf>
    <xf numFmtId="0" fontId="24" fillId="4" borderId="1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178" fontId="25" fillId="0" borderId="1" xfId="0" applyNumberFormat="1" applyFont="1" applyBorder="1" applyAlignment="1">
      <alignment vertical="center" wrapText="1"/>
    </xf>
    <xf numFmtId="179" fontId="25" fillId="0" borderId="1" xfId="0" applyNumberFormat="1" applyFont="1" applyBorder="1" applyAlignment="1">
      <alignment vertical="center" wrapText="1"/>
    </xf>
    <xf numFmtId="0" fontId="25" fillId="4" borderId="1" xfId="0" applyFont="1" applyFill="1" applyBorder="1" applyAlignment="1">
      <alignment vertical="center" wrapText="1"/>
    </xf>
    <xf numFmtId="178" fontId="25" fillId="4" borderId="1" xfId="0" applyNumberFormat="1" applyFont="1" applyFill="1" applyBorder="1" applyAlignment="1">
      <alignment vertical="center" wrapText="1"/>
    </xf>
    <xf numFmtId="179" fontId="25" fillId="4" borderId="1" xfId="0" applyNumberFormat="1" applyFont="1" applyFill="1" applyBorder="1" applyAlignment="1">
      <alignment vertical="center" wrapText="1"/>
    </xf>
    <xf numFmtId="176" fontId="24" fillId="4" borderId="1" xfId="0" applyNumberFormat="1" applyFont="1" applyFill="1" applyBorder="1" applyAlignment="1">
      <alignment vertical="center" wrapText="1"/>
    </xf>
  </cellXfs>
  <cellStyles count="6">
    <cellStyle name="쉼표 [0]_조사금액작성보고서(동읍-한림)" xfId="5"/>
    <cellStyle name="표준" xfId="0" builtinId="0"/>
    <cellStyle name="표준 2 3 2 2" xfId="1"/>
    <cellStyle name="표준 3" xfId="2"/>
    <cellStyle name="표준 6 2 2" xfId="4"/>
    <cellStyle name="표준_조사금액작성보고서(동읍-한림)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opLeftCell="A10" zoomScale="70" zoomScaleNormal="70" workbookViewId="0">
      <selection activeCell="A2" sqref="A2:H2"/>
    </sheetView>
  </sheetViews>
  <sheetFormatPr defaultRowHeight="16.5"/>
  <cols>
    <col min="1" max="1" width="0.875" customWidth="1"/>
    <col min="2" max="2" width="25.625" customWidth="1"/>
    <col min="3" max="5" width="20.625" customWidth="1"/>
    <col min="6" max="7" width="12.625" customWidth="1"/>
  </cols>
  <sheetData>
    <row r="1" spans="1:9">
      <c r="A1" s="37"/>
      <c r="B1" s="38"/>
      <c r="C1" s="38"/>
      <c r="D1" s="38"/>
      <c r="E1" s="38"/>
      <c r="F1" s="38"/>
      <c r="G1" s="38"/>
      <c r="H1" s="38"/>
      <c r="I1" s="39"/>
    </row>
    <row r="2" spans="1:9" ht="47.25" customHeight="1">
      <c r="A2" s="101" t="s">
        <v>2049</v>
      </c>
      <c r="B2" s="101"/>
      <c r="C2" s="101"/>
      <c r="D2" s="101"/>
      <c r="E2" s="101"/>
      <c r="F2" s="101"/>
      <c r="G2" s="101"/>
      <c r="H2" s="101"/>
      <c r="I2" s="39"/>
    </row>
    <row r="3" spans="1:9" ht="17.25">
      <c r="A3" s="37"/>
      <c r="B3" s="40"/>
      <c r="C3" s="40"/>
      <c r="D3" s="40"/>
      <c r="E3" s="40"/>
      <c r="F3" s="40"/>
      <c r="G3" s="40"/>
      <c r="H3" s="40"/>
      <c r="I3" s="39"/>
    </row>
    <row r="4" spans="1:9" ht="39.950000000000003" customHeight="1" thickBot="1">
      <c r="A4" s="102" t="s">
        <v>2077</v>
      </c>
      <c r="B4" s="102"/>
      <c r="C4" s="102"/>
      <c r="D4" s="102"/>
      <c r="E4" s="102"/>
      <c r="F4" s="102"/>
      <c r="G4" s="41"/>
      <c r="H4" s="42" t="s">
        <v>2050</v>
      </c>
      <c r="I4" s="39"/>
    </row>
    <row r="5" spans="1:9" ht="39.950000000000003" customHeight="1">
      <c r="A5" s="103" t="s">
        <v>2051</v>
      </c>
      <c r="B5" s="104"/>
      <c r="C5" s="104" t="s">
        <v>2052</v>
      </c>
      <c r="D5" s="104" t="s">
        <v>2053</v>
      </c>
      <c r="E5" s="104" t="s">
        <v>2054</v>
      </c>
      <c r="F5" s="107" t="s">
        <v>2055</v>
      </c>
      <c r="G5" s="108"/>
      <c r="H5" s="109" t="s">
        <v>2056</v>
      </c>
      <c r="I5" s="39"/>
    </row>
    <row r="6" spans="1:9" ht="39.950000000000003" customHeight="1" thickBot="1">
      <c r="A6" s="105"/>
      <c r="B6" s="106"/>
      <c r="C6" s="106"/>
      <c r="D6" s="106"/>
      <c r="E6" s="106"/>
      <c r="F6" s="43" t="s">
        <v>2057</v>
      </c>
      <c r="G6" s="44" t="s">
        <v>2058</v>
      </c>
      <c r="H6" s="110"/>
      <c r="I6" s="39"/>
    </row>
    <row r="7" spans="1:9" ht="39.950000000000003" customHeight="1" thickTop="1">
      <c r="A7" s="115" t="s">
        <v>2059</v>
      </c>
      <c r="B7" s="116"/>
      <c r="C7" s="45" t="e">
        <f>원가계산서!#REF!+원가계산서!#REF!+원가계산서!#REF!</f>
        <v>#REF!</v>
      </c>
      <c r="D7" s="45">
        <f>원가계산서!E7+원가계산서!E8+원가계산서!E11</f>
        <v>0</v>
      </c>
      <c r="E7" s="46" t="e">
        <f>D7-C7</f>
        <v>#REF!</v>
      </c>
      <c r="F7" s="47"/>
      <c r="G7" s="48"/>
      <c r="H7" s="49"/>
      <c r="I7" s="39"/>
    </row>
    <row r="8" spans="1:9" ht="39.950000000000003" customHeight="1">
      <c r="A8" s="117" t="s">
        <v>2060</v>
      </c>
      <c r="B8" s="118"/>
      <c r="C8" s="45" t="e">
        <f>SUM(C9:C19)</f>
        <v>#REF!</v>
      </c>
      <c r="D8" s="45">
        <f>SUM(D9:D19)</f>
        <v>0</v>
      </c>
      <c r="E8" s="45" t="e">
        <f>SUM(E9:E19)</f>
        <v>#REF!</v>
      </c>
      <c r="F8" s="50"/>
      <c r="G8" s="51"/>
      <c r="H8" s="52"/>
      <c r="I8" s="39"/>
    </row>
    <row r="9" spans="1:9" ht="39.950000000000003" customHeight="1">
      <c r="A9" s="53"/>
      <c r="B9" s="54" t="s">
        <v>2061</v>
      </c>
      <c r="C9" s="55" t="e">
        <f>원가계산서!#REF!</f>
        <v>#REF!</v>
      </c>
      <c r="D9" s="55">
        <f>원가계산서!E9</f>
        <v>0</v>
      </c>
      <c r="E9" s="56" t="e">
        <f>D9-C9</f>
        <v>#REF!</v>
      </c>
      <c r="F9" s="57">
        <v>8</v>
      </c>
      <c r="G9" s="58">
        <v>8</v>
      </c>
      <c r="H9" s="59"/>
      <c r="I9" s="39"/>
    </row>
    <row r="10" spans="1:9" ht="39.950000000000003" customHeight="1">
      <c r="A10" s="53"/>
      <c r="B10" s="54" t="s">
        <v>2062</v>
      </c>
      <c r="C10" s="55" t="e">
        <f>원가계산서!#REF!</f>
        <v>#REF!</v>
      </c>
      <c r="D10" s="55">
        <f>원가계산서!E13</f>
        <v>0</v>
      </c>
      <c r="E10" s="56" t="e">
        <f>D10-C10</f>
        <v>#REF!</v>
      </c>
      <c r="F10" s="57">
        <v>3.75</v>
      </c>
      <c r="G10" s="58">
        <v>3.75</v>
      </c>
      <c r="H10" s="59"/>
      <c r="I10" s="39"/>
    </row>
    <row r="11" spans="1:9" ht="39.950000000000003" customHeight="1">
      <c r="A11" s="53"/>
      <c r="B11" s="54" t="s">
        <v>2063</v>
      </c>
      <c r="C11" s="55" t="e">
        <f>원가계산서!#REF!</f>
        <v>#REF!</v>
      </c>
      <c r="D11" s="55">
        <f>원가계산서!E14</f>
        <v>0</v>
      </c>
      <c r="E11" s="56" t="e">
        <f t="shared" ref="E11:E19" si="0">D11-C11</f>
        <v>#REF!</v>
      </c>
      <c r="F11" s="57">
        <v>0.87</v>
      </c>
      <c r="G11" s="58">
        <f>F11</f>
        <v>0.87</v>
      </c>
      <c r="H11" s="60"/>
      <c r="I11" s="39"/>
    </row>
    <row r="12" spans="1:9" ht="39.950000000000003" customHeight="1">
      <c r="A12" s="53"/>
      <c r="B12" s="54" t="s">
        <v>2064</v>
      </c>
      <c r="C12" s="55" t="e">
        <f>원가계산서!#REF!</f>
        <v>#REF!</v>
      </c>
      <c r="D12" s="55">
        <f>원가계산서!E15</f>
        <v>0</v>
      </c>
      <c r="E12" s="56" t="e">
        <f t="shared" si="0"/>
        <v>#REF!</v>
      </c>
      <c r="F12" s="57">
        <v>3.23</v>
      </c>
      <c r="G12" s="58">
        <v>3.23</v>
      </c>
      <c r="H12" s="60"/>
      <c r="I12" s="39"/>
    </row>
    <row r="13" spans="1:9" ht="39.950000000000003" customHeight="1">
      <c r="A13" s="53"/>
      <c r="B13" s="54" t="s">
        <v>2065</v>
      </c>
      <c r="C13" s="55" t="e">
        <f>원가계산서!#REF!</f>
        <v>#REF!</v>
      </c>
      <c r="D13" s="55">
        <f>원가계산서!E16</f>
        <v>0</v>
      </c>
      <c r="E13" s="56" t="e">
        <f t="shared" si="0"/>
        <v>#REF!</v>
      </c>
      <c r="F13" s="57">
        <v>4.5</v>
      </c>
      <c r="G13" s="57">
        <v>4.5</v>
      </c>
      <c r="H13" s="60"/>
      <c r="I13" s="39"/>
    </row>
    <row r="14" spans="1:9" ht="39.950000000000003" customHeight="1">
      <c r="A14" s="53"/>
      <c r="B14" s="54" t="s">
        <v>2066</v>
      </c>
      <c r="C14" s="55" t="e">
        <f>원가계산서!#REF!</f>
        <v>#REF!</v>
      </c>
      <c r="D14" s="55">
        <f>원가계산서!E17</f>
        <v>0</v>
      </c>
      <c r="E14" s="56" t="e">
        <f t="shared" si="0"/>
        <v>#REF!</v>
      </c>
      <c r="F14" s="57">
        <v>8.51</v>
      </c>
      <c r="G14" s="57">
        <v>8.51</v>
      </c>
      <c r="H14" s="60"/>
      <c r="I14" s="39"/>
    </row>
    <row r="15" spans="1:9" ht="39.950000000000003" customHeight="1">
      <c r="A15" s="53"/>
      <c r="B15" s="54" t="s">
        <v>2067</v>
      </c>
      <c r="C15" s="55" t="e">
        <f>원가계산서!#REF!</f>
        <v>#REF!</v>
      </c>
      <c r="D15" s="55">
        <f>원가계산서!E18</f>
        <v>0</v>
      </c>
      <c r="E15" s="56" t="e">
        <f t="shared" si="0"/>
        <v>#REF!</v>
      </c>
      <c r="F15" s="57">
        <v>2.2999999999999998</v>
      </c>
      <c r="G15" s="57">
        <v>2.2999999999999998</v>
      </c>
      <c r="H15" s="60"/>
      <c r="I15" s="39"/>
    </row>
    <row r="16" spans="1:9" ht="39.950000000000003" customHeight="1">
      <c r="A16" s="53"/>
      <c r="B16" s="54" t="s">
        <v>2068</v>
      </c>
      <c r="C16" s="55" t="e">
        <f>원가계산서!#REF!</f>
        <v>#REF!</v>
      </c>
      <c r="D16" s="55">
        <f>원가계산서!E19</f>
        <v>0</v>
      </c>
      <c r="E16" s="56" t="e">
        <f t="shared" si="0"/>
        <v>#REF!</v>
      </c>
      <c r="F16" s="61">
        <v>2.93</v>
      </c>
      <c r="G16" s="61">
        <v>2.93</v>
      </c>
      <c r="H16" s="62"/>
      <c r="I16" s="39"/>
    </row>
    <row r="17" spans="1:9" ht="39.950000000000003" customHeight="1">
      <c r="A17" s="53"/>
      <c r="B17" s="54" t="s">
        <v>2069</v>
      </c>
      <c r="C17" s="55" t="e">
        <f>원가계산서!#REF!</f>
        <v>#REF!</v>
      </c>
      <c r="D17" s="55">
        <f>원가계산서!E21</f>
        <v>0</v>
      </c>
      <c r="E17" s="56" t="e">
        <f t="shared" si="0"/>
        <v>#REF!</v>
      </c>
      <c r="F17" s="63">
        <v>5.6</v>
      </c>
      <c r="G17" s="58">
        <v>5.6</v>
      </c>
      <c r="H17" s="59"/>
      <c r="I17" s="39"/>
    </row>
    <row r="18" spans="1:9" ht="39.950000000000003" customHeight="1">
      <c r="A18" s="53"/>
      <c r="B18" s="64" t="s">
        <v>2070</v>
      </c>
      <c r="C18" s="55" t="e">
        <f>원가계산서!#REF!</f>
        <v>#REF!</v>
      </c>
      <c r="D18" s="55">
        <f>원가계산서!E24</f>
        <v>0</v>
      </c>
      <c r="E18" s="56" t="e">
        <f t="shared" si="0"/>
        <v>#REF!</v>
      </c>
      <c r="F18" s="65">
        <v>6</v>
      </c>
      <c r="G18" s="66">
        <v>6</v>
      </c>
      <c r="H18" s="67"/>
      <c r="I18" s="39"/>
    </row>
    <row r="19" spans="1:9" ht="39.950000000000003" customHeight="1">
      <c r="A19" s="53"/>
      <c r="B19" s="64" t="s">
        <v>2071</v>
      </c>
      <c r="C19" s="55" t="e">
        <f>원가계산서!#REF!</f>
        <v>#REF!</v>
      </c>
      <c r="D19" s="55">
        <f>원가계산서!E25</f>
        <v>0</v>
      </c>
      <c r="E19" s="56" t="e">
        <f t="shared" si="0"/>
        <v>#REF!</v>
      </c>
      <c r="F19" s="65">
        <v>15</v>
      </c>
      <c r="G19" s="66">
        <v>15</v>
      </c>
      <c r="H19" s="67"/>
      <c r="I19" s="39"/>
    </row>
    <row r="20" spans="1:9" ht="39.950000000000003" customHeight="1">
      <c r="A20" s="119" t="s">
        <v>2072</v>
      </c>
      <c r="B20" s="120"/>
      <c r="C20" s="68" t="e">
        <f>SUM(C7:C8)</f>
        <v>#REF!</v>
      </c>
      <c r="D20" s="68">
        <f>SUM(D7:D8)</f>
        <v>0</v>
      </c>
      <c r="E20" s="69" t="e">
        <f>D20-C20</f>
        <v>#REF!</v>
      </c>
      <c r="F20" s="70"/>
      <c r="G20" s="71"/>
      <c r="H20" s="72"/>
      <c r="I20" s="39"/>
    </row>
    <row r="21" spans="1:9" ht="39.950000000000003" customHeight="1">
      <c r="A21" s="119" t="s">
        <v>2073</v>
      </c>
      <c r="B21" s="120"/>
      <c r="C21" s="68" t="e">
        <f>원가계산서!#REF!</f>
        <v>#REF!</v>
      </c>
      <c r="D21" s="68">
        <f>원가계산서!E27</f>
        <v>0</v>
      </c>
      <c r="E21" s="69" t="e">
        <f>D21-C21</f>
        <v>#REF!</v>
      </c>
      <c r="F21" s="70">
        <v>10</v>
      </c>
      <c r="G21" s="71">
        <f>F21</f>
        <v>10</v>
      </c>
      <c r="H21" s="72"/>
      <c r="I21" s="39"/>
    </row>
    <row r="22" spans="1:9" ht="39.950000000000003" customHeight="1" thickBot="1">
      <c r="A22" s="121" t="s">
        <v>2074</v>
      </c>
      <c r="B22" s="122"/>
      <c r="C22" s="80" t="e">
        <f>원가계산서!#REF!</f>
        <v>#REF!</v>
      </c>
      <c r="D22" s="80">
        <f>D20+D21</f>
        <v>0</v>
      </c>
      <c r="E22" s="81" t="e">
        <f>D22-C22</f>
        <v>#REF!</v>
      </c>
      <c r="F22" s="82" t="s">
        <v>2075</v>
      </c>
      <c r="G22" s="73" t="e">
        <f>E22/C22</f>
        <v>#REF!</v>
      </c>
      <c r="H22" s="83"/>
      <c r="I22" s="39"/>
    </row>
    <row r="23" spans="1:9" ht="39.950000000000003" customHeight="1" thickBot="1">
      <c r="A23" s="74"/>
      <c r="B23" s="75"/>
      <c r="C23" s="76"/>
      <c r="D23" s="76"/>
      <c r="E23" s="77"/>
      <c r="F23" s="77"/>
      <c r="G23" s="77"/>
      <c r="H23" s="77"/>
      <c r="I23" s="39"/>
    </row>
    <row r="24" spans="1:9" ht="39.950000000000003" customHeight="1" thickBot="1">
      <c r="A24" s="123" t="s">
        <v>2076</v>
      </c>
      <c r="B24" s="124"/>
      <c r="C24" s="124"/>
      <c r="D24" s="124"/>
      <c r="E24" s="124"/>
      <c r="F24" s="124"/>
      <c r="G24" s="124"/>
      <c r="H24" s="125"/>
      <c r="I24" s="39"/>
    </row>
    <row r="25" spans="1:9" ht="39.950000000000003" customHeight="1" thickTop="1">
      <c r="A25" s="111" t="s">
        <v>2081</v>
      </c>
      <c r="B25" s="112"/>
      <c r="C25" s="112"/>
      <c r="D25" s="112"/>
      <c r="E25" s="112"/>
      <c r="F25" s="112"/>
      <c r="G25" s="112"/>
      <c r="H25" s="78"/>
      <c r="I25" s="39"/>
    </row>
    <row r="26" spans="1:9" ht="39.950000000000003" customHeight="1" thickBot="1">
      <c r="A26" s="113" t="s">
        <v>2078</v>
      </c>
      <c r="B26" s="114"/>
      <c r="C26" s="114"/>
      <c r="D26" s="114"/>
      <c r="E26" s="114"/>
      <c r="F26" s="114"/>
      <c r="G26" s="114"/>
      <c r="H26" s="79"/>
      <c r="I26" s="39"/>
    </row>
    <row r="27" spans="1:9">
      <c r="A27" s="39"/>
      <c r="B27" s="39"/>
      <c r="C27" s="39"/>
      <c r="D27" s="39"/>
      <c r="E27" s="39"/>
      <c r="F27" s="39"/>
      <c r="G27" s="39"/>
      <c r="H27" s="39"/>
      <c r="I27" s="39"/>
    </row>
  </sheetData>
  <mergeCells count="16">
    <mergeCell ref="A25:G25"/>
    <mergeCell ref="A26:G26"/>
    <mergeCell ref="A7:B7"/>
    <mergeCell ref="A8:B8"/>
    <mergeCell ref="A20:B20"/>
    <mergeCell ref="A21:B21"/>
    <mergeCell ref="A22:B22"/>
    <mergeCell ref="A24:H24"/>
    <mergeCell ref="A2:H2"/>
    <mergeCell ref="A4:F4"/>
    <mergeCell ref="A5:B6"/>
    <mergeCell ref="C5:C6"/>
    <mergeCell ref="D5:D6"/>
    <mergeCell ref="E5:E6"/>
    <mergeCell ref="F5:G5"/>
    <mergeCell ref="H5:H6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G43" activeCellId="1" sqref="E44 G43"/>
    </sheetView>
  </sheetViews>
  <sheetFormatPr defaultRowHeight="16.5"/>
  <sheetData>
    <row r="1" spans="1:7">
      <c r="A1" t="s">
        <v>2004</v>
      </c>
    </row>
    <row r="2" spans="1:7">
      <c r="A2" s="1" t="s">
        <v>2005</v>
      </c>
      <c r="B2" t="s">
        <v>2006</v>
      </c>
      <c r="C2" s="1" t="s">
        <v>2007</v>
      </c>
    </row>
    <row r="3" spans="1:7">
      <c r="A3" s="1" t="s">
        <v>2008</v>
      </c>
      <c r="B3" t="s">
        <v>2009</v>
      </c>
    </row>
    <row r="4" spans="1:7">
      <c r="A4" s="1" t="s">
        <v>2010</v>
      </c>
      <c r="B4">
        <v>5</v>
      </c>
    </row>
    <row r="5" spans="1:7">
      <c r="A5" s="1" t="s">
        <v>2011</v>
      </c>
      <c r="B5">
        <v>5</v>
      </c>
    </row>
    <row r="6" spans="1:7">
      <c r="A6" s="1" t="s">
        <v>2012</v>
      </c>
      <c r="B6" t="s">
        <v>2013</v>
      </c>
    </row>
    <row r="7" spans="1:7">
      <c r="A7" s="1" t="s">
        <v>2014</v>
      </c>
      <c r="B7" t="s">
        <v>1825</v>
      </c>
      <c r="C7">
        <v>1</v>
      </c>
    </row>
    <row r="8" spans="1:7">
      <c r="A8" s="1" t="s">
        <v>2015</v>
      </c>
      <c r="B8" t="s">
        <v>1825</v>
      </c>
      <c r="C8">
        <v>2</v>
      </c>
    </row>
    <row r="9" spans="1:7">
      <c r="A9" s="1" t="s">
        <v>2016</v>
      </c>
      <c r="B9" t="s">
        <v>1917</v>
      </c>
      <c r="C9" t="s">
        <v>1919</v>
      </c>
      <c r="D9" t="s">
        <v>1920</v>
      </c>
      <c r="E9" t="s">
        <v>1921</v>
      </c>
      <c r="F9" t="s">
        <v>1922</v>
      </c>
      <c r="G9" t="s">
        <v>2017</v>
      </c>
    </row>
    <row r="10" spans="1:7">
      <c r="A10" s="1" t="s">
        <v>2018</v>
      </c>
      <c r="B10">
        <v>1118</v>
      </c>
      <c r="C10">
        <v>0</v>
      </c>
      <c r="D10">
        <v>0</v>
      </c>
    </row>
    <row r="11" spans="1:7">
      <c r="A11" s="1" t="s">
        <v>2019</v>
      </c>
      <c r="B11" t="s">
        <v>2020</v>
      </c>
      <c r="C11">
        <v>4</v>
      </c>
    </row>
    <row r="12" spans="1:7">
      <c r="A12" s="1" t="s">
        <v>2021</v>
      </c>
      <c r="B12" t="s">
        <v>2020</v>
      </c>
      <c r="C12">
        <v>4</v>
      </c>
    </row>
    <row r="13" spans="1:7">
      <c r="A13" s="1" t="s">
        <v>2022</v>
      </c>
      <c r="B13" t="s">
        <v>2020</v>
      </c>
      <c r="C13">
        <v>3</v>
      </c>
    </row>
    <row r="14" spans="1:7">
      <c r="A14" s="1" t="s">
        <v>2023</v>
      </c>
      <c r="B14" t="s">
        <v>1825</v>
      </c>
      <c r="C14">
        <v>5</v>
      </c>
    </row>
    <row r="15" spans="1:7">
      <c r="A15" s="1" t="s">
        <v>2024</v>
      </c>
      <c r="B15" t="s">
        <v>869</v>
      </c>
      <c r="C15" t="s">
        <v>2025</v>
      </c>
      <c r="D15" t="s">
        <v>2025</v>
      </c>
      <c r="E15" t="s">
        <v>2025</v>
      </c>
      <c r="F15">
        <v>1</v>
      </c>
    </row>
    <row r="16" spans="1:7">
      <c r="A16" s="1" t="s">
        <v>2026</v>
      </c>
      <c r="B16">
        <v>1.1100000000000001</v>
      </c>
      <c r="C16">
        <v>1.1200000000000001</v>
      </c>
    </row>
    <row r="17" spans="1:13">
      <c r="A17" s="1" t="s">
        <v>2027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2028</v>
      </c>
      <c r="B18">
        <v>1.25</v>
      </c>
      <c r="C18">
        <v>1.071</v>
      </c>
    </row>
    <row r="19" spans="1:13">
      <c r="A19" s="1" t="s">
        <v>2029</v>
      </c>
    </row>
    <row r="20" spans="1:13">
      <c r="A20" s="1" t="s">
        <v>2030</v>
      </c>
      <c r="B20" s="1" t="s">
        <v>1825</v>
      </c>
      <c r="C20">
        <v>1</v>
      </c>
    </row>
    <row r="21" spans="1:13">
      <c r="A21" t="s">
        <v>1821</v>
      </c>
      <c r="B21" t="s">
        <v>2031</v>
      </c>
      <c r="C21" t="s">
        <v>2032</v>
      </c>
    </row>
    <row r="22" spans="1:13">
      <c r="A22">
        <v>1</v>
      </c>
      <c r="B22" s="1" t="s">
        <v>2033</v>
      </c>
      <c r="C22" s="1" t="s">
        <v>1940</v>
      </c>
    </row>
    <row r="23" spans="1:13">
      <c r="A23">
        <v>2</v>
      </c>
      <c r="B23" s="1" t="s">
        <v>2034</v>
      </c>
      <c r="C23" s="1" t="s">
        <v>2035</v>
      </c>
    </row>
    <row r="24" spans="1:13">
      <c r="A24">
        <v>3</v>
      </c>
      <c r="B24" s="1" t="s">
        <v>2036</v>
      </c>
      <c r="C24" s="1" t="s">
        <v>2037</v>
      </c>
    </row>
    <row r="25" spans="1:13">
      <c r="A25">
        <v>4</v>
      </c>
      <c r="B25" s="1" t="s">
        <v>2038</v>
      </c>
      <c r="C25" s="1" t="s">
        <v>2039</v>
      </c>
    </row>
    <row r="26" spans="1:13">
      <c r="A26">
        <v>5</v>
      </c>
      <c r="B26" s="1" t="s">
        <v>2040</v>
      </c>
      <c r="C26" s="1" t="s">
        <v>52</v>
      </c>
    </row>
    <row r="27" spans="1:13">
      <c r="A27">
        <v>6</v>
      </c>
      <c r="B27" s="1" t="s">
        <v>2041</v>
      </c>
      <c r="C27" s="1" t="s">
        <v>2042</v>
      </c>
    </row>
    <row r="28" spans="1:13">
      <c r="A28">
        <v>7</v>
      </c>
      <c r="B28" s="1" t="s">
        <v>1999</v>
      </c>
      <c r="C28" s="1" t="s">
        <v>1998</v>
      </c>
    </row>
    <row r="29" spans="1:13">
      <c r="A29">
        <v>8</v>
      </c>
      <c r="B29" s="1" t="s">
        <v>2043</v>
      </c>
      <c r="C29" s="1" t="s">
        <v>52</v>
      </c>
    </row>
    <row r="30" spans="1:13">
      <c r="A30">
        <v>9</v>
      </c>
      <c r="B30" s="1" t="s">
        <v>2044</v>
      </c>
      <c r="C30" s="1" t="s">
        <v>52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43" activeCellId="1" sqref="E44 G43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view="pageBreakPreview" topLeftCell="B12" zoomScaleNormal="100" zoomScaleSheetLayoutView="100" workbookViewId="0">
      <selection activeCell="E28" sqref="E28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9" max="9" width="10.5" bestFit="1" customWidth="1"/>
  </cols>
  <sheetData>
    <row r="1" spans="1:7" ht="24" customHeight="1">
      <c r="B1" s="130" t="s">
        <v>1928</v>
      </c>
      <c r="C1" s="130"/>
      <c r="D1" s="130"/>
      <c r="E1" s="130"/>
      <c r="F1" s="130"/>
      <c r="G1" s="130"/>
    </row>
    <row r="2" spans="1:7" ht="21.95" customHeight="1">
      <c r="B2" s="131" t="s">
        <v>1929</v>
      </c>
      <c r="C2" s="131"/>
      <c r="D2" s="131"/>
      <c r="E2" s="131"/>
      <c r="F2" s="132"/>
      <c r="G2" s="132"/>
    </row>
    <row r="3" spans="1:7" ht="21.95" customHeight="1">
      <c r="B3" s="133" t="s">
        <v>1930</v>
      </c>
      <c r="C3" s="133"/>
      <c r="D3" s="133"/>
      <c r="E3" s="31" t="s">
        <v>2082</v>
      </c>
      <c r="F3" s="90" t="s">
        <v>1931</v>
      </c>
      <c r="G3" s="28" t="s">
        <v>849</v>
      </c>
    </row>
    <row r="4" spans="1:7" ht="21.95" customHeight="1">
      <c r="A4" s="1" t="s">
        <v>1936</v>
      </c>
      <c r="B4" s="134" t="s">
        <v>1932</v>
      </c>
      <c r="C4" s="134" t="s">
        <v>1933</v>
      </c>
      <c r="D4" s="29" t="s">
        <v>1937</v>
      </c>
      <c r="E4" s="30">
        <f>TRUNC(공종별집계표!F5, 0)</f>
        <v>0</v>
      </c>
      <c r="F4" s="33" t="s">
        <v>52</v>
      </c>
      <c r="G4" s="12" t="s">
        <v>52</v>
      </c>
    </row>
    <row r="5" spans="1:7" ht="21.95" customHeight="1">
      <c r="A5" s="1" t="s">
        <v>1938</v>
      </c>
      <c r="B5" s="134"/>
      <c r="C5" s="134"/>
      <c r="D5" s="29" t="s">
        <v>1939</v>
      </c>
      <c r="E5" s="32">
        <v>0</v>
      </c>
      <c r="F5" s="89" t="s">
        <v>52</v>
      </c>
      <c r="G5" s="12" t="s">
        <v>52</v>
      </c>
    </row>
    <row r="6" spans="1:7" ht="21.95" customHeight="1">
      <c r="A6" s="1" t="s">
        <v>1940</v>
      </c>
      <c r="B6" s="134"/>
      <c r="C6" s="134"/>
      <c r="D6" s="29" t="s">
        <v>1941</v>
      </c>
      <c r="E6" s="30">
        <v>0</v>
      </c>
      <c r="F6" s="33" t="s">
        <v>52</v>
      </c>
      <c r="G6" s="12" t="s">
        <v>52</v>
      </c>
    </row>
    <row r="7" spans="1:7" ht="21.95" customHeight="1">
      <c r="A7" s="1" t="s">
        <v>1942</v>
      </c>
      <c r="B7" s="134"/>
      <c r="C7" s="134"/>
      <c r="D7" s="29" t="s">
        <v>1943</v>
      </c>
      <c r="E7" s="30">
        <f>TRUNC(E4+E5-E6, 0)</f>
        <v>0</v>
      </c>
      <c r="F7" s="33" t="s">
        <v>52</v>
      </c>
      <c r="G7" s="12" t="s">
        <v>52</v>
      </c>
    </row>
    <row r="8" spans="1:7" ht="21.95" customHeight="1">
      <c r="A8" s="1" t="s">
        <v>1944</v>
      </c>
      <c r="B8" s="134"/>
      <c r="C8" s="134" t="s">
        <v>1934</v>
      </c>
      <c r="D8" s="29" t="s">
        <v>1945</v>
      </c>
      <c r="E8" s="32">
        <f>TRUNC(공종별집계표!H5, 0)</f>
        <v>0</v>
      </c>
      <c r="F8" s="89" t="s">
        <v>52</v>
      </c>
      <c r="G8" s="12" t="s">
        <v>52</v>
      </c>
    </row>
    <row r="9" spans="1:7" ht="21.95" customHeight="1">
      <c r="A9" s="1" t="s">
        <v>1946</v>
      </c>
      <c r="B9" s="134"/>
      <c r="C9" s="134"/>
      <c r="D9" s="29" t="s">
        <v>1947</v>
      </c>
      <c r="E9" s="30">
        <f>TRUNC(E8*0.08, 0)</f>
        <v>0</v>
      </c>
      <c r="F9" s="33" t="s">
        <v>1948</v>
      </c>
      <c r="G9" s="12" t="s">
        <v>52</v>
      </c>
    </row>
    <row r="10" spans="1:7" ht="21.95" customHeight="1">
      <c r="A10" s="1" t="s">
        <v>1949</v>
      </c>
      <c r="B10" s="134"/>
      <c r="C10" s="134"/>
      <c r="D10" s="29" t="s">
        <v>1943</v>
      </c>
      <c r="E10" s="32">
        <f>TRUNC(E8+E9, 0)</f>
        <v>0</v>
      </c>
      <c r="F10" s="89" t="s">
        <v>52</v>
      </c>
      <c r="G10" s="12" t="s">
        <v>52</v>
      </c>
    </row>
    <row r="11" spans="1:7" ht="21.95" customHeight="1">
      <c r="A11" s="1" t="s">
        <v>1950</v>
      </c>
      <c r="B11" s="134"/>
      <c r="C11" s="134" t="s">
        <v>1935</v>
      </c>
      <c r="D11" s="29" t="s">
        <v>1951</v>
      </c>
      <c r="E11" s="32">
        <f>TRUNC(공종별집계표!J5, 0)</f>
        <v>0</v>
      </c>
      <c r="F11" s="89" t="s">
        <v>52</v>
      </c>
      <c r="G11" s="12" t="s">
        <v>52</v>
      </c>
    </row>
    <row r="12" spans="1:7" ht="21.95" customHeight="1">
      <c r="A12" s="1" t="s">
        <v>1952</v>
      </c>
      <c r="B12" s="134"/>
      <c r="C12" s="134"/>
      <c r="D12" s="29" t="s">
        <v>1953</v>
      </c>
      <c r="E12" s="32">
        <v>0</v>
      </c>
      <c r="F12" s="89" t="s">
        <v>52</v>
      </c>
      <c r="G12" s="12" t="s">
        <v>52</v>
      </c>
    </row>
    <row r="13" spans="1:7" ht="21.95" customHeight="1">
      <c r="A13" s="1" t="s">
        <v>1954</v>
      </c>
      <c r="B13" s="134"/>
      <c r="C13" s="134"/>
      <c r="D13" s="29" t="s">
        <v>1955</v>
      </c>
      <c r="E13" s="32">
        <f>TRUNC(E10*0.0375, 0)</f>
        <v>0</v>
      </c>
      <c r="F13" s="89" t="s">
        <v>1956</v>
      </c>
      <c r="G13" s="12" t="s">
        <v>52</v>
      </c>
    </row>
    <row r="14" spans="1:7" ht="21.95" customHeight="1">
      <c r="A14" s="1" t="s">
        <v>1957</v>
      </c>
      <c r="B14" s="134"/>
      <c r="C14" s="134"/>
      <c r="D14" s="29" t="s">
        <v>1958</v>
      </c>
      <c r="E14" s="32">
        <f>TRUNC(E10*0.0087, 0)</f>
        <v>0</v>
      </c>
      <c r="F14" s="89" t="s">
        <v>1959</v>
      </c>
      <c r="G14" s="12" t="s">
        <v>52</v>
      </c>
    </row>
    <row r="15" spans="1:7" ht="21.95" customHeight="1">
      <c r="A15" s="1" t="s">
        <v>1960</v>
      </c>
      <c r="B15" s="134"/>
      <c r="C15" s="134"/>
      <c r="D15" s="29" t="s">
        <v>1961</v>
      </c>
      <c r="E15" s="32">
        <f>TRUNC(E8*0.0323, 0)</f>
        <v>0</v>
      </c>
      <c r="F15" s="89" t="s">
        <v>1962</v>
      </c>
      <c r="G15" s="12" t="s">
        <v>52</v>
      </c>
    </row>
    <row r="16" spans="1:7" ht="21.95" customHeight="1">
      <c r="A16" s="1" t="s">
        <v>1963</v>
      </c>
      <c r="B16" s="134"/>
      <c r="C16" s="134"/>
      <c r="D16" s="29" t="s">
        <v>1964</v>
      </c>
      <c r="E16" s="32">
        <f>TRUNC(E8*0.045, 0)</f>
        <v>0</v>
      </c>
      <c r="F16" s="89" t="s">
        <v>1965</v>
      </c>
      <c r="G16" s="12" t="s">
        <v>52</v>
      </c>
    </row>
    <row r="17" spans="1:7" ht="21.95" customHeight="1">
      <c r="A17" s="1" t="s">
        <v>1966</v>
      </c>
      <c r="B17" s="134"/>
      <c r="C17" s="134"/>
      <c r="D17" s="29" t="s">
        <v>1967</v>
      </c>
      <c r="E17" s="32">
        <f>TRUNC(E15*0.0851, 0)</f>
        <v>0</v>
      </c>
      <c r="F17" s="89" t="s">
        <v>1968</v>
      </c>
      <c r="G17" s="12" t="s">
        <v>52</v>
      </c>
    </row>
    <row r="18" spans="1:7" ht="21.95" customHeight="1">
      <c r="A18" s="1" t="s">
        <v>1969</v>
      </c>
      <c r="B18" s="134"/>
      <c r="C18" s="134"/>
      <c r="D18" s="29" t="s">
        <v>1970</v>
      </c>
      <c r="E18" s="32">
        <f>TRUNC(E8*0.023, 0)</f>
        <v>0</v>
      </c>
      <c r="F18" s="89" t="s">
        <v>1971</v>
      </c>
      <c r="G18" s="12" t="s">
        <v>52</v>
      </c>
    </row>
    <row r="19" spans="1:7" ht="21.95" customHeight="1">
      <c r="A19" s="1" t="s">
        <v>1972</v>
      </c>
      <c r="B19" s="134"/>
      <c r="C19" s="134"/>
      <c r="D19" s="29" t="s">
        <v>1973</v>
      </c>
      <c r="E19" s="32">
        <f>TRUNC((E7+E8)*0.0293, 0)</f>
        <v>0</v>
      </c>
      <c r="F19" s="89" t="s">
        <v>1974</v>
      </c>
      <c r="G19" s="12" t="s">
        <v>1975</v>
      </c>
    </row>
    <row r="20" spans="1:7" ht="21.95" customHeight="1">
      <c r="A20" s="1" t="s">
        <v>1976</v>
      </c>
      <c r="B20" s="134"/>
      <c r="C20" s="134"/>
      <c r="D20" s="29" t="s">
        <v>1973</v>
      </c>
      <c r="E20" s="32">
        <f>TRUNC((E7+E8+E29/1.1)*0.0293, 0)</f>
        <v>0</v>
      </c>
      <c r="F20" s="89" t="s">
        <v>1977</v>
      </c>
      <c r="G20" s="12" t="s">
        <v>1978</v>
      </c>
    </row>
    <row r="21" spans="1:7" ht="21.95" customHeight="1">
      <c r="A21" s="1" t="s">
        <v>1979</v>
      </c>
      <c r="B21" s="134"/>
      <c r="C21" s="134"/>
      <c r="D21" s="29" t="s">
        <v>1980</v>
      </c>
      <c r="E21" s="32">
        <f>TRUNC((E7+E10)*0.056, 0)</f>
        <v>0</v>
      </c>
      <c r="F21" s="89" t="s">
        <v>1981</v>
      </c>
      <c r="G21" s="12" t="s">
        <v>52</v>
      </c>
    </row>
    <row r="22" spans="1:7" ht="21.95" customHeight="1">
      <c r="A22" s="1" t="s">
        <v>1982</v>
      </c>
      <c r="B22" s="134"/>
      <c r="C22" s="134"/>
      <c r="D22" s="29" t="s">
        <v>1943</v>
      </c>
      <c r="E22" s="32">
        <f>TRUNC(E11+E12+E13+E14+E15+E16+E18+E19+E17+E21, 0)</f>
        <v>0</v>
      </c>
      <c r="F22" s="89" t="s">
        <v>52</v>
      </c>
      <c r="G22" s="12" t="s">
        <v>52</v>
      </c>
    </row>
    <row r="23" spans="1:7" ht="21.95" customHeight="1">
      <c r="A23" s="1" t="s">
        <v>1983</v>
      </c>
      <c r="B23" s="126" t="s">
        <v>1984</v>
      </c>
      <c r="C23" s="126"/>
      <c r="D23" s="127"/>
      <c r="E23" s="32">
        <f>TRUNC(E7+E10+E22, 0)</f>
        <v>0</v>
      </c>
      <c r="F23" s="89" t="s">
        <v>52</v>
      </c>
      <c r="G23" s="12" t="s">
        <v>52</v>
      </c>
    </row>
    <row r="24" spans="1:7" ht="21.95" customHeight="1">
      <c r="A24" s="1" t="s">
        <v>1985</v>
      </c>
      <c r="B24" s="126" t="s">
        <v>1986</v>
      </c>
      <c r="C24" s="126"/>
      <c r="D24" s="127"/>
      <c r="E24" s="32">
        <f>TRUNC(E23*0.06, 0)</f>
        <v>0</v>
      </c>
      <c r="F24" s="89" t="s">
        <v>1987</v>
      </c>
      <c r="G24" s="12" t="s">
        <v>52</v>
      </c>
    </row>
    <row r="25" spans="1:7" ht="21.95" customHeight="1">
      <c r="A25" s="1" t="s">
        <v>1988</v>
      </c>
      <c r="B25" s="126" t="s">
        <v>1989</v>
      </c>
      <c r="C25" s="126"/>
      <c r="D25" s="127"/>
      <c r="E25" s="32">
        <f>TRUNC((E10+E22+E24)*0.15, 0)</f>
        <v>0</v>
      </c>
      <c r="F25" s="89" t="s">
        <v>1990</v>
      </c>
      <c r="G25" s="12" t="s">
        <v>52</v>
      </c>
    </row>
    <row r="26" spans="1:7" ht="21.95" customHeight="1">
      <c r="A26" s="1" t="s">
        <v>1991</v>
      </c>
      <c r="B26" s="126" t="s">
        <v>1992</v>
      </c>
      <c r="C26" s="126"/>
      <c r="D26" s="127"/>
      <c r="E26" s="30">
        <f>TRUNC(E23+E24+E25, 0)</f>
        <v>0</v>
      </c>
      <c r="F26" s="33" t="s">
        <v>52</v>
      </c>
      <c r="G26" s="12" t="s">
        <v>52</v>
      </c>
    </row>
    <row r="27" spans="1:7" ht="21.95" customHeight="1">
      <c r="A27" s="1" t="s">
        <v>1993</v>
      </c>
      <c r="B27" s="126" t="s">
        <v>1994</v>
      </c>
      <c r="C27" s="126"/>
      <c r="D27" s="127"/>
      <c r="E27" s="30">
        <f>TRUNC(E26*0.1, 0)</f>
        <v>0</v>
      </c>
      <c r="F27" s="33" t="s">
        <v>1995</v>
      </c>
      <c r="G27" s="12" t="s">
        <v>52</v>
      </c>
    </row>
    <row r="28" spans="1:7" ht="21.95" customHeight="1">
      <c r="A28" s="1" t="s">
        <v>1996</v>
      </c>
      <c r="B28" s="128" t="s">
        <v>1997</v>
      </c>
      <c r="C28" s="128"/>
      <c r="D28" s="129"/>
      <c r="E28" s="149">
        <v>455312000</v>
      </c>
      <c r="F28" s="92" t="s">
        <v>52</v>
      </c>
      <c r="G28" s="91" t="s">
        <v>52</v>
      </c>
    </row>
    <row r="29" spans="1:7" ht="21.95" customHeight="1">
      <c r="A29" s="1" t="s">
        <v>1998</v>
      </c>
      <c r="B29" s="126" t="s">
        <v>1999</v>
      </c>
      <c r="C29" s="126"/>
      <c r="D29" s="127"/>
      <c r="E29" s="30">
        <f>TRUNC(공종별집계표!T14, 0)</f>
        <v>0</v>
      </c>
      <c r="F29" s="12" t="s">
        <v>52</v>
      </c>
      <c r="G29" s="12" t="s">
        <v>2000</v>
      </c>
    </row>
    <row r="30" spans="1:7" ht="21.95" customHeight="1">
      <c r="A30" s="1" t="s">
        <v>2001</v>
      </c>
      <c r="B30" s="126" t="s">
        <v>2002</v>
      </c>
      <c r="C30" s="126"/>
      <c r="D30" s="127"/>
      <c r="E30" s="30"/>
      <c r="F30" s="12" t="s">
        <v>52</v>
      </c>
      <c r="G30" s="12" t="s">
        <v>2003</v>
      </c>
    </row>
  </sheetData>
  <mergeCells count="16">
    <mergeCell ref="B1:G1"/>
    <mergeCell ref="B2:E2"/>
    <mergeCell ref="F2:G2"/>
    <mergeCell ref="B3:D3"/>
    <mergeCell ref="B4:B22"/>
    <mergeCell ref="C4:C7"/>
    <mergeCell ref="C8:C10"/>
    <mergeCell ref="C11:C22"/>
    <mergeCell ref="B29:D29"/>
    <mergeCell ref="B30:D30"/>
    <mergeCell ref="B23:D23"/>
    <mergeCell ref="B24:D24"/>
    <mergeCell ref="B25:D25"/>
    <mergeCell ref="B26:D26"/>
    <mergeCell ref="B27:D27"/>
    <mergeCell ref="B28:D28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view="pageBreakPreview" zoomScaleNormal="100" zoomScaleSheetLayoutView="100" workbookViewId="0">
      <selection sqref="A1:M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20" ht="30" customHeight="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20" ht="30" customHeight="1">
      <c r="A3" s="136" t="s">
        <v>2</v>
      </c>
      <c r="B3" s="136" t="s">
        <v>3</v>
      </c>
      <c r="C3" s="136" t="s">
        <v>4</v>
      </c>
      <c r="D3" s="136" t="s">
        <v>5</v>
      </c>
      <c r="E3" s="136" t="s">
        <v>6</v>
      </c>
      <c r="F3" s="136"/>
      <c r="G3" s="136" t="s">
        <v>9</v>
      </c>
      <c r="H3" s="136"/>
      <c r="I3" s="136" t="s">
        <v>10</v>
      </c>
      <c r="J3" s="136"/>
      <c r="K3" s="136" t="s">
        <v>11</v>
      </c>
      <c r="L3" s="136"/>
      <c r="M3" s="136" t="s">
        <v>12</v>
      </c>
      <c r="N3" s="135" t="s">
        <v>13</v>
      </c>
      <c r="O3" s="135" t="s">
        <v>14</v>
      </c>
      <c r="P3" s="135" t="s">
        <v>15</v>
      </c>
      <c r="Q3" s="135" t="s">
        <v>16</v>
      </c>
      <c r="R3" s="135" t="s">
        <v>17</v>
      </c>
      <c r="S3" s="135" t="s">
        <v>18</v>
      </c>
      <c r="T3" s="135" t="s">
        <v>19</v>
      </c>
    </row>
    <row r="4" spans="1:20" ht="30" customHeight="1">
      <c r="A4" s="137"/>
      <c r="B4" s="137"/>
      <c r="C4" s="137"/>
      <c r="D4" s="137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137"/>
      <c r="N4" s="135"/>
      <c r="O4" s="135"/>
      <c r="P4" s="135"/>
      <c r="Q4" s="135"/>
      <c r="R4" s="135"/>
      <c r="S4" s="135"/>
      <c r="T4" s="135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</f>
        <v>0</v>
      </c>
      <c r="F5" s="10">
        <f t="shared" ref="F5:F17" si="0">E5*D5</f>
        <v>0</v>
      </c>
      <c r="G5" s="10">
        <f>H6</f>
        <v>0</v>
      </c>
      <c r="H5" s="10">
        <f t="shared" ref="H5:H17" si="1">G5*D5</f>
        <v>0</v>
      </c>
      <c r="I5" s="10">
        <f>J6</f>
        <v>0</v>
      </c>
      <c r="J5" s="10">
        <f t="shared" ref="J5:J17" si="2">I5*D5</f>
        <v>0</v>
      </c>
      <c r="K5" s="10">
        <f t="shared" ref="K5:K17" si="3">E5+G5+I5</f>
        <v>0</v>
      </c>
      <c r="L5" s="10">
        <f t="shared" ref="L5:L17" si="4">F5+H5+J5</f>
        <v>0</v>
      </c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F7+F8+F9+F10+F11+F12+F13</f>
        <v>0</v>
      </c>
      <c r="F6" s="10">
        <f t="shared" si="0"/>
        <v>0</v>
      </c>
      <c r="G6" s="10">
        <f>H7+H8+H9+H10+H11+H12+H13</f>
        <v>0</v>
      </c>
      <c r="H6" s="10">
        <f t="shared" si="1"/>
        <v>0</v>
      </c>
      <c r="I6" s="10">
        <f>J7+J8+J9+J10+J11+J12+J13</f>
        <v>0</v>
      </c>
      <c r="J6" s="10">
        <f t="shared" si="2"/>
        <v>0</v>
      </c>
      <c r="K6" s="10">
        <f t="shared" si="3"/>
        <v>0</v>
      </c>
      <c r="L6" s="10">
        <f t="shared" si="4"/>
        <v>0</v>
      </c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공종별내역서!F51</f>
        <v>0</v>
      </c>
      <c r="F7" s="10">
        <f t="shared" si="0"/>
        <v>0</v>
      </c>
      <c r="G7" s="10">
        <f>공종별내역서!H51</f>
        <v>0</v>
      </c>
      <c r="H7" s="10">
        <f t="shared" si="1"/>
        <v>0</v>
      </c>
      <c r="I7" s="10">
        <f>공종별내역서!J51</f>
        <v>0</v>
      </c>
      <c r="J7" s="10">
        <f t="shared" si="2"/>
        <v>0</v>
      </c>
      <c r="K7" s="10">
        <f t="shared" si="3"/>
        <v>0</v>
      </c>
      <c r="L7" s="10">
        <f t="shared" si="4"/>
        <v>0</v>
      </c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213</v>
      </c>
      <c r="B8" s="8" t="s">
        <v>52</v>
      </c>
      <c r="C8" s="8" t="s">
        <v>52</v>
      </c>
      <c r="D8" s="9">
        <v>1</v>
      </c>
      <c r="E8" s="10">
        <f>공종별내역서!F99</f>
        <v>0</v>
      </c>
      <c r="F8" s="10">
        <f t="shared" si="0"/>
        <v>0</v>
      </c>
      <c r="G8" s="10">
        <f>공종별내역서!H99</f>
        <v>0</v>
      </c>
      <c r="H8" s="10">
        <f t="shared" si="1"/>
        <v>0</v>
      </c>
      <c r="I8" s="10">
        <f>공종별내역서!J99</f>
        <v>0</v>
      </c>
      <c r="J8" s="10">
        <f t="shared" si="2"/>
        <v>0</v>
      </c>
      <c r="K8" s="10">
        <f t="shared" si="3"/>
        <v>0</v>
      </c>
      <c r="L8" s="10">
        <f t="shared" si="4"/>
        <v>0</v>
      </c>
      <c r="M8" s="8" t="s">
        <v>52</v>
      </c>
      <c r="N8" s="2" t="s">
        <v>214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30" customHeight="1">
      <c r="A9" s="8" t="s">
        <v>290</v>
      </c>
      <c r="B9" s="8" t="s">
        <v>52</v>
      </c>
      <c r="C9" s="8" t="s">
        <v>52</v>
      </c>
      <c r="D9" s="9">
        <v>1</v>
      </c>
      <c r="E9" s="10">
        <f>공종별내역서!F171</f>
        <v>0</v>
      </c>
      <c r="F9" s="10">
        <f t="shared" si="0"/>
        <v>0</v>
      </c>
      <c r="G9" s="10">
        <f>공종별내역서!H171</f>
        <v>0</v>
      </c>
      <c r="H9" s="10">
        <f t="shared" si="1"/>
        <v>0</v>
      </c>
      <c r="I9" s="10">
        <f>공종별내역서!J171</f>
        <v>0</v>
      </c>
      <c r="J9" s="10">
        <f t="shared" si="2"/>
        <v>0</v>
      </c>
      <c r="K9" s="10">
        <f t="shared" si="3"/>
        <v>0</v>
      </c>
      <c r="L9" s="10">
        <f t="shared" si="4"/>
        <v>0</v>
      </c>
      <c r="M9" s="8" t="s">
        <v>52</v>
      </c>
      <c r="N9" s="2" t="s">
        <v>291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6"/>
    </row>
    <row r="10" spans="1:20" ht="30" customHeight="1">
      <c r="A10" s="8" t="s">
        <v>485</v>
      </c>
      <c r="B10" s="8" t="s">
        <v>52</v>
      </c>
      <c r="C10" s="8" t="s">
        <v>52</v>
      </c>
      <c r="D10" s="9">
        <v>1</v>
      </c>
      <c r="E10" s="10">
        <f>공종별내역서!F219</f>
        <v>0</v>
      </c>
      <c r="F10" s="10">
        <f t="shared" si="0"/>
        <v>0</v>
      </c>
      <c r="G10" s="10">
        <f>공종별내역서!H219</f>
        <v>0</v>
      </c>
      <c r="H10" s="10">
        <f t="shared" si="1"/>
        <v>0</v>
      </c>
      <c r="I10" s="10">
        <f>공종별내역서!J219</f>
        <v>0</v>
      </c>
      <c r="J10" s="10">
        <f t="shared" si="2"/>
        <v>0</v>
      </c>
      <c r="K10" s="10">
        <f t="shared" si="3"/>
        <v>0</v>
      </c>
      <c r="L10" s="10">
        <f t="shared" si="4"/>
        <v>0</v>
      </c>
      <c r="M10" s="8" t="s">
        <v>52</v>
      </c>
      <c r="N10" s="2" t="s">
        <v>486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6"/>
    </row>
    <row r="11" spans="1:20" ht="30" customHeight="1">
      <c r="A11" s="8" t="s">
        <v>526</v>
      </c>
      <c r="B11" s="8" t="s">
        <v>52</v>
      </c>
      <c r="C11" s="8" t="s">
        <v>52</v>
      </c>
      <c r="D11" s="9">
        <v>1</v>
      </c>
      <c r="E11" s="10">
        <f>공종별내역서!F267</f>
        <v>0</v>
      </c>
      <c r="F11" s="10">
        <f t="shared" si="0"/>
        <v>0</v>
      </c>
      <c r="G11" s="10">
        <f>공종별내역서!H267</f>
        <v>0</v>
      </c>
      <c r="H11" s="10">
        <f t="shared" si="1"/>
        <v>0</v>
      </c>
      <c r="I11" s="10">
        <f>공종별내역서!J267</f>
        <v>0</v>
      </c>
      <c r="J11" s="10">
        <f t="shared" si="2"/>
        <v>0</v>
      </c>
      <c r="K11" s="10">
        <f t="shared" si="3"/>
        <v>0</v>
      </c>
      <c r="L11" s="10">
        <f t="shared" si="4"/>
        <v>0</v>
      </c>
      <c r="M11" s="8" t="s">
        <v>52</v>
      </c>
      <c r="N11" s="2" t="s">
        <v>527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6"/>
    </row>
    <row r="12" spans="1:20" ht="30" customHeight="1">
      <c r="A12" s="8" t="s">
        <v>617</v>
      </c>
      <c r="B12" s="8" t="s">
        <v>52</v>
      </c>
      <c r="C12" s="8" t="s">
        <v>52</v>
      </c>
      <c r="D12" s="9">
        <v>1</v>
      </c>
      <c r="E12" s="10">
        <f>공종별내역서!F291</f>
        <v>0</v>
      </c>
      <c r="F12" s="10">
        <f t="shared" si="0"/>
        <v>0</v>
      </c>
      <c r="G12" s="10">
        <f>공종별내역서!H291</f>
        <v>0</v>
      </c>
      <c r="H12" s="10">
        <f t="shared" si="1"/>
        <v>0</v>
      </c>
      <c r="I12" s="10">
        <f>공종별내역서!J291</f>
        <v>0</v>
      </c>
      <c r="J12" s="10">
        <f t="shared" si="2"/>
        <v>0</v>
      </c>
      <c r="K12" s="10">
        <f t="shared" si="3"/>
        <v>0</v>
      </c>
      <c r="L12" s="10">
        <f t="shared" si="4"/>
        <v>0</v>
      </c>
      <c r="M12" s="8" t="s">
        <v>52</v>
      </c>
      <c r="N12" s="2" t="s">
        <v>618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6"/>
    </row>
    <row r="13" spans="1:20" ht="30" customHeight="1">
      <c r="A13" s="8" t="s">
        <v>674</v>
      </c>
      <c r="B13" s="8" t="s">
        <v>52</v>
      </c>
      <c r="C13" s="8" t="s">
        <v>52</v>
      </c>
      <c r="D13" s="9">
        <v>1</v>
      </c>
      <c r="E13" s="10">
        <f>공종별내역서!F315</f>
        <v>0</v>
      </c>
      <c r="F13" s="10">
        <f t="shared" si="0"/>
        <v>0</v>
      </c>
      <c r="G13" s="10">
        <f>공종별내역서!H315</f>
        <v>0</v>
      </c>
      <c r="H13" s="10">
        <f t="shared" si="1"/>
        <v>0</v>
      </c>
      <c r="I13" s="10">
        <f>공종별내역서!J315</f>
        <v>0</v>
      </c>
      <c r="J13" s="10">
        <f t="shared" si="2"/>
        <v>0</v>
      </c>
      <c r="K13" s="10">
        <f t="shared" si="3"/>
        <v>0</v>
      </c>
      <c r="L13" s="10">
        <f t="shared" si="4"/>
        <v>0</v>
      </c>
      <c r="M13" s="8" t="s">
        <v>52</v>
      </c>
      <c r="N13" s="2" t="s">
        <v>675</v>
      </c>
      <c r="O13" s="2" t="s">
        <v>52</v>
      </c>
      <c r="P13" s="2" t="s">
        <v>55</v>
      </c>
      <c r="Q13" s="2" t="s">
        <v>52</v>
      </c>
      <c r="R13" s="3">
        <v>3</v>
      </c>
      <c r="S13" s="2" t="s">
        <v>52</v>
      </c>
      <c r="T13" s="6"/>
    </row>
    <row r="14" spans="1:20" ht="30" customHeight="1">
      <c r="A14" s="8" t="s">
        <v>755</v>
      </c>
      <c r="B14" s="8" t="s">
        <v>52</v>
      </c>
      <c r="C14" s="8" t="s">
        <v>52</v>
      </c>
      <c r="D14" s="9">
        <v>1</v>
      </c>
      <c r="E14" s="10">
        <f>F15</f>
        <v>0</v>
      </c>
      <c r="F14" s="10">
        <f t="shared" si="0"/>
        <v>0</v>
      </c>
      <c r="G14" s="10">
        <f>H15</f>
        <v>0</v>
      </c>
      <c r="H14" s="10">
        <f t="shared" si="1"/>
        <v>0</v>
      </c>
      <c r="I14" s="10">
        <f>J15</f>
        <v>0</v>
      </c>
      <c r="J14" s="10">
        <f t="shared" si="2"/>
        <v>0</v>
      </c>
      <c r="K14" s="10">
        <f t="shared" si="3"/>
        <v>0</v>
      </c>
      <c r="L14" s="10">
        <f t="shared" si="4"/>
        <v>0</v>
      </c>
      <c r="M14" s="8" t="s">
        <v>52</v>
      </c>
      <c r="N14" s="2" t="s">
        <v>756</v>
      </c>
      <c r="O14" s="2" t="s">
        <v>52</v>
      </c>
      <c r="P14" s="2" t="s">
        <v>52</v>
      </c>
      <c r="Q14" s="2" t="s">
        <v>757</v>
      </c>
      <c r="R14" s="3">
        <v>2</v>
      </c>
      <c r="S14" s="2" t="s">
        <v>52</v>
      </c>
      <c r="T14" s="6">
        <f>L14*1</f>
        <v>0</v>
      </c>
    </row>
    <row r="15" spans="1:20" ht="30" customHeight="1">
      <c r="A15" s="8" t="s">
        <v>758</v>
      </c>
      <c r="B15" s="8" t="s">
        <v>52</v>
      </c>
      <c r="C15" s="8" t="s">
        <v>52</v>
      </c>
      <c r="D15" s="9">
        <v>1</v>
      </c>
      <c r="E15" s="10">
        <f>F16+F17</f>
        <v>0</v>
      </c>
      <c r="F15" s="10">
        <f t="shared" si="0"/>
        <v>0</v>
      </c>
      <c r="G15" s="10">
        <f>H16+H17</f>
        <v>0</v>
      </c>
      <c r="H15" s="10">
        <f t="shared" si="1"/>
        <v>0</v>
      </c>
      <c r="I15" s="10">
        <f>J16+J17</f>
        <v>0</v>
      </c>
      <c r="J15" s="10">
        <f t="shared" si="2"/>
        <v>0</v>
      </c>
      <c r="K15" s="10">
        <f t="shared" si="3"/>
        <v>0</v>
      </c>
      <c r="L15" s="10">
        <f t="shared" si="4"/>
        <v>0</v>
      </c>
      <c r="M15" s="8" t="s">
        <v>52</v>
      </c>
      <c r="N15" s="2" t="s">
        <v>759</v>
      </c>
      <c r="O15" s="2" t="s">
        <v>52</v>
      </c>
      <c r="P15" s="2" t="s">
        <v>756</v>
      </c>
      <c r="Q15" s="2" t="s">
        <v>52</v>
      </c>
      <c r="R15" s="3">
        <v>3</v>
      </c>
      <c r="S15" s="2" t="s">
        <v>52</v>
      </c>
      <c r="T15" s="6"/>
    </row>
    <row r="16" spans="1:20" ht="30" customHeight="1">
      <c r="A16" s="8" t="s">
        <v>760</v>
      </c>
      <c r="B16" s="8" t="s">
        <v>52</v>
      </c>
      <c r="C16" s="8" t="s">
        <v>52</v>
      </c>
      <c r="D16" s="9">
        <v>1</v>
      </c>
      <c r="E16" s="10">
        <f>공종별내역서!F339</f>
        <v>0</v>
      </c>
      <c r="F16" s="10">
        <f t="shared" si="0"/>
        <v>0</v>
      </c>
      <c r="G16" s="10">
        <f>공종별내역서!H339</f>
        <v>0</v>
      </c>
      <c r="H16" s="10">
        <f t="shared" si="1"/>
        <v>0</v>
      </c>
      <c r="I16" s="10">
        <f>공종별내역서!J339</f>
        <v>0</v>
      </c>
      <c r="J16" s="10">
        <f t="shared" si="2"/>
        <v>0</v>
      </c>
      <c r="K16" s="10">
        <f t="shared" si="3"/>
        <v>0</v>
      </c>
      <c r="L16" s="10">
        <f t="shared" si="4"/>
        <v>0</v>
      </c>
      <c r="M16" s="8" t="s">
        <v>52</v>
      </c>
      <c r="N16" s="2" t="s">
        <v>761</v>
      </c>
      <c r="O16" s="2" t="s">
        <v>52</v>
      </c>
      <c r="P16" s="2" t="s">
        <v>759</v>
      </c>
      <c r="Q16" s="2" t="s">
        <v>52</v>
      </c>
      <c r="R16" s="3">
        <v>4</v>
      </c>
      <c r="S16" s="2" t="s">
        <v>52</v>
      </c>
      <c r="T16" s="6"/>
    </row>
    <row r="17" spans="1:20" ht="30" customHeight="1">
      <c r="A17" s="8" t="s">
        <v>792</v>
      </c>
      <c r="B17" s="8" t="s">
        <v>52</v>
      </c>
      <c r="C17" s="8" t="s">
        <v>52</v>
      </c>
      <c r="D17" s="9">
        <v>1</v>
      </c>
      <c r="E17" s="10">
        <f>공종별내역서!F387</f>
        <v>0</v>
      </c>
      <c r="F17" s="10">
        <f t="shared" si="0"/>
        <v>0</v>
      </c>
      <c r="G17" s="10">
        <f>공종별내역서!H387</f>
        <v>0</v>
      </c>
      <c r="H17" s="10">
        <f t="shared" si="1"/>
        <v>0</v>
      </c>
      <c r="I17" s="10">
        <f>공종별내역서!J387</f>
        <v>0</v>
      </c>
      <c r="J17" s="10">
        <f t="shared" si="2"/>
        <v>0</v>
      </c>
      <c r="K17" s="10">
        <f t="shared" si="3"/>
        <v>0</v>
      </c>
      <c r="L17" s="10">
        <f t="shared" si="4"/>
        <v>0</v>
      </c>
      <c r="M17" s="8" t="s">
        <v>52</v>
      </c>
      <c r="N17" s="2" t="s">
        <v>793</v>
      </c>
      <c r="O17" s="2" t="s">
        <v>52</v>
      </c>
      <c r="P17" s="2" t="s">
        <v>759</v>
      </c>
      <c r="Q17" s="2" t="s">
        <v>52</v>
      </c>
      <c r="R17" s="3">
        <v>4</v>
      </c>
      <c r="S17" s="2" t="s">
        <v>52</v>
      </c>
      <c r="T17" s="6"/>
    </row>
    <row r="18" spans="1:20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>
      <c r="A27" s="8" t="s">
        <v>211</v>
      </c>
      <c r="B27" s="9"/>
      <c r="C27" s="9"/>
      <c r="D27" s="9"/>
      <c r="E27" s="9"/>
      <c r="F27" s="10">
        <f>F5</f>
        <v>0</v>
      </c>
      <c r="G27" s="9"/>
      <c r="H27" s="10">
        <f>H5</f>
        <v>0</v>
      </c>
      <c r="I27" s="9"/>
      <c r="J27" s="10">
        <f>J5</f>
        <v>0</v>
      </c>
      <c r="K27" s="9"/>
      <c r="L27" s="10">
        <f>L5</f>
        <v>0</v>
      </c>
      <c r="M27" s="9"/>
      <c r="T27" s="5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387"/>
  <sheetViews>
    <sheetView view="pageBreakPreview" zoomScale="85" zoomScaleNormal="100" zoomScaleSheetLayoutView="85" workbookViewId="0">
      <selection sqref="A1:M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139" t="s">
        <v>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48" ht="30" customHeight="1">
      <c r="A2" s="136" t="s">
        <v>2</v>
      </c>
      <c r="B2" s="136" t="s">
        <v>3</v>
      </c>
      <c r="C2" s="136" t="s">
        <v>4</v>
      </c>
      <c r="D2" s="136" t="s">
        <v>5</v>
      </c>
      <c r="E2" s="136" t="s">
        <v>6</v>
      </c>
      <c r="F2" s="136"/>
      <c r="G2" s="136" t="s">
        <v>9</v>
      </c>
      <c r="H2" s="136"/>
      <c r="I2" s="136" t="s">
        <v>10</v>
      </c>
      <c r="J2" s="136"/>
      <c r="K2" s="136" t="s">
        <v>11</v>
      </c>
      <c r="L2" s="136"/>
      <c r="M2" s="136" t="s">
        <v>12</v>
      </c>
      <c r="N2" s="135" t="s">
        <v>20</v>
      </c>
      <c r="O2" s="135" t="s">
        <v>14</v>
      </c>
      <c r="P2" s="135" t="s">
        <v>21</v>
      </c>
      <c r="Q2" s="135" t="s">
        <v>13</v>
      </c>
      <c r="R2" s="135" t="s">
        <v>22</v>
      </c>
      <c r="S2" s="135" t="s">
        <v>23</v>
      </c>
      <c r="T2" s="135" t="s">
        <v>24</v>
      </c>
      <c r="U2" s="135" t="s">
        <v>25</v>
      </c>
      <c r="V2" s="135" t="s">
        <v>26</v>
      </c>
      <c r="W2" s="135" t="s">
        <v>27</v>
      </c>
      <c r="X2" s="135" t="s">
        <v>28</v>
      </c>
      <c r="Y2" s="135" t="s">
        <v>29</v>
      </c>
      <c r="Z2" s="135" t="s">
        <v>30</v>
      </c>
      <c r="AA2" s="135" t="s">
        <v>31</v>
      </c>
      <c r="AB2" s="135" t="s">
        <v>32</v>
      </c>
      <c r="AC2" s="135" t="s">
        <v>33</v>
      </c>
      <c r="AD2" s="135" t="s">
        <v>34</v>
      </c>
      <c r="AE2" s="135" t="s">
        <v>35</v>
      </c>
      <c r="AF2" s="135" t="s">
        <v>36</v>
      </c>
      <c r="AG2" s="135" t="s">
        <v>37</v>
      </c>
      <c r="AH2" s="135" t="s">
        <v>38</v>
      </c>
      <c r="AI2" s="135" t="s">
        <v>39</v>
      </c>
      <c r="AJ2" s="135" t="s">
        <v>40</v>
      </c>
      <c r="AK2" s="135" t="s">
        <v>41</v>
      </c>
      <c r="AL2" s="135" t="s">
        <v>42</v>
      </c>
      <c r="AM2" s="135" t="s">
        <v>43</v>
      </c>
      <c r="AN2" s="135" t="s">
        <v>44</v>
      </c>
      <c r="AO2" s="135" t="s">
        <v>45</v>
      </c>
      <c r="AP2" s="135" t="s">
        <v>46</v>
      </c>
      <c r="AQ2" s="135" t="s">
        <v>47</v>
      </c>
      <c r="AR2" s="135" t="s">
        <v>48</v>
      </c>
      <c r="AS2" s="135" t="s">
        <v>16</v>
      </c>
      <c r="AT2" s="135" t="s">
        <v>17</v>
      </c>
      <c r="AU2" s="135" t="s">
        <v>49</v>
      </c>
      <c r="AV2" s="135" t="s">
        <v>50</v>
      </c>
    </row>
    <row r="3" spans="1:48" ht="30" customHeight="1">
      <c r="A3" s="136"/>
      <c r="B3" s="136"/>
      <c r="C3" s="136"/>
      <c r="D3" s="136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36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</row>
    <row r="4" spans="1:48" ht="30" customHeight="1">
      <c r="A4" s="8" t="s">
        <v>56</v>
      </c>
      <c r="B4" s="9" t="s">
        <v>58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59</v>
      </c>
      <c r="B5" s="8" t="s">
        <v>60</v>
      </c>
      <c r="C5" s="8" t="s">
        <v>61</v>
      </c>
      <c r="D5" s="9">
        <v>170</v>
      </c>
      <c r="E5" s="11">
        <f>TRUNC(일위대가목록!E20,0)</f>
        <v>0</v>
      </c>
      <c r="F5" s="11">
        <f t="shared" ref="F5:F39" si="0">TRUNC(E5*D5, 0)</f>
        <v>0</v>
      </c>
      <c r="G5" s="11">
        <f>TRUNC(일위대가목록!F20,0)</f>
        <v>0</v>
      </c>
      <c r="H5" s="11">
        <f t="shared" ref="H5:H39" si="1">TRUNC(G5*D5, 0)</f>
        <v>0</v>
      </c>
      <c r="I5" s="11">
        <f>TRUNC(일위대가목록!G20,0)</f>
        <v>0</v>
      </c>
      <c r="J5" s="11">
        <f t="shared" ref="J5:J39" si="2">TRUNC(I5*D5, 0)</f>
        <v>0</v>
      </c>
      <c r="K5" s="11">
        <f t="shared" ref="K5:K39" si="3">TRUNC(E5+G5+I5, 0)</f>
        <v>0</v>
      </c>
      <c r="L5" s="11">
        <f t="shared" ref="L5:L39" si="4">TRUNC(F5+H5+J5, 0)</f>
        <v>0</v>
      </c>
      <c r="M5" s="8"/>
      <c r="N5" s="2" t="s">
        <v>63</v>
      </c>
      <c r="O5" s="2" t="s">
        <v>52</v>
      </c>
      <c r="P5" s="2" t="s">
        <v>52</v>
      </c>
      <c r="Q5" s="2" t="s">
        <v>57</v>
      </c>
      <c r="R5" s="2" t="s">
        <v>64</v>
      </c>
      <c r="S5" s="2" t="s">
        <v>65</v>
      </c>
      <c r="T5" s="2" t="s">
        <v>65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66</v>
      </c>
      <c r="AV5" s="3">
        <v>4</v>
      </c>
    </row>
    <row r="6" spans="1:48" ht="30" customHeight="1">
      <c r="A6" s="8" t="s">
        <v>59</v>
      </c>
      <c r="B6" s="8" t="s">
        <v>67</v>
      </c>
      <c r="C6" s="8" t="s">
        <v>61</v>
      </c>
      <c r="D6" s="9">
        <v>4.5</v>
      </c>
      <c r="E6" s="11">
        <f>TRUNC(일위대가목록!E21,0)</f>
        <v>0</v>
      </c>
      <c r="F6" s="11">
        <f t="shared" si="0"/>
        <v>0</v>
      </c>
      <c r="G6" s="11">
        <f>TRUNC(일위대가목록!F21,0)</f>
        <v>0</v>
      </c>
      <c r="H6" s="11">
        <f t="shared" si="1"/>
        <v>0</v>
      </c>
      <c r="I6" s="11">
        <f>TRUNC(일위대가목록!G21,0)</f>
        <v>0</v>
      </c>
      <c r="J6" s="11">
        <f t="shared" si="2"/>
        <v>0</v>
      </c>
      <c r="K6" s="11">
        <f t="shared" si="3"/>
        <v>0</v>
      </c>
      <c r="L6" s="11">
        <f t="shared" si="4"/>
        <v>0</v>
      </c>
      <c r="M6" s="8"/>
      <c r="N6" s="2" t="s">
        <v>69</v>
      </c>
      <c r="O6" s="2" t="s">
        <v>52</v>
      </c>
      <c r="P6" s="2" t="s">
        <v>52</v>
      </c>
      <c r="Q6" s="2" t="s">
        <v>57</v>
      </c>
      <c r="R6" s="2" t="s">
        <v>64</v>
      </c>
      <c r="S6" s="2" t="s">
        <v>65</v>
      </c>
      <c r="T6" s="2" t="s">
        <v>65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70</v>
      </c>
      <c r="AV6" s="3">
        <v>5</v>
      </c>
    </row>
    <row r="7" spans="1:48" ht="30" customHeight="1">
      <c r="A7" s="8" t="s">
        <v>59</v>
      </c>
      <c r="B7" s="8" t="s">
        <v>71</v>
      </c>
      <c r="C7" s="8" t="s">
        <v>61</v>
      </c>
      <c r="D7" s="9">
        <v>10</v>
      </c>
      <c r="E7" s="11">
        <f>TRUNC(일위대가목록!E22,0)</f>
        <v>0</v>
      </c>
      <c r="F7" s="11">
        <f t="shared" si="0"/>
        <v>0</v>
      </c>
      <c r="G7" s="11">
        <f>TRUNC(일위대가목록!F22,0)</f>
        <v>0</v>
      </c>
      <c r="H7" s="11">
        <f t="shared" si="1"/>
        <v>0</v>
      </c>
      <c r="I7" s="11">
        <f>TRUNC(일위대가목록!G22,0)</f>
        <v>0</v>
      </c>
      <c r="J7" s="11">
        <f t="shared" si="2"/>
        <v>0</v>
      </c>
      <c r="K7" s="11">
        <f t="shared" si="3"/>
        <v>0</v>
      </c>
      <c r="L7" s="11">
        <f t="shared" si="4"/>
        <v>0</v>
      </c>
      <c r="M7" s="8"/>
      <c r="N7" s="2" t="s">
        <v>73</v>
      </c>
      <c r="O7" s="2" t="s">
        <v>52</v>
      </c>
      <c r="P7" s="2" t="s">
        <v>52</v>
      </c>
      <c r="Q7" s="2" t="s">
        <v>57</v>
      </c>
      <c r="R7" s="2" t="s">
        <v>64</v>
      </c>
      <c r="S7" s="2" t="s">
        <v>65</v>
      </c>
      <c r="T7" s="2" t="s">
        <v>65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74</v>
      </c>
      <c r="AV7" s="3">
        <v>6</v>
      </c>
    </row>
    <row r="8" spans="1:48" ht="30" customHeight="1">
      <c r="A8" s="8" t="s">
        <v>75</v>
      </c>
      <c r="B8" s="8" t="s">
        <v>76</v>
      </c>
      <c r="C8" s="8" t="s">
        <v>77</v>
      </c>
      <c r="D8" s="9">
        <v>78</v>
      </c>
      <c r="E8" s="11">
        <f>TRUNC(일위대가목록!E33,0)</f>
        <v>0</v>
      </c>
      <c r="F8" s="11">
        <f t="shared" si="0"/>
        <v>0</v>
      </c>
      <c r="G8" s="11">
        <f>TRUNC(일위대가목록!F33,0)</f>
        <v>0</v>
      </c>
      <c r="H8" s="11">
        <f t="shared" si="1"/>
        <v>0</v>
      </c>
      <c r="I8" s="11">
        <f>TRUNC(일위대가목록!G33,0)</f>
        <v>0</v>
      </c>
      <c r="J8" s="11">
        <f t="shared" si="2"/>
        <v>0</v>
      </c>
      <c r="K8" s="11">
        <f t="shared" si="3"/>
        <v>0</v>
      </c>
      <c r="L8" s="11">
        <f t="shared" si="4"/>
        <v>0</v>
      </c>
      <c r="M8" s="8"/>
      <c r="N8" s="2" t="s">
        <v>79</v>
      </c>
      <c r="O8" s="2" t="s">
        <v>52</v>
      </c>
      <c r="P8" s="2" t="s">
        <v>52</v>
      </c>
      <c r="Q8" s="2" t="s">
        <v>57</v>
      </c>
      <c r="R8" s="2" t="s">
        <v>64</v>
      </c>
      <c r="S8" s="2" t="s">
        <v>65</v>
      </c>
      <c r="T8" s="2" t="s">
        <v>65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52</v>
      </c>
      <c r="AS8" s="2" t="s">
        <v>52</v>
      </c>
      <c r="AT8" s="3"/>
      <c r="AU8" s="2" t="s">
        <v>80</v>
      </c>
      <c r="AV8" s="3">
        <v>7</v>
      </c>
    </row>
    <row r="9" spans="1:48" ht="30" customHeight="1">
      <c r="A9" s="8" t="s">
        <v>75</v>
      </c>
      <c r="B9" s="8" t="s">
        <v>81</v>
      </c>
      <c r="C9" s="8" t="s">
        <v>77</v>
      </c>
      <c r="D9" s="9">
        <v>2</v>
      </c>
      <c r="E9" s="11">
        <f>TRUNC(일위대가목록!E34,0)</f>
        <v>0</v>
      </c>
      <c r="F9" s="11">
        <f t="shared" si="0"/>
        <v>0</v>
      </c>
      <c r="G9" s="11">
        <f>TRUNC(일위대가목록!F34,0)</f>
        <v>0</v>
      </c>
      <c r="H9" s="11">
        <f t="shared" si="1"/>
        <v>0</v>
      </c>
      <c r="I9" s="11">
        <f>TRUNC(일위대가목록!G34,0)</f>
        <v>0</v>
      </c>
      <c r="J9" s="11">
        <f t="shared" si="2"/>
        <v>0</v>
      </c>
      <c r="K9" s="11">
        <f t="shared" si="3"/>
        <v>0</v>
      </c>
      <c r="L9" s="11">
        <f t="shared" si="4"/>
        <v>0</v>
      </c>
      <c r="M9" s="8"/>
      <c r="N9" s="2" t="s">
        <v>83</v>
      </c>
      <c r="O9" s="2" t="s">
        <v>52</v>
      </c>
      <c r="P9" s="2" t="s">
        <v>52</v>
      </c>
      <c r="Q9" s="2" t="s">
        <v>57</v>
      </c>
      <c r="R9" s="2" t="s">
        <v>64</v>
      </c>
      <c r="S9" s="2" t="s">
        <v>65</v>
      </c>
      <c r="T9" s="2" t="s">
        <v>65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52</v>
      </c>
      <c r="AS9" s="2" t="s">
        <v>52</v>
      </c>
      <c r="AT9" s="3"/>
      <c r="AU9" s="2" t="s">
        <v>84</v>
      </c>
      <c r="AV9" s="3">
        <v>8</v>
      </c>
    </row>
    <row r="10" spans="1:48" ht="30" customHeight="1">
      <c r="A10" s="8" t="s">
        <v>75</v>
      </c>
      <c r="B10" s="8" t="s">
        <v>85</v>
      </c>
      <c r="C10" s="8" t="s">
        <v>77</v>
      </c>
      <c r="D10" s="9">
        <v>3</v>
      </c>
      <c r="E10" s="11">
        <f>TRUNC(일위대가목록!E35,0)</f>
        <v>0</v>
      </c>
      <c r="F10" s="11">
        <f t="shared" si="0"/>
        <v>0</v>
      </c>
      <c r="G10" s="11">
        <f>TRUNC(일위대가목록!F35,0)</f>
        <v>0</v>
      </c>
      <c r="H10" s="11">
        <f t="shared" si="1"/>
        <v>0</v>
      </c>
      <c r="I10" s="11">
        <f>TRUNC(일위대가목록!G35,0)</f>
        <v>0</v>
      </c>
      <c r="J10" s="11">
        <f t="shared" si="2"/>
        <v>0</v>
      </c>
      <c r="K10" s="11">
        <f t="shared" si="3"/>
        <v>0</v>
      </c>
      <c r="L10" s="11">
        <f t="shared" si="4"/>
        <v>0</v>
      </c>
      <c r="M10" s="8"/>
      <c r="N10" s="2" t="s">
        <v>87</v>
      </c>
      <c r="O10" s="2" t="s">
        <v>52</v>
      </c>
      <c r="P10" s="2" t="s">
        <v>52</v>
      </c>
      <c r="Q10" s="2" t="s">
        <v>57</v>
      </c>
      <c r="R10" s="2" t="s">
        <v>64</v>
      </c>
      <c r="S10" s="2" t="s">
        <v>65</v>
      </c>
      <c r="T10" s="2" t="s">
        <v>65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 t="s">
        <v>52</v>
      </c>
      <c r="AS10" s="2" t="s">
        <v>52</v>
      </c>
      <c r="AT10" s="3"/>
      <c r="AU10" s="2" t="s">
        <v>88</v>
      </c>
      <c r="AV10" s="3">
        <v>9</v>
      </c>
    </row>
    <row r="11" spans="1:48" ht="30" customHeight="1">
      <c r="A11" s="8" t="s">
        <v>89</v>
      </c>
      <c r="B11" s="8" t="s">
        <v>90</v>
      </c>
      <c r="C11" s="8" t="s">
        <v>77</v>
      </c>
      <c r="D11" s="9">
        <v>3</v>
      </c>
      <c r="E11" s="11">
        <f>TRUNC(일위대가목록!E39,0)</f>
        <v>0</v>
      </c>
      <c r="F11" s="11">
        <f t="shared" si="0"/>
        <v>0</v>
      </c>
      <c r="G11" s="11">
        <f>TRUNC(일위대가목록!F39,0)</f>
        <v>0</v>
      </c>
      <c r="H11" s="11">
        <f t="shared" si="1"/>
        <v>0</v>
      </c>
      <c r="I11" s="11">
        <f>TRUNC(일위대가목록!G39,0)</f>
        <v>0</v>
      </c>
      <c r="J11" s="11">
        <f t="shared" si="2"/>
        <v>0</v>
      </c>
      <c r="K11" s="11">
        <f t="shared" si="3"/>
        <v>0</v>
      </c>
      <c r="L11" s="11">
        <f t="shared" si="4"/>
        <v>0</v>
      </c>
      <c r="M11" s="8"/>
      <c r="N11" s="2" t="s">
        <v>92</v>
      </c>
      <c r="O11" s="2" t="s">
        <v>52</v>
      </c>
      <c r="P11" s="2" t="s">
        <v>52</v>
      </c>
      <c r="Q11" s="2" t="s">
        <v>57</v>
      </c>
      <c r="R11" s="2" t="s">
        <v>64</v>
      </c>
      <c r="S11" s="2" t="s">
        <v>65</v>
      </c>
      <c r="T11" s="2" t="s">
        <v>65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52</v>
      </c>
      <c r="AS11" s="2" t="s">
        <v>52</v>
      </c>
      <c r="AT11" s="3"/>
      <c r="AU11" s="2" t="s">
        <v>93</v>
      </c>
      <c r="AV11" s="3">
        <v>10</v>
      </c>
    </row>
    <row r="12" spans="1:48" ht="30" customHeight="1">
      <c r="A12" s="8" t="s">
        <v>94</v>
      </c>
      <c r="B12" s="8" t="s">
        <v>95</v>
      </c>
      <c r="C12" s="8" t="s">
        <v>96</v>
      </c>
      <c r="D12" s="9">
        <v>199</v>
      </c>
      <c r="E12" s="11">
        <f>TRUNC(일위대가목록!E46,0)</f>
        <v>0</v>
      </c>
      <c r="F12" s="11">
        <f t="shared" si="0"/>
        <v>0</v>
      </c>
      <c r="G12" s="11">
        <f>TRUNC(일위대가목록!F46,0)</f>
        <v>0</v>
      </c>
      <c r="H12" s="11">
        <f t="shared" si="1"/>
        <v>0</v>
      </c>
      <c r="I12" s="11">
        <f>TRUNC(일위대가목록!G46,0)</f>
        <v>0</v>
      </c>
      <c r="J12" s="11">
        <f t="shared" si="2"/>
        <v>0</v>
      </c>
      <c r="K12" s="11">
        <f t="shared" si="3"/>
        <v>0</v>
      </c>
      <c r="L12" s="11">
        <f t="shared" si="4"/>
        <v>0</v>
      </c>
      <c r="M12" s="8"/>
      <c r="N12" s="2" t="s">
        <v>98</v>
      </c>
      <c r="O12" s="2" t="s">
        <v>52</v>
      </c>
      <c r="P12" s="2" t="s">
        <v>52</v>
      </c>
      <c r="Q12" s="2" t="s">
        <v>57</v>
      </c>
      <c r="R12" s="2" t="s">
        <v>64</v>
      </c>
      <c r="S12" s="2" t="s">
        <v>65</v>
      </c>
      <c r="T12" s="2" t="s">
        <v>65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 t="s">
        <v>52</v>
      </c>
      <c r="AS12" s="2" t="s">
        <v>52</v>
      </c>
      <c r="AT12" s="3"/>
      <c r="AU12" s="2" t="s">
        <v>99</v>
      </c>
      <c r="AV12" s="3">
        <v>11</v>
      </c>
    </row>
    <row r="13" spans="1:48" ht="30" customHeight="1">
      <c r="A13" s="8" t="s">
        <v>94</v>
      </c>
      <c r="B13" s="8" t="s">
        <v>100</v>
      </c>
      <c r="C13" s="8" t="s">
        <v>96</v>
      </c>
      <c r="D13" s="9">
        <v>16.5</v>
      </c>
      <c r="E13" s="11">
        <f>TRUNC(일위대가목록!E47,0)</f>
        <v>0</v>
      </c>
      <c r="F13" s="11">
        <f t="shared" si="0"/>
        <v>0</v>
      </c>
      <c r="G13" s="11">
        <f>TRUNC(일위대가목록!F47,0)</f>
        <v>0</v>
      </c>
      <c r="H13" s="11">
        <f t="shared" si="1"/>
        <v>0</v>
      </c>
      <c r="I13" s="11">
        <f>TRUNC(일위대가목록!G47,0)</f>
        <v>0</v>
      </c>
      <c r="J13" s="11">
        <f t="shared" si="2"/>
        <v>0</v>
      </c>
      <c r="K13" s="11">
        <f t="shared" si="3"/>
        <v>0</v>
      </c>
      <c r="L13" s="11">
        <f t="shared" si="4"/>
        <v>0</v>
      </c>
      <c r="M13" s="8"/>
      <c r="N13" s="2" t="s">
        <v>102</v>
      </c>
      <c r="O13" s="2" t="s">
        <v>52</v>
      </c>
      <c r="P13" s="2" t="s">
        <v>52</v>
      </c>
      <c r="Q13" s="2" t="s">
        <v>57</v>
      </c>
      <c r="R13" s="2" t="s">
        <v>64</v>
      </c>
      <c r="S13" s="2" t="s">
        <v>65</v>
      </c>
      <c r="T13" s="2" t="s">
        <v>65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 t="s">
        <v>52</v>
      </c>
      <c r="AS13" s="2" t="s">
        <v>52</v>
      </c>
      <c r="AT13" s="3"/>
      <c r="AU13" s="2" t="s">
        <v>103</v>
      </c>
      <c r="AV13" s="3">
        <v>12</v>
      </c>
    </row>
    <row r="14" spans="1:48" ht="30" customHeight="1">
      <c r="A14" s="8" t="s">
        <v>104</v>
      </c>
      <c r="B14" s="8" t="s">
        <v>105</v>
      </c>
      <c r="C14" s="8" t="s">
        <v>96</v>
      </c>
      <c r="D14" s="9">
        <v>1420.5</v>
      </c>
      <c r="E14" s="11">
        <f>TRUNC(일위대가목록!E50,0)</f>
        <v>0</v>
      </c>
      <c r="F14" s="11">
        <f t="shared" si="0"/>
        <v>0</v>
      </c>
      <c r="G14" s="11">
        <f>TRUNC(일위대가목록!F50,0)</f>
        <v>0</v>
      </c>
      <c r="H14" s="11">
        <f t="shared" si="1"/>
        <v>0</v>
      </c>
      <c r="I14" s="11">
        <f>TRUNC(일위대가목록!G50,0)</f>
        <v>0</v>
      </c>
      <c r="J14" s="11">
        <f t="shared" si="2"/>
        <v>0</v>
      </c>
      <c r="K14" s="11">
        <f t="shared" si="3"/>
        <v>0</v>
      </c>
      <c r="L14" s="11">
        <f t="shared" si="4"/>
        <v>0</v>
      </c>
      <c r="M14" s="8"/>
      <c r="N14" s="2" t="s">
        <v>107</v>
      </c>
      <c r="O14" s="2" t="s">
        <v>52</v>
      </c>
      <c r="P14" s="2" t="s">
        <v>52</v>
      </c>
      <c r="Q14" s="2" t="s">
        <v>57</v>
      </c>
      <c r="R14" s="2" t="s">
        <v>64</v>
      </c>
      <c r="S14" s="2" t="s">
        <v>65</v>
      </c>
      <c r="T14" s="2" t="s">
        <v>65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 t="s">
        <v>52</v>
      </c>
      <c r="AS14" s="2" t="s">
        <v>52</v>
      </c>
      <c r="AT14" s="3"/>
      <c r="AU14" s="2" t="s">
        <v>108</v>
      </c>
      <c r="AV14" s="3">
        <v>13</v>
      </c>
    </row>
    <row r="15" spans="1:48" ht="30" customHeight="1">
      <c r="A15" s="8" t="s">
        <v>104</v>
      </c>
      <c r="B15" s="8" t="s">
        <v>109</v>
      </c>
      <c r="C15" s="8" t="s">
        <v>96</v>
      </c>
      <c r="D15" s="9">
        <v>64</v>
      </c>
      <c r="E15" s="11">
        <f>TRUNC(일위대가목록!E52,0)</f>
        <v>0</v>
      </c>
      <c r="F15" s="11">
        <f t="shared" si="0"/>
        <v>0</v>
      </c>
      <c r="G15" s="11">
        <f>TRUNC(일위대가목록!F52,0)</f>
        <v>0</v>
      </c>
      <c r="H15" s="11">
        <f t="shared" si="1"/>
        <v>0</v>
      </c>
      <c r="I15" s="11">
        <f>TRUNC(일위대가목록!G52,0)</f>
        <v>0</v>
      </c>
      <c r="J15" s="11">
        <f t="shared" si="2"/>
        <v>0</v>
      </c>
      <c r="K15" s="11">
        <f t="shared" si="3"/>
        <v>0</v>
      </c>
      <c r="L15" s="11">
        <f t="shared" si="4"/>
        <v>0</v>
      </c>
      <c r="M15" s="8"/>
      <c r="N15" s="2" t="s">
        <v>111</v>
      </c>
      <c r="O15" s="2" t="s">
        <v>52</v>
      </c>
      <c r="P15" s="2" t="s">
        <v>52</v>
      </c>
      <c r="Q15" s="2" t="s">
        <v>57</v>
      </c>
      <c r="R15" s="2" t="s">
        <v>64</v>
      </c>
      <c r="S15" s="2" t="s">
        <v>65</v>
      </c>
      <c r="T15" s="2" t="s">
        <v>65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2" t="s">
        <v>52</v>
      </c>
      <c r="AS15" s="2" t="s">
        <v>52</v>
      </c>
      <c r="AT15" s="3"/>
      <c r="AU15" s="2" t="s">
        <v>112</v>
      </c>
      <c r="AV15" s="3">
        <v>14</v>
      </c>
    </row>
    <row r="16" spans="1:48" ht="30" customHeight="1">
      <c r="A16" s="8" t="s">
        <v>113</v>
      </c>
      <c r="B16" s="8" t="s">
        <v>109</v>
      </c>
      <c r="C16" s="8" t="s">
        <v>96</v>
      </c>
      <c r="D16" s="9">
        <v>62.5</v>
      </c>
      <c r="E16" s="11">
        <f>TRUNC(일위대가목록!E57,0)</f>
        <v>0</v>
      </c>
      <c r="F16" s="11">
        <f t="shared" si="0"/>
        <v>0</v>
      </c>
      <c r="G16" s="11">
        <f>TRUNC(일위대가목록!F57,0)</f>
        <v>0</v>
      </c>
      <c r="H16" s="11">
        <f t="shared" si="1"/>
        <v>0</v>
      </c>
      <c r="I16" s="11">
        <f>TRUNC(일위대가목록!G57,0)</f>
        <v>0</v>
      </c>
      <c r="J16" s="11">
        <f t="shared" si="2"/>
        <v>0</v>
      </c>
      <c r="K16" s="11">
        <f t="shared" si="3"/>
        <v>0</v>
      </c>
      <c r="L16" s="11">
        <f t="shared" si="4"/>
        <v>0</v>
      </c>
      <c r="M16" s="8"/>
      <c r="N16" s="2" t="s">
        <v>115</v>
      </c>
      <c r="O16" s="2" t="s">
        <v>52</v>
      </c>
      <c r="P16" s="2" t="s">
        <v>52</v>
      </c>
      <c r="Q16" s="2" t="s">
        <v>57</v>
      </c>
      <c r="R16" s="2" t="s">
        <v>64</v>
      </c>
      <c r="S16" s="2" t="s">
        <v>65</v>
      </c>
      <c r="T16" s="2" t="s">
        <v>65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" t="s">
        <v>52</v>
      </c>
      <c r="AS16" s="2" t="s">
        <v>52</v>
      </c>
      <c r="AT16" s="3"/>
      <c r="AU16" s="2" t="s">
        <v>116</v>
      </c>
      <c r="AV16" s="3">
        <v>15</v>
      </c>
    </row>
    <row r="17" spans="1:48" ht="30" customHeight="1">
      <c r="A17" s="8" t="s">
        <v>117</v>
      </c>
      <c r="B17" s="8" t="s">
        <v>118</v>
      </c>
      <c r="C17" s="8" t="s">
        <v>119</v>
      </c>
      <c r="D17" s="9">
        <v>1</v>
      </c>
      <c r="E17" s="11">
        <f>TRUNC(일위대가목록!E77,0)</f>
        <v>0</v>
      </c>
      <c r="F17" s="11">
        <f t="shared" si="0"/>
        <v>0</v>
      </c>
      <c r="G17" s="11">
        <f>TRUNC(일위대가목록!F77,0)</f>
        <v>0</v>
      </c>
      <c r="H17" s="11">
        <f t="shared" si="1"/>
        <v>0</v>
      </c>
      <c r="I17" s="11">
        <f>TRUNC(일위대가목록!G77,0)</f>
        <v>0</v>
      </c>
      <c r="J17" s="11">
        <f t="shared" si="2"/>
        <v>0</v>
      </c>
      <c r="K17" s="11">
        <f t="shared" si="3"/>
        <v>0</v>
      </c>
      <c r="L17" s="11">
        <f t="shared" si="4"/>
        <v>0</v>
      </c>
      <c r="M17" s="8"/>
      <c r="N17" s="2" t="s">
        <v>121</v>
      </c>
      <c r="O17" s="2" t="s">
        <v>52</v>
      </c>
      <c r="P17" s="2" t="s">
        <v>52</v>
      </c>
      <c r="Q17" s="2" t="s">
        <v>57</v>
      </c>
      <c r="R17" s="2" t="s">
        <v>64</v>
      </c>
      <c r="S17" s="2" t="s">
        <v>65</v>
      </c>
      <c r="T17" s="2" t="s">
        <v>65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2" t="s">
        <v>52</v>
      </c>
      <c r="AS17" s="2" t="s">
        <v>52</v>
      </c>
      <c r="AT17" s="3"/>
      <c r="AU17" s="2" t="s">
        <v>122</v>
      </c>
      <c r="AV17" s="3">
        <v>16</v>
      </c>
    </row>
    <row r="18" spans="1:48" ht="30" customHeight="1">
      <c r="A18" s="8" t="s">
        <v>123</v>
      </c>
      <c r="B18" s="8" t="s">
        <v>124</v>
      </c>
      <c r="C18" s="8" t="s">
        <v>77</v>
      </c>
      <c r="D18" s="9">
        <v>1</v>
      </c>
      <c r="E18" s="11">
        <f>TRUNC(일위대가목록!E94,0)</f>
        <v>0</v>
      </c>
      <c r="F18" s="11">
        <f t="shared" si="0"/>
        <v>0</v>
      </c>
      <c r="G18" s="11">
        <f>TRUNC(일위대가목록!F94,0)</f>
        <v>0</v>
      </c>
      <c r="H18" s="11">
        <f t="shared" si="1"/>
        <v>0</v>
      </c>
      <c r="I18" s="11">
        <f>TRUNC(일위대가목록!G94,0)</f>
        <v>0</v>
      </c>
      <c r="J18" s="11">
        <f t="shared" si="2"/>
        <v>0</v>
      </c>
      <c r="K18" s="11">
        <f t="shared" si="3"/>
        <v>0</v>
      </c>
      <c r="L18" s="11">
        <f t="shared" si="4"/>
        <v>0</v>
      </c>
      <c r="M18" s="8"/>
      <c r="N18" s="2" t="s">
        <v>126</v>
      </c>
      <c r="O18" s="2" t="s">
        <v>52</v>
      </c>
      <c r="P18" s="2" t="s">
        <v>52</v>
      </c>
      <c r="Q18" s="2" t="s">
        <v>57</v>
      </c>
      <c r="R18" s="2" t="s">
        <v>64</v>
      </c>
      <c r="S18" s="2" t="s">
        <v>65</v>
      </c>
      <c r="T18" s="2" t="s">
        <v>65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2" t="s">
        <v>52</v>
      </c>
      <c r="AS18" s="2" t="s">
        <v>52</v>
      </c>
      <c r="AT18" s="3"/>
      <c r="AU18" s="2" t="s">
        <v>127</v>
      </c>
      <c r="AV18" s="3">
        <v>17</v>
      </c>
    </row>
    <row r="19" spans="1:48" ht="30" customHeight="1">
      <c r="A19" s="8" t="s">
        <v>128</v>
      </c>
      <c r="B19" s="8" t="s">
        <v>129</v>
      </c>
      <c r="C19" s="8" t="s">
        <v>119</v>
      </c>
      <c r="D19" s="9">
        <v>3</v>
      </c>
      <c r="E19" s="11">
        <f>TRUNC(단가대비표!O136,0)</f>
        <v>0</v>
      </c>
      <c r="F19" s="11">
        <f t="shared" si="0"/>
        <v>0</v>
      </c>
      <c r="G19" s="11">
        <f>TRUNC(단가대비표!P136,0)</f>
        <v>0</v>
      </c>
      <c r="H19" s="11">
        <f t="shared" si="1"/>
        <v>0</v>
      </c>
      <c r="I19" s="11">
        <f>TRUNC(단가대비표!V136,0)</f>
        <v>0</v>
      </c>
      <c r="J19" s="11">
        <f t="shared" si="2"/>
        <v>0</v>
      </c>
      <c r="K19" s="11">
        <f t="shared" si="3"/>
        <v>0</v>
      </c>
      <c r="L19" s="11">
        <f t="shared" si="4"/>
        <v>0</v>
      </c>
      <c r="M19" s="8"/>
      <c r="N19" s="2" t="s">
        <v>130</v>
      </c>
      <c r="O19" s="2" t="s">
        <v>52</v>
      </c>
      <c r="P19" s="2" t="s">
        <v>52</v>
      </c>
      <c r="Q19" s="2" t="s">
        <v>57</v>
      </c>
      <c r="R19" s="2" t="s">
        <v>65</v>
      </c>
      <c r="S19" s="2" t="s">
        <v>65</v>
      </c>
      <c r="T19" s="2" t="s">
        <v>64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2" t="s">
        <v>52</v>
      </c>
      <c r="AS19" s="2" t="s">
        <v>52</v>
      </c>
      <c r="AT19" s="3"/>
      <c r="AU19" s="2" t="s">
        <v>131</v>
      </c>
      <c r="AV19" s="3">
        <v>18</v>
      </c>
    </row>
    <row r="20" spans="1:48" ht="30" customHeight="1">
      <c r="A20" s="8" t="s">
        <v>128</v>
      </c>
      <c r="B20" s="8" t="s">
        <v>132</v>
      </c>
      <c r="C20" s="8" t="s">
        <v>119</v>
      </c>
      <c r="D20" s="9">
        <v>3</v>
      </c>
      <c r="E20" s="11">
        <f>TRUNC(단가대비표!O138,0)</f>
        <v>0</v>
      </c>
      <c r="F20" s="11">
        <f t="shared" si="0"/>
        <v>0</v>
      </c>
      <c r="G20" s="11">
        <f>TRUNC(단가대비표!P138,0)</f>
        <v>0</v>
      </c>
      <c r="H20" s="11">
        <f t="shared" si="1"/>
        <v>0</v>
      </c>
      <c r="I20" s="11">
        <f>TRUNC(단가대비표!V138,0)</f>
        <v>0</v>
      </c>
      <c r="J20" s="11">
        <f t="shared" si="2"/>
        <v>0</v>
      </c>
      <c r="K20" s="11">
        <f t="shared" si="3"/>
        <v>0</v>
      </c>
      <c r="L20" s="11">
        <f t="shared" si="4"/>
        <v>0</v>
      </c>
      <c r="M20" s="8"/>
      <c r="N20" s="2" t="s">
        <v>133</v>
      </c>
      <c r="O20" s="2" t="s">
        <v>52</v>
      </c>
      <c r="P20" s="2" t="s">
        <v>52</v>
      </c>
      <c r="Q20" s="2" t="s">
        <v>57</v>
      </c>
      <c r="R20" s="2" t="s">
        <v>65</v>
      </c>
      <c r="S20" s="2" t="s">
        <v>65</v>
      </c>
      <c r="T20" s="2" t="s">
        <v>64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2" t="s">
        <v>52</v>
      </c>
      <c r="AS20" s="2" t="s">
        <v>52</v>
      </c>
      <c r="AT20" s="3"/>
      <c r="AU20" s="2" t="s">
        <v>134</v>
      </c>
      <c r="AV20" s="3">
        <v>19</v>
      </c>
    </row>
    <row r="21" spans="1:48" ht="30" customHeight="1">
      <c r="A21" s="8" t="s">
        <v>135</v>
      </c>
      <c r="B21" s="8" t="s">
        <v>136</v>
      </c>
      <c r="C21" s="8" t="s">
        <v>119</v>
      </c>
      <c r="D21" s="9">
        <v>34</v>
      </c>
      <c r="E21" s="11">
        <f>TRUNC(단가대비표!O151,0)</f>
        <v>0</v>
      </c>
      <c r="F21" s="11">
        <f t="shared" si="0"/>
        <v>0</v>
      </c>
      <c r="G21" s="11">
        <f>TRUNC(단가대비표!P151,0)</f>
        <v>0</v>
      </c>
      <c r="H21" s="11">
        <f t="shared" si="1"/>
        <v>0</v>
      </c>
      <c r="I21" s="11">
        <f>TRUNC(단가대비표!V151,0)</f>
        <v>0</v>
      </c>
      <c r="J21" s="11">
        <f t="shared" si="2"/>
        <v>0</v>
      </c>
      <c r="K21" s="11">
        <f t="shared" si="3"/>
        <v>0</v>
      </c>
      <c r="L21" s="11">
        <f t="shared" si="4"/>
        <v>0</v>
      </c>
      <c r="M21" s="8"/>
      <c r="N21" s="2" t="s">
        <v>137</v>
      </c>
      <c r="O21" s="2" t="s">
        <v>52</v>
      </c>
      <c r="P21" s="2" t="s">
        <v>52</v>
      </c>
      <c r="Q21" s="2" t="s">
        <v>57</v>
      </c>
      <c r="R21" s="2" t="s">
        <v>65</v>
      </c>
      <c r="S21" s="2" t="s">
        <v>65</v>
      </c>
      <c r="T21" s="2" t="s">
        <v>64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2" t="s">
        <v>52</v>
      </c>
      <c r="AS21" s="2" t="s">
        <v>52</v>
      </c>
      <c r="AT21" s="3"/>
      <c r="AU21" s="2" t="s">
        <v>138</v>
      </c>
      <c r="AV21" s="3">
        <v>20</v>
      </c>
    </row>
    <row r="22" spans="1:48" ht="30" customHeight="1">
      <c r="A22" s="8" t="s">
        <v>135</v>
      </c>
      <c r="B22" s="8" t="s">
        <v>139</v>
      </c>
      <c r="C22" s="8" t="s">
        <v>119</v>
      </c>
      <c r="D22" s="9">
        <v>1</v>
      </c>
      <c r="E22" s="11">
        <f>TRUNC(단가대비표!O152,0)</f>
        <v>0</v>
      </c>
      <c r="F22" s="11">
        <f t="shared" si="0"/>
        <v>0</v>
      </c>
      <c r="G22" s="11">
        <f>TRUNC(단가대비표!P152,0)</f>
        <v>0</v>
      </c>
      <c r="H22" s="11">
        <f t="shared" si="1"/>
        <v>0</v>
      </c>
      <c r="I22" s="11">
        <f>TRUNC(단가대비표!V152,0)</f>
        <v>0</v>
      </c>
      <c r="J22" s="11">
        <f t="shared" si="2"/>
        <v>0</v>
      </c>
      <c r="K22" s="11">
        <f t="shared" si="3"/>
        <v>0</v>
      </c>
      <c r="L22" s="11">
        <f t="shared" si="4"/>
        <v>0</v>
      </c>
      <c r="M22" s="8"/>
      <c r="N22" s="2" t="s">
        <v>140</v>
      </c>
      <c r="O22" s="2" t="s">
        <v>52</v>
      </c>
      <c r="P22" s="2" t="s">
        <v>52</v>
      </c>
      <c r="Q22" s="2" t="s">
        <v>57</v>
      </c>
      <c r="R22" s="2" t="s">
        <v>65</v>
      </c>
      <c r="S22" s="2" t="s">
        <v>65</v>
      </c>
      <c r="T22" s="2" t="s">
        <v>64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" t="s">
        <v>52</v>
      </c>
      <c r="AS22" s="2" t="s">
        <v>52</v>
      </c>
      <c r="AT22" s="3"/>
      <c r="AU22" s="2" t="s">
        <v>141</v>
      </c>
      <c r="AV22" s="3">
        <v>21</v>
      </c>
    </row>
    <row r="23" spans="1:48" ht="30" customHeight="1">
      <c r="A23" s="8" t="s">
        <v>135</v>
      </c>
      <c r="B23" s="8" t="s">
        <v>142</v>
      </c>
      <c r="C23" s="8" t="s">
        <v>119</v>
      </c>
      <c r="D23" s="9">
        <v>2</v>
      </c>
      <c r="E23" s="11">
        <f>TRUNC(단가대비표!O153,0)</f>
        <v>0</v>
      </c>
      <c r="F23" s="11">
        <f t="shared" si="0"/>
        <v>0</v>
      </c>
      <c r="G23" s="11">
        <f>TRUNC(단가대비표!P153,0)</f>
        <v>0</v>
      </c>
      <c r="H23" s="11">
        <f t="shared" si="1"/>
        <v>0</v>
      </c>
      <c r="I23" s="11">
        <f>TRUNC(단가대비표!V153,0)</f>
        <v>0</v>
      </c>
      <c r="J23" s="11">
        <f t="shared" si="2"/>
        <v>0</v>
      </c>
      <c r="K23" s="11">
        <f t="shared" si="3"/>
        <v>0</v>
      </c>
      <c r="L23" s="11">
        <f t="shared" si="4"/>
        <v>0</v>
      </c>
      <c r="M23" s="8"/>
      <c r="N23" s="2" t="s">
        <v>143</v>
      </c>
      <c r="O23" s="2" t="s">
        <v>52</v>
      </c>
      <c r="P23" s="2" t="s">
        <v>52</v>
      </c>
      <c r="Q23" s="2" t="s">
        <v>57</v>
      </c>
      <c r="R23" s="2" t="s">
        <v>65</v>
      </c>
      <c r="S23" s="2" t="s">
        <v>65</v>
      </c>
      <c r="T23" s="2" t="s">
        <v>64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" t="s">
        <v>52</v>
      </c>
      <c r="AS23" s="2" t="s">
        <v>52</v>
      </c>
      <c r="AT23" s="3"/>
      <c r="AU23" s="2" t="s">
        <v>144</v>
      </c>
      <c r="AV23" s="3">
        <v>22</v>
      </c>
    </row>
    <row r="24" spans="1:48" ht="30" customHeight="1">
      <c r="A24" s="8" t="s">
        <v>145</v>
      </c>
      <c r="B24" s="8" t="s">
        <v>146</v>
      </c>
      <c r="C24" s="8" t="s">
        <v>119</v>
      </c>
      <c r="D24" s="9">
        <v>47</v>
      </c>
      <c r="E24" s="11">
        <f>TRUNC(단가대비표!O157,0)</f>
        <v>0</v>
      </c>
      <c r="F24" s="11">
        <f t="shared" si="0"/>
        <v>0</v>
      </c>
      <c r="G24" s="11">
        <f>TRUNC(단가대비표!P157,0)</f>
        <v>0</v>
      </c>
      <c r="H24" s="11">
        <f t="shared" si="1"/>
        <v>0</v>
      </c>
      <c r="I24" s="11">
        <f>TRUNC(단가대비표!V157,0)</f>
        <v>0</v>
      </c>
      <c r="J24" s="11">
        <f t="shared" si="2"/>
        <v>0</v>
      </c>
      <c r="K24" s="11">
        <f t="shared" si="3"/>
        <v>0</v>
      </c>
      <c r="L24" s="11">
        <f t="shared" si="4"/>
        <v>0</v>
      </c>
      <c r="M24" s="8"/>
      <c r="N24" s="2" t="s">
        <v>147</v>
      </c>
      <c r="O24" s="2" t="s">
        <v>52</v>
      </c>
      <c r="P24" s="2" t="s">
        <v>52</v>
      </c>
      <c r="Q24" s="2" t="s">
        <v>57</v>
      </c>
      <c r="R24" s="2" t="s">
        <v>65</v>
      </c>
      <c r="S24" s="2" t="s">
        <v>65</v>
      </c>
      <c r="T24" s="2" t="s">
        <v>64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2" t="s">
        <v>52</v>
      </c>
      <c r="AS24" s="2" t="s">
        <v>52</v>
      </c>
      <c r="AT24" s="3"/>
      <c r="AU24" s="2" t="s">
        <v>148</v>
      </c>
      <c r="AV24" s="3">
        <v>659</v>
      </c>
    </row>
    <row r="25" spans="1:48" ht="30" customHeight="1">
      <c r="A25" s="8" t="s">
        <v>145</v>
      </c>
      <c r="B25" s="8" t="s">
        <v>149</v>
      </c>
      <c r="C25" s="8" t="s">
        <v>119</v>
      </c>
      <c r="D25" s="9">
        <v>2</v>
      </c>
      <c r="E25" s="11">
        <f>TRUNC(단가대비표!O158,0)</f>
        <v>0</v>
      </c>
      <c r="F25" s="11">
        <f t="shared" si="0"/>
        <v>0</v>
      </c>
      <c r="G25" s="11">
        <f>TRUNC(단가대비표!P158,0)</f>
        <v>0</v>
      </c>
      <c r="H25" s="11">
        <f t="shared" si="1"/>
        <v>0</v>
      </c>
      <c r="I25" s="11">
        <f>TRUNC(단가대비표!V158,0)</f>
        <v>0</v>
      </c>
      <c r="J25" s="11">
        <f t="shared" si="2"/>
        <v>0</v>
      </c>
      <c r="K25" s="11">
        <f t="shared" si="3"/>
        <v>0</v>
      </c>
      <c r="L25" s="11">
        <f t="shared" si="4"/>
        <v>0</v>
      </c>
      <c r="M25" s="8"/>
      <c r="N25" s="2" t="s">
        <v>150</v>
      </c>
      <c r="O25" s="2" t="s">
        <v>52</v>
      </c>
      <c r="P25" s="2" t="s">
        <v>52</v>
      </c>
      <c r="Q25" s="2" t="s">
        <v>57</v>
      </c>
      <c r="R25" s="2" t="s">
        <v>65</v>
      </c>
      <c r="S25" s="2" t="s">
        <v>65</v>
      </c>
      <c r="T25" s="2" t="s">
        <v>64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2" t="s">
        <v>52</v>
      </c>
      <c r="AS25" s="2" t="s">
        <v>52</v>
      </c>
      <c r="AT25" s="3"/>
      <c r="AU25" s="2" t="s">
        <v>151</v>
      </c>
      <c r="AV25" s="3">
        <v>660</v>
      </c>
    </row>
    <row r="26" spans="1:48" ht="30" customHeight="1">
      <c r="A26" s="8" t="s">
        <v>145</v>
      </c>
      <c r="B26" s="8" t="s">
        <v>152</v>
      </c>
      <c r="C26" s="8" t="s">
        <v>119</v>
      </c>
      <c r="D26" s="9">
        <v>3</v>
      </c>
      <c r="E26" s="11">
        <f>TRUNC(단가대비표!O159,0)</f>
        <v>0</v>
      </c>
      <c r="F26" s="11">
        <f t="shared" si="0"/>
        <v>0</v>
      </c>
      <c r="G26" s="11">
        <f>TRUNC(단가대비표!P159,0)</f>
        <v>0</v>
      </c>
      <c r="H26" s="11">
        <f t="shared" si="1"/>
        <v>0</v>
      </c>
      <c r="I26" s="11">
        <f>TRUNC(단가대비표!V159,0)</f>
        <v>0</v>
      </c>
      <c r="J26" s="11">
        <f t="shared" si="2"/>
        <v>0</v>
      </c>
      <c r="K26" s="11">
        <f t="shared" si="3"/>
        <v>0</v>
      </c>
      <c r="L26" s="11">
        <f t="shared" si="4"/>
        <v>0</v>
      </c>
      <c r="M26" s="8"/>
      <c r="N26" s="2" t="s">
        <v>153</v>
      </c>
      <c r="O26" s="2" t="s">
        <v>52</v>
      </c>
      <c r="P26" s="2" t="s">
        <v>52</v>
      </c>
      <c r="Q26" s="2" t="s">
        <v>57</v>
      </c>
      <c r="R26" s="2" t="s">
        <v>65</v>
      </c>
      <c r="S26" s="2" t="s">
        <v>65</v>
      </c>
      <c r="T26" s="2" t="s">
        <v>64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2" t="s">
        <v>52</v>
      </c>
      <c r="AS26" s="2" t="s">
        <v>52</v>
      </c>
      <c r="AT26" s="3"/>
      <c r="AU26" s="2" t="s">
        <v>154</v>
      </c>
      <c r="AV26" s="3">
        <v>661</v>
      </c>
    </row>
    <row r="27" spans="1:48" ht="30" customHeight="1">
      <c r="A27" s="8" t="s">
        <v>155</v>
      </c>
      <c r="B27" s="8" t="s">
        <v>156</v>
      </c>
      <c r="C27" s="8" t="s">
        <v>119</v>
      </c>
      <c r="D27" s="9">
        <v>58</v>
      </c>
      <c r="E27" s="11">
        <f>TRUNC(단가대비표!O163,0)</f>
        <v>0</v>
      </c>
      <c r="F27" s="11">
        <f t="shared" si="0"/>
        <v>0</v>
      </c>
      <c r="G27" s="11">
        <f>TRUNC(단가대비표!P163,0)</f>
        <v>0</v>
      </c>
      <c r="H27" s="11">
        <f t="shared" si="1"/>
        <v>0</v>
      </c>
      <c r="I27" s="11">
        <f>TRUNC(단가대비표!V163,0)</f>
        <v>0</v>
      </c>
      <c r="J27" s="11">
        <f t="shared" si="2"/>
        <v>0</v>
      </c>
      <c r="K27" s="11">
        <f t="shared" si="3"/>
        <v>0</v>
      </c>
      <c r="L27" s="11">
        <f t="shared" si="4"/>
        <v>0</v>
      </c>
      <c r="M27" s="8"/>
      <c r="N27" s="2" t="s">
        <v>157</v>
      </c>
      <c r="O27" s="2" t="s">
        <v>52</v>
      </c>
      <c r="P27" s="2" t="s">
        <v>52</v>
      </c>
      <c r="Q27" s="2" t="s">
        <v>57</v>
      </c>
      <c r="R27" s="2" t="s">
        <v>65</v>
      </c>
      <c r="S27" s="2" t="s">
        <v>65</v>
      </c>
      <c r="T27" s="2" t="s">
        <v>64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2" t="s">
        <v>52</v>
      </c>
      <c r="AS27" s="2" t="s">
        <v>52</v>
      </c>
      <c r="AT27" s="3"/>
      <c r="AU27" s="2" t="s">
        <v>158</v>
      </c>
      <c r="AV27" s="3">
        <v>662</v>
      </c>
    </row>
    <row r="28" spans="1:48" ht="30" customHeight="1">
      <c r="A28" s="8" t="s">
        <v>155</v>
      </c>
      <c r="B28" s="8" t="s">
        <v>159</v>
      </c>
      <c r="C28" s="8" t="s">
        <v>119</v>
      </c>
      <c r="D28" s="9">
        <v>1</v>
      </c>
      <c r="E28" s="11">
        <f>TRUNC(단가대비표!O164,0)</f>
        <v>0</v>
      </c>
      <c r="F28" s="11">
        <f t="shared" si="0"/>
        <v>0</v>
      </c>
      <c r="G28" s="11">
        <f>TRUNC(단가대비표!P164,0)</f>
        <v>0</v>
      </c>
      <c r="H28" s="11">
        <f t="shared" si="1"/>
        <v>0</v>
      </c>
      <c r="I28" s="11">
        <f>TRUNC(단가대비표!V164,0)</f>
        <v>0</v>
      </c>
      <c r="J28" s="11">
        <f t="shared" si="2"/>
        <v>0</v>
      </c>
      <c r="K28" s="11">
        <f t="shared" si="3"/>
        <v>0</v>
      </c>
      <c r="L28" s="11">
        <f t="shared" si="4"/>
        <v>0</v>
      </c>
      <c r="M28" s="8"/>
      <c r="N28" s="2" t="s">
        <v>160</v>
      </c>
      <c r="O28" s="2" t="s">
        <v>52</v>
      </c>
      <c r="P28" s="2" t="s">
        <v>52</v>
      </c>
      <c r="Q28" s="2" t="s">
        <v>57</v>
      </c>
      <c r="R28" s="2" t="s">
        <v>65</v>
      </c>
      <c r="S28" s="2" t="s">
        <v>65</v>
      </c>
      <c r="T28" s="2" t="s">
        <v>64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 t="s">
        <v>52</v>
      </c>
      <c r="AS28" s="2" t="s">
        <v>52</v>
      </c>
      <c r="AT28" s="3"/>
      <c r="AU28" s="2" t="s">
        <v>161</v>
      </c>
      <c r="AV28" s="3">
        <v>663</v>
      </c>
    </row>
    <row r="29" spans="1:48" ht="30" customHeight="1">
      <c r="A29" s="8" t="s">
        <v>155</v>
      </c>
      <c r="B29" s="8" t="s">
        <v>162</v>
      </c>
      <c r="C29" s="8" t="s">
        <v>119</v>
      </c>
      <c r="D29" s="9">
        <v>2</v>
      </c>
      <c r="E29" s="11">
        <f>TRUNC(단가대비표!O165,0)</f>
        <v>0</v>
      </c>
      <c r="F29" s="11">
        <f t="shared" si="0"/>
        <v>0</v>
      </c>
      <c r="G29" s="11">
        <f>TRUNC(단가대비표!P165,0)</f>
        <v>0</v>
      </c>
      <c r="H29" s="11">
        <f t="shared" si="1"/>
        <v>0</v>
      </c>
      <c r="I29" s="11">
        <f>TRUNC(단가대비표!V165,0)</f>
        <v>0</v>
      </c>
      <c r="J29" s="11">
        <f t="shared" si="2"/>
        <v>0</v>
      </c>
      <c r="K29" s="11">
        <f t="shared" si="3"/>
        <v>0</v>
      </c>
      <c r="L29" s="11">
        <f t="shared" si="4"/>
        <v>0</v>
      </c>
      <c r="M29" s="8"/>
      <c r="N29" s="2" t="s">
        <v>163</v>
      </c>
      <c r="O29" s="2" t="s">
        <v>52</v>
      </c>
      <c r="P29" s="2" t="s">
        <v>52</v>
      </c>
      <c r="Q29" s="2" t="s">
        <v>57</v>
      </c>
      <c r="R29" s="2" t="s">
        <v>65</v>
      </c>
      <c r="S29" s="2" t="s">
        <v>65</v>
      </c>
      <c r="T29" s="2" t="s">
        <v>64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52</v>
      </c>
      <c r="AS29" s="2" t="s">
        <v>52</v>
      </c>
      <c r="AT29" s="3"/>
      <c r="AU29" s="2" t="s">
        <v>164</v>
      </c>
      <c r="AV29" s="3">
        <v>664</v>
      </c>
    </row>
    <row r="30" spans="1:48" ht="30" customHeight="1">
      <c r="A30" s="8" t="s">
        <v>165</v>
      </c>
      <c r="B30" s="8" t="s">
        <v>166</v>
      </c>
      <c r="C30" s="8" t="s">
        <v>167</v>
      </c>
      <c r="D30" s="9">
        <v>1</v>
      </c>
      <c r="E30" s="11">
        <f>TRUNC(일위대가목록!E107,0)</f>
        <v>0</v>
      </c>
      <c r="F30" s="11">
        <f t="shared" si="0"/>
        <v>0</v>
      </c>
      <c r="G30" s="11">
        <f>TRUNC(일위대가목록!F107,0)</f>
        <v>0</v>
      </c>
      <c r="H30" s="11">
        <f t="shared" si="1"/>
        <v>0</v>
      </c>
      <c r="I30" s="11">
        <f>TRUNC(일위대가목록!G107,0)</f>
        <v>0</v>
      </c>
      <c r="J30" s="11">
        <f t="shared" si="2"/>
        <v>0</v>
      </c>
      <c r="K30" s="11">
        <f t="shared" si="3"/>
        <v>0</v>
      </c>
      <c r="L30" s="11">
        <f t="shared" si="4"/>
        <v>0</v>
      </c>
      <c r="M30" s="8"/>
      <c r="N30" s="2" t="s">
        <v>169</v>
      </c>
      <c r="O30" s="2" t="s">
        <v>52</v>
      </c>
      <c r="P30" s="2" t="s">
        <v>52</v>
      </c>
      <c r="Q30" s="2" t="s">
        <v>57</v>
      </c>
      <c r="R30" s="2" t="s">
        <v>64</v>
      </c>
      <c r="S30" s="2" t="s">
        <v>65</v>
      </c>
      <c r="T30" s="2" t="s">
        <v>65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170</v>
      </c>
      <c r="AV30" s="3">
        <v>23</v>
      </c>
    </row>
    <row r="31" spans="1:48" ht="30" customHeight="1">
      <c r="A31" s="8" t="s">
        <v>165</v>
      </c>
      <c r="B31" s="8" t="s">
        <v>171</v>
      </c>
      <c r="C31" s="8" t="s">
        <v>167</v>
      </c>
      <c r="D31" s="9">
        <v>1</v>
      </c>
      <c r="E31" s="11">
        <f>TRUNC(일위대가목록!E108,0)</f>
        <v>0</v>
      </c>
      <c r="F31" s="11">
        <f t="shared" si="0"/>
        <v>0</v>
      </c>
      <c r="G31" s="11">
        <f>TRUNC(일위대가목록!F108,0)</f>
        <v>0</v>
      </c>
      <c r="H31" s="11">
        <f t="shared" si="1"/>
        <v>0</v>
      </c>
      <c r="I31" s="11">
        <f>TRUNC(일위대가목록!G108,0)</f>
        <v>0</v>
      </c>
      <c r="J31" s="11">
        <f t="shared" si="2"/>
        <v>0</v>
      </c>
      <c r="K31" s="11">
        <f t="shared" si="3"/>
        <v>0</v>
      </c>
      <c r="L31" s="11">
        <f t="shared" si="4"/>
        <v>0</v>
      </c>
      <c r="M31" s="8"/>
      <c r="N31" s="2" t="s">
        <v>173</v>
      </c>
      <c r="O31" s="2" t="s">
        <v>52</v>
      </c>
      <c r="P31" s="2" t="s">
        <v>52</v>
      </c>
      <c r="Q31" s="2" t="s">
        <v>57</v>
      </c>
      <c r="R31" s="2" t="s">
        <v>64</v>
      </c>
      <c r="S31" s="2" t="s">
        <v>65</v>
      </c>
      <c r="T31" s="2" t="s">
        <v>65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174</v>
      </c>
      <c r="AV31" s="3">
        <v>24</v>
      </c>
    </row>
    <row r="32" spans="1:48" ht="30" customHeight="1">
      <c r="A32" s="8" t="s">
        <v>165</v>
      </c>
      <c r="B32" s="8" t="s">
        <v>175</v>
      </c>
      <c r="C32" s="8" t="s">
        <v>167</v>
      </c>
      <c r="D32" s="9">
        <v>1</v>
      </c>
      <c r="E32" s="11">
        <f>TRUNC(일위대가목록!E109,0)</f>
        <v>0</v>
      </c>
      <c r="F32" s="11">
        <f t="shared" si="0"/>
        <v>0</v>
      </c>
      <c r="G32" s="11">
        <f>TRUNC(일위대가목록!F109,0)</f>
        <v>0</v>
      </c>
      <c r="H32" s="11">
        <f t="shared" si="1"/>
        <v>0</v>
      </c>
      <c r="I32" s="11">
        <f>TRUNC(일위대가목록!G109,0)</f>
        <v>0</v>
      </c>
      <c r="J32" s="11">
        <f t="shared" si="2"/>
        <v>0</v>
      </c>
      <c r="K32" s="11">
        <f t="shared" si="3"/>
        <v>0</v>
      </c>
      <c r="L32" s="11">
        <f t="shared" si="4"/>
        <v>0</v>
      </c>
      <c r="M32" s="8"/>
      <c r="N32" s="2" t="s">
        <v>177</v>
      </c>
      <c r="O32" s="2" t="s">
        <v>52</v>
      </c>
      <c r="P32" s="2" t="s">
        <v>52</v>
      </c>
      <c r="Q32" s="2" t="s">
        <v>57</v>
      </c>
      <c r="R32" s="2" t="s">
        <v>64</v>
      </c>
      <c r="S32" s="2" t="s">
        <v>65</v>
      </c>
      <c r="T32" s="2" t="s">
        <v>65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178</v>
      </c>
      <c r="AV32" s="3">
        <v>25</v>
      </c>
    </row>
    <row r="33" spans="1:48" ht="30" customHeight="1">
      <c r="A33" s="8" t="s">
        <v>165</v>
      </c>
      <c r="B33" s="8" t="s">
        <v>179</v>
      </c>
      <c r="C33" s="8" t="s">
        <v>167</v>
      </c>
      <c r="D33" s="9">
        <v>1</v>
      </c>
      <c r="E33" s="11">
        <f>TRUNC(일위대가목록!E110,0)</f>
        <v>0</v>
      </c>
      <c r="F33" s="11">
        <f t="shared" si="0"/>
        <v>0</v>
      </c>
      <c r="G33" s="11">
        <f>TRUNC(일위대가목록!F110,0)</f>
        <v>0</v>
      </c>
      <c r="H33" s="11">
        <f t="shared" si="1"/>
        <v>0</v>
      </c>
      <c r="I33" s="11">
        <f>TRUNC(일위대가목록!G110,0)</f>
        <v>0</v>
      </c>
      <c r="J33" s="11">
        <f t="shared" si="2"/>
        <v>0</v>
      </c>
      <c r="K33" s="11">
        <f t="shared" si="3"/>
        <v>0</v>
      </c>
      <c r="L33" s="11">
        <f t="shared" si="4"/>
        <v>0</v>
      </c>
      <c r="M33" s="8"/>
      <c r="N33" s="2" t="s">
        <v>181</v>
      </c>
      <c r="O33" s="2" t="s">
        <v>52</v>
      </c>
      <c r="P33" s="2" t="s">
        <v>52</v>
      </c>
      <c r="Q33" s="2" t="s">
        <v>57</v>
      </c>
      <c r="R33" s="2" t="s">
        <v>64</v>
      </c>
      <c r="S33" s="2" t="s">
        <v>65</v>
      </c>
      <c r="T33" s="2" t="s">
        <v>65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182</v>
      </c>
      <c r="AV33" s="3">
        <v>26</v>
      </c>
    </row>
    <row r="34" spans="1:48" ht="30" customHeight="1">
      <c r="A34" s="8" t="s">
        <v>183</v>
      </c>
      <c r="B34" s="8" t="s">
        <v>184</v>
      </c>
      <c r="C34" s="8" t="s">
        <v>167</v>
      </c>
      <c r="D34" s="9">
        <v>5</v>
      </c>
      <c r="E34" s="11">
        <f>TRUNC(일위대가목록!E111,0)</f>
        <v>0</v>
      </c>
      <c r="F34" s="11">
        <f t="shared" si="0"/>
        <v>0</v>
      </c>
      <c r="G34" s="11">
        <f>TRUNC(일위대가목록!F111,0)</f>
        <v>0</v>
      </c>
      <c r="H34" s="11">
        <f t="shared" si="1"/>
        <v>0</v>
      </c>
      <c r="I34" s="11">
        <f>TRUNC(일위대가목록!G111,0)</f>
        <v>0</v>
      </c>
      <c r="J34" s="11">
        <f t="shared" si="2"/>
        <v>0</v>
      </c>
      <c r="K34" s="11">
        <f t="shared" si="3"/>
        <v>0</v>
      </c>
      <c r="L34" s="11">
        <f t="shared" si="4"/>
        <v>0</v>
      </c>
      <c r="M34" s="8"/>
      <c r="N34" s="2" t="s">
        <v>186</v>
      </c>
      <c r="O34" s="2" t="s">
        <v>52</v>
      </c>
      <c r="P34" s="2" t="s">
        <v>52</v>
      </c>
      <c r="Q34" s="2" t="s">
        <v>57</v>
      </c>
      <c r="R34" s="2" t="s">
        <v>64</v>
      </c>
      <c r="S34" s="2" t="s">
        <v>65</v>
      </c>
      <c r="T34" s="2" t="s">
        <v>65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52</v>
      </c>
      <c r="AS34" s="2" t="s">
        <v>52</v>
      </c>
      <c r="AT34" s="3"/>
      <c r="AU34" s="2" t="s">
        <v>187</v>
      </c>
      <c r="AV34" s="3">
        <v>27</v>
      </c>
    </row>
    <row r="35" spans="1:48" ht="30" customHeight="1">
      <c r="A35" s="8" t="s">
        <v>165</v>
      </c>
      <c r="B35" s="8" t="s">
        <v>188</v>
      </c>
      <c r="C35" s="8" t="s">
        <v>167</v>
      </c>
      <c r="D35" s="9">
        <v>1</v>
      </c>
      <c r="E35" s="11">
        <f>TRUNC(일위대가목록!E112,0)</f>
        <v>0</v>
      </c>
      <c r="F35" s="11">
        <f t="shared" si="0"/>
        <v>0</v>
      </c>
      <c r="G35" s="11">
        <f>TRUNC(일위대가목록!F112,0)</f>
        <v>0</v>
      </c>
      <c r="H35" s="11">
        <f t="shared" si="1"/>
        <v>0</v>
      </c>
      <c r="I35" s="11">
        <f>TRUNC(일위대가목록!G112,0)</f>
        <v>0</v>
      </c>
      <c r="J35" s="11">
        <f t="shared" si="2"/>
        <v>0</v>
      </c>
      <c r="K35" s="11">
        <f t="shared" si="3"/>
        <v>0</v>
      </c>
      <c r="L35" s="11">
        <f t="shared" si="4"/>
        <v>0</v>
      </c>
      <c r="M35" s="8"/>
      <c r="N35" s="2" t="s">
        <v>190</v>
      </c>
      <c r="O35" s="2" t="s">
        <v>52</v>
      </c>
      <c r="P35" s="2" t="s">
        <v>52</v>
      </c>
      <c r="Q35" s="2" t="s">
        <v>57</v>
      </c>
      <c r="R35" s="2" t="s">
        <v>64</v>
      </c>
      <c r="S35" s="2" t="s">
        <v>65</v>
      </c>
      <c r="T35" s="2" t="s">
        <v>65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 t="s">
        <v>52</v>
      </c>
      <c r="AS35" s="2" t="s">
        <v>52</v>
      </c>
      <c r="AT35" s="3"/>
      <c r="AU35" s="2" t="s">
        <v>191</v>
      </c>
      <c r="AV35" s="3">
        <v>28</v>
      </c>
    </row>
    <row r="36" spans="1:48" ht="30" customHeight="1">
      <c r="A36" s="8" t="s">
        <v>192</v>
      </c>
      <c r="B36" s="8" t="s">
        <v>193</v>
      </c>
      <c r="C36" s="8" t="s">
        <v>167</v>
      </c>
      <c r="D36" s="9">
        <v>8</v>
      </c>
      <c r="E36" s="11">
        <f>TRUNC(일위대가목록!E113,0)</f>
        <v>0</v>
      </c>
      <c r="F36" s="11">
        <f t="shared" si="0"/>
        <v>0</v>
      </c>
      <c r="G36" s="11">
        <f>TRUNC(일위대가목록!F113,0)</f>
        <v>0</v>
      </c>
      <c r="H36" s="11">
        <f t="shared" si="1"/>
        <v>0</v>
      </c>
      <c r="I36" s="11">
        <f>TRUNC(일위대가목록!G113,0)</f>
        <v>0</v>
      </c>
      <c r="J36" s="11">
        <f t="shared" si="2"/>
        <v>0</v>
      </c>
      <c r="K36" s="11">
        <f t="shared" si="3"/>
        <v>0</v>
      </c>
      <c r="L36" s="11">
        <f t="shared" si="4"/>
        <v>0</v>
      </c>
      <c r="M36" s="8"/>
      <c r="N36" s="2" t="s">
        <v>195</v>
      </c>
      <c r="O36" s="2" t="s">
        <v>52</v>
      </c>
      <c r="P36" s="2" t="s">
        <v>52</v>
      </c>
      <c r="Q36" s="2" t="s">
        <v>57</v>
      </c>
      <c r="R36" s="2" t="s">
        <v>64</v>
      </c>
      <c r="S36" s="2" t="s">
        <v>65</v>
      </c>
      <c r="T36" s="2" t="s">
        <v>65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 t="s">
        <v>52</v>
      </c>
      <c r="AS36" s="2" t="s">
        <v>52</v>
      </c>
      <c r="AT36" s="3"/>
      <c r="AU36" s="2" t="s">
        <v>196</v>
      </c>
      <c r="AV36" s="3">
        <v>29</v>
      </c>
    </row>
    <row r="37" spans="1:48" ht="30" customHeight="1">
      <c r="A37" s="8" t="s">
        <v>197</v>
      </c>
      <c r="B37" s="8" t="s">
        <v>198</v>
      </c>
      <c r="C37" s="8" t="s">
        <v>167</v>
      </c>
      <c r="D37" s="9">
        <v>2</v>
      </c>
      <c r="E37" s="11">
        <f>TRUNC(일위대가목록!E114,0)</f>
        <v>0</v>
      </c>
      <c r="F37" s="11">
        <f t="shared" si="0"/>
        <v>0</v>
      </c>
      <c r="G37" s="11">
        <f>TRUNC(일위대가목록!F114,0)</f>
        <v>0</v>
      </c>
      <c r="H37" s="11">
        <f t="shared" si="1"/>
        <v>0</v>
      </c>
      <c r="I37" s="11">
        <f>TRUNC(일위대가목록!G114,0)</f>
        <v>0</v>
      </c>
      <c r="J37" s="11">
        <f t="shared" si="2"/>
        <v>0</v>
      </c>
      <c r="K37" s="11">
        <f t="shared" si="3"/>
        <v>0</v>
      </c>
      <c r="L37" s="11">
        <f t="shared" si="4"/>
        <v>0</v>
      </c>
      <c r="M37" s="8"/>
      <c r="N37" s="2" t="s">
        <v>200</v>
      </c>
      <c r="O37" s="2" t="s">
        <v>52</v>
      </c>
      <c r="P37" s="2" t="s">
        <v>52</v>
      </c>
      <c r="Q37" s="2" t="s">
        <v>57</v>
      </c>
      <c r="R37" s="2" t="s">
        <v>64</v>
      </c>
      <c r="S37" s="2" t="s">
        <v>65</v>
      </c>
      <c r="T37" s="2" t="s">
        <v>65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" t="s">
        <v>52</v>
      </c>
      <c r="AS37" s="2" t="s">
        <v>52</v>
      </c>
      <c r="AT37" s="3"/>
      <c r="AU37" s="2" t="s">
        <v>201</v>
      </c>
      <c r="AV37" s="3">
        <v>30</v>
      </c>
    </row>
    <row r="38" spans="1:48" ht="30" customHeight="1">
      <c r="A38" s="8" t="s">
        <v>202</v>
      </c>
      <c r="B38" s="8" t="s">
        <v>203</v>
      </c>
      <c r="C38" s="8" t="s">
        <v>167</v>
      </c>
      <c r="D38" s="9">
        <v>13</v>
      </c>
      <c r="E38" s="11">
        <f>TRUNC(일위대가목록!E115,0)</f>
        <v>0</v>
      </c>
      <c r="F38" s="11">
        <f t="shared" si="0"/>
        <v>0</v>
      </c>
      <c r="G38" s="11">
        <f>TRUNC(일위대가목록!F115,0)</f>
        <v>0</v>
      </c>
      <c r="H38" s="11">
        <f t="shared" si="1"/>
        <v>0</v>
      </c>
      <c r="I38" s="11">
        <f>TRUNC(일위대가목록!G115,0)</f>
        <v>0</v>
      </c>
      <c r="J38" s="11">
        <f t="shared" si="2"/>
        <v>0</v>
      </c>
      <c r="K38" s="11">
        <f t="shared" si="3"/>
        <v>0</v>
      </c>
      <c r="L38" s="11">
        <f t="shared" si="4"/>
        <v>0</v>
      </c>
      <c r="M38" s="8"/>
      <c r="N38" s="2" t="s">
        <v>205</v>
      </c>
      <c r="O38" s="2" t="s">
        <v>52</v>
      </c>
      <c r="P38" s="2" t="s">
        <v>52</v>
      </c>
      <c r="Q38" s="2" t="s">
        <v>57</v>
      </c>
      <c r="R38" s="2" t="s">
        <v>64</v>
      </c>
      <c r="S38" s="2" t="s">
        <v>65</v>
      </c>
      <c r="T38" s="2" t="s">
        <v>65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2" t="s">
        <v>52</v>
      </c>
      <c r="AS38" s="2" t="s">
        <v>52</v>
      </c>
      <c r="AT38" s="3"/>
      <c r="AU38" s="2" t="s">
        <v>206</v>
      </c>
      <c r="AV38" s="3">
        <v>31</v>
      </c>
    </row>
    <row r="39" spans="1:48" ht="30" customHeight="1">
      <c r="A39" s="8" t="s">
        <v>165</v>
      </c>
      <c r="B39" s="8" t="s">
        <v>207</v>
      </c>
      <c r="C39" s="8" t="s">
        <v>167</v>
      </c>
      <c r="D39" s="9">
        <v>1</v>
      </c>
      <c r="E39" s="11">
        <f>TRUNC(일위대가목록!E116,0)</f>
        <v>0</v>
      </c>
      <c r="F39" s="11">
        <f t="shared" si="0"/>
        <v>0</v>
      </c>
      <c r="G39" s="11">
        <f>TRUNC(일위대가목록!F116,0)</f>
        <v>0</v>
      </c>
      <c r="H39" s="11">
        <f t="shared" si="1"/>
        <v>0</v>
      </c>
      <c r="I39" s="11">
        <f>TRUNC(일위대가목록!G116,0)</f>
        <v>0</v>
      </c>
      <c r="J39" s="11">
        <f t="shared" si="2"/>
        <v>0</v>
      </c>
      <c r="K39" s="11">
        <f t="shared" si="3"/>
        <v>0</v>
      </c>
      <c r="L39" s="11">
        <f t="shared" si="4"/>
        <v>0</v>
      </c>
      <c r="M39" s="8"/>
      <c r="N39" s="2" t="s">
        <v>209</v>
      </c>
      <c r="O39" s="2" t="s">
        <v>52</v>
      </c>
      <c r="P39" s="2" t="s">
        <v>52</v>
      </c>
      <c r="Q39" s="2" t="s">
        <v>57</v>
      </c>
      <c r="R39" s="2" t="s">
        <v>64</v>
      </c>
      <c r="S39" s="2" t="s">
        <v>65</v>
      </c>
      <c r="T39" s="2" t="s">
        <v>65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" t="s">
        <v>52</v>
      </c>
      <c r="AS39" s="2" t="s">
        <v>52</v>
      </c>
      <c r="AT39" s="3"/>
      <c r="AU39" s="2" t="s">
        <v>210</v>
      </c>
      <c r="AV39" s="3">
        <v>32</v>
      </c>
    </row>
    <row r="40" spans="1:48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8" t="s">
        <v>211</v>
      </c>
      <c r="B51" s="9"/>
      <c r="C51" s="9"/>
      <c r="D51" s="9"/>
      <c r="E51" s="9"/>
      <c r="F51" s="11">
        <f>SUM(F5:F50)</f>
        <v>0</v>
      </c>
      <c r="G51" s="9"/>
      <c r="H51" s="11">
        <f>SUM(H5:H50)</f>
        <v>0</v>
      </c>
      <c r="I51" s="9"/>
      <c r="J51" s="11">
        <f>SUM(J5:J50)</f>
        <v>0</v>
      </c>
      <c r="K51" s="9"/>
      <c r="L51" s="11">
        <f>SUM(L5:L50)</f>
        <v>0</v>
      </c>
      <c r="M51" s="9"/>
      <c r="N51" t="s">
        <v>212</v>
      </c>
    </row>
    <row r="52" spans="1:48" ht="30" customHeight="1">
      <c r="A52" s="8" t="s">
        <v>213</v>
      </c>
      <c r="B52" s="9" t="s">
        <v>58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"/>
      <c r="O52" s="3"/>
      <c r="P52" s="3"/>
      <c r="Q52" s="2" t="s">
        <v>214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30" customHeight="1">
      <c r="A53" s="8" t="s">
        <v>59</v>
      </c>
      <c r="B53" s="8" t="s">
        <v>60</v>
      </c>
      <c r="C53" s="8" t="s">
        <v>61</v>
      </c>
      <c r="D53" s="9">
        <v>19</v>
      </c>
      <c r="E53" s="11">
        <f>TRUNC(일위대가목록!E20,0)</f>
        <v>0</v>
      </c>
      <c r="F53" s="11">
        <f t="shared" ref="F53:F80" si="5">TRUNC(E53*D53, 0)</f>
        <v>0</v>
      </c>
      <c r="G53" s="11">
        <f>TRUNC(일위대가목록!F20,0)</f>
        <v>0</v>
      </c>
      <c r="H53" s="11">
        <f t="shared" ref="H53:H80" si="6">TRUNC(G53*D53, 0)</f>
        <v>0</v>
      </c>
      <c r="I53" s="11">
        <f>TRUNC(일위대가목록!G20,0)</f>
        <v>0</v>
      </c>
      <c r="J53" s="11">
        <f t="shared" ref="J53:J80" si="7">TRUNC(I53*D53, 0)</f>
        <v>0</v>
      </c>
      <c r="K53" s="11">
        <f t="shared" ref="K53:K80" si="8">TRUNC(E53+G53+I53, 0)</f>
        <v>0</v>
      </c>
      <c r="L53" s="11">
        <f t="shared" ref="L53:L80" si="9">TRUNC(F53+H53+J53, 0)</f>
        <v>0</v>
      </c>
      <c r="M53" s="8"/>
      <c r="N53" s="2" t="s">
        <v>63</v>
      </c>
      <c r="O53" s="2" t="s">
        <v>52</v>
      </c>
      <c r="P53" s="2" t="s">
        <v>52</v>
      </c>
      <c r="Q53" s="2" t="s">
        <v>214</v>
      </c>
      <c r="R53" s="2" t="s">
        <v>64</v>
      </c>
      <c r="S53" s="2" t="s">
        <v>65</v>
      </c>
      <c r="T53" s="2" t="s">
        <v>65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52</v>
      </c>
      <c r="AS53" s="2" t="s">
        <v>52</v>
      </c>
      <c r="AT53" s="3"/>
      <c r="AU53" s="2" t="s">
        <v>215</v>
      </c>
      <c r="AV53" s="3">
        <v>34</v>
      </c>
    </row>
    <row r="54" spans="1:48" ht="30" customHeight="1">
      <c r="A54" s="8" t="s">
        <v>59</v>
      </c>
      <c r="B54" s="8" t="s">
        <v>67</v>
      </c>
      <c r="C54" s="8" t="s">
        <v>61</v>
      </c>
      <c r="D54" s="9">
        <v>26.5</v>
      </c>
      <c r="E54" s="11">
        <f>TRUNC(일위대가목록!E21,0)</f>
        <v>0</v>
      </c>
      <c r="F54" s="11">
        <f t="shared" si="5"/>
        <v>0</v>
      </c>
      <c r="G54" s="11">
        <f>TRUNC(일위대가목록!F21,0)</f>
        <v>0</v>
      </c>
      <c r="H54" s="11">
        <f t="shared" si="6"/>
        <v>0</v>
      </c>
      <c r="I54" s="11">
        <f>TRUNC(일위대가목록!G21,0)</f>
        <v>0</v>
      </c>
      <c r="J54" s="11">
        <f t="shared" si="7"/>
        <v>0</v>
      </c>
      <c r="K54" s="11">
        <f t="shared" si="8"/>
        <v>0</v>
      </c>
      <c r="L54" s="11">
        <f t="shared" si="9"/>
        <v>0</v>
      </c>
      <c r="M54" s="8"/>
      <c r="N54" s="2" t="s">
        <v>69</v>
      </c>
      <c r="O54" s="2" t="s">
        <v>52</v>
      </c>
      <c r="P54" s="2" t="s">
        <v>52</v>
      </c>
      <c r="Q54" s="2" t="s">
        <v>214</v>
      </c>
      <c r="R54" s="2" t="s">
        <v>64</v>
      </c>
      <c r="S54" s="2" t="s">
        <v>65</v>
      </c>
      <c r="T54" s="2" t="s">
        <v>65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52</v>
      </c>
      <c r="AS54" s="2" t="s">
        <v>52</v>
      </c>
      <c r="AT54" s="3"/>
      <c r="AU54" s="2" t="s">
        <v>216</v>
      </c>
      <c r="AV54" s="3">
        <v>35</v>
      </c>
    </row>
    <row r="55" spans="1:48" ht="30" customHeight="1">
      <c r="A55" s="8" t="s">
        <v>75</v>
      </c>
      <c r="B55" s="8" t="s">
        <v>76</v>
      </c>
      <c r="C55" s="8" t="s">
        <v>77</v>
      </c>
      <c r="D55" s="9">
        <v>4</v>
      </c>
      <c r="E55" s="11">
        <f>TRUNC(일위대가목록!E33,0)</f>
        <v>0</v>
      </c>
      <c r="F55" s="11">
        <f t="shared" si="5"/>
        <v>0</v>
      </c>
      <c r="G55" s="11">
        <f>TRUNC(일위대가목록!F33,0)</f>
        <v>0</v>
      </c>
      <c r="H55" s="11">
        <f t="shared" si="6"/>
        <v>0</v>
      </c>
      <c r="I55" s="11">
        <f>TRUNC(일위대가목록!G33,0)</f>
        <v>0</v>
      </c>
      <c r="J55" s="11">
        <f t="shared" si="7"/>
        <v>0</v>
      </c>
      <c r="K55" s="11">
        <f t="shared" si="8"/>
        <v>0</v>
      </c>
      <c r="L55" s="11">
        <f t="shared" si="9"/>
        <v>0</v>
      </c>
      <c r="M55" s="8"/>
      <c r="N55" s="2" t="s">
        <v>79</v>
      </c>
      <c r="O55" s="2" t="s">
        <v>52</v>
      </c>
      <c r="P55" s="2" t="s">
        <v>52</v>
      </c>
      <c r="Q55" s="2" t="s">
        <v>214</v>
      </c>
      <c r="R55" s="2" t="s">
        <v>64</v>
      </c>
      <c r="S55" s="2" t="s">
        <v>65</v>
      </c>
      <c r="T55" s="2" t="s">
        <v>65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217</v>
      </c>
      <c r="AV55" s="3">
        <v>36</v>
      </c>
    </row>
    <row r="56" spans="1:48" ht="30" customHeight="1">
      <c r="A56" s="8" t="s">
        <v>75</v>
      </c>
      <c r="B56" s="8" t="s">
        <v>81</v>
      </c>
      <c r="C56" s="8" t="s">
        <v>77</v>
      </c>
      <c r="D56" s="9">
        <v>6</v>
      </c>
      <c r="E56" s="11">
        <f>TRUNC(일위대가목록!E34,0)</f>
        <v>0</v>
      </c>
      <c r="F56" s="11">
        <f t="shared" si="5"/>
        <v>0</v>
      </c>
      <c r="G56" s="11">
        <f>TRUNC(일위대가목록!F34,0)</f>
        <v>0</v>
      </c>
      <c r="H56" s="11">
        <f t="shared" si="6"/>
        <v>0</v>
      </c>
      <c r="I56" s="11">
        <f>TRUNC(일위대가목록!G34,0)</f>
        <v>0</v>
      </c>
      <c r="J56" s="11">
        <f t="shared" si="7"/>
        <v>0</v>
      </c>
      <c r="K56" s="11">
        <f t="shared" si="8"/>
        <v>0</v>
      </c>
      <c r="L56" s="11">
        <f t="shared" si="9"/>
        <v>0</v>
      </c>
      <c r="M56" s="8"/>
      <c r="N56" s="2" t="s">
        <v>83</v>
      </c>
      <c r="O56" s="2" t="s">
        <v>52</v>
      </c>
      <c r="P56" s="2" t="s">
        <v>52</v>
      </c>
      <c r="Q56" s="2" t="s">
        <v>214</v>
      </c>
      <c r="R56" s="2" t="s">
        <v>64</v>
      </c>
      <c r="S56" s="2" t="s">
        <v>65</v>
      </c>
      <c r="T56" s="2" t="s">
        <v>65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218</v>
      </c>
      <c r="AV56" s="3">
        <v>37</v>
      </c>
    </row>
    <row r="57" spans="1:48" ht="30" customHeight="1">
      <c r="A57" s="8" t="s">
        <v>219</v>
      </c>
      <c r="B57" s="8" t="s">
        <v>220</v>
      </c>
      <c r="C57" s="8" t="s">
        <v>77</v>
      </c>
      <c r="D57" s="9">
        <v>5</v>
      </c>
      <c r="E57" s="11">
        <f>TRUNC(일위대가목록!E37,0)</f>
        <v>0</v>
      </c>
      <c r="F57" s="11">
        <f t="shared" si="5"/>
        <v>0</v>
      </c>
      <c r="G57" s="11">
        <f>TRUNC(일위대가목록!F37,0)</f>
        <v>0</v>
      </c>
      <c r="H57" s="11">
        <f t="shared" si="6"/>
        <v>0</v>
      </c>
      <c r="I57" s="11">
        <f>TRUNC(일위대가목록!G37,0)</f>
        <v>0</v>
      </c>
      <c r="J57" s="11">
        <f t="shared" si="7"/>
        <v>0</v>
      </c>
      <c r="K57" s="11">
        <f t="shared" si="8"/>
        <v>0</v>
      </c>
      <c r="L57" s="11">
        <f t="shared" si="9"/>
        <v>0</v>
      </c>
      <c r="M57" s="8"/>
      <c r="N57" s="2" t="s">
        <v>222</v>
      </c>
      <c r="O57" s="2" t="s">
        <v>52</v>
      </c>
      <c r="P57" s="2" t="s">
        <v>52</v>
      </c>
      <c r="Q57" s="2" t="s">
        <v>214</v>
      </c>
      <c r="R57" s="2" t="s">
        <v>64</v>
      </c>
      <c r="S57" s="2" t="s">
        <v>65</v>
      </c>
      <c r="T57" s="2" t="s">
        <v>65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223</v>
      </c>
      <c r="AV57" s="3">
        <v>38</v>
      </c>
    </row>
    <row r="58" spans="1:48" ht="30" customHeight="1">
      <c r="A58" s="8" t="s">
        <v>224</v>
      </c>
      <c r="B58" s="8" t="s">
        <v>225</v>
      </c>
      <c r="C58" s="8" t="s">
        <v>77</v>
      </c>
      <c r="D58" s="9">
        <v>2</v>
      </c>
      <c r="E58" s="11">
        <f>TRUNC(일위대가목록!E40,0)</f>
        <v>0</v>
      </c>
      <c r="F58" s="11">
        <f t="shared" si="5"/>
        <v>0</v>
      </c>
      <c r="G58" s="11">
        <f>TRUNC(일위대가목록!F40,0)</f>
        <v>0</v>
      </c>
      <c r="H58" s="11">
        <f t="shared" si="6"/>
        <v>0</v>
      </c>
      <c r="I58" s="11">
        <f>TRUNC(일위대가목록!G40,0)</f>
        <v>0</v>
      </c>
      <c r="J58" s="11">
        <f t="shared" si="7"/>
        <v>0</v>
      </c>
      <c r="K58" s="11">
        <f t="shared" si="8"/>
        <v>0</v>
      </c>
      <c r="L58" s="11">
        <f t="shared" si="9"/>
        <v>0</v>
      </c>
      <c r="M58" s="8"/>
      <c r="N58" s="2" t="s">
        <v>227</v>
      </c>
      <c r="O58" s="2" t="s">
        <v>52</v>
      </c>
      <c r="P58" s="2" t="s">
        <v>52</v>
      </c>
      <c r="Q58" s="2" t="s">
        <v>214</v>
      </c>
      <c r="R58" s="2" t="s">
        <v>64</v>
      </c>
      <c r="S58" s="2" t="s">
        <v>65</v>
      </c>
      <c r="T58" s="2" t="s">
        <v>65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228</v>
      </c>
      <c r="AV58" s="3">
        <v>39</v>
      </c>
    </row>
    <row r="59" spans="1:48" ht="30" customHeight="1">
      <c r="A59" s="8" t="s">
        <v>224</v>
      </c>
      <c r="B59" s="8" t="s">
        <v>229</v>
      </c>
      <c r="C59" s="8" t="s">
        <v>77</v>
      </c>
      <c r="D59" s="9">
        <v>2</v>
      </c>
      <c r="E59" s="11">
        <f>TRUNC(일위대가목록!E41,0)</f>
        <v>0</v>
      </c>
      <c r="F59" s="11">
        <f t="shared" si="5"/>
        <v>0</v>
      </c>
      <c r="G59" s="11">
        <f>TRUNC(일위대가목록!F41,0)</f>
        <v>0</v>
      </c>
      <c r="H59" s="11">
        <f t="shared" si="6"/>
        <v>0</v>
      </c>
      <c r="I59" s="11">
        <f>TRUNC(일위대가목록!G41,0)</f>
        <v>0</v>
      </c>
      <c r="J59" s="11">
        <f t="shared" si="7"/>
        <v>0</v>
      </c>
      <c r="K59" s="11">
        <f t="shared" si="8"/>
        <v>0</v>
      </c>
      <c r="L59" s="11">
        <f t="shared" si="9"/>
        <v>0</v>
      </c>
      <c r="M59" s="8"/>
      <c r="N59" s="2" t="s">
        <v>231</v>
      </c>
      <c r="O59" s="2" t="s">
        <v>52</v>
      </c>
      <c r="P59" s="2" t="s">
        <v>52</v>
      </c>
      <c r="Q59" s="2" t="s">
        <v>214</v>
      </c>
      <c r="R59" s="2" t="s">
        <v>64</v>
      </c>
      <c r="S59" s="2" t="s">
        <v>65</v>
      </c>
      <c r="T59" s="2" t="s">
        <v>65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232</v>
      </c>
      <c r="AV59" s="3">
        <v>40</v>
      </c>
    </row>
    <row r="60" spans="1:48" ht="30" customHeight="1">
      <c r="A60" s="8" t="s">
        <v>94</v>
      </c>
      <c r="B60" s="8" t="s">
        <v>233</v>
      </c>
      <c r="C60" s="8" t="s">
        <v>96</v>
      </c>
      <c r="D60" s="9">
        <v>13</v>
      </c>
      <c r="E60" s="11">
        <f>TRUNC(일위대가목록!E45,0)</f>
        <v>0</v>
      </c>
      <c r="F60" s="11">
        <f t="shared" si="5"/>
        <v>0</v>
      </c>
      <c r="G60" s="11">
        <f>TRUNC(일위대가목록!F45,0)</f>
        <v>0</v>
      </c>
      <c r="H60" s="11">
        <f t="shared" si="6"/>
        <v>0</v>
      </c>
      <c r="I60" s="11">
        <f>TRUNC(일위대가목록!G45,0)</f>
        <v>0</v>
      </c>
      <c r="J60" s="11">
        <f t="shared" si="7"/>
        <v>0</v>
      </c>
      <c r="K60" s="11">
        <f t="shared" si="8"/>
        <v>0</v>
      </c>
      <c r="L60" s="11">
        <f t="shared" si="9"/>
        <v>0</v>
      </c>
      <c r="M60" s="8"/>
      <c r="N60" s="2" t="s">
        <v>235</v>
      </c>
      <c r="O60" s="2" t="s">
        <v>52</v>
      </c>
      <c r="P60" s="2" t="s">
        <v>52</v>
      </c>
      <c r="Q60" s="2" t="s">
        <v>214</v>
      </c>
      <c r="R60" s="2" t="s">
        <v>64</v>
      </c>
      <c r="S60" s="2" t="s">
        <v>65</v>
      </c>
      <c r="T60" s="2" t="s">
        <v>65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236</v>
      </c>
      <c r="AV60" s="3">
        <v>41</v>
      </c>
    </row>
    <row r="61" spans="1:48" ht="30" customHeight="1">
      <c r="A61" s="8" t="s">
        <v>94</v>
      </c>
      <c r="B61" s="8" t="s">
        <v>95</v>
      </c>
      <c r="C61" s="8" t="s">
        <v>96</v>
      </c>
      <c r="D61" s="9">
        <v>31.5</v>
      </c>
      <c r="E61" s="11">
        <f>TRUNC(일위대가목록!E46,0)</f>
        <v>0</v>
      </c>
      <c r="F61" s="11">
        <f t="shared" si="5"/>
        <v>0</v>
      </c>
      <c r="G61" s="11">
        <f>TRUNC(일위대가목록!F46,0)</f>
        <v>0</v>
      </c>
      <c r="H61" s="11">
        <f t="shared" si="6"/>
        <v>0</v>
      </c>
      <c r="I61" s="11">
        <f>TRUNC(일위대가목록!G46,0)</f>
        <v>0</v>
      </c>
      <c r="J61" s="11">
        <f t="shared" si="7"/>
        <v>0</v>
      </c>
      <c r="K61" s="11">
        <f t="shared" si="8"/>
        <v>0</v>
      </c>
      <c r="L61" s="11">
        <f t="shared" si="9"/>
        <v>0</v>
      </c>
      <c r="M61" s="8"/>
      <c r="N61" s="2" t="s">
        <v>98</v>
      </c>
      <c r="O61" s="2" t="s">
        <v>52</v>
      </c>
      <c r="P61" s="2" t="s">
        <v>52</v>
      </c>
      <c r="Q61" s="2" t="s">
        <v>214</v>
      </c>
      <c r="R61" s="2" t="s">
        <v>64</v>
      </c>
      <c r="S61" s="2" t="s">
        <v>65</v>
      </c>
      <c r="T61" s="2" t="s">
        <v>65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 t="s">
        <v>52</v>
      </c>
      <c r="AS61" s="2" t="s">
        <v>52</v>
      </c>
      <c r="AT61" s="3"/>
      <c r="AU61" s="2" t="s">
        <v>237</v>
      </c>
      <c r="AV61" s="3">
        <v>42</v>
      </c>
    </row>
    <row r="62" spans="1:48" ht="30" customHeight="1">
      <c r="A62" s="8" t="s">
        <v>104</v>
      </c>
      <c r="B62" s="8" t="s">
        <v>238</v>
      </c>
      <c r="C62" s="8" t="s">
        <v>96</v>
      </c>
      <c r="D62" s="9">
        <v>55</v>
      </c>
      <c r="E62" s="11">
        <f>TRUNC(일위대가목록!E51,0)</f>
        <v>0</v>
      </c>
      <c r="F62" s="11">
        <f t="shared" si="5"/>
        <v>0</v>
      </c>
      <c r="G62" s="11">
        <f>TRUNC(일위대가목록!F51,0)</f>
        <v>0</v>
      </c>
      <c r="H62" s="11">
        <f t="shared" si="6"/>
        <v>0</v>
      </c>
      <c r="I62" s="11">
        <f>TRUNC(일위대가목록!G51,0)</f>
        <v>0</v>
      </c>
      <c r="J62" s="11">
        <f t="shared" si="7"/>
        <v>0</v>
      </c>
      <c r="K62" s="11">
        <f t="shared" si="8"/>
        <v>0</v>
      </c>
      <c r="L62" s="11">
        <f t="shared" si="9"/>
        <v>0</v>
      </c>
      <c r="M62" s="8"/>
      <c r="N62" s="2" t="s">
        <v>240</v>
      </c>
      <c r="O62" s="2" t="s">
        <v>52</v>
      </c>
      <c r="P62" s="2" t="s">
        <v>52</v>
      </c>
      <c r="Q62" s="2" t="s">
        <v>214</v>
      </c>
      <c r="R62" s="2" t="s">
        <v>64</v>
      </c>
      <c r="S62" s="2" t="s">
        <v>65</v>
      </c>
      <c r="T62" s="2" t="s">
        <v>65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" t="s">
        <v>52</v>
      </c>
      <c r="AS62" s="2" t="s">
        <v>52</v>
      </c>
      <c r="AT62" s="3"/>
      <c r="AU62" s="2" t="s">
        <v>241</v>
      </c>
      <c r="AV62" s="3">
        <v>43</v>
      </c>
    </row>
    <row r="63" spans="1:48" ht="30" customHeight="1">
      <c r="A63" s="8" t="s">
        <v>113</v>
      </c>
      <c r="B63" s="8" t="s">
        <v>242</v>
      </c>
      <c r="C63" s="8" t="s">
        <v>96</v>
      </c>
      <c r="D63" s="9">
        <v>13</v>
      </c>
      <c r="E63" s="11">
        <f>TRUNC(일위대가목록!E54,0)</f>
        <v>0</v>
      </c>
      <c r="F63" s="11">
        <f t="shared" si="5"/>
        <v>0</v>
      </c>
      <c r="G63" s="11">
        <f>TRUNC(일위대가목록!F54,0)</f>
        <v>0</v>
      </c>
      <c r="H63" s="11">
        <f t="shared" si="6"/>
        <v>0</v>
      </c>
      <c r="I63" s="11">
        <f>TRUNC(일위대가목록!G54,0)</f>
        <v>0</v>
      </c>
      <c r="J63" s="11">
        <f t="shared" si="7"/>
        <v>0</v>
      </c>
      <c r="K63" s="11">
        <f t="shared" si="8"/>
        <v>0</v>
      </c>
      <c r="L63" s="11">
        <f t="shared" si="9"/>
        <v>0</v>
      </c>
      <c r="M63" s="8"/>
      <c r="N63" s="2" t="s">
        <v>244</v>
      </c>
      <c r="O63" s="2" t="s">
        <v>52</v>
      </c>
      <c r="P63" s="2" t="s">
        <v>52</v>
      </c>
      <c r="Q63" s="2" t="s">
        <v>214</v>
      </c>
      <c r="R63" s="2" t="s">
        <v>64</v>
      </c>
      <c r="S63" s="2" t="s">
        <v>65</v>
      </c>
      <c r="T63" s="2" t="s">
        <v>65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" t="s">
        <v>52</v>
      </c>
      <c r="AS63" s="2" t="s">
        <v>52</v>
      </c>
      <c r="AT63" s="3"/>
      <c r="AU63" s="2" t="s">
        <v>245</v>
      </c>
      <c r="AV63" s="3">
        <v>44</v>
      </c>
    </row>
    <row r="64" spans="1:48" ht="30" customHeight="1">
      <c r="A64" s="8" t="s">
        <v>113</v>
      </c>
      <c r="B64" s="8" t="s">
        <v>246</v>
      </c>
      <c r="C64" s="8" t="s">
        <v>96</v>
      </c>
      <c r="D64" s="9">
        <v>10</v>
      </c>
      <c r="E64" s="11">
        <f>TRUNC(일위대가목록!E55,0)</f>
        <v>0</v>
      </c>
      <c r="F64" s="11">
        <f t="shared" si="5"/>
        <v>0</v>
      </c>
      <c r="G64" s="11">
        <f>TRUNC(일위대가목록!F55,0)</f>
        <v>0</v>
      </c>
      <c r="H64" s="11">
        <f t="shared" si="6"/>
        <v>0</v>
      </c>
      <c r="I64" s="11">
        <f>TRUNC(일위대가목록!G55,0)</f>
        <v>0</v>
      </c>
      <c r="J64" s="11">
        <f t="shared" si="7"/>
        <v>0</v>
      </c>
      <c r="K64" s="11">
        <f t="shared" si="8"/>
        <v>0</v>
      </c>
      <c r="L64" s="11">
        <f t="shared" si="9"/>
        <v>0</v>
      </c>
      <c r="M64" s="8"/>
      <c r="N64" s="2" t="s">
        <v>248</v>
      </c>
      <c r="O64" s="2" t="s">
        <v>52</v>
      </c>
      <c r="P64" s="2" t="s">
        <v>52</v>
      </c>
      <c r="Q64" s="2" t="s">
        <v>214</v>
      </c>
      <c r="R64" s="2" t="s">
        <v>64</v>
      </c>
      <c r="S64" s="2" t="s">
        <v>65</v>
      </c>
      <c r="T64" s="2" t="s">
        <v>65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2" t="s">
        <v>52</v>
      </c>
      <c r="AS64" s="2" t="s">
        <v>52</v>
      </c>
      <c r="AT64" s="3"/>
      <c r="AU64" s="2" t="s">
        <v>249</v>
      </c>
      <c r="AV64" s="3">
        <v>45</v>
      </c>
    </row>
    <row r="65" spans="1:48" ht="30" customHeight="1">
      <c r="A65" s="8" t="s">
        <v>113</v>
      </c>
      <c r="B65" s="8" t="s">
        <v>238</v>
      </c>
      <c r="C65" s="8" t="s">
        <v>96</v>
      </c>
      <c r="D65" s="9">
        <v>20.5</v>
      </c>
      <c r="E65" s="11">
        <f>TRUNC(일위대가목록!E56,0)</f>
        <v>0</v>
      </c>
      <c r="F65" s="11">
        <f t="shared" si="5"/>
        <v>0</v>
      </c>
      <c r="G65" s="11">
        <f>TRUNC(일위대가목록!F56,0)</f>
        <v>0</v>
      </c>
      <c r="H65" s="11">
        <f t="shared" si="6"/>
        <v>0</v>
      </c>
      <c r="I65" s="11">
        <f>TRUNC(일위대가목록!G56,0)</f>
        <v>0</v>
      </c>
      <c r="J65" s="11">
        <f t="shared" si="7"/>
        <v>0</v>
      </c>
      <c r="K65" s="11">
        <f t="shared" si="8"/>
        <v>0</v>
      </c>
      <c r="L65" s="11">
        <f t="shared" si="9"/>
        <v>0</v>
      </c>
      <c r="M65" s="8"/>
      <c r="N65" s="2" t="s">
        <v>251</v>
      </c>
      <c r="O65" s="2" t="s">
        <v>52</v>
      </c>
      <c r="P65" s="2" t="s">
        <v>52</v>
      </c>
      <c r="Q65" s="2" t="s">
        <v>214</v>
      </c>
      <c r="R65" s="2" t="s">
        <v>64</v>
      </c>
      <c r="S65" s="2" t="s">
        <v>65</v>
      </c>
      <c r="T65" s="2" t="s">
        <v>65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2" t="s">
        <v>52</v>
      </c>
      <c r="AS65" s="2" t="s">
        <v>52</v>
      </c>
      <c r="AT65" s="3"/>
      <c r="AU65" s="2" t="s">
        <v>252</v>
      </c>
      <c r="AV65" s="3">
        <v>46</v>
      </c>
    </row>
    <row r="66" spans="1:48" ht="30" customHeight="1">
      <c r="A66" s="8" t="s">
        <v>117</v>
      </c>
      <c r="B66" s="8" t="s">
        <v>118</v>
      </c>
      <c r="C66" s="8" t="s">
        <v>119</v>
      </c>
      <c r="D66" s="9">
        <v>1</v>
      </c>
      <c r="E66" s="11">
        <f>TRUNC(일위대가목록!E77,0)</f>
        <v>0</v>
      </c>
      <c r="F66" s="11">
        <f t="shared" si="5"/>
        <v>0</v>
      </c>
      <c r="G66" s="11">
        <f>TRUNC(일위대가목록!F77,0)</f>
        <v>0</v>
      </c>
      <c r="H66" s="11">
        <f t="shared" si="6"/>
        <v>0</v>
      </c>
      <c r="I66" s="11">
        <f>TRUNC(일위대가목록!G77,0)</f>
        <v>0</v>
      </c>
      <c r="J66" s="11">
        <f t="shared" si="7"/>
        <v>0</v>
      </c>
      <c r="K66" s="11">
        <f t="shared" si="8"/>
        <v>0</v>
      </c>
      <c r="L66" s="11">
        <f t="shared" si="9"/>
        <v>0</v>
      </c>
      <c r="M66" s="8"/>
      <c r="N66" s="2" t="s">
        <v>121</v>
      </c>
      <c r="O66" s="2" t="s">
        <v>52</v>
      </c>
      <c r="P66" s="2" t="s">
        <v>52</v>
      </c>
      <c r="Q66" s="2" t="s">
        <v>214</v>
      </c>
      <c r="R66" s="2" t="s">
        <v>64</v>
      </c>
      <c r="S66" s="2" t="s">
        <v>65</v>
      </c>
      <c r="T66" s="2" t="s">
        <v>65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2" t="s">
        <v>52</v>
      </c>
      <c r="AS66" s="2" t="s">
        <v>52</v>
      </c>
      <c r="AT66" s="3"/>
      <c r="AU66" s="2" t="s">
        <v>253</v>
      </c>
      <c r="AV66" s="3">
        <v>47</v>
      </c>
    </row>
    <row r="67" spans="1:48" ht="30" customHeight="1">
      <c r="A67" s="8" t="s">
        <v>254</v>
      </c>
      <c r="B67" s="8" t="s">
        <v>255</v>
      </c>
      <c r="C67" s="8" t="s">
        <v>119</v>
      </c>
      <c r="D67" s="9">
        <v>5</v>
      </c>
      <c r="E67" s="11">
        <f>TRUNC(일위대가목록!E79,0)</f>
        <v>0</v>
      </c>
      <c r="F67" s="11">
        <f t="shared" si="5"/>
        <v>0</v>
      </c>
      <c r="G67" s="11">
        <f>TRUNC(일위대가목록!F79,0)</f>
        <v>0</v>
      </c>
      <c r="H67" s="11">
        <f t="shared" si="6"/>
        <v>0</v>
      </c>
      <c r="I67" s="11">
        <f>TRUNC(일위대가목록!G79,0)</f>
        <v>0</v>
      </c>
      <c r="J67" s="11">
        <f t="shared" si="7"/>
        <v>0</v>
      </c>
      <c r="K67" s="11">
        <f t="shared" si="8"/>
        <v>0</v>
      </c>
      <c r="L67" s="11">
        <f t="shared" si="9"/>
        <v>0</v>
      </c>
      <c r="M67" s="8"/>
      <c r="N67" s="2" t="s">
        <v>257</v>
      </c>
      <c r="O67" s="2" t="s">
        <v>52</v>
      </c>
      <c r="P67" s="2" t="s">
        <v>52</v>
      </c>
      <c r="Q67" s="2" t="s">
        <v>214</v>
      </c>
      <c r="R67" s="2" t="s">
        <v>64</v>
      </c>
      <c r="S67" s="2" t="s">
        <v>65</v>
      </c>
      <c r="T67" s="2" t="s">
        <v>65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2" t="s">
        <v>52</v>
      </c>
      <c r="AS67" s="2" t="s">
        <v>52</v>
      </c>
      <c r="AT67" s="3"/>
      <c r="AU67" s="2" t="s">
        <v>258</v>
      </c>
      <c r="AV67" s="3">
        <v>48</v>
      </c>
    </row>
    <row r="68" spans="1:48" ht="30" customHeight="1">
      <c r="A68" s="8" t="s">
        <v>259</v>
      </c>
      <c r="B68" s="8" t="s">
        <v>260</v>
      </c>
      <c r="C68" s="8" t="s">
        <v>119</v>
      </c>
      <c r="D68" s="9">
        <v>1</v>
      </c>
      <c r="E68" s="11">
        <f>TRUNC(일위대가목록!E92,0)</f>
        <v>0</v>
      </c>
      <c r="F68" s="11">
        <f t="shared" si="5"/>
        <v>0</v>
      </c>
      <c r="G68" s="11">
        <f>TRUNC(일위대가목록!F92,0)</f>
        <v>0</v>
      </c>
      <c r="H68" s="11">
        <f t="shared" si="6"/>
        <v>0</v>
      </c>
      <c r="I68" s="11">
        <f>TRUNC(일위대가목록!G92,0)</f>
        <v>0</v>
      </c>
      <c r="J68" s="11">
        <f t="shared" si="7"/>
        <v>0</v>
      </c>
      <c r="K68" s="11">
        <f t="shared" si="8"/>
        <v>0</v>
      </c>
      <c r="L68" s="11">
        <f t="shared" si="9"/>
        <v>0</v>
      </c>
      <c r="M68" s="8"/>
      <c r="N68" s="2" t="s">
        <v>262</v>
      </c>
      <c r="O68" s="2" t="s">
        <v>52</v>
      </c>
      <c r="P68" s="2" t="s">
        <v>52</v>
      </c>
      <c r="Q68" s="2" t="s">
        <v>214</v>
      </c>
      <c r="R68" s="2" t="s">
        <v>64</v>
      </c>
      <c r="S68" s="2" t="s">
        <v>65</v>
      </c>
      <c r="T68" s="2" t="s">
        <v>65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2" t="s">
        <v>52</v>
      </c>
      <c r="AS68" s="2" t="s">
        <v>52</v>
      </c>
      <c r="AT68" s="3"/>
      <c r="AU68" s="2" t="s">
        <v>263</v>
      </c>
      <c r="AV68" s="3">
        <v>49</v>
      </c>
    </row>
    <row r="69" spans="1:48" ht="30" customHeight="1">
      <c r="A69" s="8" t="s">
        <v>123</v>
      </c>
      <c r="B69" s="8" t="s">
        <v>124</v>
      </c>
      <c r="C69" s="8" t="s">
        <v>77</v>
      </c>
      <c r="D69" s="9">
        <v>1</v>
      </c>
      <c r="E69" s="11">
        <f>TRUNC(일위대가목록!E94,0)</f>
        <v>0</v>
      </c>
      <c r="F69" s="11">
        <f t="shared" si="5"/>
        <v>0</v>
      </c>
      <c r="G69" s="11">
        <f>TRUNC(일위대가목록!F94,0)</f>
        <v>0</v>
      </c>
      <c r="H69" s="11">
        <f t="shared" si="6"/>
        <v>0</v>
      </c>
      <c r="I69" s="11">
        <f>TRUNC(일위대가목록!G94,0)</f>
        <v>0</v>
      </c>
      <c r="J69" s="11">
        <f t="shared" si="7"/>
        <v>0</v>
      </c>
      <c r="K69" s="11">
        <f t="shared" si="8"/>
        <v>0</v>
      </c>
      <c r="L69" s="11">
        <f t="shared" si="9"/>
        <v>0</v>
      </c>
      <c r="M69" s="8"/>
      <c r="N69" s="2" t="s">
        <v>126</v>
      </c>
      <c r="O69" s="2" t="s">
        <v>52</v>
      </c>
      <c r="P69" s="2" t="s">
        <v>52</v>
      </c>
      <c r="Q69" s="2" t="s">
        <v>214</v>
      </c>
      <c r="R69" s="2" t="s">
        <v>64</v>
      </c>
      <c r="S69" s="2" t="s">
        <v>65</v>
      </c>
      <c r="T69" s="2" t="s">
        <v>65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2" t="s">
        <v>52</v>
      </c>
      <c r="AS69" s="2" t="s">
        <v>52</v>
      </c>
      <c r="AT69" s="3"/>
      <c r="AU69" s="2" t="s">
        <v>264</v>
      </c>
      <c r="AV69" s="3">
        <v>50</v>
      </c>
    </row>
    <row r="70" spans="1:48" ht="30" customHeight="1">
      <c r="A70" s="8" t="s">
        <v>265</v>
      </c>
      <c r="B70" s="8" t="s">
        <v>266</v>
      </c>
      <c r="C70" s="8" t="s">
        <v>119</v>
      </c>
      <c r="D70" s="9">
        <v>4</v>
      </c>
      <c r="E70" s="11">
        <f>TRUNC(단가대비표!O126,0)</f>
        <v>0</v>
      </c>
      <c r="F70" s="11">
        <f t="shared" si="5"/>
        <v>0</v>
      </c>
      <c r="G70" s="11">
        <f>TRUNC(단가대비표!P126,0)</f>
        <v>0</v>
      </c>
      <c r="H70" s="11">
        <f t="shared" si="6"/>
        <v>0</v>
      </c>
      <c r="I70" s="11">
        <f>TRUNC(단가대비표!V126,0)</f>
        <v>0</v>
      </c>
      <c r="J70" s="11">
        <f t="shared" si="7"/>
        <v>0</v>
      </c>
      <c r="K70" s="11">
        <f t="shared" si="8"/>
        <v>0</v>
      </c>
      <c r="L70" s="11">
        <f t="shared" si="9"/>
        <v>0</v>
      </c>
      <c r="M70" s="8"/>
      <c r="N70" s="2" t="s">
        <v>267</v>
      </c>
      <c r="O70" s="2" t="s">
        <v>52</v>
      </c>
      <c r="P70" s="2" t="s">
        <v>52</v>
      </c>
      <c r="Q70" s="2" t="s">
        <v>214</v>
      </c>
      <c r="R70" s="2" t="s">
        <v>65</v>
      </c>
      <c r="S70" s="2" t="s">
        <v>65</v>
      </c>
      <c r="T70" s="2" t="s">
        <v>64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2" t="s">
        <v>52</v>
      </c>
      <c r="AS70" s="2" t="s">
        <v>52</v>
      </c>
      <c r="AT70" s="3"/>
      <c r="AU70" s="2" t="s">
        <v>268</v>
      </c>
      <c r="AV70" s="3">
        <v>51</v>
      </c>
    </row>
    <row r="71" spans="1:48" ht="30" customHeight="1">
      <c r="A71" s="8" t="s">
        <v>265</v>
      </c>
      <c r="B71" s="8" t="s">
        <v>269</v>
      </c>
      <c r="C71" s="8" t="s">
        <v>119</v>
      </c>
      <c r="D71" s="9">
        <v>6</v>
      </c>
      <c r="E71" s="11">
        <f>TRUNC(단가대비표!O127,0)</f>
        <v>0</v>
      </c>
      <c r="F71" s="11">
        <f t="shared" si="5"/>
        <v>0</v>
      </c>
      <c r="G71" s="11">
        <f>TRUNC(단가대비표!P127,0)</f>
        <v>0</v>
      </c>
      <c r="H71" s="11">
        <f t="shared" si="6"/>
        <v>0</v>
      </c>
      <c r="I71" s="11">
        <f>TRUNC(단가대비표!V127,0)</f>
        <v>0</v>
      </c>
      <c r="J71" s="11">
        <f t="shared" si="7"/>
        <v>0</v>
      </c>
      <c r="K71" s="11">
        <f t="shared" si="8"/>
        <v>0</v>
      </c>
      <c r="L71" s="11">
        <f t="shared" si="9"/>
        <v>0</v>
      </c>
      <c r="M71" s="8"/>
      <c r="N71" s="2" t="s">
        <v>270</v>
      </c>
      <c r="O71" s="2" t="s">
        <v>52</v>
      </c>
      <c r="P71" s="2" t="s">
        <v>52</v>
      </c>
      <c r="Q71" s="2" t="s">
        <v>214</v>
      </c>
      <c r="R71" s="2" t="s">
        <v>65</v>
      </c>
      <c r="S71" s="2" t="s">
        <v>65</v>
      </c>
      <c r="T71" s="2" t="s">
        <v>64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2" t="s">
        <v>52</v>
      </c>
      <c r="AS71" s="2" t="s">
        <v>52</v>
      </c>
      <c r="AT71" s="3"/>
      <c r="AU71" s="2" t="s">
        <v>271</v>
      </c>
      <c r="AV71" s="3">
        <v>52</v>
      </c>
    </row>
    <row r="72" spans="1:48" ht="30" customHeight="1">
      <c r="A72" s="8" t="s">
        <v>128</v>
      </c>
      <c r="B72" s="8" t="s">
        <v>272</v>
      </c>
      <c r="C72" s="8" t="s">
        <v>119</v>
      </c>
      <c r="D72" s="9">
        <v>5</v>
      </c>
      <c r="E72" s="11">
        <f>TRUNC(단가대비표!O137,0)</f>
        <v>0</v>
      </c>
      <c r="F72" s="11">
        <f t="shared" si="5"/>
        <v>0</v>
      </c>
      <c r="G72" s="11">
        <f>TRUNC(단가대비표!P137,0)</f>
        <v>0</v>
      </c>
      <c r="H72" s="11">
        <f t="shared" si="6"/>
        <v>0</v>
      </c>
      <c r="I72" s="11">
        <f>TRUNC(단가대비표!V137,0)</f>
        <v>0</v>
      </c>
      <c r="J72" s="11">
        <f t="shared" si="7"/>
        <v>0</v>
      </c>
      <c r="K72" s="11">
        <f t="shared" si="8"/>
        <v>0</v>
      </c>
      <c r="L72" s="11">
        <f t="shared" si="9"/>
        <v>0</v>
      </c>
      <c r="M72" s="8"/>
      <c r="N72" s="2" t="s">
        <v>273</v>
      </c>
      <c r="O72" s="2" t="s">
        <v>52</v>
      </c>
      <c r="P72" s="2" t="s">
        <v>52</v>
      </c>
      <c r="Q72" s="2" t="s">
        <v>214</v>
      </c>
      <c r="R72" s="2" t="s">
        <v>65</v>
      </c>
      <c r="S72" s="2" t="s">
        <v>65</v>
      </c>
      <c r="T72" s="2" t="s">
        <v>64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2" t="s">
        <v>52</v>
      </c>
      <c r="AS72" s="2" t="s">
        <v>52</v>
      </c>
      <c r="AT72" s="3"/>
      <c r="AU72" s="2" t="s">
        <v>274</v>
      </c>
      <c r="AV72" s="3">
        <v>53</v>
      </c>
    </row>
    <row r="73" spans="1:48" ht="30" customHeight="1">
      <c r="A73" s="8" t="s">
        <v>135</v>
      </c>
      <c r="B73" s="8" t="s">
        <v>136</v>
      </c>
      <c r="C73" s="8" t="s">
        <v>119</v>
      </c>
      <c r="D73" s="9">
        <v>6</v>
      </c>
      <c r="E73" s="11">
        <f>TRUNC(단가대비표!O151,0)</f>
        <v>0</v>
      </c>
      <c r="F73" s="11">
        <f t="shared" si="5"/>
        <v>0</v>
      </c>
      <c r="G73" s="11">
        <f>TRUNC(단가대비표!P151,0)</f>
        <v>0</v>
      </c>
      <c r="H73" s="11">
        <f t="shared" si="6"/>
        <v>0</v>
      </c>
      <c r="I73" s="11">
        <f>TRUNC(단가대비표!V151,0)</f>
        <v>0</v>
      </c>
      <c r="J73" s="11">
        <f t="shared" si="7"/>
        <v>0</v>
      </c>
      <c r="K73" s="11">
        <f t="shared" si="8"/>
        <v>0</v>
      </c>
      <c r="L73" s="11">
        <f t="shared" si="9"/>
        <v>0</v>
      </c>
      <c r="M73" s="8"/>
      <c r="N73" s="2" t="s">
        <v>137</v>
      </c>
      <c r="O73" s="2" t="s">
        <v>52</v>
      </c>
      <c r="P73" s="2" t="s">
        <v>52</v>
      </c>
      <c r="Q73" s="2" t="s">
        <v>214</v>
      </c>
      <c r="R73" s="2" t="s">
        <v>65</v>
      </c>
      <c r="S73" s="2" t="s">
        <v>65</v>
      </c>
      <c r="T73" s="2" t="s">
        <v>64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2" t="s">
        <v>52</v>
      </c>
      <c r="AS73" s="2" t="s">
        <v>52</v>
      </c>
      <c r="AT73" s="3"/>
      <c r="AU73" s="2" t="s">
        <v>275</v>
      </c>
      <c r="AV73" s="3">
        <v>54</v>
      </c>
    </row>
    <row r="74" spans="1:48" ht="30" customHeight="1">
      <c r="A74" s="8" t="s">
        <v>135</v>
      </c>
      <c r="B74" s="8" t="s">
        <v>139</v>
      </c>
      <c r="C74" s="8" t="s">
        <v>119</v>
      </c>
      <c r="D74" s="9">
        <v>9</v>
      </c>
      <c r="E74" s="11">
        <f>TRUNC(단가대비표!O152,0)</f>
        <v>0</v>
      </c>
      <c r="F74" s="11">
        <f t="shared" si="5"/>
        <v>0</v>
      </c>
      <c r="G74" s="11">
        <f>TRUNC(단가대비표!P152,0)</f>
        <v>0</v>
      </c>
      <c r="H74" s="11">
        <f t="shared" si="6"/>
        <v>0</v>
      </c>
      <c r="I74" s="11">
        <f>TRUNC(단가대비표!V152,0)</f>
        <v>0</v>
      </c>
      <c r="J74" s="11">
        <f t="shared" si="7"/>
        <v>0</v>
      </c>
      <c r="K74" s="11">
        <f t="shared" si="8"/>
        <v>0</v>
      </c>
      <c r="L74" s="11">
        <f t="shared" si="9"/>
        <v>0</v>
      </c>
      <c r="M74" s="8"/>
      <c r="N74" s="2" t="s">
        <v>140</v>
      </c>
      <c r="O74" s="2" t="s">
        <v>52</v>
      </c>
      <c r="P74" s="2" t="s">
        <v>52</v>
      </c>
      <c r="Q74" s="2" t="s">
        <v>214</v>
      </c>
      <c r="R74" s="2" t="s">
        <v>65</v>
      </c>
      <c r="S74" s="2" t="s">
        <v>65</v>
      </c>
      <c r="T74" s="2" t="s">
        <v>64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2" t="s">
        <v>52</v>
      </c>
      <c r="AS74" s="2" t="s">
        <v>52</v>
      </c>
      <c r="AT74" s="3"/>
      <c r="AU74" s="2" t="s">
        <v>276</v>
      </c>
      <c r="AV74" s="3">
        <v>55</v>
      </c>
    </row>
    <row r="75" spans="1:48" ht="30" customHeight="1">
      <c r="A75" s="8" t="s">
        <v>145</v>
      </c>
      <c r="B75" s="8" t="s">
        <v>146</v>
      </c>
      <c r="C75" s="8" t="s">
        <v>119</v>
      </c>
      <c r="D75" s="9">
        <v>5</v>
      </c>
      <c r="E75" s="11">
        <f>TRUNC(단가대비표!O157,0)</f>
        <v>0</v>
      </c>
      <c r="F75" s="11">
        <f t="shared" si="5"/>
        <v>0</v>
      </c>
      <c r="G75" s="11">
        <f>TRUNC(단가대비표!P157,0)</f>
        <v>0</v>
      </c>
      <c r="H75" s="11">
        <f t="shared" si="6"/>
        <v>0</v>
      </c>
      <c r="I75" s="11">
        <f>TRUNC(단가대비표!V157,0)</f>
        <v>0</v>
      </c>
      <c r="J75" s="11">
        <f t="shared" si="7"/>
        <v>0</v>
      </c>
      <c r="K75" s="11">
        <f t="shared" si="8"/>
        <v>0</v>
      </c>
      <c r="L75" s="11">
        <f t="shared" si="9"/>
        <v>0</v>
      </c>
      <c r="M75" s="8"/>
      <c r="N75" s="2" t="s">
        <v>147</v>
      </c>
      <c r="O75" s="2" t="s">
        <v>52</v>
      </c>
      <c r="P75" s="2" t="s">
        <v>52</v>
      </c>
      <c r="Q75" s="2" t="s">
        <v>214</v>
      </c>
      <c r="R75" s="2" t="s">
        <v>65</v>
      </c>
      <c r="S75" s="2" t="s">
        <v>65</v>
      </c>
      <c r="T75" s="2" t="s">
        <v>64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2" t="s">
        <v>52</v>
      </c>
      <c r="AS75" s="2" t="s">
        <v>52</v>
      </c>
      <c r="AT75" s="3"/>
      <c r="AU75" s="2" t="s">
        <v>277</v>
      </c>
      <c r="AV75" s="3">
        <v>665</v>
      </c>
    </row>
    <row r="76" spans="1:48" ht="30" customHeight="1">
      <c r="A76" s="8" t="s">
        <v>145</v>
      </c>
      <c r="B76" s="8" t="s">
        <v>149</v>
      </c>
      <c r="C76" s="8" t="s">
        <v>119</v>
      </c>
      <c r="D76" s="9">
        <v>7</v>
      </c>
      <c r="E76" s="11">
        <f>TRUNC(단가대비표!O158,0)</f>
        <v>0</v>
      </c>
      <c r="F76" s="11">
        <f t="shared" si="5"/>
        <v>0</v>
      </c>
      <c r="G76" s="11">
        <f>TRUNC(단가대비표!P158,0)</f>
        <v>0</v>
      </c>
      <c r="H76" s="11">
        <f t="shared" si="6"/>
        <v>0</v>
      </c>
      <c r="I76" s="11">
        <f>TRUNC(단가대비표!V158,0)</f>
        <v>0</v>
      </c>
      <c r="J76" s="11">
        <f t="shared" si="7"/>
        <v>0</v>
      </c>
      <c r="K76" s="11">
        <f t="shared" si="8"/>
        <v>0</v>
      </c>
      <c r="L76" s="11">
        <f t="shared" si="9"/>
        <v>0</v>
      </c>
      <c r="M76" s="8"/>
      <c r="N76" s="2" t="s">
        <v>150</v>
      </c>
      <c r="O76" s="2" t="s">
        <v>52</v>
      </c>
      <c r="P76" s="2" t="s">
        <v>52</v>
      </c>
      <c r="Q76" s="2" t="s">
        <v>214</v>
      </c>
      <c r="R76" s="2" t="s">
        <v>65</v>
      </c>
      <c r="S76" s="2" t="s">
        <v>65</v>
      </c>
      <c r="T76" s="2" t="s">
        <v>64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2" t="s">
        <v>52</v>
      </c>
      <c r="AS76" s="2" t="s">
        <v>52</v>
      </c>
      <c r="AT76" s="3"/>
      <c r="AU76" s="2" t="s">
        <v>278</v>
      </c>
      <c r="AV76" s="3">
        <v>666</v>
      </c>
    </row>
    <row r="77" spans="1:48" ht="30" customHeight="1">
      <c r="A77" s="8" t="s">
        <v>155</v>
      </c>
      <c r="B77" s="8" t="s">
        <v>156</v>
      </c>
      <c r="C77" s="8" t="s">
        <v>119</v>
      </c>
      <c r="D77" s="9">
        <v>4</v>
      </c>
      <c r="E77" s="11">
        <f>TRUNC(단가대비표!O163,0)</f>
        <v>0</v>
      </c>
      <c r="F77" s="11">
        <f t="shared" si="5"/>
        <v>0</v>
      </c>
      <c r="G77" s="11">
        <f>TRUNC(단가대비표!P163,0)</f>
        <v>0</v>
      </c>
      <c r="H77" s="11">
        <f t="shared" si="6"/>
        <v>0</v>
      </c>
      <c r="I77" s="11">
        <f>TRUNC(단가대비표!V163,0)</f>
        <v>0</v>
      </c>
      <c r="J77" s="11">
        <f t="shared" si="7"/>
        <v>0</v>
      </c>
      <c r="K77" s="11">
        <f t="shared" si="8"/>
        <v>0</v>
      </c>
      <c r="L77" s="11">
        <f t="shared" si="9"/>
        <v>0</v>
      </c>
      <c r="M77" s="8"/>
      <c r="N77" s="2" t="s">
        <v>157</v>
      </c>
      <c r="O77" s="2" t="s">
        <v>52</v>
      </c>
      <c r="P77" s="2" t="s">
        <v>52</v>
      </c>
      <c r="Q77" s="2" t="s">
        <v>214</v>
      </c>
      <c r="R77" s="2" t="s">
        <v>65</v>
      </c>
      <c r="S77" s="2" t="s">
        <v>65</v>
      </c>
      <c r="T77" s="2" t="s">
        <v>64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2" t="s">
        <v>52</v>
      </c>
      <c r="AS77" s="2" t="s">
        <v>52</v>
      </c>
      <c r="AT77" s="3"/>
      <c r="AU77" s="2" t="s">
        <v>279</v>
      </c>
      <c r="AV77" s="3">
        <v>667</v>
      </c>
    </row>
    <row r="78" spans="1:48" ht="30" customHeight="1">
      <c r="A78" s="8" t="s">
        <v>155</v>
      </c>
      <c r="B78" s="8" t="s">
        <v>159</v>
      </c>
      <c r="C78" s="8" t="s">
        <v>119</v>
      </c>
      <c r="D78" s="9">
        <v>6</v>
      </c>
      <c r="E78" s="11">
        <f>TRUNC(단가대비표!O164,0)</f>
        <v>0</v>
      </c>
      <c r="F78" s="11">
        <f t="shared" si="5"/>
        <v>0</v>
      </c>
      <c r="G78" s="11">
        <f>TRUNC(단가대비표!P164,0)</f>
        <v>0</v>
      </c>
      <c r="H78" s="11">
        <f t="shared" si="6"/>
        <v>0</v>
      </c>
      <c r="I78" s="11">
        <f>TRUNC(단가대비표!V164,0)</f>
        <v>0</v>
      </c>
      <c r="J78" s="11">
        <f t="shared" si="7"/>
        <v>0</v>
      </c>
      <c r="K78" s="11">
        <f t="shared" si="8"/>
        <v>0</v>
      </c>
      <c r="L78" s="11">
        <f t="shared" si="9"/>
        <v>0</v>
      </c>
      <c r="M78" s="8"/>
      <c r="N78" s="2" t="s">
        <v>160</v>
      </c>
      <c r="O78" s="2" t="s">
        <v>52</v>
      </c>
      <c r="P78" s="2" t="s">
        <v>52</v>
      </c>
      <c r="Q78" s="2" t="s">
        <v>214</v>
      </c>
      <c r="R78" s="2" t="s">
        <v>65</v>
      </c>
      <c r="S78" s="2" t="s">
        <v>65</v>
      </c>
      <c r="T78" s="2" t="s">
        <v>64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2" t="s">
        <v>52</v>
      </c>
      <c r="AS78" s="2" t="s">
        <v>52</v>
      </c>
      <c r="AT78" s="3"/>
      <c r="AU78" s="2" t="s">
        <v>280</v>
      </c>
      <c r="AV78" s="3">
        <v>668</v>
      </c>
    </row>
    <row r="79" spans="1:48" ht="30" customHeight="1">
      <c r="A79" s="8" t="s">
        <v>281</v>
      </c>
      <c r="B79" s="8" t="s">
        <v>282</v>
      </c>
      <c r="C79" s="8" t="s">
        <v>61</v>
      </c>
      <c r="D79" s="9">
        <v>2</v>
      </c>
      <c r="E79" s="11">
        <f>TRUNC(일위대가목록!E24,0)</f>
        <v>0</v>
      </c>
      <c r="F79" s="11">
        <f t="shared" si="5"/>
        <v>0</v>
      </c>
      <c r="G79" s="11">
        <f>TRUNC(일위대가목록!F24,0)</f>
        <v>0</v>
      </c>
      <c r="H79" s="11">
        <f t="shared" si="6"/>
        <v>0</v>
      </c>
      <c r="I79" s="11">
        <f>TRUNC(일위대가목록!G24,0)</f>
        <v>0</v>
      </c>
      <c r="J79" s="11">
        <f t="shared" si="7"/>
        <v>0</v>
      </c>
      <c r="K79" s="11">
        <f t="shared" si="8"/>
        <v>0</v>
      </c>
      <c r="L79" s="11">
        <f t="shared" si="9"/>
        <v>0</v>
      </c>
      <c r="M79" s="8"/>
      <c r="N79" s="2" t="s">
        <v>284</v>
      </c>
      <c r="O79" s="2" t="s">
        <v>52</v>
      </c>
      <c r="P79" s="2" t="s">
        <v>52</v>
      </c>
      <c r="Q79" s="2" t="s">
        <v>214</v>
      </c>
      <c r="R79" s="2" t="s">
        <v>64</v>
      </c>
      <c r="S79" s="2" t="s">
        <v>65</v>
      </c>
      <c r="T79" s="2" t="s">
        <v>65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2" t="s">
        <v>52</v>
      </c>
      <c r="AS79" s="2" t="s">
        <v>52</v>
      </c>
      <c r="AT79" s="3"/>
      <c r="AU79" s="2" t="s">
        <v>285</v>
      </c>
      <c r="AV79" s="3">
        <v>56</v>
      </c>
    </row>
    <row r="80" spans="1:48" ht="30" customHeight="1">
      <c r="A80" s="8" t="s">
        <v>281</v>
      </c>
      <c r="B80" s="8" t="s">
        <v>286</v>
      </c>
      <c r="C80" s="8" t="s">
        <v>61</v>
      </c>
      <c r="D80" s="9">
        <v>3</v>
      </c>
      <c r="E80" s="11">
        <f>TRUNC(일위대가목록!E25,0)</f>
        <v>0</v>
      </c>
      <c r="F80" s="11">
        <f t="shared" si="5"/>
        <v>0</v>
      </c>
      <c r="G80" s="11">
        <f>TRUNC(일위대가목록!F25,0)</f>
        <v>0</v>
      </c>
      <c r="H80" s="11">
        <f t="shared" si="6"/>
        <v>0</v>
      </c>
      <c r="I80" s="11">
        <f>TRUNC(일위대가목록!G25,0)</f>
        <v>0</v>
      </c>
      <c r="J80" s="11">
        <f t="shared" si="7"/>
        <v>0</v>
      </c>
      <c r="K80" s="11">
        <f t="shared" si="8"/>
        <v>0</v>
      </c>
      <c r="L80" s="11">
        <f t="shared" si="9"/>
        <v>0</v>
      </c>
      <c r="M80" s="8"/>
      <c r="N80" s="2" t="s">
        <v>288</v>
      </c>
      <c r="O80" s="2" t="s">
        <v>52</v>
      </c>
      <c r="P80" s="2" t="s">
        <v>52</v>
      </c>
      <c r="Q80" s="2" t="s">
        <v>214</v>
      </c>
      <c r="R80" s="2" t="s">
        <v>64</v>
      </c>
      <c r="S80" s="2" t="s">
        <v>65</v>
      </c>
      <c r="T80" s="2" t="s">
        <v>65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52</v>
      </c>
      <c r="AS80" s="2" t="s">
        <v>52</v>
      </c>
      <c r="AT80" s="3"/>
      <c r="AU80" s="2" t="s">
        <v>289</v>
      </c>
      <c r="AV80" s="3">
        <v>57</v>
      </c>
    </row>
    <row r="81" spans="1:13" ht="3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3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3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3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3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3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3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8" t="s">
        <v>211</v>
      </c>
      <c r="B99" s="9"/>
      <c r="C99" s="9"/>
      <c r="D99" s="9"/>
      <c r="E99" s="9"/>
      <c r="F99" s="11">
        <f>SUM(F53:F98)</f>
        <v>0</v>
      </c>
      <c r="G99" s="9"/>
      <c r="H99" s="11">
        <f>SUM(H53:H98)</f>
        <v>0</v>
      </c>
      <c r="I99" s="9"/>
      <c r="J99" s="11">
        <f>SUM(J53:J98)</f>
        <v>0</v>
      </c>
      <c r="K99" s="9"/>
      <c r="L99" s="11">
        <f>SUM(L53:L98)</f>
        <v>0</v>
      </c>
      <c r="M99" s="9"/>
      <c r="N99" t="s">
        <v>212</v>
      </c>
    </row>
    <row r="100" spans="1:48" ht="30" customHeight="1">
      <c r="A100" s="8" t="s">
        <v>290</v>
      </c>
      <c r="B100" s="9" t="s">
        <v>58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3"/>
      <c r="O100" s="3"/>
      <c r="P100" s="3"/>
      <c r="Q100" s="2" t="s">
        <v>291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30" customHeight="1">
      <c r="A101" s="8" t="s">
        <v>59</v>
      </c>
      <c r="B101" s="8" t="s">
        <v>292</v>
      </c>
      <c r="C101" s="8" t="s">
        <v>61</v>
      </c>
      <c r="D101" s="9">
        <v>848</v>
      </c>
      <c r="E101" s="11">
        <f>TRUNC(일위대가목록!E18,0)</f>
        <v>0</v>
      </c>
      <c r="F101" s="11">
        <f t="shared" ref="F101:F132" si="10">TRUNC(E101*D101, 0)</f>
        <v>0</v>
      </c>
      <c r="G101" s="11">
        <f>TRUNC(일위대가목록!F18,0)</f>
        <v>0</v>
      </c>
      <c r="H101" s="11">
        <f t="shared" ref="H101:H132" si="11">TRUNC(G101*D101, 0)</f>
        <v>0</v>
      </c>
      <c r="I101" s="11">
        <f>TRUNC(일위대가목록!G18,0)</f>
        <v>0</v>
      </c>
      <c r="J101" s="11">
        <f t="shared" ref="J101:J132" si="12">TRUNC(I101*D101, 0)</f>
        <v>0</v>
      </c>
      <c r="K101" s="11">
        <f t="shared" ref="K101:K132" si="13">TRUNC(E101+G101+I101, 0)</f>
        <v>0</v>
      </c>
      <c r="L101" s="11">
        <f t="shared" ref="L101:L132" si="14">TRUNC(F101+H101+J101, 0)</f>
        <v>0</v>
      </c>
      <c r="M101" s="8"/>
      <c r="N101" s="2" t="s">
        <v>294</v>
      </c>
      <c r="O101" s="2" t="s">
        <v>52</v>
      </c>
      <c r="P101" s="2" t="s">
        <v>52</v>
      </c>
      <c r="Q101" s="2" t="s">
        <v>291</v>
      </c>
      <c r="R101" s="2" t="s">
        <v>64</v>
      </c>
      <c r="S101" s="2" t="s">
        <v>65</v>
      </c>
      <c r="T101" s="2" t="s">
        <v>65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52</v>
      </c>
      <c r="AS101" s="2" t="s">
        <v>52</v>
      </c>
      <c r="AT101" s="3"/>
      <c r="AU101" s="2" t="s">
        <v>295</v>
      </c>
      <c r="AV101" s="3">
        <v>59</v>
      </c>
    </row>
    <row r="102" spans="1:48" ht="30" customHeight="1">
      <c r="A102" s="8" t="s">
        <v>59</v>
      </c>
      <c r="B102" s="8" t="s">
        <v>296</v>
      </c>
      <c r="C102" s="8" t="s">
        <v>61</v>
      </c>
      <c r="D102" s="9">
        <v>49.5</v>
      </c>
      <c r="E102" s="11">
        <f>TRUNC(일위대가목록!E19,0)</f>
        <v>0</v>
      </c>
      <c r="F102" s="11">
        <f t="shared" si="10"/>
        <v>0</v>
      </c>
      <c r="G102" s="11">
        <f>TRUNC(일위대가목록!F19,0)</f>
        <v>0</v>
      </c>
      <c r="H102" s="11">
        <f t="shared" si="11"/>
        <v>0</v>
      </c>
      <c r="I102" s="11">
        <f>TRUNC(일위대가목록!G19,0)</f>
        <v>0</v>
      </c>
      <c r="J102" s="11">
        <f t="shared" si="12"/>
        <v>0</v>
      </c>
      <c r="K102" s="11">
        <f t="shared" si="13"/>
        <v>0</v>
      </c>
      <c r="L102" s="11">
        <f t="shared" si="14"/>
        <v>0</v>
      </c>
      <c r="M102" s="8"/>
      <c r="N102" s="2" t="s">
        <v>298</v>
      </c>
      <c r="O102" s="2" t="s">
        <v>52</v>
      </c>
      <c r="P102" s="2" t="s">
        <v>52</v>
      </c>
      <c r="Q102" s="2" t="s">
        <v>291</v>
      </c>
      <c r="R102" s="2" t="s">
        <v>64</v>
      </c>
      <c r="S102" s="2" t="s">
        <v>65</v>
      </c>
      <c r="T102" s="2" t="s">
        <v>65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" t="s">
        <v>52</v>
      </c>
      <c r="AS102" s="2" t="s">
        <v>52</v>
      </c>
      <c r="AT102" s="3"/>
      <c r="AU102" s="2" t="s">
        <v>299</v>
      </c>
      <c r="AV102" s="3">
        <v>60</v>
      </c>
    </row>
    <row r="103" spans="1:48" ht="30" customHeight="1">
      <c r="A103" s="8" t="s">
        <v>59</v>
      </c>
      <c r="B103" s="8" t="s">
        <v>60</v>
      </c>
      <c r="C103" s="8" t="s">
        <v>61</v>
      </c>
      <c r="D103" s="9">
        <v>31.5</v>
      </c>
      <c r="E103" s="11">
        <f>TRUNC(일위대가목록!E20,0)</f>
        <v>0</v>
      </c>
      <c r="F103" s="11">
        <f t="shared" si="10"/>
        <v>0</v>
      </c>
      <c r="G103" s="11">
        <f>TRUNC(일위대가목록!F20,0)</f>
        <v>0</v>
      </c>
      <c r="H103" s="11">
        <f t="shared" si="11"/>
        <v>0</v>
      </c>
      <c r="I103" s="11">
        <f>TRUNC(일위대가목록!G20,0)</f>
        <v>0</v>
      </c>
      <c r="J103" s="11">
        <f t="shared" si="12"/>
        <v>0</v>
      </c>
      <c r="K103" s="11">
        <f t="shared" si="13"/>
        <v>0</v>
      </c>
      <c r="L103" s="11">
        <f t="shared" si="14"/>
        <v>0</v>
      </c>
      <c r="M103" s="8"/>
      <c r="N103" s="2" t="s">
        <v>63</v>
      </c>
      <c r="O103" s="2" t="s">
        <v>52</v>
      </c>
      <c r="P103" s="2" t="s">
        <v>52</v>
      </c>
      <c r="Q103" s="2" t="s">
        <v>291</v>
      </c>
      <c r="R103" s="2" t="s">
        <v>64</v>
      </c>
      <c r="S103" s="2" t="s">
        <v>65</v>
      </c>
      <c r="T103" s="2" t="s">
        <v>65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2" t="s">
        <v>52</v>
      </c>
      <c r="AS103" s="2" t="s">
        <v>52</v>
      </c>
      <c r="AT103" s="3"/>
      <c r="AU103" s="2" t="s">
        <v>300</v>
      </c>
      <c r="AV103" s="3">
        <v>61</v>
      </c>
    </row>
    <row r="104" spans="1:48" ht="30" customHeight="1">
      <c r="A104" s="8" t="s">
        <v>75</v>
      </c>
      <c r="B104" s="8" t="s">
        <v>301</v>
      </c>
      <c r="C104" s="8" t="s">
        <v>77</v>
      </c>
      <c r="D104" s="9">
        <v>377</v>
      </c>
      <c r="E104" s="11">
        <f>TRUNC(일위대가목록!E31,0)</f>
        <v>0</v>
      </c>
      <c r="F104" s="11">
        <f t="shared" si="10"/>
        <v>0</v>
      </c>
      <c r="G104" s="11">
        <f>TRUNC(일위대가목록!F31,0)</f>
        <v>0</v>
      </c>
      <c r="H104" s="11">
        <f t="shared" si="11"/>
        <v>0</v>
      </c>
      <c r="I104" s="11">
        <f>TRUNC(일위대가목록!G31,0)</f>
        <v>0</v>
      </c>
      <c r="J104" s="11">
        <f t="shared" si="12"/>
        <v>0</v>
      </c>
      <c r="K104" s="11">
        <f t="shared" si="13"/>
        <v>0</v>
      </c>
      <c r="L104" s="11">
        <f t="shared" si="14"/>
        <v>0</v>
      </c>
      <c r="M104" s="8"/>
      <c r="N104" s="2" t="s">
        <v>303</v>
      </c>
      <c r="O104" s="2" t="s">
        <v>52</v>
      </c>
      <c r="P104" s="2" t="s">
        <v>52</v>
      </c>
      <c r="Q104" s="2" t="s">
        <v>291</v>
      </c>
      <c r="R104" s="2" t="s">
        <v>64</v>
      </c>
      <c r="S104" s="2" t="s">
        <v>65</v>
      </c>
      <c r="T104" s="2" t="s">
        <v>65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2" t="s">
        <v>52</v>
      </c>
      <c r="AS104" s="2" t="s">
        <v>52</v>
      </c>
      <c r="AT104" s="3"/>
      <c r="AU104" s="2" t="s">
        <v>304</v>
      </c>
      <c r="AV104" s="3">
        <v>62</v>
      </c>
    </row>
    <row r="105" spans="1:48" ht="30" customHeight="1">
      <c r="A105" s="8" t="s">
        <v>75</v>
      </c>
      <c r="B105" s="8" t="s">
        <v>305</v>
      </c>
      <c r="C105" s="8" t="s">
        <v>77</v>
      </c>
      <c r="D105" s="9">
        <v>25</v>
      </c>
      <c r="E105" s="11">
        <f>TRUNC(일위대가목록!E32,0)</f>
        <v>0</v>
      </c>
      <c r="F105" s="11">
        <f t="shared" si="10"/>
        <v>0</v>
      </c>
      <c r="G105" s="11">
        <f>TRUNC(일위대가목록!F32,0)</f>
        <v>0</v>
      </c>
      <c r="H105" s="11">
        <f t="shared" si="11"/>
        <v>0</v>
      </c>
      <c r="I105" s="11">
        <f>TRUNC(일위대가목록!G32,0)</f>
        <v>0</v>
      </c>
      <c r="J105" s="11">
        <f t="shared" si="12"/>
        <v>0</v>
      </c>
      <c r="K105" s="11">
        <f t="shared" si="13"/>
        <v>0</v>
      </c>
      <c r="L105" s="11">
        <f t="shared" si="14"/>
        <v>0</v>
      </c>
      <c r="M105" s="8"/>
      <c r="N105" s="2" t="s">
        <v>307</v>
      </c>
      <c r="O105" s="2" t="s">
        <v>52</v>
      </c>
      <c r="P105" s="2" t="s">
        <v>52</v>
      </c>
      <c r="Q105" s="2" t="s">
        <v>291</v>
      </c>
      <c r="R105" s="2" t="s">
        <v>64</v>
      </c>
      <c r="S105" s="2" t="s">
        <v>65</v>
      </c>
      <c r="T105" s="2" t="s">
        <v>65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52</v>
      </c>
      <c r="AS105" s="2" t="s">
        <v>52</v>
      </c>
      <c r="AT105" s="3"/>
      <c r="AU105" s="2" t="s">
        <v>308</v>
      </c>
      <c r="AV105" s="3">
        <v>63</v>
      </c>
    </row>
    <row r="106" spans="1:48" ht="30" customHeight="1">
      <c r="A106" s="8" t="s">
        <v>75</v>
      </c>
      <c r="B106" s="8" t="s">
        <v>76</v>
      </c>
      <c r="C106" s="8" t="s">
        <v>77</v>
      </c>
      <c r="D106" s="9">
        <v>21</v>
      </c>
      <c r="E106" s="11">
        <f>TRUNC(일위대가목록!E33,0)</f>
        <v>0</v>
      </c>
      <c r="F106" s="11">
        <f t="shared" si="10"/>
        <v>0</v>
      </c>
      <c r="G106" s="11">
        <f>TRUNC(일위대가목록!F33,0)</f>
        <v>0</v>
      </c>
      <c r="H106" s="11">
        <f t="shared" si="11"/>
        <v>0</v>
      </c>
      <c r="I106" s="11">
        <f>TRUNC(일위대가목록!G33,0)</f>
        <v>0</v>
      </c>
      <c r="J106" s="11">
        <f t="shared" si="12"/>
        <v>0</v>
      </c>
      <c r="K106" s="11">
        <f t="shared" si="13"/>
        <v>0</v>
      </c>
      <c r="L106" s="11">
        <f t="shared" si="14"/>
        <v>0</v>
      </c>
      <c r="M106" s="8"/>
      <c r="N106" s="2" t="s">
        <v>79</v>
      </c>
      <c r="O106" s="2" t="s">
        <v>52</v>
      </c>
      <c r="P106" s="2" t="s">
        <v>52</v>
      </c>
      <c r="Q106" s="2" t="s">
        <v>291</v>
      </c>
      <c r="R106" s="2" t="s">
        <v>64</v>
      </c>
      <c r="S106" s="2" t="s">
        <v>65</v>
      </c>
      <c r="T106" s="2" t="s">
        <v>65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2" t="s">
        <v>52</v>
      </c>
      <c r="AS106" s="2" t="s">
        <v>52</v>
      </c>
      <c r="AT106" s="3"/>
      <c r="AU106" s="2" t="s">
        <v>309</v>
      </c>
      <c r="AV106" s="3">
        <v>64</v>
      </c>
    </row>
    <row r="107" spans="1:48" ht="30" customHeight="1">
      <c r="A107" s="8" t="s">
        <v>89</v>
      </c>
      <c r="B107" s="8" t="s">
        <v>220</v>
      </c>
      <c r="C107" s="8" t="s">
        <v>77</v>
      </c>
      <c r="D107" s="9">
        <v>106</v>
      </c>
      <c r="E107" s="11">
        <f>TRUNC(일위대가목록!E38,0)</f>
        <v>0</v>
      </c>
      <c r="F107" s="11">
        <f t="shared" si="10"/>
        <v>0</v>
      </c>
      <c r="G107" s="11">
        <f>TRUNC(일위대가목록!F38,0)</f>
        <v>0</v>
      </c>
      <c r="H107" s="11">
        <f t="shared" si="11"/>
        <v>0</v>
      </c>
      <c r="I107" s="11">
        <f>TRUNC(일위대가목록!G38,0)</f>
        <v>0</v>
      </c>
      <c r="J107" s="11">
        <f t="shared" si="12"/>
        <v>0</v>
      </c>
      <c r="K107" s="11">
        <f t="shared" si="13"/>
        <v>0</v>
      </c>
      <c r="L107" s="11">
        <f t="shared" si="14"/>
        <v>0</v>
      </c>
      <c r="M107" s="8"/>
      <c r="N107" s="2" t="s">
        <v>311</v>
      </c>
      <c r="O107" s="2" t="s">
        <v>52</v>
      </c>
      <c r="P107" s="2" t="s">
        <v>52</v>
      </c>
      <c r="Q107" s="2" t="s">
        <v>291</v>
      </c>
      <c r="R107" s="2" t="s">
        <v>64</v>
      </c>
      <c r="S107" s="2" t="s">
        <v>65</v>
      </c>
      <c r="T107" s="2" t="s">
        <v>65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2" t="s">
        <v>52</v>
      </c>
      <c r="AS107" s="2" t="s">
        <v>52</v>
      </c>
      <c r="AT107" s="3"/>
      <c r="AU107" s="2" t="s">
        <v>312</v>
      </c>
      <c r="AV107" s="3">
        <v>386</v>
      </c>
    </row>
    <row r="108" spans="1:48" ht="30" customHeight="1">
      <c r="A108" s="8" t="s">
        <v>313</v>
      </c>
      <c r="B108" s="8" t="s">
        <v>314</v>
      </c>
      <c r="C108" s="8" t="s">
        <v>96</v>
      </c>
      <c r="D108" s="9">
        <v>3415.5</v>
      </c>
      <c r="E108" s="11">
        <f>TRUNC(일위대가목록!E44,0)</f>
        <v>0</v>
      </c>
      <c r="F108" s="11">
        <f t="shared" si="10"/>
        <v>0</v>
      </c>
      <c r="G108" s="11">
        <f>TRUNC(일위대가목록!F44,0)</f>
        <v>0</v>
      </c>
      <c r="H108" s="11">
        <f t="shared" si="11"/>
        <v>0</v>
      </c>
      <c r="I108" s="11">
        <f>TRUNC(일위대가목록!G43,0)</f>
        <v>0</v>
      </c>
      <c r="J108" s="11">
        <f t="shared" si="12"/>
        <v>0</v>
      </c>
      <c r="K108" s="11">
        <f t="shared" si="13"/>
        <v>0</v>
      </c>
      <c r="L108" s="11">
        <f t="shared" si="14"/>
        <v>0</v>
      </c>
      <c r="M108" s="8"/>
      <c r="N108" s="2" t="s">
        <v>316</v>
      </c>
      <c r="O108" s="2" t="s">
        <v>52</v>
      </c>
      <c r="P108" s="2" t="s">
        <v>52</v>
      </c>
      <c r="Q108" s="2" t="s">
        <v>291</v>
      </c>
      <c r="R108" s="2" t="s">
        <v>64</v>
      </c>
      <c r="S108" s="2" t="s">
        <v>65</v>
      </c>
      <c r="T108" s="2" t="s">
        <v>65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2" t="s">
        <v>52</v>
      </c>
      <c r="AS108" s="2" t="s">
        <v>52</v>
      </c>
      <c r="AT108" s="3"/>
      <c r="AU108" s="2" t="s">
        <v>317</v>
      </c>
      <c r="AV108" s="3">
        <v>65</v>
      </c>
    </row>
    <row r="109" spans="1:48" ht="30" customHeight="1">
      <c r="A109" s="8" t="s">
        <v>94</v>
      </c>
      <c r="B109" s="8" t="s">
        <v>95</v>
      </c>
      <c r="C109" s="8" t="s">
        <v>96</v>
      </c>
      <c r="D109" s="9">
        <v>31.5</v>
      </c>
      <c r="E109" s="11">
        <f>TRUNC(일위대가목록!E46,0)</f>
        <v>0</v>
      </c>
      <c r="F109" s="11">
        <f t="shared" si="10"/>
        <v>0</v>
      </c>
      <c r="G109" s="11">
        <f>TRUNC(일위대가목록!F46,0)</f>
        <v>0</v>
      </c>
      <c r="H109" s="11">
        <f t="shared" si="11"/>
        <v>0</v>
      </c>
      <c r="I109" s="11">
        <f>TRUNC(일위대가목록!G46,0)</f>
        <v>0</v>
      </c>
      <c r="J109" s="11">
        <f t="shared" si="12"/>
        <v>0</v>
      </c>
      <c r="K109" s="11">
        <f t="shared" si="13"/>
        <v>0</v>
      </c>
      <c r="L109" s="11">
        <f t="shared" si="14"/>
        <v>0</v>
      </c>
      <c r="M109" s="8"/>
      <c r="N109" s="2" t="s">
        <v>98</v>
      </c>
      <c r="O109" s="2" t="s">
        <v>52</v>
      </c>
      <c r="P109" s="2" t="s">
        <v>52</v>
      </c>
      <c r="Q109" s="2" t="s">
        <v>291</v>
      </c>
      <c r="R109" s="2" t="s">
        <v>64</v>
      </c>
      <c r="S109" s="2" t="s">
        <v>65</v>
      </c>
      <c r="T109" s="2" t="s">
        <v>65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" t="s">
        <v>52</v>
      </c>
      <c r="AS109" s="2" t="s">
        <v>52</v>
      </c>
      <c r="AT109" s="3"/>
      <c r="AU109" s="2" t="s">
        <v>318</v>
      </c>
      <c r="AV109" s="3">
        <v>66</v>
      </c>
    </row>
    <row r="110" spans="1:48" ht="30" customHeight="1">
      <c r="A110" s="8" t="s">
        <v>104</v>
      </c>
      <c r="B110" s="8" t="s">
        <v>105</v>
      </c>
      <c r="C110" s="8" t="s">
        <v>96</v>
      </c>
      <c r="D110" s="9">
        <v>483</v>
      </c>
      <c r="E110" s="11">
        <f>TRUNC(일위대가목록!E50,0)</f>
        <v>0</v>
      </c>
      <c r="F110" s="11">
        <f t="shared" si="10"/>
        <v>0</v>
      </c>
      <c r="G110" s="11">
        <f>TRUNC(일위대가목록!F50,0)</f>
        <v>0</v>
      </c>
      <c r="H110" s="11">
        <f t="shared" si="11"/>
        <v>0</v>
      </c>
      <c r="I110" s="11">
        <f>TRUNC(일위대가목록!G50,0)</f>
        <v>0</v>
      </c>
      <c r="J110" s="11">
        <f t="shared" si="12"/>
        <v>0</v>
      </c>
      <c r="K110" s="11">
        <f t="shared" si="13"/>
        <v>0</v>
      </c>
      <c r="L110" s="11">
        <f t="shared" si="14"/>
        <v>0</v>
      </c>
      <c r="M110" s="8"/>
      <c r="N110" s="2" t="s">
        <v>107</v>
      </c>
      <c r="O110" s="2" t="s">
        <v>52</v>
      </c>
      <c r="P110" s="2" t="s">
        <v>52</v>
      </c>
      <c r="Q110" s="2" t="s">
        <v>291</v>
      </c>
      <c r="R110" s="2" t="s">
        <v>64</v>
      </c>
      <c r="S110" s="2" t="s">
        <v>65</v>
      </c>
      <c r="T110" s="2" t="s">
        <v>65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" t="s">
        <v>52</v>
      </c>
      <c r="AS110" s="2" t="s">
        <v>52</v>
      </c>
      <c r="AT110" s="3"/>
      <c r="AU110" s="2" t="s">
        <v>319</v>
      </c>
      <c r="AV110" s="3">
        <v>67</v>
      </c>
    </row>
    <row r="111" spans="1:48" ht="30" customHeight="1">
      <c r="A111" s="8" t="s">
        <v>320</v>
      </c>
      <c r="B111" s="8" t="s">
        <v>321</v>
      </c>
      <c r="C111" s="8" t="s">
        <v>119</v>
      </c>
      <c r="D111" s="9">
        <v>80</v>
      </c>
      <c r="E111" s="11">
        <f>TRUNC(일위대가목록!E73,0)</f>
        <v>0</v>
      </c>
      <c r="F111" s="11">
        <f t="shared" si="10"/>
        <v>0</v>
      </c>
      <c r="G111" s="11">
        <f>TRUNC(일위대가목록!F73,0)</f>
        <v>0</v>
      </c>
      <c r="H111" s="11">
        <f t="shared" si="11"/>
        <v>0</v>
      </c>
      <c r="I111" s="11">
        <f>TRUNC(일위대가목록!G73,0)</f>
        <v>0</v>
      </c>
      <c r="J111" s="11">
        <f t="shared" si="12"/>
        <v>0</v>
      </c>
      <c r="K111" s="11">
        <f t="shared" si="13"/>
        <v>0</v>
      </c>
      <c r="L111" s="11">
        <f t="shared" si="14"/>
        <v>0</v>
      </c>
      <c r="M111" s="8"/>
      <c r="N111" s="2" t="s">
        <v>323</v>
      </c>
      <c r="O111" s="2" t="s">
        <v>52</v>
      </c>
      <c r="P111" s="2" t="s">
        <v>52</v>
      </c>
      <c r="Q111" s="2" t="s">
        <v>291</v>
      </c>
      <c r="R111" s="2" t="s">
        <v>64</v>
      </c>
      <c r="S111" s="2" t="s">
        <v>65</v>
      </c>
      <c r="T111" s="2" t="s">
        <v>65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" t="s">
        <v>52</v>
      </c>
      <c r="AS111" s="2" t="s">
        <v>52</v>
      </c>
      <c r="AT111" s="3"/>
      <c r="AU111" s="2" t="s">
        <v>324</v>
      </c>
      <c r="AV111" s="3">
        <v>68</v>
      </c>
    </row>
    <row r="112" spans="1:48" ht="30" customHeight="1">
      <c r="A112" s="8" t="s">
        <v>320</v>
      </c>
      <c r="B112" s="8" t="s">
        <v>325</v>
      </c>
      <c r="C112" s="8" t="s">
        <v>119</v>
      </c>
      <c r="D112" s="9">
        <v>5</v>
      </c>
      <c r="E112" s="11">
        <f>TRUNC(일위대가목록!E74,0)</f>
        <v>0</v>
      </c>
      <c r="F112" s="11">
        <f t="shared" si="10"/>
        <v>0</v>
      </c>
      <c r="G112" s="11">
        <f>TRUNC(일위대가목록!F74,0)</f>
        <v>0</v>
      </c>
      <c r="H112" s="11">
        <f t="shared" si="11"/>
        <v>0</v>
      </c>
      <c r="I112" s="11">
        <f>TRUNC(일위대가목록!G74,0)</f>
        <v>0</v>
      </c>
      <c r="J112" s="11">
        <f t="shared" si="12"/>
        <v>0</v>
      </c>
      <c r="K112" s="11">
        <f t="shared" si="13"/>
        <v>0</v>
      </c>
      <c r="L112" s="11">
        <f t="shared" si="14"/>
        <v>0</v>
      </c>
      <c r="M112" s="8"/>
      <c r="N112" s="2" t="s">
        <v>327</v>
      </c>
      <c r="O112" s="2" t="s">
        <v>52</v>
      </c>
      <c r="P112" s="2" t="s">
        <v>52</v>
      </c>
      <c r="Q112" s="2" t="s">
        <v>291</v>
      </c>
      <c r="R112" s="2" t="s">
        <v>64</v>
      </c>
      <c r="S112" s="2" t="s">
        <v>65</v>
      </c>
      <c r="T112" s="2" t="s">
        <v>65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2" t="s">
        <v>52</v>
      </c>
      <c r="AS112" s="2" t="s">
        <v>52</v>
      </c>
      <c r="AT112" s="3"/>
      <c r="AU112" s="2" t="s">
        <v>328</v>
      </c>
      <c r="AV112" s="3">
        <v>69</v>
      </c>
    </row>
    <row r="113" spans="1:48" ht="30" customHeight="1">
      <c r="A113" s="8" t="s">
        <v>329</v>
      </c>
      <c r="B113" s="8" t="s">
        <v>330</v>
      </c>
      <c r="C113" s="8" t="s">
        <v>119</v>
      </c>
      <c r="D113" s="9">
        <v>57</v>
      </c>
      <c r="E113" s="11">
        <f>TRUNC(일위대가목록!E75,0)</f>
        <v>0</v>
      </c>
      <c r="F113" s="11">
        <f t="shared" si="10"/>
        <v>0</v>
      </c>
      <c r="G113" s="11">
        <f>TRUNC(일위대가목록!F75,0)</f>
        <v>0</v>
      </c>
      <c r="H113" s="11">
        <f t="shared" si="11"/>
        <v>0</v>
      </c>
      <c r="I113" s="11">
        <f>TRUNC(일위대가목록!G75,0)</f>
        <v>0</v>
      </c>
      <c r="J113" s="11">
        <f t="shared" si="12"/>
        <v>0</v>
      </c>
      <c r="K113" s="11">
        <f t="shared" si="13"/>
        <v>0</v>
      </c>
      <c r="L113" s="11">
        <f t="shared" si="14"/>
        <v>0</v>
      </c>
      <c r="M113" s="8"/>
      <c r="N113" s="2" t="s">
        <v>332</v>
      </c>
      <c r="O113" s="2" t="s">
        <v>52</v>
      </c>
      <c r="P113" s="2" t="s">
        <v>52</v>
      </c>
      <c r="Q113" s="2" t="s">
        <v>291</v>
      </c>
      <c r="R113" s="2" t="s">
        <v>64</v>
      </c>
      <c r="S113" s="2" t="s">
        <v>65</v>
      </c>
      <c r="T113" s="2" t="s">
        <v>65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2" t="s">
        <v>52</v>
      </c>
      <c r="AS113" s="2" t="s">
        <v>52</v>
      </c>
      <c r="AT113" s="3"/>
      <c r="AU113" s="2" t="s">
        <v>333</v>
      </c>
      <c r="AV113" s="3">
        <v>70</v>
      </c>
    </row>
    <row r="114" spans="1:48" ht="30" customHeight="1">
      <c r="A114" s="8" t="s">
        <v>329</v>
      </c>
      <c r="B114" s="8" t="s">
        <v>334</v>
      </c>
      <c r="C114" s="8" t="s">
        <v>119</v>
      </c>
      <c r="D114" s="9">
        <v>15</v>
      </c>
      <c r="E114" s="11">
        <f>TRUNC(일위대가목록!E76,0)</f>
        <v>0</v>
      </c>
      <c r="F114" s="11">
        <f t="shared" si="10"/>
        <v>0</v>
      </c>
      <c r="G114" s="11">
        <f>TRUNC(일위대가목록!F76,0)</f>
        <v>0</v>
      </c>
      <c r="H114" s="11">
        <f t="shared" si="11"/>
        <v>0</v>
      </c>
      <c r="I114" s="11">
        <f>TRUNC(일위대가목록!G76,0)</f>
        <v>0</v>
      </c>
      <c r="J114" s="11">
        <f t="shared" si="12"/>
        <v>0</v>
      </c>
      <c r="K114" s="11">
        <f t="shared" si="13"/>
        <v>0</v>
      </c>
      <c r="L114" s="11">
        <f t="shared" si="14"/>
        <v>0</v>
      </c>
      <c r="M114" s="8"/>
      <c r="N114" s="2" t="s">
        <v>336</v>
      </c>
      <c r="O114" s="2" t="s">
        <v>52</v>
      </c>
      <c r="P114" s="2" t="s">
        <v>52</v>
      </c>
      <c r="Q114" s="2" t="s">
        <v>291</v>
      </c>
      <c r="R114" s="2" t="s">
        <v>64</v>
      </c>
      <c r="S114" s="2" t="s">
        <v>65</v>
      </c>
      <c r="T114" s="2" t="s">
        <v>65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2" t="s">
        <v>52</v>
      </c>
      <c r="AS114" s="2" t="s">
        <v>52</v>
      </c>
      <c r="AT114" s="3"/>
      <c r="AU114" s="2" t="s">
        <v>337</v>
      </c>
      <c r="AV114" s="3">
        <v>71</v>
      </c>
    </row>
    <row r="115" spans="1:48" ht="30" customHeight="1">
      <c r="A115" s="8" t="s">
        <v>117</v>
      </c>
      <c r="B115" s="8" t="s">
        <v>118</v>
      </c>
      <c r="C115" s="8" t="s">
        <v>119</v>
      </c>
      <c r="D115" s="9">
        <v>1</v>
      </c>
      <c r="E115" s="11">
        <f>TRUNC(일위대가목록!E77,0)</f>
        <v>0</v>
      </c>
      <c r="F115" s="11">
        <f t="shared" si="10"/>
        <v>0</v>
      </c>
      <c r="G115" s="11">
        <f>TRUNC(일위대가목록!F77,0)</f>
        <v>0</v>
      </c>
      <c r="H115" s="11">
        <f t="shared" si="11"/>
        <v>0</v>
      </c>
      <c r="I115" s="11">
        <f>TRUNC(일위대가목록!G77,0)</f>
        <v>0</v>
      </c>
      <c r="J115" s="11">
        <f t="shared" si="12"/>
        <v>0</v>
      </c>
      <c r="K115" s="11">
        <f t="shared" si="13"/>
        <v>0</v>
      </c>
      <c r="L115" s="11">
        <f t="shared" si="14"/>
        <v>0</v>
      </c>
      <c r="M115" s="8"/>
      <c r="N115" s="2" t="s">
        <v>121</v>
      </c>
      <c r="O115" s="2" t="s">
        <v>52</v>
      </c>
      <c r="P115" s="2" t="s">
        <v>52</v>
      </c>
      <c r="Q115" s="2" t="s">
        <v>291</v>
      </c>
      <c r="R115" s="2" t="s">
        <v>64</v>
      </c>
      <c r="S115" s="2" t="s">
        <v>65</v>
      </c>
      <c r="T115" s="2" t="s">
        <v>65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2" t="s">
        <v>52</v>
      </c>
      <c r="AS115" s="2" t="s">
        <v>52</v>
      </c>
      <c r="AT115" s="3"/>
      <c r="AU115" s="2" t="s">
        <v>338</v>
      </c>
      <c r="AV115" s="3">
        <v>427</v>
      </c>
    </row>
    <row r="116" spans="1:48" ht="30" customHeight="1">
      <c r="A116" s="8" t="s">
        <v>254</v>
      </c>
      <c r="B116" s="8" t="s">
        <v>255</v>
      </c>
      <c r="C116" s="8" t="s">
        <v>119</v>
      </c>
      <c r="D116" s="9">
        <v>57</v>
      </c>
      <c r="E116" s="11">
        <f>TRUNC(일위대가목록!E79,0)</f>
        <v>0</v>
      </c>
      <c r="F116" s="11">
        <f t="shared" si="10"/>
        <v>0</v>
      </c>
      <c r="G116" s="11">
        <f>TRUNC(일위대가목록!F79,0)</f>
        <v>0</v>
      </c>
      <c r="H116" s="11">
        <f t="shared" si="11"/>
        <v>0</v>
      </c>
      <c r="I116" s="11">
        <f>TRUNC(일위대가목록!G79,0)</f>
        <v>0</v>
      </c>
      <c r="J116" s="11">
        <f t="shared" si="12"/>
        <v>0</v>
      </c>
      <c r="K116" s="11">
        <f t="shared" si="13"/>
        <v>0</v>
      </c>
      <c r="L116" s="11">
        <f t="shared" si="14"/>
        <v>0</v>
      </c>
      <c r="M116" s="8"/>
      <c r="N116" s="2" t="s">
        <v>257</v>
      </c>
      <c r="O116" s="2" t="s">
        <v>52</v>
      </c>
      <c r="P116" s="2" t="s">
        <v>52</v>
      </c>
      <c r="Q116" s="2" t="s">
        <v>291</v>
      </c>
      <c r="R116" s="2" t="s">
        <v>64</v>
      </c>
      <c r="S116" s="2" t="s">
        <v>65</v>
      </c>
      <c r="T116" s="2" t="s">
        <v>65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2" t="s">
        <v>52</v>
      </c>
      <c r="AS116" s="2" t="s">
        <v>52</v>
      </c>
      <c r="AT116" s="3"/>
      <c r="AU116" s="2" t="s">
        <v>339</v>
      </c>
      <c r="AV116" s="3">
        <v>72</v>
      </c>
    </row>
    <row r="117" spans="1:48" ht="30" customHeight="1">
      <c r="A117" s="8" t="s">
        <v>340</v>
      </c>
      <c r="B117" s="8" t="s">
        <v>341</v>
      </c>
      <c r="C117" s="8" t="s">
        <v>119</v>
      </c>
      <c r="D117" s="9">
        <v>11</v>
      </c>
      <c r="E117" s="11">
        <f>TRUNC(일위대가목록!E84,0)</f>
        <v>0</v>
      </c>
      <c r="F117" s="11">
        <f t="shared" si="10"/>
        <v>0</v>
      </c>
      <c r="G117" s="11">
        <f>TRUNC(일위대가목록!F84,0)</f>
        <v>0</v>
      </c>
      <c r="H117" s="11">
        <f t="shared" si="11"/>
        <v>0</v>
      </c>
      <c r="I117" s="11">
        <f>TRUNC(일위대가목록!G84,0)</f>
        <v>0</v>
      </c>
      <c r="J117" s="11">
        <f t="shared" si="12"/>
        <v>0</v>
      </c>
      <c r="K117" s="11">
        <f t="shared" si="13"/>
        <v>0</v>
      </c>
      <c r="L117" s="11">
        <f t="shared" si="14"/>
        <v>0</v>
      </c>
      <c r="M117" s="8"/>
      <c r="N117" s="2" t="s">
        <v>343</v>
      </c>
      <c r="O117" s="2" t="s">
        <v>52</v>
      </c>
      <c r="P117" s="2" t="s">
        <v>52</v>
      </c>
      <c r="Q117" s="2" t="s">
        <v>291</v>
      </c>
      <c r="R117" s="2" t="s">
        <v>64</v>
      </c>
      <c r="S117" s="2" t="s">
        <v>65</v>
      </c>
      <c r="T117" s="2" t="s">
        <v>65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2" t="s">
        <v>52</v>
      </c>
      <c r="AS117" s="2" t="s">
        <v>52</v>
      </c>
      <c r="AT117" s="3"/>
      <c r="AU117" s="2" t="s">
        <v>344</v>
      </c>
      <c r="AV117" s="3">
        <v>73</v>
      </c>
    </row>
    <row r="118" spans="1:48" ht="30" customHeight="1">
      <c r="A118" s="8" t="s">
        <v>340</v>
      </c>
      <c r="B118" s="8" t="s">
        <v>345</v>
      </c>
      <c r="C118" s="8" t="s">
        <v>119</v>
      </c>
      <c r="D118" s="9">
        <v>13</v>
      </c>
      <c r="E118" s="11">
        <f>TRUNC(일위대가목록!E85,0)</f>
        <v>0</v>
      </c>
      <c r="F118" s="11">
        <f t="shared" si="10"/>
        <v>0</v>
      </c>
      <c r="G118" s="11">
        <f>TRUNC(일위대가목록!F85,0)</f>
        <v>0</v>
      </c>
      <c r="H118" s="11">
        <f t="shared" si="11"/>
        <v>0</v>
      </c>
      <c r="I118" s="11">
        <f>TRUNC(일위대가목록!G85,0)</f>
        <v>0</v>
      </c>
      <c r="J118" s="11">
        <f t="shared" si="12"/>
        <v>0</v>
      </c>
      <c r="K118" s="11">
        <f t="shared" si="13"/>
        <v>0</v>
      </c>
      <c r="L118" s="11">
        <f t="shared" si="14"/>
        <v>0</v>
      </c>
      <c r="M118" s="8"/>
      <c r="N118" s="2" t="s">
        <v>347</v>
      </c>
      <c r="O118" s="2" t="s">
        <v>52</v>
      </c>
      <c r="P118" s="2" t="s">
        <v>52</v>
      </c>
      <c r="Q118" s="2" t="s">
        <v>291</v>
      </c>
      <c r="R118" s="2" t="s">
        <v>64</v>
      </c>
      <c r="S118" s="2" t="s">
        <v>65</v>
      </c>
      <c r="T118" s="2" t="s">
        <v>65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2" t="s">
        <v>52</v>
      </c>
      <c r="AS118" s="2" t="s">
        <v>52</v>
      </c>
      <c r="AT118" s="3"/>
      <c r="AU118" s="2" t="s">
        <v>348</v>
      </c>
      <c r="AV118" s="3">
        <v>74</v>
      </c>
    </row>
    <row r="119" spans="1:48" ht="30" customHeight="1">
      <c r="A119" s="8" t="s">
        <v>340</v>
      </c>
      <c r="B119" s="8" t="s">
        <v>349</v>
      </c>
      <c r="C119" s="8" t="s">
        <v>119</v>
      </c>
      <c r="D119" s="9">
        <v>30</v>
      </c>
      <c r="E119" s="11">
        <f>TRUNC(일위대가목록!E86,0)</f>
        <v>0</v>
      </c>
      <c r="F119" s="11">
        <f t="shared" si="10"/>
        <v>0</v>
      </c>
      <c r="G119" s="11">
        <f>TRUNC(일위대가목록!F86,0)</f>
        <v>0</v>
      </c>
      <c r="H119" s="11">
        <f t="shared" si="11"/>
        <v>0</v>
      </c>
      <c r="I119" s="11">
        <f>TRUNC(일위대가목록!G86,0)</f>
        <v>0</v>
      </c>
      <c r="J119" s="11">
        <f t="shared" si="12"/>
        <v>0</v>
      </c>
      <c r="K119" s="11">
        <f t="shared" si="13"/>
        <v>0</v>
      </c>
      <c r="L119" s="11">
        <f t="shared" si="14"/>
        <v>0</v>
      </c>
      <c r="M119" s="8"/>
      <c r="N119" s="2" t="s">
        <v>351</v>
      </c>
      <c r="O119" s="2" t="s">
        <v>52</v>
      </c>
      <c r="P119" s="2" t="s">
        <v>52</v>
      </c>
      <c r="Q119" s="2" t="s">
        <v>291</v>
      </c>
      <c r="R119" s="2" t="s">
        <v>64</v>
      </c>
      <c r="S119" s="2" t="s">
        <v>65</v>
      </c>
      <c r="T119" s="2" t="s">
        <v>65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2" t="s">
        <v>52</v>
      </c>
      <c r="AS119" s="2" t="s">
        <v>52</v>
      </c>
      <c r="AT119" s="3"/>
      <c r="AU119" s="2" t="s">
        <v>352</v>
      </c>
      <c r="AV119" s="3">
        <v>75</v>
      </c>
    </row>
    <row r="120" spans="1:48" ht="30" customHeight="1">
      <c r="A120" s="8" t="s">
        <v>340</v>
      </c>
      <c r="B120" s="8" t="s">
        <v>353</v>
      </c>
      <c r="C120" s="8" t="s">
        <v>119</v>
      </c>
      <c r="D120" s="9">
        <v>2</v>
      </c>
      <c r="E120" s="11">
        <f>TRUNC(일위대가목록!E87,0)</f>
        <v>0</v>
      </c>
      <c r="F120" s="11">
        <f t="shared" si="10"/>
        <v>0</v>
      </c>
      <c r="G120" s="11">
        <f>TRUNC(일위대가목록!F87,0)</f>
        <v>0</v>
      </c>
      <c r="H120" s="11">
        <f t="shared" si="11"/>
        <v>0</v>
      </c>
      <c r="I120" s="11">
        <f>TRUNC(일위대가목록!G87,0)</f>
        <v>0</v>
      </c>
      <c r="J120" s="11">
        <f t="shared" si="12"/>
        <v>0</v>
      </c>
      <c r="K120" s="11">
        <f t="shared" si="13"/>
        <v>0</v>
      </c>
      <c r="L120" s="11">
        <f t="shared" si="14"/>
        <v>0</v>
      </c>
      <c r="M120" s="8"/>
      <c r="N120" s="2" t="s">
        <v>355</v>
      </c>
      <c r="O120" s="2" t="s">
        <v>52</v>
      </c>
      <c r="P120" s="2" t="s">
        <v>52</v>
      </c>
      <c r="Q120" s="2" t="s">
        <v>291</v>
      </c>
      <c r="R120" s="2" t="s">
        <v>64</v>
      </c>
      <c r="S120" s="2" t="s">
        <v>65</v>
      </c>
      <c r="T120" s="2" t="s">
        <v>65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2" t="s">
        <v>52</v>
      </c>
      <c r="AS120" s="2" t="s">
        <v>52</v>
      </c>
      <c r="AT120" s="3"/>
      <c r="AU120" s="2" t="s">
        <v>356</v>
      </c>
      <c r="AV120" s="3">
        <v>76</v>
      </c>
    </row>
    <row r="121" spans="1:48" ht="30" customHeight="1">
      <c r="A121" s="8" t="s">
        <v>340</v>
      </c>
      <c r="B121" s="8" t="s">
        <v>357</v>
      </c>
      <c r="C121" s="8" t="s">
        <v>119</v>
      </c>
      <c r="D121" s="9">
        <v>7</v>
      </c>
      <c r="E121" s="11">
        <f>TRUNC(일위대가목록!E88,0)</f>
        <v>0</v>
      </c>
      <c r="F121" s="11">
        <f t="shared" si="10"/>
        <v>0</v>
      </c>
      <c r="G121" s="11">
        <f>TRUNC(일위대가목록!F88,0)</f>
        <v>0</v>
      </c>
      <c r="H121" s="11">
        <f t="shared" si="11"/>
        <v>0</v>
      </c>
      <c r="I121" s="11">
        <f>TRUNC(일위대가목록!G88,0)</f>
        <v>0</v>
      </c>
      <c r="J121" s="11">
        <f t="shared" si="12"/>
        <v>0</v>
      </c>
      <c r="K121" s="11">
        <f t="shared" si="13"/>
        <v>0</v>
      </c>
      <c r="L121" s="11">
        <f t="shared" si="14"/>
        <v>0</v>
      </c>
      <c r="M121" s="8"/>
      <c r="N121" s="2" t="s">
        <v>359</v>
      </c>
      <c r="O121" s="2" t="s">
        <v>52</v>
      </c>
      <c r="P121" s="2" t="s">
        <v>52</v>
      </c>
      <c r="Q121" s="2" t="s">
        <v>291</v>
      </c>
      <c r="R121" s="2" t="s">
        <v>64</v>
      </c>
      <c r="S121" s="2" t="s">
        <v>65</v>
      </c>
      <c r="T121" s="2" t="s">
        <v>65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2" t="s">
        <v>52</v>
      </c>
      <c r="AS121" s="2" t="s">
        <v>52</v>
      </c>
      <c r="AT121" s="3"/>
      <c r="AU121" s="2" t="s">
        <v>360</v>
      </c>
      <c r="AV121" s="3">
        <v>77</v>
      </c>
    </row>
    <row r="122" spans="1:48" ht="30" customHeight="1">
      <c r="A122" s="8" t="s">
        <v>123</v>
      </c>
      <c r="B122" s="8" t="s">
        <v>124</v>
      </c>
      <c r="C122" s="8" t="s">
        <v>77</v>
      </c>
      <c r="D122" s="9">
        <v>5</v>
      </c>
      <c r="E122" s="11">
        <f>TRUNC(일위대가목록!E94,0)</f>
        <v>0</v>
      </c>
      <c r="F122" s="11">
        <f t="shared" si="10"/>
        <v>0</v>
      </c>
      <c r="G122" s="11">
        <f>TRUNC(일위대가목록!F94,0)</f>
        <v>0</v>
      </c>
      <c r="H122" s="11">
        <f t="shared" si="11"/>
        <v>0</v>
      </c>
      <c r="I122" s="11">
        <f>TRUNC(일위대가목록!G94,0)</f>
        <v>0</v>
      </c>
      <c r="J122" s="11">
        <f t="shared" si="12"/>
        <v>0</v>
      </c>
      <c r="K122" s="11">
        <f t="shared" si="13"/>
        <v>0</v>
      </c>
      <c r="L122" s="11">
        <f t="shared" si="14"/>
        <v>0</v>
      </c>
      <c r="M122" s="8"/>
      <c r="N122" s="2" t="s">
        <v>126</v>
      </c>
      <c r="O122" s="2" t="s">
        <v>52</v>
      </c>
      <c r="P122" s="2" t="s">
        <v>52</v>
      </c>
      <c r="Q122" s="2" t="s">
        <v>291</v>
      </c>
      <c r="R122" s="2" t="s">
        <v>64</v>
      </c>
      <c r="S122" s="2" t="s">
        <v>65</v>
      </c>
      <c r="T122" s="2" t="s">
        <v>65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2" t="s">
        <v>52</v>
      </c>
      <c r="AS122" s="2" t="s">
        <v>52</v>
      </c>
      <c r="AT122" s="3"/>
      <c r="AU122" s="2" t="s">
        <v>361</v>
      </c>
      <c r="AV122" s="3">
        <v>78</v>
      </c>
    </row>
    <row r="123" spans="1:48" ht="30" customHeight="1">
      <c r="A123" s="8" t="s">
        <v>265</v>
      </c>
      <c r="B123" s="8" t="s">
        <v>362</v>
      </c>
      <c r="C123" s="8" t="s">
        <v>119</v>
      </c>
      <c r="D123" s="9">
        <v>128</v>
      </c>
      <c r="E123" s="11">
        <f>TRUNC(단가대비표!O124,0)</f>
        <v>0</v>
      </c>
      <c r="F123" s="11">
        <f t="shared" si="10"/>
        <v>0</v>
      </c>
      <c r="G123" s="11">
        <f>TRUNC(단가대비표!P124,0)</f>
        <v>0</v>
      </c>
      <c r="H123" s="11">
        <f t="shared" si="11"/>
        <v>0</v>
      </c>
      <c r="I123" s="11">
        <f>TRUNC(단가대비표!V124,0)</f>
        <v>0</v>
      </c>
      <c r="J123" s="11">
        <f t="shared" si="12"/>
        <v>0</v>
      </c>
      <c r="K123" s="11">
        <f t="shared" si="13"/>
        <v>0</v>
      </c>
      <c r="L123" s="11">
        <f t="shared" si="14"/>
        <v>0</v>
      </c>
      <c r="M123" s="8"/>
      <c r="N123" s="2" t="s">
        <v>363</v>
      </c>
      <c r="O123" s="2" t="s">
        <v>52</v>
      </c>
      <c r="P123" s="2" t="s">
        <v>52</v>
      </c>
      <c r="Q123" s="2" t="s">
        <v>291</v>
      </c>
      <c r="R123" s="2" t="s">
        <v>65</v>
      </c>
      <c r="S123" s="2" t="s">
        <v>65</v>
      </c>
      <c r="T123" s="2" t="s">
        <v>64</v>
      </c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2" t="s">
        <v>52</v>
      </c>
      <c r="AS123" s="2" t="s">
        <v>52</v>
      </c>
      <c r="AT123" s="3"/>
      <c r="AU123" s="2" t="s">
        <v>364</v>
      </c>
      <c r="AV123" s="3">
        <v>79</v>
      </c>
    </row>
    <row r="124" spans="1:48" ht="30" customHeight="1">
      <c r="A124" s="8" t="s">
        <v>281</v>
      </c>
      <c r="B124" s="8" t="s">
        <v>365</v>
      </c>
      <c r="C124" s="8" t="s">
        <v>61</v>
      </c>
      <c r="D124" s="9">
        <v>64</v>
      </c>
      <c r="E124" s="11">
        <f>TRUNC(일위대가목록!E27,0)</f>
        <v>0</v>
      </c>
      <c r="F124" s="11">
        <f t="shared" si="10"/>
        <v>0</v>
      </c>
      <c r="G124" s="11">
        <f>TRUNC(일위대가목록!F27,0)</f>
        <v>0</v>
      </c>
      <c r="H124" s="11">
        <f t="shared" si="11"/>
        <v>0</v>
      </c>
      <c r="I124" s="11">
        <f>TRUNC(일위대가목록!G27,0)</f>
        <v>0</v>
      </c>
      <c r="J124" s="11">
        <f t="shared" si="12"/>
        <v>0</v>
      </c>
      <c r="K124" s="11">
        <f t="shared" si="13"/>
        <v>0</v>
      </c>
      <c r="L124" s="11">
        <f t="shared" si="14"/>
        <v>0</v>
      </c>
      <c r="M124" s="8"/>
      <c r="N124" s="2" t="s">
        <v>367</v>
      </c>
      <c r="O124" s="2" t="s">
        <v>52</v>
      </c>
      <c r="P124" s="2" t="s">
        <v>52</v>
      </c>
      <c r="Q124" s="2" t="s">
        <v>291</v>
      </c>
      <c r="R124" s="2" t="s">
        <v>64</v>
      </c>
      <c r="S124" s="2" t="s">
        <v>65</v>
      </c>
      <c r="T124" s="2" t="s">
        <v>65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2" t="s">
        <v>52</v>
      </c>
      <c r="AS124" s="2" t="s">
        <v>52</v>
      </c>
      <c r="AT124" s="3"/>
      <c r="AU124" s="2" t="s">
        <v>368</v>
      </c>
      <c r="AV124" s="3">
        <v>90</v>
      </c>
    </row>
    <row r="125" spans="1:48" ht="30" customHeight="1">
      <c r="A125" s="8" t="s">
        <v>128</v>
      </c>
      <c r="B125" s="8" t="s">
        <v>369</v>
      </c>
      <c r="C125" s="8" t="s">
        <v>119</v>
      </c>
      <c r="D125" s="9">
        <v>106</v>
      </c>
      <c r="E125" s="11">
        <f>TRUNC(단가대비표!O134,0)</f>
        <v>0</v>
      </c>
      <c r="F125" s="11">
        <f t="shared" si="10"/>
        <v>0</v>
      </c>
      <c r="G125" s="11">
        <f>TRUNC(단가대비표!P134,0)</f>
        <v>0</v>
      </c>
      <c r="H125" s="11">
        <f t="shared" si="11"/>
        <v>0</v>
      </c>
      <c r="I125" s="11">
        <f>TRUNC(단가대비표!V134,0)</f>
        <v>0</v>
      </c>
      <c r="J125" s="11">
        <f t="shared" si="12"/>
        <v>0</v>
      </c>
      <c r="K125" s="11">
        <f t="shared" si="13"/>
        <v>0</v>
      </c>
      <c r="L125" s="11">
        <f t="shared" si="14"/>
        <v>0</v>
      </c>
      <c r="M125" s="8"/>
      <c r="N125" s="2" t="s">
        <v>370</v>
      </c>
      <c r="O125" s="2" t="s">
        <v>52</v>
      </c>
      <c r="P125" s="2" t="s">
        <v>52</v>
      </c>
      <c r="Q125" s="2" t="s">
        <v>291</v>
      </c>
      <c r="R125" s="2" t="s">
        <v>65</v>
      </c>
      <c r="S125" s="2" t="s">
        <v>65</v>
      </c>
      <c r="T125" s="2" t="s">
        <v>64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52</v>
      </c>
      <c r="AS125" s="2" t="s">
        <v>52</v>
      </c>
      <c r="AT125" s="3"/>
      <c r="AU125" s="2" t="s">
        <v>371</v>
      </c>
      <c r="AV125" s="3">
        <v>428</v>
      </c>
    </row>
    <row r="126" spans="1:48" ht="30" customHeight="1">
      <c r="A126" s="8" t="s">
        <v>135</v>
      </c>
      <c r="B126" s="8" t="s">
        <v>136</v>
      </c>
      <c r="C126" s="8" t="s">
        <v>119</v>
      </c>
      <c r="D126" s="9">
        <v>1</v>
      </c>
      <c r="E126" s="11">
        <f>TRUNC(단가대비표!O151,0)</f>
        <v>0</v>
      </c>
      <c r="F126" s="11">
        <f t="shared" si="10"/>
        <v>0</v>
      </c>
      <c r="G126" s="11">
        <f>TRUNC(단가대비표!P151,0)</f>
        <v>0</v>
      </c>
      <c r="H126" s="11">
        <f t="shared" si="11"/>
        <v>0</v>
      </c>
      <c r="I126" s="11">
        <f>TRUNC(단가대비표!V151,0)</f>
        <v>0</v>
      </c>
      <c r="J126" s="11">
        <f t="shared" si="12"/>
        <v>0</v>
      </c>
      <c r="K126" s="11">
        <f t="shared" si="13"/>
        <v>0</v>
      </c>
      <c r="L126" s="11">
        <f t="shared" si="14"/>
        <v>0</v>
      </c>
      <c r="M126" s="8"/>
      <c r="N126" s="2" t="s">
        <v>137</v>
      </c>
      <c r="O126" s="2" t="s">
        <v>52</v>
      </c>
      <c r="P126" s="2" t="s">
        <v>52</v>
      </c>
      <c r="Q126" s="2" t="s">
        <v>291</v>
      </c>
      <c r="R126" s="2" t="s">
        <v>65</v>
      </c>
      <c r="S126" s="2" t="s">
        <v>65</v>
      </c>
      <c r="T126" s="2" t="s">
        <v>64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2" t="s">
        <v>52</v>
      </c>
      <c r="AS126" s="2" t="s">
        <v>52</v>
      </c>
      <c r="AT126" s="3"/>
      <c r="AU126" s="2" t="s">
        <v>372</v>
      </c>
      <c r="AV126" s="3">
        <v>80</v>
      </c>
    </row>
    <row r="127" spans="1:48" ht="30" customHeight="1">
      <c r="A127" s="8" t="s">
        <v>145</v>
      </c>
      <c r="B127" s="8" t="s">
        <v>373</v>
      </c>
      <c r="C127" s="8" t="s">
        <v>119</v>
      </c>
      <c r="D127" s="9">
        <v>236</v>
      </c>
      <c r="E127" s="11">
        <f>TRUNC(단가대비표!O155,0)</f>
        <v>0</v>
      </c>
      <c r="F127" s="11">
        <f t="shared" si="10"/>
        <v>0</v>
      </c>
      <c r="G127" s="11">
        <f>TRUNC(단가대비표!P155,0)</f>
        <v>0</v>
      </c>
      <c r="H127" s="11">
        <f t="shared" si="11"/>
        <v>0</v>
      </c>
      <c r="I127" s="11">
        <f>TRUNC(단가대비표!V155,0)</f>
        <v>0</v>
      </c>
      <c r="J127" s="11">
        <f t="shared" si="12"/>
        <v>0</v>
      </c>
      <c r="K127" s="11">
        <f t="shared" si="13"/>
        <v>0</v>
      </c>
      <c r="L127" s="11">
        <f t="shared" si="14"/>
        <v>0</v>
      </c>
      <c r="M127" s="8"/>
      <c r="N127" s="2" t="s">
        <v>374</v>
      </c>
      <c r="O127" s="2" t="s">
        <v>52</v>
      </c>
      <c r="P127" s="2" t="s">
        <v>52</v>
      </c>
      <c r="Q127" s="2" t="s">
        <v>291</v>
      </c>
      <c r="R127" s="2" t="s">
        <v>65</v>
      </c>
      <c r="S127" s="2" t="s">
        <v>65</v>
      </c>
      <c r="T127" s="2" t="s">
        <v>64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2" t="s">
        <v>52</v>
      </c>
      <c r="AS127" s="2" t="s">
        <v>52</v>
      </c>
      <c r="AT127" s="3"/>
      <c r="AU127" s="2" t="s">
        <v>375</v>
      </c>
      <c r="AV127" s="3">
        <v>669</v>
      </c>
    </row>
    <row r="128" spans="1:48" ht="30" customHeight="1">
      <c r="A128" s="8" t="s">
        <v>145</v>
      </c>
      <c r="B128" s="8" t="s">
        <v>376</v>
      </c>
      <c r="C128" s="8" t="s">
        <v>119</v>
      </c>
      <c r="D128" s="9">
        <v>14</v>
      </c>
      <c r="E128" s="11">
        <f>TRUNC(단가대비표!O156,0)</f>
        <v>0</v>
      </c>
      <c r="F128" s="11">
        <f t="shared" si="10"/>
        <v>0</v>
      </c>
      <c r="G128" s="11">
        <f>TRUNC(단가대비표!P156,0)</f>
        <v>0</v>
      </c>
      <c r="H128" s="11">
        <f t="shared" si="11"/>
        <v>0</v>
      </c>
      <c r="I128" s="11">
        <f>TRUNC(단가대비표!V156,0)</f>
        <v>0</v>
      </c>
      <c r="J128" s="11">
        <f t="shared" si="12"/>
        <v>0</v>
      </c>
      <c r="K128" s="11">
        <f t="shared" si="13"/>
        <v>0</v>
      </c>
      <c r="L128" s="11">
        <f t="shared" si="14"/>
        <v>0</v>
      </c>
      <c r="M128" s="8"/>
      <c r="N128" s="2" t="s">
        <v>377</v>
      </c>
      <c r="O128" s="2" t="s">
        <v>52</v>
      </c>
      <c r="P128" s="2" t="s">
        <v>52</v>
      </c>
      <c r="Q128" s="2" t="s">
        <v>291</v>
      </c>
      <c r="R128" s="2" t="s">
        <v>65</v>
      </c>
      <c r="S128" s="2" t="s">
        <v>65</v>
      </c>
      <c r="T128" s="2" t="s">
        <v>64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2" t="s">
        <v>52</v>
      </c>
      <c r="AS128" s="2" t="s">
        <v>52</v>
      </c>
      <c r="AT128" s="3"/>
      <c r="AU128" s="2" t="s">
        <v>378</v>
      </c>
      <c r="AV128" s="3">
        <v>670</v>
      </c>
    </row>
    <row r="129" spans="1:48" ht="30" customHeight="1">
      <c r="A129" s="8" t="s">
        <v>145</v>
      </c>
      <c r="B129" s="8" t="s">
        <v>146</v>
      </c>
      <c r="C129" s="8" t="s">
        <v>119</v>
      </c>
      <c r="D129" s="9">
        <v>9</v>
      </c>
      <c r="E129" s="11">
        <f>TRUNC(단가대비표!O157,0)</f>
        <v>0</v>
      </c>
      <c r="F129" s="11">
        <f t="shared" si="10"/>
        <v>0</v>
      </c>
      <c r="G129" s="11">
        <f>TRUNC(단가대비표!P157,0)</f>
        <v>0</v>
      </c>
      <c r="H129" s="11">
        <f t="shared" si="11"/>
        <v>0</v>
      </c>
      <c r="I129" s="11">
        <f>TRUNC(단가대비표!V157,0)</f>
        <v>0</v>
      </c>
      <c r="J129" s="11">
        <f t="shared" si="12"/>
        <v>0</v>
      </c>
      <c r="K129" s="11">
        <f t="shared" si="13"/>
        <v>0</v>
      </c>
      <c r="L129" s="11">
        <f t="shared" si="14"/>
        <v>0</v>
      </c>
      <c r="M129" s="8"/>
      <c r="N129" s="2" t="s">
        <v>147</v>
      </c>
      <c r="O129" s="2" t="s">
        <v>52</v>
      </c>
      <c r="P129" s="2" t="s">
        <v>52</v>
      </c>
      <c r="Q129" s="2" t="s">
        <v>291</v>
      </c>
      <c r="R129" s="2" t="s">
        <v>65</v>
      </c>
      <c r="S129" s="2" t="s">
        <v>65</v>
      </c>
      <c r="T129" s="2" t="s">
        <v>64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2" t="s">
        <v>52</v>
      </c>
      <c r="AS129" s="2" t="s">
        <v>52</v>
      </c>
      <c r="AT129" s="3"/>
      <c r="AU129" s="2" t="s">
        <v>379</v>
      </c>
      <c r="AV129" s="3">
        <v>671</v>
      </c>
    </row>
    <row r="130" spans="1:48" ht="30" customHeight="1">
      <c r="A130" s="8" t="s">
        <v>155</v>
      </c>
      <c r="B130" s="8" t="s">
        <v>380</v>
      </c>
      <c r="C130" s="8" t="s">
        <v>119</v>
      </c>
      <c r="D130" s="9">
        <v>360</v>
      </c>
      <c r="E130" s="11">
        <f>TRUNC(단가대비표!O161,0)</f>
        <v>0</v>
      </c>
      <c r="F130" s="11">
        <f t="shared" si="10"/>
        <v>0</v>
      </c>
      <c r="G130" s="11">
        <f>TRUNC(단가대비표!P161,0)</f>
        <v>0</v>
      </c>
      <c r="H130" s="11">
        <f t="shared" si="11"/>
        <v>0</v>
      </c>
      <c r="I130" s="11">
        <f>TRUNC(단가대비표!V161,0)</f>
        <v>0</v>
      </c>
      <c r="J130" s="11">
        <f t="shared" si="12"/>
        <v>0</v>
      </c>
      <c r="K130" s="11">
        <f t="shared" si="13"/>
        <v>0</v>
      </c>
      <c r="L130" s="11">
        <f t="shared" si="14"/>
        <v>0</v>
      </c>
      <c r="M130" s="8"/>
      <c r="N130" s="2" t="s">
        <v>381</v>
      </c>
      <c r="O130" s="2" t="s">
        <v>52</v>
      </c>
      <c r="P130" s="2" t="s">
        <v>52</v>
      </c>
      <c r="Q130" s="2" t="s">
        <v>291</v>
      </c>
      <c r="R130" s="2" t="s">
        <v>65</v>
      </c>
      <c r="S130" s="2" t="s">
        <v>65</v>
      </c>
      <c r="T130" s="2" t="s">
        <v>64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2" t="s">
        <v>52</v>
      </c>
      <c r="AS130" s="2" t="s">
        <v>52</v>
      </c>
      <c r="AT130" s="3"/>
      <c r="AU130" s="2" t="s">
        <v>382</v>
      </c>
      <c r="AV130" s="3">
        <v>672</v>
      </c>
    </row>
    <row r="131" spans="1:48" ht="30" customHeight="1">
      <c r="A131" s="8" t="s">
        <v>155</v>
      </c>
      <c r="B131" s="8" t="s">
        <v>383</v>
      </c>
      <c r="C131" s="8" t="s">
        <v>119</v>
      </c>
      <c r="D131" s="9">
        <v>38</v>
      </c>
      <c r="E131" s="11">
        <f>TRUNC(단가대비표!O162,0)</f>
        <v>0</v>
      </c>
      <c r="F131" s="11">
        <f t="shared" si="10"/>
        <v>0</v>
      </c>
      <c r="G131" s="11">
        <f>TRUNC(단가대비표!P162,0)</f>
        <v>0</v>
      </c>
      <c r="H131" s="11">
        <f t="shared" si="11"/>
        <v>0</v>
      </c>
      <c r="I131" s="11">
        <f>TRUNC(단가대비표!V162,0)</f>
        <v>0</v>
      </c>
      <c r="J131" s="11">
        <f t="shared" si="12"/>
        <v>0</v>
      </c>
      <c r="K131" s="11">
        <f t="shared" si="13"/>
        <v>0</v>
      </c>
      <c r="L131" s="11">
        <f t="shared" si="14"/>
        <v>0</v>
      </c>
      <c r="M131" s="8"/>
      <c r="N131" s="2" t="s">
        <v>384</v>
      </c>
      <c r="O131" s="2" t="s">
        <v>52</v>
      </c>
      <c r="P131" s="2" t="s">
        <v>52</v>
      </c>
      <c r="Q131" s="2" t="s">
        <v>291</v>
      </c>
      <c r="R131" s="2" t="s">
        <v>65</v>
      </c>
      <c r="S131" s="2" t="s">
        <v>65</v>
      </c>
      <c r="T131" s="2" t="s">
        <v>64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2" t="s">
        <v>52</v>
      </c>
      <c r="AS131" s="2" t="s">
        <v>52</v>
      </c>
      <c r="AT131" s="3"/>
      <c r="AU131" s="2" t="s">
        <v>385</v>
      </c>
      <c r="AV131" s="3">
        <v>673</v>
      </c>
    </row>
    <row r="132" spans="1:48" ht="30" customHeight="1">
      <c r="A132" s="8" t="s">
        <v>155</v>
      </c>
      <c r="B132" s="8" t="s">
        <v>156</v>
      </c>
      <c r="C132" s="8" t="s">
        <v>119</v>
      </c>
      <c r="D132" s="9">
        <v>26</v>
      </c>
      <c r="E132" s="11">
        <f>TRUNC(단가대비표!O163,0)</f>
        <v>0</v>
      </c>
      <c r="F132" s="11">
        <f t="shared" si="10"/>
        <v>0</v>
      </c>
      <c r="G132" s="11">
        <f>TRUNC(단가대비표!P163,0)</f>
        <v>0</v>
      </c>
      <c r="H132" s="11">
        <f t="shared" si="11"/>
        <v>0</v>
      </c>
      <c r="I132" s="11">
        <f>TRUNC(단가대비표!V163,0)</f>
        <v>0</v>
      </c>
      <c r="J132" s="11">
        <f t="shared" si="12"/>
        <v>0</v>
      </c>
      <c r="K132" s="11">
        <f t="shared" si="13"/>
        <v>0</v>
      </c>
      <c r="L132" s="11">
        <f t="shared" si="14"/>
        <v>0</v>
      </c>
      <c r="M132" s="8"/>
      <c r="N132" s="2" t="s">
        <v>157</v>
      </c>
      <c r="O132" s="2" t="s">
        <v>52</v>
      </c>
      <c r="P132" s="2" t="s">
        <v>52</v>
      </c>
      <c r="Q132" s="2" t="s">
        <v>291</v>
      </c>
      <c r="R132" s="2" t="s">
        <v>65</v>
      </c>
      <c r="S132" s="2" t="s">
        <v>65</v>
      </c>
      <c r="T132" s="2" t="s">
        <v>64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2" t="s">
        <v>52</v>
      </c>
      <c r="AS132" s="2" t="s">
        <v>52</v>
      </c>
      <c r="AT132" s="3"/>
      <c r="AU132" s="2" t="s">
        <v>386</v>
      </c>
      <c r="AV132" s="3">
        <v>674</v>
      </c>
    </row>
    <row r="133" spans="1:48" ht="30" customHeight="1">
      <c r="A133" s="8" t="s">
        <v>387</v>
      </c>
      <c r="B133" s="8" t="s">
        <v>388</v>
      </c>
      <c r="C133" s="8" t="s">
        <v>119</v>
      </c>
      <c r="D133" s="9">
        <v>58</v>
      </c>
      <c r="E133" s="11">
        <f>TRUNC(일위대가목록!E90,0)</f>
        <v>0</v>
      </c>
      <c r="F133" s="11">
        <f t="shared" ref="F133:F153" si="15">TRUNC(E133*D133, 0)</f>
        <v>0</v>
      </c>
      <c r="G133" s="11">
        <f>TRUNC(일위대가목록!F90,0)</f>
        <v>0</v>
      </c>
      <c r="H133" s="11">
        <f t="shared" ref="H133:H153" si="16">TRUNC(G133*D133, 0)</f>
        <v>0</v>
      </c>
      <c r="I133" s="11">
        <f>TRUNC(일위대가목록!G90,0)</f>
        <v>0</v>
      </c>
      <c r="J133" s="11">
        <f t="shared" ref="J133:J153" si="17">TRUNC(I133*D133, 0)</f>
        <v>0</v>
      </c>
      <c r="K133" s="11">
        <f t="shared" ref="K133:K153" si="18">TRUNC(E133+G133+I133, 0)</f>
        <v>0</v>
      </c>
      <c r="L133" s="11">
        <f t="shared" ref="L133:L153" si="19">TRUNC(F133+H133+J133, 0)</f>
        <v>0</v>
      </c>
      <c r="M133" s="8"/>
      <c r="N133" s="2" t="s">
        <v>390</v>
      </c>
      <c r="O133" s="2" t="s">
        <v>52</v>
      </c>
      <c r="P133" s="2" t="s">
        <v>52</v>
      </c>
      <c r="Q133" s="2" t="s">
        <v>291</v>
      </c>
      <c r="R133" s="2" t="s">
        <v>64</v>
      </c>
      <c r="S133" s="2" t="s">
        <v>65</v>
      </c>
      <c r="T133" s="2" t="s">
        <v>65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2" t="s">
        <v>52</v>
      </c>
      <c r="AS133" s="2" t="s">
        <v>52</v>
      </c>
      <c r="AT133" s="3"/>
      <c r="AU133" s="2" t="s">
        <v>391</v>
      </c>
      <c r="AV133" s="3">
        <v>345</v>
      </c>
    </row>
    <row r="134" spans="1:48" ht="30" customHeight="1">
      <c r="A134" s="8" t="s">
        <v>392</v>
      </c>
      <c r="B134" s="8" t="s">
        <v>393</v>
      </c>
      <c r="C134" s="8" t="s">
        <v>394</v>
      </c>
      <c r="D134" s="9">
        <v>7</v>
      </c>
      <c r="E134" s="11">
        <f>TRUNC(일위대가목록!E98,0)</f>
        <v>0</v>
      </c>
      <c r="F134" s="11">
        <f t="shared" si="15"/>
        <v>0</v>
      </c>
      <c r="G134" s="11">
        <f>TRUNC(일위대가목록!F98,0)</f>
        <v>0</v>
      </c>
      <c r="H134" s="11">
        <f t="shared" si="16"/>
        <v>0</v>
      </c>
      <c r="I134" s="11">
        <f>TRUNC(일위대가목록!G98,0)</f>
        <v>0</v>
      </c>
      <c r="J134" s="11">
        <f t="shared" si="17"/>
        <v>0</v>
      </c>
      <c r="K134" s="11">
        <f t="shared" si="18"/>
        <v>0</v>
      </c>
      <c r="L134" s="11">
        <f t="shared" si="19"/>
        <v>0</v>
      </c>
      <c r="M134" s="8"/>
      <c r="N134" s="2" t="s">
        <v>396</v>
      </c>
      <c r="O134" s="2" t="s">
        <v>52</v>
      </c>
      <c r="P134" s="2" t="s">
        <v>52</v>
      </c>
      <c r="Q134" s="2" t="s">
        <v>291</v>
      </c>
      <c r="R134" s="2" t="s">
        <v>64</v>
      </c>
      <c r="S134" s="2" t="s">
        <v>65</v>
      </c>
      <c r="T134" s="2" t="s">
        <v>65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2" t="s">
        <v>52</v>
      </c>
      <c r="AS134" s="2" t="s">
        <v>52</v>
      </c>
      <c r="AT134" s="3"/>
      <c r="AU134" s="2" t="s">
        <v>397</v>
      </c>
      <c r="AV134" s="3">
        <v>82</v>
      </c>
    </row>
    <row r="135" spans="1:48" ht="30" customHeight="1">
      <c r="A135" s="8" t="s">
        <v>398</v>
      </c>
      <c r="B135" s="8" t="s">
        <v>399</v>
      </c>
      <c r="C135" s="8" t="s">
        <v>394</v>
      </c>
      <c r="D135" s="9">
        <v>40</v>
      </c>
      <c r="E135" s="11">
        <f>TRUNC(일위대가목록!E99,0)</f>
        <v>0</v>
      </c>
      <c r="F135" s="11">
        <f t="shared" si="15"/>
        <v>0</v>
      </c>
      <c r="G135" s="11">
        <f>TRUNC(일위대가목록!F99,0)</f>
        <v>0</v>
      </c>
      <c r="H135" s="11">
        <f t="shared" si="16"/>
        <v>0</v>
      </c>
      <c r="I135" s="11">
        <f>TRUNC(일위대가목록!G99,0)</f>
        <v>0</v>
      </c>
      <c r="J135" s="11">
        <f t="shared" si="17"/>
        <v>0</v>
      </c>
      <c r="K135" s="11">
        <f t="shared" si="18"/>
        <v>0</v>
      </c>
      <c r="L135" s="11">
        <f t="shared" si="19"/>
        <v>0</v>
      </c>
      <c r="M135" s="8"/>
      <c r="N135" s="2" t="s">
        <v>401</v>
      </c>
      <c r="O135" s="2" t="s">
        <v>52</v>
      </c>
      <c r="P135" s="2" t="s">
        <v>52</v>
      </c>
      <c r="Q135" s="2" t="s">
        <v>291</v>
      </c>
      <c r="R135" s="2" t="s">
        <v>64</v>
      </c>
      <c r="S135" s="2" t="s">
        <v>65</v>
      </c>
      <c r="T135" s="2" t="s">
        <v>65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2" t="s">
        <v>52</v>
      </c>
      <c r="AS135" s="2" t="s">
        <v>52</v>
      </c>
      <c r="AT135" s="3"/>
      <c r="AU135" s="2" t="s">
        <v>402</v>
      </c>
      <c r="AV135" s="3">
        <v>83</v>
      </c>
    </row>
    <row r="136" spans="1:48" ht="30" customHeight="1">
      <c r="A136" s="8" t="s">
        <v>403</v>
      </c>
      <c r="B136" s="8" t="s">
        <v>404</v>
      </c>
      <c r="C136" s="8" t="s">
        <v>394</v>
      </c>
      <c r="D136" s="9">
        <v>58</v>
      </c>
      <c r="E136" s="11">
        <f>TRUNC(일위대가목록!E100,0)</f>
        <v>0</v>
      </c>
      <c r="F136" s="11">
        <f t="shared" si="15"/>
        <v>0</v>
      </c>
      <c r="G136" s="11">
        <f>TRUNC(일위대가목록!F100,0)</f>
        <v>0</v>
      </c>
      <c r="H136" s="11">
        <f t="shared" si="16"/>
        <v>0</v>
      </c>
      <c r="I136" s="11">
        <f>TRUNC(일위대가목록!G100,0)</f>
        <v>0</v>
      </c>
      <c r="J136" s="11">
        <f t="shared" si="17"/>
        <v>0</v>
      </c>
      <c r="K136" s="11">
        <f t="shared" si="18"/>
        <v>0</v>
      </c>
      <c r="L136" s="11">
        <f t="shared" si="19"/>
        <v>0</v>
      </c>
      <c r="M136" s="8"/>
      <c r="N136" s="2" t="s">
        <v>406</v>
      </c>
      <c r="O136" s="2" t="s">
        <v>52</v>
      </c>
      <c r="P136" s="2" t="s">
        <v>52</v>
      </c>
      <c r="Q136" s="2" t="s">
        <v>291</v>
      </c>
      <c r="R136" s="2" t="s">
        <v>64</v>
      </c>
      <c r="S136" s="2" t="s">
        <v>65</v>
      </c>
      <c r="T136" s="2" t="s">
        <v>65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2" t="s">
        <v>52</v>
      </c>
      <c r="AS136" s="2" t="s">
        <v>52</v>
      </c>
      <c r="AT136" s="3"/>
      <c r="AU136" s="2" t="s">
        <v>407</v>
      </c>
      <c r="AV136" s="3">
        <v>84</v>
      </c>
    </row>
    <row r="137" spans="1:48" ht="30" customHeight="1">
      <c r="A137" s="8" t="s">
        <v>408</v>
      </c>
      <c r="B137" s="8" t="s">
        <v>409</v>
      </c>
      <c r="C137" s="8" t="s">
        <v>394</v>
      </c>
      <c r="D137" s="9">
        <v>2</v>
      </c>
      <c r="E137" s="11">
        <f>TRUNC(일위대가목록!E101,0)</f>
        <v>0</v>
      </c>
      <c r="F137" s="11">
        <f t="shared" si="15"/>
        <v>0</v>
      </c>
      <c r="G137" s="11">
        <f>TRUNC(일위대가목록!F101,0)</f>
        <v>0</v>
      </c>
      <c r="H137" s="11">
        <f t="shared" si="16"/>
        <v>0</v>
      </c>
      <c r="I137" s="11">
        <f>TRUNC(일위대가목록!G101,0)</f>
        <v>0</v>
      </c>
      <c r="J137" s="11">
        <f t="shared" si="17"/>
        <v>0</v>
      </c>
      <c r="K137" s="11">
        <f t="shared" si="18"/>
        <v>0</v>
      </c>
      <c r="L137" s="11">
        <f t="shared" si="19"/>
        <v>0</v>
      </c>
      <c r="M137" s="8"/>
      <c r="N137" s="2" t="s">
        <v>411</v>
      </c>
      <c r="O137" s="2" t="s">
        <v>52</v>
      </c>
      <c r="P137" s="2" t="s">
        <v>52</v>
      </c>
      <c r="Q137" s="2" t="s">
        <v>291</v>
      </c>
      <c r="R137" s="2" t="s">
        <v>64</v>
      </c>
      <c r="S137" s="2" t="s">
        <v>65</v>
      </c>
      <c r="T137" s="2" t="s">
        <v>65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2" t="s">
        <v>52</v>
      </c>
      <c r="AS137" s="2" t="s">
        <v>52</v>
      </c>
      <c r="AT137" s="3"/>
      <c r="AU137" s="2" t="s">
        <v>412</v>
      </c>
      <c r="AV137" s="3">
        <v>85</v>
      </c>
    </row>
    <row r="138" spans="1:48" ht="30" customHeight="1">
      <c r="A138" s="8" t="s">
        <v>413</v>
      </c>
      <c r="B138" s="8" t="s">
        <v>409</v>
      </c>
      <c r="C138" s="8" t="s">
        <v>394</v>
      </c>
      <c r="D138" s="9">
        <v>3</v>
      </c>
      <c r="E138" s="11">
        <f>TRUNC(일위대가목록!E102,0)</f>
        <v>0</v>
      </c>
      <c r="F138" s="11">
        <f t="shared" si="15"/>
        <v>0</v>
      </c>
      <c r="G138" s="11">
        <f>TRUNC(일위대가목록!F102,0)</f>
        <v>0</v>
      </c>
      <c r="H138" s="11">
        <f t="shared" si="16"/>
        <v>0</v>
      </c>
      <c r="I138" s="11">
        <f>TRUNC(일위대가목록!G102,0)</f>
        <v>0</v>
      </c>
      <c r="J138" s="11">
        <f t="shared" si="17"/>
        <v>0</v>
      </c>
      <c r="K138" s="11">
        <f t="shared" si="18"/>
        <v>0</v>
      </c>
      <c r="L138" s="11">
        <f t="shared" si="19"/>
        <v>0</v>
      </c>
      <c r="M138" s="8"/>
      <c r="N138" s="2" t="s">
        <v>415</v>
      </c>
      <c r="O138" s="2" t="s">
        <v>52</v>
      </c>
      <c r="P138" s="2" t="s">
        <v>52</v>
      </c>
      <c r="Q138" s="2" t="s">
        <v>291</v>
      </c>
      <c r="R138" s="2" t="s">
        <v>64</v>
      </c>
      <c r="S138" s="2" t="s">
        <v>65</v>
      </c>
      <c r="T138" s="2" t="s">
        <v>65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2" t="s">
        <v>52</v>
      </c>
      <c r="AS138" s="2" t="s">
        <v>52</v>
      </c>
      <c r="AT138" s="3"/>
      <c r="AU138" s="2" t="s">
        <v>416</v>
      </c>
      <c r="AV138" s="3">
        <v>86</v>
      </c>
    </row>
    <row r="139" spans="1:48" ht="30" customHeight="1">
      <c r="A139" s="8" t="s">
        <v>417</v>
      </c>
      <c r="B139" s="8" t="s">
        <v>409</v>
      </c>
      <c r="C139" s="8" t="s">
        <v>394</v>
      </c>
      <c r="D139" s="9">
        <v>12</v>
      </c>
      <c r="E139" s="11">
        <f>TRUNC(일위대가목록!E103,0)</f>
        <v>0</v>
      </c>
      <c r="F139" s="11">
        <f t="shared" si="15"/>
        <v>0</v>
      </c>
      <c r="G139" s="11">
        <f>TRUNC(일위대가목록!F103,0)</f>
        <v>0</v>
      </c>
      <c r="H139" s="11">
        <f t="shared" si="16"/>
        <v>0</v>
      </c>
      <c r="I139" s="11">
        <f>TRUNC(일위대가목록!G103,0)</f>
        <v>0</v>
      </c>
      <c r="J139" s="11">
        <f t="shared" si="17"/>
        <v>0</v>
      </c>
      <c r="K139" s="11">
        <f t="shared" si="18"/>
        <v>0</v>
      </c>
      <c r="L139" s="11">
        <f t="shared" si="19"/>
        <v>0</v>
      </c>
      <c r="M139" s="8"/>
      <c r="N139" s="2" t="s">
        <v>419</v>
      </c>
      <c r="O139" s="2" t="s">
        <v>52</v>
      </c>
      <c r="P139" s="2" t="s">
        <v>52</v>
      </c>
      <c r="Q139" s="2" t="s">
        <v>291</v>
      </c>
      <c r="R139" s="2" t="s">
        <v>64</v>
      </c>
      <c r="S139" s="2" t="s">
        <v>65</v>
      </c>
      <c r="T139" s="2" t="s">
        <v>65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2" t="s">
        <v>52</v>
      </c>
      <c r="AS139" s="2" t="s">
        <v>52</v>
      </c>
      <c r="AT139" s="3"/>
      <c r="AU139" s="2" t="s">
        <v>420</v>
      </c>
      <c r="AV139" s="3">
        <v>87</v>
      </c>
    </row>
    <row r="140" spans="1:48" ht="30" customHeight="1">
      <c r="A140" s="8" t="s">
        <v>421</v>
      </c>
      <c r="B140" s="8" t="s">
        <v>422</v>
      </c>
      <c r="C140" s="8" t="s">
        <v>394</v>
      </c>
      <c r="D140" s="9">
        <v>6</v>
      </c>
      <c r="E140" s="11">
        <f>TRUNC(일위대가목록!E104,0)</f>
        <v>0</v>
      </c>
      <c r="F140" s="11">
        <f t="shared" si="15"/>
        <v>0</v>
      </c>
      <c r="G140" s="11">
        <f>TRUNC(일위대가목록!F104,0)</f>
        <v>0</v>
      </c>
      <c r="H140" s="11">
        <f t="shared" si="16"/>
        <v>0</v>
      </c>
      <c r="I140" s="11">
        <f>TRUNC(일위대가목록!G104,0)</f>
        <v>0</v>
      </c>
      <c r="J140" s="11">
        <f t="shared" si="17"/>
        <v>0</v>
      </c>
      <c r="K140" s="11">
        <f t="shared" si="18"/>
        <v>0</v>
      </c>
      <c r="L140" s="11">
        <f t="shared" si="19"/>
        <v>0</v>
      </c>
      <c r="M140" s="8"/>
      <c r="N140" s="2" t="s">
        <v>424</v>
      </c>
      <c r="O140" s="2" t="s">
        <v>52</v>
      </c>
      <c r="P140" s="2" t="s">
        <v>52</v>
      </c>
      <c r="Q140" s="2" t="s">
        <v>291</v>
      </c>
      <c r="R140" s="2" t="s">
        <v>64</v>
      </c>
      <c r="S140" s="2" t="s">
        <v>65</v>
      </c>
      <c r="T140" s="2" t="s">
        <v>65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2" t="s">
        <v>52</v>
      </c>
      <c r="AS140" s="2" t="s">
        <v>52</v>
      </c>
      <c r="AT140" s="3"/>
      <c r="AU140" s="2" t="s">
        <v>425</v>
      </c>
      <c r="AV140" s="3">
        <v>88</v>
      </c>
    </row>
    <row r="141" spans="1:48" ht="30" customHeight="1">
      <c r="A141" s="8" t="s">
        <v>426</v>
      </c>
      <c r="B141" s="8" t="s">
        <v>427</v>
      </c>
      <c r="C141" s="8" t="s">
        <v>394</v>
      </c>
      <c r="D141" s="9">
        <v>6</v>
      </c>
      <c r="E141" s="11">
        <f>TRUNC(일위대가목록!E105,0)</f>
        <v>0</v>
      </c>
      <c r="F141" s="11">
        <f t="shared" si="15"/>
        <v>0</v>
      </c>
      <c r="G141" s="11">
        <f>TRUNC(일위대가목록!F105,0)</f>
        <v>0</v>
      </c>
      <c r="H141" s="11">
        <f t="shared" si="16"/>
        <v>0</v>
      </c>
      <c r="I141" s="11">
        <f>TRUNC(일위대가목록!G105,0)</f>
        <v>0</v>
      </c>
      <c r="J141" s="11">
        <f t="shared" si="17"/>
        <v>0</v>
      </c>
      <c r="K141" s="11">
        <f t="shared" si="18"/>
        <v>0</v>
      </c>
      <c r="L141" s="11">
        <f t="shared" si="19"/>
        <v>0</v>
      </c>
      <c r="M141" s="8"/>
      <c r="N141" s="2" t="s">
        <v>429</v>
      </c>
      <c r="O141" s="2" t="s">
        <v>52</v>
      </c>
      <c r="P141" s="2" t="s">
        <v>52</v>
      </c>
      <c r="Q141" s="2" t="s">
        <v>291</v>
      </c>
      <c r="R141" s="2" t="s">
        <v>64</v>
      </c>
      <c r="S141" s="2" t="s">
        <v>65</v>
      </c>
      <c r="T141" s="2" t="s">
        <v>65</v>
      </c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2" t="s">
        <v>52</v>
      </c>
      <c r="AS141" s="2" t="s">
        <v>52</v>
      </c>
      <c r="AT141" s="3"/>
      <c r="AU141" s="2" t="s">
        <v>430</v>
      </c>
      <c r="AV141" s="3">
        <v>429</v>
      </c>
    </row>
    <row r="142" spans="1:48" ht="30" customHeight="1">
      <c r="A142" s="8" t="s">
        <v>431</v>
      </c>
      <c r="B142" s="8" t="s">
        <v>432</v>
      </c>
      <c r="C142" s="8" t="s">
        <v>394</v>
      </c>
      <c r="D142" s="9">
        <v>310</v>
      </c>
      <c r="E142" s="11">
        <f>TRUNC(일위대가목록!E117,0)</f>
        <v>0</v>
      </c>
      <c r="F142" s="11">
        <f t="shared" si="15"/>
        <v>0</v>
      </c>
      <c r="G142" s="11">
        <f>TRUNC(일위대가목록!F117,0)</f>
        <v>0</v>
      </c>
      <c r="H142" s="11">
        <f t="shared" si="16"/>
        <v>0</v>
      </c>
      <c r="I142" s="11">
        <f>TRUNC(일위대가목록!G117,0)</f>
        <v>0</v>
      </c>
      <c r="J142" s="11">
        <f t="shared" si="17"/>
        <v>0</v>
      </c>
      <c r="K142" s="11">
        <f t="shared" si="18"/>
        <v>0</v>
      </c>
      <c r="L142" s="11">
        <f t="shared" si="19"/>
        <v>0</v>
      </c>
      <c r="M142" s="8"/>
      <c r="N142" s="2" t="s">
        <v>434</v>
      </c>
      <c r="O142" s="2" t="s">
        <v>52</v>
      </c>
      <c r="P142" s="2" t="s">
        <v>52</v>
      </c>
      <c r="Q142" s="2" t="s">
        <v>291</v>
      </c>
      <c r="R142" s="2" t="s">
        <v>64</v>
      </c>
      <c r="S142" s="2" t="s">
        <v>65</v>
      </c>
      <c r="T142" s="2" t="s">
        <v>65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2" t="s">
        <v>52</v>
      </c>
      <c r="AS142" s="2" t="s">
        <v>52</v>
      </c>
      <c r="AT142" s="3"/>
      <c r="AU142" s="2" t="s">
        <v>435</v>
      </c>
      <c r="AV142" s="3">
        <v>81</v>
      </c>
    </row>
    <row r="143" spans="1:48" ht="30" customHeight="1">
      <c r="A143" s="8" t="s">
        <v>431</v>
      </c>
      <c r="B143" s="8" t="s">
        <v>436</v>
      </c>
      <c r="C143" s="8" t="s">
        <v>394</v>
      </c>
      <c r="D143" s="9">
        <v>72</v>
      </c>
      <c r="E143" s="11">
        <f>TRUNC(일위대가목록!E118,0)</f>
        <v>0</v>
      </c>
      <c r="F143" s="11">
        <f t="shared" si="15"/>
        <v>0</v>
      </c>
      <c r="G143" s="11">
        <f>TRUNC(일위대가목록!F118,0)</f>
        <v>0</v>
      </c>
      <c r="H143" s="11">
        <f t="shared" si="16"/>
        <v>0</v>
      </c>
      <c r="I143" s="11">
        <f>TRUNC(일위대가목록!G118,0)</f>
        <v>0</v>
      </c>
      <c r="J143" s="11">
        <f t="shared" si="17"/>
        <v>0</v>
      </c>
      <c r="K143" s="11">
        <f t="shared" si="18"/>
        <v>0</v>
      </c>
      <c r="L143" s="11">
        <f t="shared" si="19"/>
        <v>0</v>
      </c>
      <c r="M143" s="8"/>
      <c r="N143" s="2" t="s">
        <v>438</v>
      </c>
      <c r="O143" s="2" t="s">
        <v>52</v>
      </c>
      <c r="P143" s="2" t="s">
        <v>52</v>
      </c>
      <c r="Q143" s="2" t="s">
        <v>291</v>
      </c>
      <c r="R143" s="2" t="s">
        <v>64</v>
      </c>
      <c r="S143" s="2" t="s">
        <v>65</v>
      </c>
      <c r="T143" s="2" t="s">
        <v>65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2" t="s">
        <v>52</v>
      </c>
      <c r="AS143" s="2" t="s">
        <v>52</v>
      </c>
      <c r="AT143" s="3"/>
      <c r="AU143" s="2" t="s">
        <v>439</v>
      </c>
      <c r="AV143" s="3">
        <v>358</v>
      </c>
    </row>
    <row r="144" spans="1:48" ht="30" customHeight="1">
      <c r="A144" s="8" t="s">
        <v>440</v>
      </c>
      <c r="B144" s="8" t="s">
        <v>441</v>
      </c>
      <c r="C144" s="8" t="s">
        <v>96</v>
      </c>
      <c r="D144" s="9">
        <v>1007</v>
      </c>
      <c r="E144" s="11">
        <f>TRUNC(단가대비표!O183,0)</f>
        <v>0</v>
      </c>
      <c r="F144" s="11">
        <f t="shared" si="15"/>
        <v>0</v>
      </c>
      <c r="G144" s="11">
        <f>TRUNC(단가대비표!P183,0)</f>
        <v>0</v>
      </c>
      <c r="H144" s="11">
        <f t="shared" si="16"/>
        <v>0</v>
      </c>
      <c r="I144" s="11">
        <f>TRUNC(단가대비표!V183,0)</f>
        <v>0</v>
      </c>
      <c r="J144" s="11">
        <f t="shared" si="17"/>
        <v>0</v>
      </c>
      <c r="K144" s="11">
        <f t="shared" si="18"/>
        <v>0</v>
      </c>
      <c r="L144" s="11">
        <f t="shared" si="19"/>
        <v>0</v>
      </c>
      <c r="M144" s="8"/>
      <c r="N144" s="2" t="s">
        <v>442</v>
      </c>
      <c r="O144" s="2" t="s">
        <v>52</v>
      </c>
      <c r="P144" s="2" t="s">
        <v>52</v>
      </c>
      <c r="Q144" s="2" t="s">
        <v>291</v>
      </c>
      <c r="R144" s="2" t="s">
        <v>65</v>
      </c>
      <c r="S144" s="2" t="s">
        <v>65</v>
      </c>
      <c r="T144" s="2" t="s">
        <v>64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2" t="s">
        <v>52</v>
      </c>
      <c r="AS144" s="2" t="s">
        <v>52</v>
      </c>
      <c r="AT144" s="3"/>
      <c r="AU144" s="2" t="s">
        <v>443</v>
      </c>
      <c r="AV144" s="3">
        <v>737</v>
      </c>
    </row>
    <row r="145" spans="1:48" ht="30" customHeight="1">
      <c r="A145" s="8" t="s">
        <v>440</v>
      </c>
      <c r="B145" s="8" t="s">
        <v>444</v>
      </c>
      <c r="C145" s="8" t="s">
        <v>96</v>
      </c>
      <c r="D145" s="9">
        <v>407</v>
      </c>
      <c r="E145" s="11">
        <f>TRUNC(일위대가목록!E119,0)</f>
        <v>0</v>
      </c>
      <c r="F145" s="11">
        <f t="shared" si="15"/>
        <v>0</v>
      </c>
      <c r="G145" s="11">
        <f>TRUNC(일위대가목록!F119,0)</f>
        <v>0</v>
      </c>
      <c r="H145" s="11">
        <f t="shared" si="16"/>
        <v>0</v>
      </c>
      <c r="I145" s="11">
        <f>TRUNC(일위대가목록!G119,0)</f>
        <v>0</v>
      </c>
      <c r="J145" s="11">
        <f t="shared" si="17"/>
        <v>0</v>
      </c>
      <c r="K145" s="11">
        <f t="shared" si="18"/>
        <v>0</v>
      </c>
      <c r="L145" s="11">
        <f t="shared" si="19"/>
        <v>0</v>
      </c>
      <c r="M145" s="8"/>
      <c r="N145" s="2" t="s">
        <v>446</v>
      </c>
      <c r="O145" s="2" t="s">
        <v>52</v>
      </c>
      <c r="P145" s="2" t="s">
        <v>52</v>
      </c>
      <c r="Q145" s="2" t="s">
        <v>291</v>
      </c>
      <c r="R145" s="2" t="s">
        <v>64</v>
      </c>
      <c r="S145" s="2" t="s">
        <v>65</v>
      </c>
      <c r="T145" s="2" t="s">
        <v>65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2" t="s">
        <v>52</v>
      </c>
      <c r="AS145" s="2" t="s">
        <v>52</v>
      </c>
      <c r="AT145" s="3"/>
      <c r="AU145" s="2" t="s">
        <v>447</v>
      </c>
      <c r="AV145" s="3">
        <v>360</v>
      </c>
    </row>
    <row r="146" spans="1:48" ht="30" customHeight="1">
      <c r="A146" s="8" t="s">
        <v>448</v>
      </c>
      <c r="B146" s="8" t="s">
        <v>449</v>
      </c>
      <c r="C146" s="8" t="s">
        <v>450</v>
      </c>
      <c r="D146" s="9">
        <v>699</v>
      </c>
      <c r="E146" s="11">
        <f>TRUNC(단가대비표!O184,0)</f>
        <v>0</v>
      </c>
      <c r="F146" s="11">
        <f t="shared" si="15"/>
        <v>0</v>
      </c>
      <c r="G146" s="11">
        <f>TRUNC(단가대비표!P184,0)</f>
        <v>0</v>
      </c>
      <c r="H146" s="11">
        <f t="shared" si="16"/>
        <v>0</v>
      </c>
      <c r="I146" s="11">
        <f>TRUNC(단가대비표!V184,0)</f>
        <v>0</v>
      </c>
      <c r="J146" s="11">
        <f t="shared" si="17"/>
        <v>0</v>
      </c>
      <c r="K146" s="11">
        <f t="shared" si="18"/>
        <v>0</v>
      </c>
      <c r="L146" s="11">
        <f t="shared" si="19"/>
        <v>0</v>
      </c>
      <c r="M146" s="8"/>
      <c r="N146" s="2" t="s">
        <v>451</v>
      </c>
      <c r="O146" s="2" t="s">
        <v>52</v>
      </c>
      <c r="P146" s="2" t="s">
        <v>52</v>
      </c>
      <c r="Q146" s="2" t="s">
        <v>291</v>
      </c>
      <c r="R146" s="2" t="s">
        <v>65</v>
      </c>
      <c r="S146" s="2" t="s">
        <v>65</v>
      </c>
      <c r="T146" s="2" t="s">
        <v>64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2" t="s">
        <v>52</v>
      </c>
      <c r="AS146" s="2" t="s">
        <v>52</v>
      </c>
      <c r="AT146" s="3"/>
      <c r="AU146" s="2" t="s">
        <v>452</v>
      </c>
      <c r="AV146" s="3">
        <v>738</v>
      </c>
    </row>
    <row r="147" spans="1:48" ht="30" customHeight="1">
      <c r="A147" s="8" t="s">
        <v>453</v>
      </c>
      <c r="B147" s="8" t="s">
        <v>454</v>
      </c>
      <c r="C147" s="8" t="s">
        <v>450</v>
      </c>
      <c r="D147" s="9">
        <v>109</v>
      </c>
      <c r="E147" s="11">
        <f>TRUNC(일위대가목록!E120,0)</f>
        <v>0</v>
      </c>
      <c r="F147" s="11">
        <f t="shared" si="15"/>
        <v>0</v>
      </c>
      <c r="G147" s="11">
        <f>TRUNC(일위대가목록!F120,0)</f>
        <v>0</v>
      </c>
      <c r="H147" s="11">
        <f t="shared" si="16"/>
        <v>0</v>
      </c>
      <c r="I147" s="11">
        <f>TRUNC(일위대가목록!G120,0)</f>
        <v>0</v>
      </c>
      <c r="J147" s="11">
        <f t="shared" si="17"/>
        <v>0</v>
      </c>
      <c r="K147" s="11">
        <f t="shared" si="18"/>
        <v>0</v>
      </c>
      <c r="L147" s="11">
        <f t="shared" si="19"/>
        <v>0</v>
      </c>
      <c r="M147" s="8"/>
      <c r="N147" s="2" t="s">
        <v>456</v>
      </c>
      <c r="O147" s="2" t="s">
        <v>52</v>
      </c>
      <c r="P147" s="2" t="s">
        <v>52</v>
      </c>
      <c r="Q147" s="2" t="s">
        <v>291</v>
      </c>
      <c r="R147" s="2" t="s">
        <v>64</v>
      </c>
      <c r="S147" s="2" t="s">
        <v>65</v>
      </c>
      <c r="T147" s="2" t="s">
        <v>65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2" t="s">
        <v>52</v>
      </c>
      <c r="AS147" s="2" t="s">
        <v>52</v>
      </c>
      <c r="AT147" s="3"/>
      <c r="AU147" s="2" t="s">
        <v>457</v>
      </c>
      <c r="AV147" s="3">
        <v>362</v>
      </c>
    </row>
    <row r="148" spans="1:48" ht="30" customHeight="1">
      <c r="A148" s="8" t="s">
        <v>458</v>
      </c>
      <c r="B148" s="8" t="s">
        <v>459</v>
      </c>
      <c r="C148" s="8" t="s">
        <v>450</v>
      </c>
      <c r="D148" s="9">
        <v>44</v>
      </c>
      <c r="E148" s="11">
        <f>TRUNC(일위대가목록!E121,0)</f>
        <v>0</v>
      </c>
      <c r="F148" s="11">
        <f t="shared" si="15"/>
        <v>0</v>
      </c>
      <c r="G148" s="11">
        <f>TRUNC(일위대가목록!F121,0)</f>
        <v>0</v>
      </c>
      <c r="H148" s="11">
        <f t="shared" si="16"/>
        <v>0</v>
      </c>
      <c r="I148" s="11">
        <f>TRUNC(일위대가목록!G121,0)</f>
        <v>0</v>
      </c>
      <c r="J148" s="11">
        <f t="shared" si="17"/>
        <v>0</v>
      </c>
      <c r="K148" s="11">
        <f t="shared" si="18"/>
        <v>0</v>
      </c>
      <c r="L148" s="11">
        <f t="shared" si="19"/>
        <v>0</v>
      </c>
      <c r="M148" s="8"/>
      <c r="N148" s="2" t="s">
        <v>461</v>
      </c>
      <c r="O148" s="2" t="s">
        <v>52</v>
      </c>
      <c r="P148" s="2" t="s">
        <v>52</v>
      </c>
      <c r="Q148" s="2" t="s">
        <v>291</v>
      </c>
      <c r="R148" s="2" t="s">
        <v>64</v>
      </c>
      <c r="S148" s="2" t="s">
        <v>65</v>
      </c>
      <c r="T148" s="2" t="s">
        <v>65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2" t="s">
        <v>52</v>
      </c>
      <c r="AS148" s="2" t="s">
        <v>52</v>
      </c>
      <c r="AT148" s="3"/>
      <c r="AU148" s="2" t="s">
        <v>462</v>
      </c>
      <c r="AV148" s="3">
        <v>363</v>
      </c>
    </row>
    <row r="149" spans="1:48" ht="30" customHeight="1">
      <c r="A149" s="8" t="s">
        <v>463</v>
      </c>
      <c r="B149" s="8" t="s">
        <v>464</v>
      </c>
      <c r="C149" s="8" t="s">
        <v>450</v>
      </c>
      <c r="D149" s="9">
        <v>3</v>
      </c>
      <c r="E149" s="11">
        <f>TRUNC(일위대가목록!E122,0)</f>
        <v>0</v>
      </c>
      <c r="F149" s="11">
        <f t="shared" si="15"/>
        <v>0</v>
      </c>
      <c r="G149" s="11">
        <f>TRUNC(일위대가목록!F122,0)</f>
        <v>0</v>
      </c>
      <c r="H149" s="11">
        <f t="shared" si="16"/>
        <v>0</v>
      </c>
      <c r="I149" s="11">
        <f>TRUNC(일위대가목록!G122,0)</f>
        <v>0</v>
      </c>
      <c r="J149" s="11">
        <f t="shared" si="17"/>
        <v>0</v>
      </c>
      <c r="K149" s="11">
        <f t="shared" si="18"/>
        <v>0</v>
      </c>
      <c r="L149" s="11">
        <f t="shared" si="19"/>
        <v>0</v>
      </c>
      <c r="M149" s="8"/>
      <c r="N149" s="2" t="s">
        <v>466</v>
      </c>
      <c r="O149" s="2" t="s">
        <v>52</v>
      </c>
      <c r="P149" s="2" t="s">
        <v>52</v>
      </c>
      <c r="Q149" s="2" t="s">
        <v>291</v>
      </c>
      <c r="R149" s="2" t="s">
        <v>64</v>
      </c>
      <c r="S149" s="2" t="s">
        <v>65</v>
      </c>
      <c r="T149" s="2" t="s">
        <v>65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2" t="s">
        <v>52</v>
      </c>
      <c r="AS149" s="2" t="s">
        <v>52</v>
      </c>
      <c r="AT149" s="3"/>
      <c r="AU149" s="2" t="s">
        <v>467</v>
      </c>
      <c r="AV149" s="3">
        <v>364</v>
      </c>
    </row>
    <row r="150" spans="1:48" ht="30" customHeight="1">
      <c r="A150" s="8" t="s">
        <v>468</v>
      </c>
      <c r="B150" s="8" t="s">
        <v>469</v>
      </c>
      <c r="C150" s="8" t="s">
        <v>450</v>
      </c>
      <c r="D150" s="9">
        <v>57</v>
      </c>
      <c r="E150" s="11">
        <f>TRUNC(일위대가목록!E123,0)</f>
        <v>0</v>
      </c>
      <c r="F150" s="11">
        <f t="shared" si="15"/>
        <v>0</v>
      </c>
      <c r="G150" s="11">
        <f>TRUNC(일위대가목록!F123,0)</f>
        <v>0</v>
      </c>
      <c r="H150" s="11">
        <f t="shared" si="16"/>
        <v>0</v>
      </c>
      <c r="I150" s="11">
        <f>TRUNC(일위대가목록!G123,0)</f>
        <v>0</v>
      </c>
      <c r="J150" s="11">
        <f t="shared" si="17"/>
        <v>0</v>
      </c>
      <c r="K150" s="11">
        <f t="shared" si="18"/>
        <v>0</v>
      </c>
      <c r="L150" s="11">
        <f t="shared" si="19"/>
        <v>0</v>
      </c>
      <c r="M150" s="8"/>
      <c r="N150" s="2" t="s">
        <v>471</v>
      </c>
      <c r="O150" s="2" t="s">
        <v>52</v>
      </c>
      <c r="P150" s="2" t="s">
        <v>52</v>
      </c>
      <c r="Q150" s="2" t="s">
        <v>291</v>
      </c>
      <c r="R150" s="2" t="s">
        <v>64</v>
      </c>
      <c r="S150" s="2" t="s">
        <v>65</v>
      </c>
      <c r="T150" s="2" t="s">
        <v>65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2" t="s">
        <v>52</v>
      </c>
      <c r="AS150" s="2" t="s">
        <v>52</v>
      </c>
      <c r="AT150" s="3"/>
      <c r="AU150" s="2" t="s">
        <v>472</v>
      </c>
      <c r="AV150" s="3">
        <v>365</v>
      </c>
    </row>
    <row r="151" spans="1:48" ht="30" customHeight="1">
      <c r="A151" s="8" t="s">
        <v>473</v>
      </c>
      <c r="B151" s="8" t="s">
        <v>474</v>
      </c>
      <c r="C151" s="8" t="s">
        <v>450</v>
      </c>
      <c r="D151" s="9">
        <v>138</v>
      </c>
      <c r="E151" s="11">
        <f>TRUNC(단가대비표!O185,0)</f>
        <v>0</v>
      </c>
      <c r="F151" s="11">
        <f t="shared" si="15"/>
        <v>0</v>
      </c>
      <c r="G151" s="11">
        <f>TRUNC(단가대비표!P185,0)</f>
        <v>0</v>
      </c>
      <c r="H151" s="11">
        <f t="shared" si="16"/>
        <v>0</v>
      </c>
      <c r="I151" s="11">
        <f>TRUNC(단가대비표!V185,0)</f>
        <v>0</v>
      </c>
      <c r="J151" s="11">
        <f t="shared" si="17"/>
        <v>0</v>
      </c>
      <c r="K151" s="11">
        <f t="shared" si="18"/>
        <v>0</v>
      </c>
      <c r="L151" s="11">
        <f t="shared" si="19"/>
        <v>0</v>
      </c>
      <c r="M151" s="8"/>
      <c r="N151" s="2" t="s">
        <v>475</v>
      </c>
      <c r="O151" s="2" t="s">
        <v>52</v>
      </c>
      <c r="P151" s="2" t="s">
        <v>52</v>
      </c>
      <c r="Q151" s="2" t="s">
        <v>291</v>
      </c>
      <c r="R151" s="2" t="s">
        <v>65</v>
      </c>
      <c r="S151" s="2" t="s">
        <v>65</v>
      </c>
      <c r="T151" s="2" t="s">
        <v>64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2" t="s">
        <v>52</v>
      </c>
      <c r="AS151" s="2" t="s">
        <v>52</v>
      </c>
      <c r="AT151" s="3"/>
      <c r="AU151" s="2" t="s">
        <v>476</v>
      </c>
      <c r="AV151" s="3">
        <v>739</v>
      </c>
    </row>
    <row r="152" spans="1:48" ht="30" customHeight="1">
      <c r="A152" s="8" t="s">
        <v>477</v>
      </c>
      <c r="B152" s="8" t="s">
        <v>478</v>
      </c>
      <c r="C152" s="8" t="s">
        <v>450</v>
      </c>
      <c r="D152" s="9">
        <v>1100</v>
      </c>
      <c r="E152" s="11">
        <f>TRUNC(단가대비표!O186,0)</f>
        <v>0</v>
      </c>
      <c r="F152" s="11">
        <f t="shared" si="15"/>
        <v>0</v>
      </c>
      <c r="G152" s="11">
        <f>TRUNC(단가대비표!P186,0)</f>
        <v>0</v>
      </c>
      <c r="H152" s="11">
        <f t="shared" si="16"/>
        <v>0</v>
      </c>
      <c r="I152" s="11">
        <f>TRUNC(단가대비표!V186,0)</f>
        <v>0</v>
      </c>
      <c r="J152" s="11">
        <f t="shared" si="17"/>
        <v>0</v>
      </c>
      <c r="K152" s="11">
        <f t="shared" si="18"/>
        <v>0</v>
      </c>
      <c r="L152" s="11">
        <f t="shared" si="19"/>
        <v>0</v>
      </c>
      <c r="M152" s="8"/>
      <c r="N152" s="2" t="s">
        <v>479</v>
      </c>
      <c r="O152" s="2" t="s">
        <v>52</v>
      </c>
      <c r="P152" s="2" t="s">
        <v>52</v>
      </c>
      <c r="Q152" s="2" t="s">
        <v>291</v>
      </c>
      <c r="R152" s="2" t="s">
        <v>65</v>
      </c>
      <c r="S152" s="2" t="s">
        <v>65</v>
      </c>
      <c r="T152" s="2" t="s">
        <v>64</v>
      </c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2" t="s">
        <v>52</v>
      </c>
      <c r="AS152" s="2" t="s">
        <v>52</v>
      </c>
      <c r="AT152" s="3"/>
      <c r="AU152" s="2" t="s">
        <v>480</v>
      </c>
      <c r="AV152" s="3">
        <v>740</v>
      </c>
    </row>
    <row r="153" spans="1:48" ht="30" customHeight="1">
      <c r="A153" s="8" t="s">
        <v>481</v>
      </c>
      <c r="B153" s="8" t="s">
        <v>52</v>
      </c>
      <c r="C153" s="8" t="s">
        <v>77</v>
      </c>
      <c r="D153" s="9">
        <v>1100</v>
      </c>
      <c r="E153" s="11">
        <f>TRUNC(일위대가목록!E42,0)</f>
        <v>0</v>
      </c>
      <c r="F153" s="11">
        <f t="shared" si="15"/>
        <v>0</v>
      </c>
      <c r="G153" s="11">
        <f>TRUNC(일위대가목록!F42,0)</f>
        <v>0</v>
      </c>
      <c r="H153" s="11">
        <f t="shared" si="16"/>
        <v>0</v>
      </c>
      <c r="I153" s="11">
        <f>TRUNC(일위대가목록!G42,0)</f>
        <v>0</v>
      </c>
      <c r="J153" s="11">
        <f t="shared" si="17"/>
        <v>0</v>
      </c>
      <c r="K153" s="11">
        <f t="shared" si="18"/>
        <v>0</v>
      </c>
      <c r="L153" s="11">
        <f t="shared" si="19"/>
        <v>0</v>
      </c>
      <c r="M153" s="8"/>
      <c r="N153" s="2" t="s">
        <v>483</v>
      </c>
      <c r="O153" s="2" t="s">
        <v>52</v>
      </c>
      <c r="P153" s="2" t="s">
        <v>52</v>
      </c>
      <c r="Q153" s="2" t="s">
        <v>291</v>
      </c>
      <c r="R153" s="2" t="s">
        <v>64</v>
      </c>
      <c r="S153" s="2" t="s">
        <v>65</v>
      </c>
      <c r="T153" s="2" t="s">
        <v>65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2" t="s">
        <v>52</v>
      </c>
      <c r="AS153" s="2" t="s">
        <v>52</v>
      </c>
      <c r="AT153" s="3"/>
      <c r="AU153" s="2" t="s">
        <v>484</v>
      </c>
      <c r="AV153" s="3">
        <v>346</v>
      </c>
    </row>
    <row r="154" spans="1:48" ht="3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48" ht="3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48" ht="3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48" ht="3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48" ht="3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48" ht="3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48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48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48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48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3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48" ht="3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48" ht="3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48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48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>
      <c r="A171" s="8" t="s">
        <v>211</v>
      </c>
      <c r="B171" s="9"/>
      <c r="C171" s="9"/>
      <c r="D171" s="9"/>
      <c r="E171" s="9"/>
      <c r="F171" s="11">
        <f>SUM(F101:F170)</f>
        <v>0</v>
      </c>
      <c r="G171" s="9"/>
      <c r="H171" s="11">
        <f>SUM(H101:H170)</f>
        <v>0</v>
      </c>
      <c r="I171" s="9"/>
      <c r="J171" s="11">
        <f>SUM(J101:J170)</f>
        <v>0</v>
      </c>
      <c r="K171" s="9"/>
      <c r="L171" s="11">
        <f>SUM(L101:L170)</f>
        <v>0</v>
      </c>
      <c r="M171" s="9"/>
      <c r="N171" t="s">
        <v>212</v>
      </c>
    </row>
    <row r="172" spans="1:48" ht="30" customHeight="1">
      <c r="A172" s="8" t="s">
        <v>485</v>
      </c>
      <c r="B172" s="9" t="s">
        <v>58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3"/>
      <c r="O172" s="3"/>
      <c r="P172" s="3"/>
      <c r="Q172" s="2" t="s">
        <v>486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30" customHeight="1">
      <c r="A173" s="8" t="s">
        <v>59</v>
      </c>
      <c r="B173" s="8" t="s">
        <v>292</v>
      </c>
      <c r="C173" s="8" t="s">
        <v>61</v>
      </c>
      <c r="D173" s="9">
        <v>1561</v>
      </c>
      <c r="E173" s="11">
        <f>TRUNC(일위대가목록!E18,0)</f>
        <v>0</v>
      </c>
      <c r="F173" s="11">
        <f t="shared" ref="F173:F196" si="20">TRUNC(E173*D173, 0)</f>
        <v>0</v>
      </c>
      <c r="G173" s="11">
        <f>TRUNC(일위대가목록!F18,0)</f>
        <v>0</v>
      </c>
      <c r="H173" s="11">
        <f t="shared" ref="H173:H196" si="21">TRUNC(G173*D173, 0)</f>
        <v>0</v>
      </c>
      <c r="I173" s="11">
        <f>TRUNC(일위대가목록!G18,0)</f>
        <v>0</v>
      </c>
      <c r="J173" s="11">
        <f t="shared" ref="J173:J196" si="22">TRUNC(I173*D173, 0)</f>
        <v>0</v>
      </c>
      <c r="K173" s="11">
        <f t="shared" ref="K173:K196" si="23">TRUNC(E173+G173+I173, 0)</f>
        <v>0</v>
      </c>
      <c r="L173" s="11">
        <f t="shared" ref="L173:L196" si="24">TRUNC(F173+H173+J173, 0)</f>
        <v>0</v>
      </c>
      <c r="M173" s="8"/>
      <c r="N173" s="2" t="s">
        <v>294</v>
      </c>
      <c r="O173" s="2" t="s">
        <v>52</v>
      </c>
      <c r="P173" s="2" t="s">
        <v>52</v>
      </c>
      <c r="Q173" s="2" t="s">
        <v>486</v>
      </c>
      <c r="R173" s="2" t="s">
        <v>64</v>
      </c>
      <c r="S173" s="2" t="s">
        <v>65</v>
      </c>
      <c r="T173" s="2" t="s">
        <v>65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2" t="s">
        <v>52</v>
      </c>
      <c r="AS173" s="2" t="s">
        <v>52</v>
      </c>
      <c r="AT173" s="3"/>
      <c r="AU173" s="2" t="s">
        <v>487</v>
      </c>
      <c r="AV173" s="3">
        <v>92</v>
      </c>
    </row>
    <row r="174" spans="1:48" ht="30" customHeight="1">
      <c r="A174" s="8" t="s">
        <v>59</v>
      </c>
      <c r="B174" s="8" t="s">
        <v>60</v>
      </c>
      <c r="C174" s="8" t="s">
        <v>61</v>
      </c>
      <c r="D174" s="9">
        <v>121</v>
      </c>
      <c r="E174" s="11">
        <f>TRUNC(일위대가목록!E20,0)</f>
        <v>0</v>
      </c>
      <c r="F174" s="11">
        <f t="shared" si="20"/>
        <v>0</v>
      </c>
      <c r="G174" s="11">
        <f>TRUNC(일위대가목록!F20,0)</f>
        <v>0</v>
      </c>
      <c r="H174" s="11">
        <f t="shared" si="21"/>
        <v>0</v>
      </c>
      <c r="I174" s="11">
        <f>TRUNC(일위대가목록!G20,0)</f>
        <v>0</v>
      </c>
      <c r="J174" s="11">
        <f t="shared" si="22"/>
        <v>0</v>
      </c>
      <c r="K174" s="11">
        <f t="shared" si="23"/>
        <v>0</v>
      </c>
      <c r="L174" s="11">
        <f t="shared" si="24"/>
        <v>0</v>
      </c>
      <c r="M174" s="8"/>
      <c r="N174" s="2" t="s">
        <v>63</v>
      </c>
      <c r="O174" s="2" t="s">
        <v>52</v>
      </c>
      <c r="P174" s="2" t="s">
        <v>52</v>
      </c>
      <c r="Q174" s="2" t="s">
        <v>486</v>
      </c>
      <c r="R174" s="2" t="s">
        <v>64</v>
      </c>
      <c r="S174" s="2" t="s">
        <v>65</v>
      </c>
      <c r="T174" s="2" t="s">
        <v>65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2" t="s">
        <v>52</v>
      </c>
      <c r="AS174" s="2" t="s">
        <v>52</v>
      </c>
      <c r="AT174" s="3"/>
      <c r="AU174" s="2" t="s">
        <v>488</v>
      </c>
      <c r="AV174" s="3">
        <v>93</v>
      </c>
    </row>
    <row r="175" spans="1:48" ht="30" customHeight="1">
      <c r="A175" s="8" t="s">
        <v>75</v>
      </c>
      <c r="B175" s="8" t="s">
        <v>301</v>
      </c>
      <c r="C175" s="8" t="s">
        <v>77</v>
      </c>
      <c r="D175" s="9">
        <v>709</v>
      </c>
      <c r="E175" s="11">
        <f>TRUNC(일위대가목록!E31,0)</f>
        <v>0</v>
      </c>
      <c r="F175" s="11">
        <f t="shared" si="20"/>
        <v>0</v>
      </c>
      <c r="G175" s="11">
        <f>TRUNC(일위대가목록!F31,0)</f>
        <v>0</v>
      </c>
      <c r="H175" s="11">
        <f t="shared" si="21"/>
        <v>0</v>
      </c>
      <c r="I175" s="11">
        <f>TRUNC(일위대가목록!G31,0)</f>
        <v>0</v>
      </c>
      <c r="J175" s="11">
        <f t="shared" si="22"/>
        <v>0</v>
      </c>
      <c r="K175" s="11">
        <f t="shared" si="23"/>
        <v>0</v>
      </c>
      <c r="L175" s="11">
        <f t="shared" si="24"/>
        <v>0</v>
      </c>
      <c r="M175" s="8"/>
      <c r="N175" s="2" t="s">
        <v>303</v>
      </c>
      <c r="O175" s="2" t="s">
        <v>52</v>
      </c>
      <c r="P175" s="2" t="s">
        <v>52</v>
      </c>
      <c r="Q175" s="2" t="s">
        <v>486</v>
      </c>
      <c r="R175" s="2" t="s">
        <v>64</v>
      </c>
      <c r="S175" s="2" t="s">
        <v>65</v>
      </c>
      <c r="T175" s="2" t="s">
        <v>65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2" t="s">
        <v>52</v>
      </c>
      <c r="AS175" s="2" t="s">
        <v>52</v>
      </c>
      <c r="AT175" s="3"/>
      <c r="AU175" s="2" t="s">
        <v>489</v>
      </c>
      <c r="AV175" s="3">
        <v>94</v>
      </c>
    </row>
    <row r="176" spans="1:48" ht="30" customHeight="1">
      <c r="A176" s="8" t="s">
        <v>75</v>
      </c>
      <c r="B176" s="8" t="s">
        <v>76</v>
      </c>
      <c r="C176" s="8" t="s">
        <v>77</v>
      </c>
      <c r="D176" s="9">
        <v>45</v>
      </c>
      <c r="E176" s="11">
        <f>TRUNC(일위대가목록!E33,0)</f>
        <v>0</v>
      </c>
      <c r="F176" s="11">
        <f t="shared" si="20"/>
        <v>0</v>
      </c>
      <c r="G176" s="11">
        <f>TRUNC(일위대가목록!F33,0)</f>
        <v>0</v>
      </c>
      <c r="H176" s="11">
        <f t="shared" si="21"/>
        <v>0</v>
      </c>
      <c r="I176" s="11">
        <f>TRUNC(일위대가목록!G33,0)</f>
        <v>0</v>
      </c>
      <c r="J176" s="11">
        <f t="shared" si="22"/>
        <v>0</v>
      </c>
      <c r="K176" s="11">
        <f t="shared" si="23"/>
        <v>0</v>
      </c>
      <c r="L176" s="11">
        <f t="shared" si="24"/>
        <v>0</v>
      </c>
      <c r="M176" s="8"/>
      <c r="N176" s="2" t="s">
        <v>79</v>
      </c>
      <c r="O176" s="2" t="s">
        <v>52</v>
      </c>
      <c r="P176" s="2" t="s">
        <v>52</v>
      </c>
      <c r="Q176" s="2" t="s">
        <v>486</v>
      </c>
      <c r="R176" s="2" t="s">
        <v>64</v>
      </c>
      <c r="S176" s="2" t="s">
        <v>65</v>
      </c>
      <c r="T176" s="2" t="s">
        <v>65</v>
      </c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2" t="s">
        <v>52</v>
      </c>
      <c r="AS176" s="2" t="s">
        <v>52</v>
      </c>
      <c r="AT176" s="3"/>
      <c r="AU176" s="2" t="s">
        <v>490</v>
      </c>
      <c r="AV176" s="3">
        <v>95</v>
      </c>
    </row>
    <row r="177" spans="1:48" ht="30" customHeight="1">
      <c r="A177" s="8" t="s">
        <v>313</v>
      </c>
      <c r="B177" s="8" t="s">
        <v>314</v>
      </c>
      <c r="C177" s="8" t="s">
        <v>96</v>
      </c>
      <c r="D177" s="9">
        <v>4830</v>
      </c>
      <c r="E177" s="11">
        <f>TRUNC(일위대가목록!E43,0)</f>
        <v>0</v>
      </c>
      <c r="F177" s="11">
        <f t="shared" si="20"/>
        <v>0</v>
      </c>
      <c r="G177" s="11">
        <f>TRUNC(일위대가목록!F43,0)</f>
        <v>0</v>
      </c>
      <c r="H177" s="11">
        <f t="shared" si="21"/>
        <v>0</v>
      </c>
      <c r="I177" s="11">
        <f>TRUNC(일위대가목록!G43,0)</f>
        <v>0</v>
      </c>
      <c r="J177" s="11">
        <f t="shared" si="22"/>
        <v>0</v>
      </c>
      <c r="K177" s="11">
        <f t="shared" si="23"/>
        <v>0</v>
      </c>
      <c r="L177" s="11">
        <f t="shared" si="24"/>
        <v>0</v>
      </c>
      <c r="M177" s="8"/>
      <c r="N177" s="2" t="s">
        <v>316</v>
      </c>
      <c r="O177" s="2" t="s">
        <v>52</v>
      </c>
      <c r="P177" s="2" t="s">
        <v>52</v>
      </c>
      <c r="Q177" s="2" t="s">
        <v>486</v>
      </c>
      <c r="R177" s="2" t="s">
        <v>64</v>
      </c>
      <c r="S177" s="2" t="s">
        <v>65</v>
      </c>
      <c r="T177" s="2" t="s">
        <v>65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2" t="s">
        <v>52</v>
      </c>
      <c r="AS177" s="2" t="s">
        <v>52</v>
      </c>
      <c r="AT177" s="3"/>
      <c r="AU177" s="2" t="s">
        <v>491</v>
      </c>
      <c r="AV177" s="3">
        <v>96</v>
      </c>
    </row>
    <row r="178" spans="1:48" ht="30" customHeight="1">
      <c r="A178" s="8" t="s">
        <v>94</v>
      </c>
      <c r="B178" s="8" t="s">
        <v>233</v>
      </c>
      <c r="C178" s="8" t="s">
        <v>96</v>
      </c>
      <c r="D178" s="9">
        <v>120</v>
      </c>
      <c r="E178" s="11">
        <f>TRUNC(일위대가목록!E45,0)</f>
        <v>0</v>
      </c>
      <c r="F178" s="11">
        <f t="shared" si="20"/>
        <v>0</v>
      </c>
      <c r="G178" s="11">
        <f>TRUNC(일위대가목록!F45,0)</f>
        <v>0</v>
      </c>
      <c r="H178" s="11">
        <f t="shared" si="21"/>
        <v>0</v>
      </c>
      <c r="I178" s="11">
        <f>TRUNC(일위대가목록!G45,0)</f>
        <v>0</v>
      </c>
      <c r="J178" s="11">
        <f t="shared" si="22"/>
        <v>0</v>
      </c>
      <c r="K178" s="11">
        <f t="shared" si="23"/>
        <v>0</v>
      </c>
      <c r="L178" s="11">
        <f t="shared" si="24"/>
        <v>0</v>
      </c>
      <c r="M178" s="8"/>
      <c r="N178" s="2" t="s">
        <v>235</v>
      </c>
      <c r="O178" s="2" t="s">
        <v>52</v>
      </c>
      <c r="P178" s="2" t="s">
        <v>52</v>
      </c>
      <c r="Q178" s="2" t="s">
        <v>486</v>
      </c>
      <c r="R178" s="2" t="s">
        <v>64</v>
      </c>
      <c r="S178" s="2" t="s">
        <v>65</v>
      </c>
      <c r="T178" s="2" t="s">
        <v>65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2" t="s">
        <v>52</v>
      </c>
      <c r="AS178" s="2" t="s">
        <v>52</v>
      </c>
      <c r="AT178" s="3"/>
      <c r="AU178" s="2" t="s">
        <v>492</v>
      </c>
      <c r="AV178" s="3">
        <v>97</v>
      </c>
    </row>
    <row r="179" spans="1:48" ht="30" customHeight="1">
      <c r="A179" s="8" t="s">
        <v>94</v>
      </c>
      <c r="B179" s="8" t="s">
        <v>95</v>
      </c>
      <c r="C179" s="8" t="s">
        <v>96</v>
      </c>
      <c r="D179" s="9">
        <v>2</v>
      </c>
      <c r="E179" s="11">
        <f>TRUNC(일위대가목록!E46,0)</f>
        <v>0</v>
      </c>
      <c r="F179" s="11">
        <f t="shared" si="20"/>
        <v>0</v>
      </c>
      <c r="G179" s="11">
        <f>TRUNC(일위대가목록!F46,0)</f>
        <v>0</v>
      </c>
      <c r="H179" s="11">
        <f t="shared" si="21"/>
        <v>0</v>
      </c>
      <c r="I179" s="11">
        <f>TRUNC(일위대가목록!G46,0)</f>
        <v>0</v>
      </c>
      <c r="J179" s="11">
        <f t="shared" si="22"/>
        <v>0</v>
      </c>
      <c r="K179" s="11">
        <f t="shared" si="23"/>
        <v>0</v>
      </c>
      <c r="L179" s="11">
        <f t="shared" si="24"/>
        <v>0</v>
      </c>
      <c r="M179" s="8"/>
      <c r="N179" s="2" t="s">
        <v>98</v>
      </c>
      <c r="O179" s="2" t="s">
        <v>52</v>
      </c>
      <c r="P179" s="2" t="s">
        <v>52</v>
      </c>
      <c r="Q179" s="2" t="s">
        <v>486</v>
      </c>
      <c r="R179" s="2" t="s">
        <v>64</v>
      </c>
      <c r="S179" s="2" t="s">
        <v>65</v>
      </c>
      <c r="T179" s="2" t="s">
        <v>65</v>
      </c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2" t="s">
        <v>52</v>
      </c>
      <c r="AS179" s="2" t="s">
        <v>52</v>
      </c>
      <c r="AT179" s="3"/>
      <c r="AU179" s="2" t="s">
        <v>493</v>
      </c>
      <c r="AV179" s="3">
        <v>98</v>
      </c>
    </row>
    <row r="180" spans="1:48" ht="30" customHeight="1">
      <c r="A180" s="8" t="s">
        <v>104</v>
      </c>
      <c r="B180" s="8" t="s">
        <v>242</v>
      </c>
      <c r="C180" s="8" t="s">
        <v>96</v>
      </c>
      <c r="D180" s="9">
        <v>1328.5</v>
      </c>
      <c r="E180" s="11">
        <f>TRUNC(일위대가목록!E49,0)</f>
        <v>0</v>
      </c>
      <c r="F180" s="11">
        <f t="shared" si="20"/>
        <v>0</v>
      </c>
      <c r="G180" s="11">
        <f>TRUNC(일위대가목록!F49,0)</f>
        <v>0</v>
      </c>
      <c r="H180" s="11">
        <f t="shared" si="21"/>
        <v>0</v>
      </c>
      <c r="I180" s="11">
        <f>TRUNC(일위대가목록!G49,0)</f>
        <v>0</v>
      </c>
      <c r="J180" s="11">
        <f t="shared" si="22"/>
        <v>0</v>
      </c>
      <c r="K180" s="11">
        <f t="shared" si="23"/>
        <v>0</v>
      </c>
      <c r="L180" s="11">
        <f t="shared" si="24"/>
        <v>0</v>
      </c>
      <c r="M180" s="8"/>
      <c r="N180" s="2" t="s">
        <v>495</v>
      </c>
      <c r="O180" s="2" t="s">
        <v>52</v>
      </c>
      <c r="P180" s="2" t="s">
        <v>52</v>
      </c>
      <c r="Q180" s="2" t="s">
        <v>486</v>
      </c>
      <c r="R180" s="2" t="s">
        <v>64</v>
      </c>
      <c r="S180" s="2" t="s">
        <v>65</v>
      </c>
      <c r="T180" s="2" t="s">
        <v>65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2" t="s">
        <v>52</v>
      </c>
      <c r="AS180" s="2" t="s">
        <v>52</v>
      </c>
      <c r="AT180" s="3"/>
      <c r="AU180" s="2" t="s">
        <v>496</v>
      </c>
      <c r="AV180" s="3">
        <v>99</v>
      </c>
    </row>
    <row r="181" spans="1:48" ht="30" customHeight="1">
      <c r="A181" s="8" t="s">
        <v>104</v>
      </c>
      <c r="B181" s="8" t="s">
        <v>105</v>
      </c>
      <c r="C181" s="8" t="s">
        <v>96</v>
      </c>
      <c r="D181" s="9">
        <v>39.5</v>
      </c>
      <c r="E181" s="11">
        <f>TRUNC(일위대가목록!E50,0)</f>
        <v>0</v>
      </c>
      <c r="F181" s="11">
        <f t="shared" si="20"/>
        <v>0</v>
      </c>
      <c r="G181" s="11">
        <f>TRUNC(일위대가목록!F50,0)</f>
        <v>0</v>
      </c>
      <c r="H181" s="11">
        <f t="shared" si="21"/>
        <v>0</v>
      </c>
      <c r="I181" s="11">
        <f>TRUNC(일위대가목록!G50,0)</f>
        <v>0</v>
      </c>
      <c r="J181" s="11">
        <f t="shared" si="22"/>
        <v>0</v>
      </c>
      <c r="K181" s="11">
        <f t="shared" si="23"/>
        <v>0</v>
      </c>
      <c r="L181" s="11">
        <f t="shared" si="24"/>
        <v>0</v>
      </c>
      <c r="M181" s="8"/>
      <c r="N181" s="2" t="s">
        <v>107</v>
      </c>
      <c r="O181" s="2" t="s">
        <v>52</v>
      </c>
      <c r="P181" s="2" t="s">
        <v>52</v>
      </c>
      <c r="Q181" s="2" t="s">
        <v>486</v>
      </c>
      <c r="R181" s="2" t="s">
        <v>64</v>
      </c>
      <c r="S181" s="2" t="s">
        <v>65</v>
      </c>
      <c r="T181" s="2" t="s">
        <v>65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2" t="s">
        <v>52</v>
      </c>
      <c r="AS181" s="2" t="s">
        <v>52</v>
      </c>
      <c r="AT181" s="3"/>
      <c r="AU181" s="2" t="s">
        <v>497</v>
      </c>
      <c r="AV181" s="3">
        <v>100</v>
      </c>
    </row>
    <row r="182" spans="1:48" ht="30" customHeight="1">
      <c r="A182" s="8" t="s">
        <v>329</v>
      </c>
      <c r="B182" s="8" t="s">
        <v>330</v>
      </c>
      <c r="C182" s="8" t="s">
        <v>119</v>
      </c>
      <c r="D182" s="9">
        <v>186</v>
      </c>
      <c r="E182" s="11">
        <f>TRUNC(일위대가목록!E75,0)</f>
        <v>0</v>
      </c>
      <c r="F182" s="11">
        <f t="shared" si="20"/>
        <v>0</v>
      </c>
      <c r="G182" s="11">
        <f>TRUNC(일위대가목록!F75,0)</f>
        <v>0</v>
      </c>
      <c r="H182" s="11">
        <f t="shared" si="21"/>
        <v>0</v>
      </c>
      <c r="I182" s="11">
        <f>TRUNC(일위대가목록!G75,0)</f>
        <v>0</v>
      </c>
      <c r="J182" s="11">
        <f t="shared" si="22"/>
        <v>0</v>
      </c>
      <c r="K182" s="11">
        <f t="shared" si="23"/>
        <v>0</v>
      </c>
      <c r="L182" s="11">
        <f t="shared" si="24"/>
        <v>0</v>
      </c>
      <c r="M182" s="8"/>
      <c r="N182" s="2" t="s">
        <v>332</v>
      </c>
      <c r="O182" s="2" t="s">
        <v>52</v>
      </c>
      <c r="P182" s="2" t="s">
        <v>52</v>
      </c>
      <c r="Q182" s="2" t="s">
        <v>486</v>
      </c>
      <c r="R182" s="2" t="s">
        <v>64</v>
      </c>
      <c r="S182" s="2" t="s">
        <v>65</v>
      </c>
      <c r="T182" s="2" t="s">
        <v>65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2" t="s">
        <v>52</v>
      </c>
      <c r="AS182" s="2" t="s">
        <v>52</v>
      </c>
      <c r="AT182" s="3"/>
      <c r="AU182" s="2" t="s">
        <v>498</v>
      </c>
      <c r="AV182" s="3">
        <v>101</v>
      </c>
    </row>
    <row r="183" spans="1:48" ht="30" customHeight="1">
      <c r="A183" s="8" t="s">
        <v>117</v>
      </c>
      <c r="B183" s="8" t="s">
        <v>118</v>
      </c>
      <c r="C183" s="8" t="s">
        <v>119</v>
      </c>
      <c r="D183" s="9">
        <v>1</v>
      </c>
      <c r="E183" s="11">
        <f>TRUNC(일위대가목록!E77,0)</f>
        <v>0</v>
      </c>
      <c r="F183" s="11">
        <f t="shared" si="20"/>
        <v>0</v>
      </c>
      <c r="G183" s="11">
        <f>TRUNC(일위대가목록!F77,0)</f>
        <v>0</v>
      </c>
      <c r="H183" s="11">
        <f t="shared" si="21"/>
        <v>0</v>
      </c>
      <c r="I183" s="11">
        <f>TRUNC(일위대가목록!G77,0)</f>
        <v>0</v>
      </c>
      <c r="J183" s="11">
        <f t="shared" si="22"/>
        <v>0</v>
      </c>
      <c r="K183" s="11">
        <f t="shared" si="23"/>
        <v>0</v>
      </c>
      <c r="L183" s="11">
        <f t="shared" si="24"/>
        <v>0</v>
      </c>
      <c r="M183" s="8"/>
      <c r="N183" s="2" t="s">
        <v>121</v>
      </c>
      <c r="O183" s="2" t="s">
        <v>52</v>
      </c>
      <c r="P183" s="2" t="s">
        <v>52</v>
      </c>
      <c r="Q183" s="2" t="s">
        <v>486</v>
      </c>
      <c r="R183" s="2" t="s">
        <v>64</v>
      </c>
      <c r="S183" s="2" t="s">
        <v>65</v>
      </c>
      <c r="T183" s="2" t="s">
        <v>65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2" t="s">
        <v>52</v>
      </c>
      <c r="AS183" s="2" t="s">
        <v>52</v>
      </c>
      <c r="AT183" s="3"/>
      <c r="AU183" s="2" t="s">
        <v>499</v>
      </c>
      <c r="AV183" s="3">
        <v>102</v>
      </c>
    </row>
    <row r="184" spans="1:48" ht="30" customHeight="1">
      <c r="A184" s="8" t="s">
        <v>254</v>
      </c>
      <c r="B184" s="8" t="s">
        <v>255</v>
      </c>
      <c r="C184" s="8" t="s">
        <v>119</v>
      </c>
      <c r="D184" s="9">
        <v>116</v>
      </c>
      <c r="E184" s="11">
        <f>TRUNC(일위대가목록!E79,0)</f>
        <v>0</v>
      </c>
      <c r="F184" s="11">
        <f t="shared" si="20"/>
        <v>0</v>
      </c>
      <c r="G184" s="11">
        <f>TRUNC(일위대가목록!F79,0)</f>
        <v>0</v>
      </c>
      <c r="H184" s="11">
        <f t="shared" si="21"/>
        <v>0</v>
      </c>
      <c r="I184" s="11">
        <f>TRUNC(일위대가목록!G79,0)</f>
        <v>0</v>
      </c>
      <c r="J184" s="11">
        <f t="shared" si="22"/>
        <v>0</v>
      </c>
      <c r="K184" s="11">
        <f t="shared" si="23"/>
        <v>0</v>
      </c>
      <c r="L184" s="11">
        <f t="shared" si="24"/>
        <v>0</v>
      </c>
      <c r="M184" s="8"/>
      <c r="N184" s="2" t="s">
        <v>257</v>
      </c>
      <c r="O184" s="2" t="s">
        <v>52</v>
      </c>
      <c r="P184" s="2" t="s">
        <v>52</v>
      </c>
      <c r="Q184" s="2" t="s">
        <v>486</v>
      </c>
      <c r="R184" s="2" t="s">
        <v>64</v>
      </c>
      <c r="S184" s="2" t="s">
        <v>65</v>
      </c>
      <c r="T184" s="2" t="s">
        <v>65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2" t="s">
        <v>52</v>
      </c>
      <c r="AS184" s="2" t="s">
        <v>52</v>
      </c>
      <c r="AT184" s="3"/>
      <c r="AU184" s="2" t="s">
        <v>500</v>
      </c>
      <c r="AV184" s="3">
        <v>103</v>
      </c>
    </row>
    <row r="185" spans="1:48" ht="30" customHeight="1">
      <c r="A185" s="8" t="s">
        <v>501</v>
      </c>
      <c r="B185" s="8" t="s">
        <v>502</v>
      </c>
      <c r="C185" s="8" t="s">
        <v>119</v>
      </c>
      <c r="D185" s="9">
        <v>18</v>
      </c>
      <c r="E185" s="11">
        <f>TRUNC(일위대가목록!E80,0)</f>
        <v>0</v>
      </c>
      <c r="F185" s="11">
        <f t="shared" si="20"/>
        <v>0</v>
      </c>
      <c r="G185" s="11">
        <f>TRUNC(일위대가목록!F80,0)</f>
        <v>0</v>
      </c>
      <c r="H185" s="11">
        <f t="shared" si="21"/>
        <v>0</v>
      </c>
      <c r="I185" s="11">
        <f>TRUNC(일위대가목록!G80,0)</f>
        <v>0</v>
      </c>
      <c r="J185" s="11">
        <f t="shared" si="22"/>
        <v>0</v>
      </c>
      <c r="K185" s="11">
        <f t="shared" si="23"/>
        <v>0</v>
      </c>
      <c r="L185" s="11">
        <f t="shared" si="24"/>
        <v>0</v>
      </c>
      <c r="M185" s="8"/>
      <c r="N185" s="2" t="s">
        <v>504</v>
      </c>
      <c r="O185" s="2" t="s">
        <v>52</v>
      </c>
      <c r="P185" s="2" t="s">
        <v>52</v>
      </c>
      <c r="Q185" s="2" t="s">
        <v>486</v>
      </c>
      <c r="R185" s="2" t="s">
        <v>64</v>
      </c>
      <c r="S185" s="2" t="s">
        <v>65</v>
      </c>
      <c r="T185" s="2" t="s">
        <v>65</v>
      </c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2" t="s">
        <v>52</v>
      </c>
      <c r="AS185" s="2" t="s">
        <v>52</v>
      </c>
      <c r="AT185" s="3"/>
      <c r="AU185" s="2" t="s">
        <v>505</v>
      </c>
      <c r="AV185" s="3">
        <v>104</v>
      </c>
    </row>
    <row r="186" spans="1:48" ht="30" customHeight="1">
      <c r="A186" s="8" t="s">
        <v>501</v>
      </c>
      <c r="B186" s="8" t="s">
        <v>506</v>
      </c>
      <c r="C186" s="8" t="s">
        <v>119</v>
      </c>
      <c r="D186" s="9">
        <v>1</v>
      </c>
      <c r="E186" s="11">
        <f>TRUNC(일위대가목록!E81,0)</f>
        <v>0</v>
      </c>
      <c r="F186" s="11">
        <f t="shared" si="20"/>
        <v>0</v>
      </c>
      <c r="G186" s="11">
        <f>TRUNC(일위대가목록!F81,0)</f>
        <v>0</v>
      </c>
      <c r="H186" s="11">
        <f t="shared" si="21"/>
        <v>0</v>
      </c>
      <c r="I186" s="11">
        <f>TRUNC(일위대가목록!G81,0)</f>
        <v>0</v>
      </c>
      <c r="J186" s="11">
        <f t="shared" si="22"/>
        <v>0</v>
      </c>
      <c r="K186" s="11">
        <f t="shared" si="23"/>
        <v>0</v>
      </c>
      <c r="L186" s="11">
        <f t="shared" si="24"/>
        <v>0</v>
      </c>
      <c r="M186" s="8"/>
      <c r="N186" s="2" t="s">
        <v>508</v>
      </c>
      <c r="O186" s="2" t="s">
        <v>52</v>
      </c>
      <c r="P186" s="2" t="s">
        <v>52</v>
      </c>
      <c r="Q186" s="2" t="s">
        <v>486</v>
      </c>
      <c r="R186" s="2" t="s">
        <v>64</v>
      </c>
      <c r="S186" s="2" t="s">
        <v>65</v>
      </c>
      <c r="T186" s="2" t="s">
        <v>65</v>
      </c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2" t="s">
        <v>52</v>
      </c>
      <c r="AS186" s="2" t="s">
        <v>52</v>
      </c>
      <c r="AT186" s="3"/>
      <c r="AU186" s="2" t="s">
        <v>509</v>
      </c>
      <c r="AV186" s="3">
        <v>105</v>
      </c>
    </row>
    <row r="187" spans="1:48" ht="30" customHeight="1">
      <c r="A187" s="8" t="s">
        <v>501</v>
      </c>
      <c r="B187" s="8" t="s">
        <v>510</v>
      </c>
      <c r="C187" s="8" t="s">
        <v>119</v>
      </c>
      <c r="D187" s="9">
        <v>2</v>
      </c>
      <c r="E187" s="11">
        <f>TRUNC(일위대가목록!E82,0)</f>
        <v>0</v>
      </c>
      <c r="F187" s="11">
        <f t="shared" si="20"/>
        <v>0</v>
      </c>
      <c r="G187" s="11">
        <f>TRUNC(일위대가목록!F82,0)</f>
        <v>0</v>
      </c>
      <c r="H187" s="11">
        <f t="shared" si="21"/>
        <v>0</v>
      </c>
      <c r="I187" s="11">
        <f>TRUNC(일위대가목록!G82,0)</f>
        <v>0</v>
      </c>
      <c r="J187" s="11">
        <f t="shared" si="22"/>
        <v>0</v>
      </c>
      <c r="K187" s="11">
        <f t="shared" si="23"/>
        <v>0</v>
      </c>
      <c r="L187" s="11">
        <f t="shared" si="24"/>
        <v>0</v>
      </c>
      <c r="M187" s="8"/>
      <c r="N187" s="2" t="s">
        <v>512</v>
      </c>
      <c r="O187" s="2" t="s">
        <v>52</v>
      </c>
      <c r="P187" s="2" t="s">
        <v>52</v>
      </c>
      <c r="Q187" s="2" t="s">
        <v>486</v>
      </c>
      <c r="R187" s="2" t="s">
        <v>64</v>
      </c>
      <c r="S187" s="2" t="s">
        <v>65</v>
      </c>
      <c r="T187" s="2" t="s">
        <v>65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2" t="s">
        <v>52</v>
      </c>
      <c r="AS187" s="2" t="s">
        <v>52</v>
      </c>
      <c r="AT187" s="3"/>
      <c r="AU187" s="2" t="s">
        <v>513</v>
      </c>
      <c r="AV187" s="3">
        <v>106</v>
      </c>
    </row>
    <row r="188" spans="1:48" ht="30" customHeight="1">
      <c r="A188" s="8" t="s">
        <v>501</v>
      </c>
      <c r="B188" s="8" t="s">
        <v>514</v>
      </c>
      <c r="C188" s="8" t="s">
        <v>119</v>
      </c>
      <c r="D188" s="9">
        <v>165</v>
      </c>
      <c r="E188" s="11">
        <f>TRUNC(일위대가목록!E83,0)</f>
        <v>0</v>
      </c>
      <c r="F188" s="11">
        <f t="shared" si="20"/>
        <v>0</v>
      </c>
      <c r="G188" s="11">
        <f>TRUNC(일위대가목록!F83,0)</f>
        <v>0</v>
      </c>
      <c r="H188" s="11">
        <f t="shared" si="21"/>
        <v>0</v>
      </c>
      <c r="I188" s="11">
        <f>TRUNC(일위대가목록!G83,0)</f>
        <v>0</v>
      </c>
      <c r="J188" s="11">
        <f t="shared" si="22"/>
        <v>0</v>
      </c>
      <c r="K188" s="11">
        <f t="shared" si="23"/>
        <v>0</v>
      </c>
      <c r="L188" s="11">
        <f t="shared" si="24"/>
        <v>0</v>
      </c>
      <c r="M188" s="8"/>
      <c r="N188" s="2" t="s">
        <v>516</v>
      </c>
      <c r="O188" s="2" t="s">
        <v>52</v>
      </c>
      <c r="P188" s="2" t="s">
        <v>52</v>
      </c>
      <c r="Q188" s="2" t="s">
        <v>486</v>
      </c>
      <c r="R188" s="2" t="s">
        <v>64</v>
      </c>
      <c r="S188" s="2" t="s">
        <v>65</v>
      </c>
      <c r="T188" s="2" t="s">
        <v>65</v>
      </c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2" t="s">
        <v>52</v>
      </c>
      <c r="AS188" s="2" t="s">
        <v>52</v>
      </c>
      <c r="AT188" s="3"/>
      <c r="AU188" s="2" t="s">
        <v>517</v>
      </c>
      <c r="AV188" s="3">
        <v>107</v>
      </c>
    </row>
    <row r="189" spans="1:48" ht="30" customHeight="1">
      <c r="A189" s="8" t="s">
        <v>123</v>
      </c>
      <c r="B189" s="8" t="s">
        <v>124</v>
      </c>
      <c r="C189" s="8" t="s">
        <v>77</v>
      </c>
      <c r="D189" s="9">
        <v>1</v>
      </c>
      <c r="E189" s="11">
        <f>TRUNC(일위대가목록!E94,0)</f>
        <v>0</v>
      </c>
      <c r="F189" s="11">
        <f t="shared" si="20"/>
        <v>0</v>
      </c>
      <c r="G189" s="11">
        <f>TRUNC(일위대가목록!F94,0)</f>
        <v>0</v>
      </c>
      <c r="H189" s="11">
        <f t="shared" si="21"/>
        <v>0</v>
      </c>
      <c r="I189" s="11">
        <f>TRUNC(일위대가목록!G94,0)</f>
        <v>0</v>
      </c>
      <c r="J189" s="11">
        <f t="shared" si="22"/>
        <v>0</v>
      </c>
      <c r="K189" s="11">
        <f t="shared" si="23"/>
        <v>0</v>
      </c>
      <c r="L189" s="11">
        <f t="shared" si="24"/>
        <v>0</v>
      </c>
      <c r="M189" s="8"/>
      <c r="N189" s="2" t="s">
        <v>126</v>
      </c>
      <c r="O189" s="2" t="s">
        <v>52</v>
      </c>
      <c r="P189" s="2" t="s">
        <v>52</v>
      </c>
      <c r="Q189" s="2" t="s">
        <v>486</v>
      </c>
      <c r="R189" s="2" t="s">
        <v>64</v>
      </c>
      <c r="S189" s="2" t="s">
        <v>65</v>
      </c>
      <c r="T189" s="2" t="s">
        <v>65</v>
      </c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 t="s">
        <v>52</v>
      </c>
      <c r="AS189" s="2" t="s">
        <v>52</v>
      </c>
      <c r="AT189" s="3"/>
      <c r="AU189" s="2" t="s">
        <v>518</v>
      </c>
      <c r="AV189" s="3">
        <v>108</v>
      </c>
    </row>
    <row r="190" spans="1:48" ht="30" customHeight="1">
      <c r="A190" s="8" t="s">
        <v>265</v>
      </c>
      <c r="B190" s="8" t="s">
        <v>266</v>
      </c>
      <c r="C190" s="8" t="s">
        <v>119</v>
      </c>
      <c r="D190" s="9">
        <v>2</v>
      </c>
      <c r="E190" s="11">
        <f>TRUNC(단가대비표!O126,0)</f>
        <v>0</v>
      </c>
      <c r="F190" s="11">
        <f t="shared" si="20"/>
        <v>0</v>
      </c>
      <c r="G190" s="11">
        <f>TRUNC(단가대비표!P126,0)</f>
        <v>0</v>
      </c>
      <c r="H190" s="11">
        <f t="shared" si="21"/>
        <v>0</v>
      </c>
      <c r="I190" s="11">
        <f>TRUNC(단가대비표!V126,0)</f>
        <v>0</v>
      </c>
      <c r="J190" s="11">
        <f t="shared" si="22"/>
        <v>0</v>
      </c>
      <c r="K190" s="11">
        <f t="shared" si="23"/>
        <v>0</v>
      </c>
      <c r="L190" s="11">
        <f t="shared" si="24"/>
        <v>0</v>
      </c>
      <c r="M190" s="8"/>
      <c r="N190" s="2" t="s">
        <v>267</v>
      </c>
      <c r="O190" s="2" t="s">
        <v>52</v>
      </c>
      <c r="P190" s="2" t="s">
        <v>52</v>
      </c>
      <c r="Q190" s="2" t="s">
        <v>486</v>
      </c>
      <c r="R190" s="2" t="s">
        <v>65</v>
      </c>
      <c r="S190" s="2" t="s">
        <v>65</v>
      </c>
      <c r="T190" s="2" t="s">
        <v>64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2" t="s">
        <v>52</v>
      </c>
      <c r="AS190" s="2" t="s">
        <v>52</v>
      </c>
      <c r="AT190" s="3"/>
      <c r="AU190" s="2" t="s">
        <v>519</v>
      </c>
      <c r="AV190" s="3">
        <v>109</v>
      </c>
    </row>
    <row r="191" spans="1:48" ht="30" customHeight="1">
      <c r="A191" s="8" t="s">
        <v>135</v>
      </c>
      <c r="B191" s="8" t="s">
        <v>136</v>
      </c>
      <c r="C191" s="8" t="s">
        <v>119</v>
      </c>
      <c r="D191" s="9">
        <v>21</v>
      </c>
      <c r="E191" s="11">
        <f>TRUNC(단가대비표!O151,0)</f>
        <v>0</v>
      </c>
      <c r="F191" s="11">
        <f t="shared" si="20"/>
        <v>0</v>
      </c>
      <c r="G191" s="11">
        <f>TRUNC(단가대비표!P151,0)</f>
        <v>0</v>
      </c>
      <c r="H191" s="11">
        <f t="shared" si="21"/>
        <v>0</v>
      </c>
      <c r="I191" s="11">
        <f>TRUNC(단가대비표!V151,0)</f>
        <v>0</v>
      </c>
      <c r="J191" s="11">
        <f t="shared" si="22"/>
        <v>0</v>
      </c>
      <c r="K191" s="11">
        <f t="shared" si="23"/>
        <v>0</v>
      </c>
      <c r="L191" s="11">
        <f t="shared" si="24"/>
        <v>0</v>
      </c>
      <c r="M191" s="8"/>
      <c r="N191" s="2" t="s">
        <v>137</v>
      </c>
      <c r="O191" s="2" t="s">
        <v>52</v>
      </c>
      <c r="P191" s="2" t="s">
        <v>52</v>
      </c>
      <c r="Q191" s="2" t="s">
        <v>486</v>
      </c>
      <c r="R191" s="2" t="s">
        <v>65</v>
      </c>
      <c r="S191" s="2" t="s">
        <v>65</v>
      </c>
      <c r="T191" s="2" t="s">
        <v>64</v>
      </c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2" t="s">
        <v>52</v>
      </c>
      <c r="AS191" s="2" t="s">
        <v>52</v>
      </c>
      <c r="AT191" s="3"/>
      <c r="AU191" s="2" t="s">
        <v>520</v>
      </c>
      <c r="AV191" s="3">
        <v>110</v>
      </c>
    </row>
    <row r="192" spans="1:48" ht="30" customHeight="1">
      <c r="A192" s="8" t="s">
        <v>145</v>
      </c>
      <c r="B192" s="8" t="s">
        <v>373</v>
      </c>
      <c r="C192" s="8" t="s">
        <v>119</v>
      </c>
      <c r="D192" s="9">
        <v>434</v>
      </c>
      <c r="E192" s="11">
        <f>TRUNC(단가대비표!O155,0)</f>
        <v>0</v>
      </c>
      <c r="F192" s="11">
        <f t="shared" si="20"/>
        <v>0</v>
      </c>
      <c r="G192" s="11">
        <f>TRUNC(단가대비표!P155,0)</f>
        <v>0</v>
      </c>
      <c r="H192" s="11">
        <f t="shared" si="21"/>
        <v>0</v>
      </c>
      <c r="I192" s="11">
        <f>TRUNC(단가대비표!V155,0)</f>
        <v>0</v>
      </c>
      <c r="J192" s="11">
        <f t="shared" si="22"/>
        <v>0</v>
      </c>
      <c r="K192" s="11">
        <f t="shared" si="23"/>
        <v>0</v>
      </c>
      <c r="L192" s="11">
        <f t="shared" si="24"/>
        <v>0</v>
      </c>
      <c r="M192" s="8"/>
      <c r="N192" s="2" t="s">
        <v>374</v>
      </c>
      <c r="O192" s="2" t="s">
        <v>52</v>
      </c>
      <c r="P192" s="2" t="s">
        <v>52</v>
      </c>
      <c r="Q192" s="2" t="s">
        <v>486</v>
      </c>
      <c r="R192" s="2" t="s">
        <v>65</v>
      </c>
      <c r="S192" s="2" t="s">
        <v>65</v>
      </c>
      <c r="T192" s="2" t="s">
        <v>64</v>
      </c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2" t="s">
        <v>52</v>
      </c>
      <c r="AS192" s="2" t="s">
        <v>52</v>
      </c>
      <c r="AT192" s="3"/>
      <c r="AU192" s="2" t="s">
        <v>521</v>
      </c>
      <c r="AV192" s="3">
        <v>675</v>
      </c>
    </row>
    <row r="193" spans="1:48" ht="30" customHeight="1">
      <c r="A193" s="8" t="s">
        <v>145</v>
      </c>
      <c r="B193" s="8" t="s">
        <v>146</v>
      </c>
      <c r="C193" s="8" t="s">
        <v>119</v>
      </c>
      <c r="D193" s="9">
        <v>34</v>
      </c>
      <c r="E193" s="11">
        <f>TRUNC(단가대비표!O157,0)</f>
        <v>0</v>
      </c>
      <c r="F193" s="11">
        <f t="shared" si="20"/>
        <v>0</v>
      </c>
      <c r="G193" s="11">
        <f>TRUNC(단가대비표!P157,0)</f>
        <v>0</v>
      </c>
      <c r="H193" s="11">
        <f t="shared" si="21"/>
        <v>0</v>
      </c>
      <c r="I193" s="11">
        <f>TRUNC(단가대비표!V157,0)</f>
        <v>0</v>
      </c>
      <c r="J193" s="11">
        <f t="shared" si="22"/>
        <v>0</v>
      </c>
      <c r="K193" s="11">
        <f t="shared" si="23"/>
        <v>0</v>
      </c>
      <c r="L193" s="11">
        <f t="shared" si="24"/>
        <v>0</v>
      </c>
      <c r="M193" s="8"/>
      <c r="N193" s="2" t="s">
        <v>147</v>
      </c>
      <c r="O193" s="2" t="s">
        <v>52</v>
      </c>
      <c r="P193" s="2" t="s">
        <v>52</v>
      </c>
      <c r="Q193" s="2" t="s">
        <v>486</v>
      </c>
      <c r="R193" s="2" t="s">
        <v>65</v>
      </c>
      <c r="S193" s="2" t="s">
        <v>65</v>
      </c>
      <c r="T193" s="2" t="s">
        <v>64</v>
      </c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2" t="s">
        <v>52</v>
      </c>
      <c r="AS193" s="2" t="s">
        <v>52</v>
      </c>
      <c r="AT193" s="3"/>
      <c r="AU193" s="2" t="s">
        <v>522</v>
      </c>
      <c r="AV193" s="3">
        <v>676</v>
      </c>
    </row>
    <row r="194" spans="1:48" ht="30" customHeight="1">
      <c r="A194" s="8" t="s">
        <v>155</v>
      </c>
      <c r="B194" s="8" t="s">
        <v>380</v>
      </c>
      <c r="C194" s="8" t="s">
        <v>119</v>
      </c>
      <c r="D194" s="9">
        <v>300</v>
      </c>
      <c r="E194" s="11">
        <f>TRUNC(단가대비표!O161,0)</f>
        <v>0</v>
      </c>
      <c r="F194" s="11">
        <f t="shared" si="20"/>
        <v>0</v>
      </c>
      <c r="G194" s="11">
        <f>TRUNC(단가대비표!P161,0)</f>
        <v>0</v>
      </c>
      <c r="H194" s="11">
        <f t="shared" si="21"/>
        <v>0</v>
      </c>
      <c r="I194" s="11">
        <f>TRUNC(단가대비표!V161,0)</f>
        <v>0</v>
      </c>
      <c r="J194" s="11">
        <f t="shared" si="22"/>
        <v>0</v>
      </c>
      <c r="K194" s="11">
        <f t="shared" si="23"/>
        <v>0</v>
      </c>
      <c r="L194" s="11">
        <f t="shared" si="24"/>
        <v>0</v>
      </c>
      <c r="M194" s="8"/>
      <c r="N194" s="2" t="s">
        <v>381</v>
      </c>
      <c r="O194" s="2" t="s">
        <v>52</v>
      </c>
      <c r="P194" s="2" t="s">
        <v>52</v>
      </c>
      <c r="Q194" s="2" t="s">
        <v>486</v>
      </c>
      <c r="R194" s="2" t="s">
        <v>65</v>
      </c>
      <c r="S194" s="2" t="s">
        <v>65</v>
      </c>
      <c r="T194" s="2" t="s">
        <v>64</v>
      </c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2" t="s">
        <v>52</v>
      </c>
      <c r="AS194" s="2" t="s">
        <v>52</v>
      </c>
      <c r="AT194" s="3"/>
      <c r="AU194" s="2" t="s">
        <v>523</v>
      </c>
      <c r="AV194" s="3">
        <v>677</v>
      </c>
    </row>
    <row r="195" spans="1:48" ht="30" customHeight="1">
      <c r="A195" s="8" t="s">
        <v>155</v>
      </c>
      <c r="B195" s="8" t="s">
        <v>156</v>
      </c>
      <c r="C195" s="8" t="s">
        <v>119</v>
      </c>
      <c r="D195" s="9">
        <v>56</v>
      </c>
      <c r="E195" s="11">
        <f>TRUNC(단가대비표!O163,0)</f>
        <v>0</v>
      </c>
      <c r="F195" s="11">
        <f t="shared" si="20"/>
        <v>0</v>
      </c>
      <c r="G195" s="11">
        <f>TRUNC(단가대비표!P163,0)</f>
        <v>0</v>
      </c>
      <c r="H195" s="11">
        <f t="shared" si="21"/>
        <v>0</v>
      </c>
      <c r="I195" s="11">
        <f>TRUNC(단가대비표!V163,0)</f>
        <v>0</v>
      </c>
      <c r="J195" s="11">
        <f t="shared" si="22"/>
        <v>0</v>
      </c>
      <c r="K195" s="11">
        <f t="shared" si="23"/>
        <v>0</v>
      </c>
      <c r="L195" s="11">
        <f t="shared" si="24"/>
        <v>0</v>
      </c>
      <c r="M195" s="8"/>
      <c r="N195" s="2" t="s">
        <v>157</v>
      </c>
      <c r="O195" s="2" t="s">
        <v>52</v>
      </c>
      <c r="P195" s="2" t="s">
        <v>52</v>
      </c>
      <c r="Q195" s="2" t="s">
        <v>486</v>
      </c>
      <c r="R195" s="2" t="s">
        <v>65</v>
      </c>
      <c r="S195" s="2" t="s">
        <v>65</v>
      </c>
      <c r="T195" s="2" t="s">
        <v>64</v>
      </c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2" t="s">
        <v>52</v>
      </c>
      <c r="AS195" s="2" t="s">
        <v>52</v>
      </c>
      <c r="AT195" s="3"/>
      <c r="AU195" s="2" t="s">
        <v>524</v>
      </c>
      <c r="AV195" s="3">
        <v>678</v>
      </c>
    </row>
    <row r="196" spans="1:48" ht="30" customHeight="1">
      <c r="A196" s="8" t="s">
        <v>281</v>
      </c>
      <c r="B196" s="8" t="s">
        <v>282</v>
      </c>
      <c r="C196" s="8" t="s">
        <v>61</v>
      </c>
      <c r="D196" s="9">
        <v>1</v>
      </c>
      <c r="E196" s="11">
        <f>TRUNC(일위대가목록!E24,0)</f>
        <v>0</v>
      </c>
      <c r="F196" s="11">
        <f t="shared" si="20"/>
        <v>0</v>
      </c>
      <c r="G196" s="11">
        <f>TRUNC(일위대가목록!F24,0)</f>
        <v>0</v>
      </c>
      <c r="H196" s="11">
        <f t="shared" si="21"/>
        <v>0</v>
      </c>
      <c r="I196" s="11">
        <f>TRUNC(일위대가목록!G24,0)</f>
        <v>0</v>
      </c>
      <c r="J196" s="11">
        <f t="shared" si="22"/>
        <v>0</v>
      </c>
      <c r="K196" s="11">
        <f t="shared" si="23"/>
        <v>0</v>
      </c>
      <c r="L196" s="11">
        <f t="shared" si="24"/>
        <v>0</v>
      </c>
      <c r="M196" s="8"/>
      <c r="N196" s="2" t="s">
        <v>284</v>
      </c>
      <c r="O196" s="2" t="s">
        <v>52</v>
      </c>
      <c r="P196" s="2" t="s">
        <v>52</v>
      </c>
      <c r="Q196" s="2" t="s">
        <v>486</v>
      </c>
      <c r="R196" s="2" t="s">
        <v>64</v>
      </c>
      <c r="S196" s="2" t="s">
        <v>65</v>
      </c>
      <c r="T196" s="2" t="s">
        <v>65</v>
      </c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2" t="s">
        <v>52</v>
      </c>
      <c r="AS196" s="2" t="s">
        <v>52</v>
      </c>
      <c r="AT196" s="3"/>
      <c r="AU196" s="2" t="s">
        <v>525</v>
      </c>
      <c r="AV196" s="3">
        <v>111</v>
      </c>
    </row>
    <row r="197" spans="1:48" ht="3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3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48" ht="3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48" ht="3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48" ht="3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48" ht="3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48" ht="3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48" ht="3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48" ht="3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48" ht="3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8" t="s">
        <v>211</v>
      </c>
      <c r="B219" s="9"/>
      <c r="C219" s="9"/>
      <c r="D219" s="9"/>
      <c r="E219" s="9"/>
      <c r="F219" s="11">
        <f>SUM(F173:F218)</f>
        <v>0</v>
      </c>
      <c r="G219" s="9"/>
      <c r="H219" s="11">
        <f>SUM(H173:H218)</f>
        <v>0</v>
      </c>
      <c r="I219" s="9"/>
      <c r="J219" s="11">
        <f>SUM(J173:J218)</f>
        <v>0</v>
      </c>
      <c r="K219" s="9"/>
      <c r="L219" s="11">
        <f>SUM(L173:L218)</f>
        <v>0</v>
      </c>
      <c r="M219" s="9"/>
      <c r="N219" t="s">
        <v>212</v>
      </c>
    </row>
    <row r="220" spans="1:48" ht="30" customHeight="1">
      <c r="A220" s="8" t="s">
        <v>526</v>
      </c>
      <c r="B220" s="9" t="s">
        <v>58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3"/>
      <c r="O220" s="3"/>
      <c r="P220" s="3"/>
      <c r="Q220" s="2" t="s">
        <v>527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ht="30" customHeight="1">
      <c r="A221" s="8" t="s">
        <v>59</v>
      </c>
      <c r="B221" s="8" t="s">
        <v>292</v>
      </c>
      <c r="C221" s="8" t="s">
        <v>61</v>
      </c>
      <c r="D221" s="9">
        <v>1459.5</v>
      </c>
      <c r="E221" s="11">
        <f>TRUNC(일위대가목록!E18,0)</f>
        <v>0</v>
      </c>
      <c r="F221" s="11">
        <f t="shared" ref="F221:F261" si="25">TRUNC(E221*D221, 0)</f>
        <v>0</v>
      </c>
      <c r="G221" s="11">
        <f>TRUNC(일위대가목록!F18,0)</f>
        <v>0</v>
      </c>
      <c r="H221" s="11">
        <f t="shared" ref="H221:H261" si="26">TRUNC(G221*D221, 0)</f>
        <v>0</v>
      </c>
      <c r="I221" s="11">
        <f>TRUNC(일위대가목록!G18,0)</f>
        <v>0</v>
      </c>
      <c r="J221" s="11">
        <f t="shared" ref="J221:J261" si="27">TRUNC(I221*D221, 0)</f>
        <v>0</v>
      </c>
      <c r="K221" s="11">
        <f t="shared" ref="K221:K261" si="28">TRUNC(E221+G221+I221, 0)</f>
        <v>0</v>
      </c>
      <c r="L221" s="11">
        <f t="shared" ref="L221:L261" si="29">TRUNC(F221+H221+J221, 0)</f>
        <v>0</v>
      </c>
      <c r="M221" s="8"/>
      <c r="N221" s="2" t="s">
        <v>294</v>
      </c>
      <c r="O221" s="2" t="s">
        <v>52</v>
      </c>
      <c r="P221" s="2" t="s">
        <v>52</v>
      </c>
      <c r="Q221" s="2" t="s">
        <v>527</v>
      </c>
      <c r="R221" s="2" t="s">
        <v>64</v>
      </c>
      <c r="S221" s="2" t="s">
        <v>65</v>
      </c>
      <c r="T221" s="2" t="s">
        <v>65</v>
      </c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2" t="s">
        <v>52</v>
      </c>
      <c r="AS221" s="2" t="s">
        <v>52</v>
      </c>
      <c r="AT221" s="3"/>
      <c r="AU221" s="2" t="s">
        <v>528</v>
      </c>
      <c r="AV221" s="3">
        <v>113</v>
      </c>
    </row>
    <row r="222" spans="1:48" ht="30" customHeight="1">
      <c r="A222" s="8" t="s">
        <v>59</v>
      </c>
      <c r="B222" s="8" t="s">
        <v>60</v>
      </c>
      <c r="C222" s="8" t="s">
        <v>61</v>
      </c>
      <c r="D222" s="9">
        <v>78</v>
      </c>
      <c r="E222" s="11">
        <f>TRUNC(일위대가목록!E20,0)</f>
        <v>0</v>
      </c>
      <c r="F222" s="11">
        <f t="shared" si="25"/>
        <v>0</v>
      </c>
      <c r="G222" s="11">
        <f>TRUNC(일위대가목록!F20,0)</f>
        <v>0</v>
      </c>
      <c r="H222" s="11">
        <f t="shared" si="26"/>
        <v>0</v>
      </c>
      <c r="I222" s="11">
        <f>TRUNC(일위대가목록!G20,0)</f>
        <v>0</v>
      </c>
      <c r="J222" s="11">
        <f t="shared" si="27"/>
        <v>0</v>
      </c>
      <c r="K222" s="11">
        <f t="shared" si="28"/>
        <v>0</v>
      </c>
      <c r="L222" s="11">
        <f t="shared" si="29"/>
        <v>0</v>
      </c>
      <c r="M222" s="8"/>
      <c r="N222" s="2" t="s">
        <v>63</v>
      </c>
      <c r="O222" s="2" t="s">
        <v>52</v>
      </c>
      <c r="P222" s="2" t="s">
        <v>52</v>
      </c>
      <c r="Q222" s="2" t="s">
        <v>527</v>
      </c>
      <c r="R222" s="2" t="s">
        <v>64</v>
      </c>
      <c r="S222" s="2" t="s">
        <v>65</v>
      </c>
      <c r="T222" s="2" t="s">
        <v>65</v>
      </c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2" t="s">
        <v>52</v>
      </c>
      <c r="AS222" s="2" t="s">
        <v>52</v>
      </c>
      <c r="AT222" s="3"/>
      <c r="AU222" s="2" t="s">
        <v>529</v>
      </c>
      <c r="AV222" s="3">
        <v>114</v>
      </c>
    </row>
    <row r="223" spans="1:48" ht="30" customHeight="1">
      <c r="A223" s="8" t="s">
        <v>59</v>
      </c>
      <c r="B223" s="8" t="s">
        <v>530</v>
      </c>
      <c r="C223" s="8" t="s">
        <v>61</v>
      </c>
      <c r="D223" s="9">
        <v>8</v>
      </c>
      <c r="E223" s="11">
        <f>TRUNC(일위대가목록!E23,0)</f>
        <v>0</v>
      </c>
      <c r="F223" s="11">
        <f t="shared" si="25"/>
        <v>0</v>
      </c>
      <c r="G223" s="11">
        <f>TRUNC(일위대가목록!F23,0)</f>
        <v>0</v>
      </c>
      <c r="H223" s="11">
        <f t="shared" si="26"/>
        <v>0</v>
      </c>
      <c r="I223" s="11">
        <f>TRUNC(일위대가목록!G23,0)</f>
        <v>0</v>
      </c>
      <c r="J223" s="11">
        <f t="shared" si="27"/>
        <v>0</v>
      </c>
      <c r="K223" s="11">
        <f t="shared" si="28"/>
        <v>0</v>
      </c>
      <c r="L223" s="11">
        <f t="shared" si="29"/>
        <v>0</v>
      </c>
      <c r="M223" s="8"/>
      <c r="N223" s="2" t="s">
        <v>532</v>
      </c>
      <c r="O223" s="2" t="s">
        <v>52</v>
      </c>
      <c r="P223" s="2" t="s">
        <v>52</v>
      </c>
      <c r="Q223" s="2" t="s">
        <v>527</v>
      </c>
      <c r="R223" s="2" t="s">
        <v>64</v>
      </c>
      <c r="S223" s="2" t="s">
        <v>65</v>
      </c>
      <c r="T223" s="2" t="s">
        <v>65</v>
      </c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2" t="s">
        <v>52</v>
      </c>
      <c r="AS223" s="2" t="s">
        <v>52</v>
      </c>
      <c r="AT223" s="3"/>
      <c r="AU223" s="2" t="s">
        <v>533</v>
      </c>
      <c r="AV223" s="3">
        <v>115</v>
      </c>
    </row>
    <row r="224" spans="1:48" ht="30" customHeight="1">
      <c r="A224" s="8" t="s">
        <v>75</v>
      </c>
      <c r="B224" s="8" t="s">
        <v>301</v>
      </c>
      <c r="C224" s="8" t="s">
        <v>77</v>
      </c>
      <c r="D224" s="9">
        <v>861</v>
      </c>
      <c r="E224" s="11">
        <f>TRUNC(일위대가목록!E31,0)</f>
        <v>0</v>
      </c>
      <c r="F224" s="11">
        <f t="shared" si="25"/>
        <v>0</v>
      </c>
      <c r="G224" s="11">
        <f>TRUNC(일위대가목록!F31,0)</f>
        <v>0</v>
      </c>
      <c r="H224" s="11">
        <f t="shared" si="26"/>
        <v>0</v>
      </c>
      <c r="I224" s="11">
        <f>TRUNC(일위대가목록!G31,0)</f>
        <v>0</v>
      </c>
      <c r="J224" s="11">
        <f t="shared" si="27"/>
        <v>0</v>
      </c>
      <c r="K224" s="11">
        <f t="shared" si="28"/>
        <v>0</v>
      </c>
      <c r="L224" s="11">
        <f t="shared" si="29"/>
        <v>0</v>
      </c>
      <c r="M224" s="8"/>
      <c r="N224" s="2" t="s">
        <v>303</v>
      </c>
      <c r="O224" s="2" t="s">
        <v>52</v>
      </c>
      <c r="P224" s="2" t="s">
        <v>52</v>
      </c>
      <c r="Q224" s="2" t="s">
        <v>527</v>
      </c>
      <c r="R224" s="2" t="s">
        <v>64</v>
      </c>
      <c r="S224" s="2" t="s">
        <v>65</v>
      </c>
      <c r="T224" s="2" t="s">
        <v>65</v>
      </c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2" t="s">
        <v>52</v>
      </c>
      <c r="AS224" s="2" t="s">
        <v>52</v>
      </c>
      <c r="AT224" s="3"/>
      <c r="AU224" s="2" t="s">
        <v>534</v>
      </c>
      <c r="AV224" s="3">
        <v>116</v>
      </c>
    </row>
    <row r="225" spans="1:48" ht="30" customHeight="1">
      <c r="A225" s="8" t="s">
        <v>75</v>
      </c>
      <c r="B225" s="8" t="s">
        <v>76</v>
      </c>
      <c r="C225" s="8" t="s">
        <v>77</v>
      </c>
      <c r="D225" s="9">
        <v>44</v>
      </c>
      <c r="E225" s="11">
        <f>TRUNC(일위대가목록!E33,0)</f>
        <v>0</v>
      </c>
      <c r="F225" s="11">
        <f t="shared" si="25"/>
        <v>0</v>
      </c>
      <c r="G225" s="11">
        <f>TRUNC(일위대가목록!F33,0)</f>
        <v>0</v>
      </c>
      <c r="H225" s="11">
        <f t="shared" si="26"/>
        <v>0</v>
      </c>
      <c r="I225" s="11">
        <f>TRUNC(일위대가목록!G33,0)</f>
        <v>0</v>
      </c>
      <c r="J225" s="11">
        <f t="shared" si="27"/>
        <v>0</v>
      </c>
      <c r="K225" s="11">
        <f t="shared" si="28"/>
        <v>0</v>
      </c>
      <c r="L225" s="11">
        <f t="shared" si="29"/>
        <v>0</v>
      </c>
      <c r="M225" s="8"/>
      <c r="N225" s="2" t="s">
        <v>79</v>
      </c>
      <c r="O225" s="2" t="s">
        <v>52</v>
      </c>
      <c r="P225" s="2" t="s">
        <v>52</v>
      </c>
      <c r="Q225" s="2" t="s">
        <v>527</v>
      </c>
      <c r="R225" s="2" t="s">
        <v>64</v>
      </c>
      <c r="S225" s="2" t="s">
        <v>65</v>
      </c>
      <c r="T225" s="2" t="s">
        <v>65</v>
      </c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2" t="s">
        <v>52</v>
      </c>
      <c r="AS225" s="2" t="s">
        <v>52</v>
      </c>
      <c r="AT225" s="3"/>
      <c r="AU225" s="2" t="s">
        <v>535</v>
      </c>
      <c r="AV225" s="3">
        <v>117</v>
      </c>
    </row>
    <row r="226" spans="1:48" ht="30" customHeight="1">
      <c r="A226" s="8" t="s">
        <v>75</v>
      </c>
      <c r="B226" s="8" t="s">
        <v>536</v>
      </c>
      <c r="C226" s="8" t="s">
        <v>77</v>
      </c>
      <c r="D226" s="9">
        <v>1</v>
      </c>
      <c r="E226" s="11">
        <f>TRUNC(일위대가목록!E36,0)</f>
        <v>0</v>
      </c>
      <c r="F226" s="11">
        <f t="shared" si="25"/>
        <v>0</v>
      </c>
      <c r="G226" s="11">
        <f>TRUNC(일위대가목록!F36,0)</f>
        <v>0</v>
      </c>
      <c r="H226" s="11">
        <f t="shared" si="26"/>
        <v>0</v>
      </c>
      <c r="I226" s="11">
        <f>TRUNC(일위대가목록!G36,0)</f>
        <v>0</v>
      </c>
      <c r="J226" s="11">
        <f t="shared" si="27"/>
        <v>0</v>
      </c>
      <c r="K226" s="11">
        <f t="shared" si="28"/>
        <v>0</v>
      </c>
      <c r="L226" s="11">
        <f t="shared" si="29"/>
        <v>0</v>
      </c>
      <c r="M226" s="8"/>
      <c r="N226" s="2" t="s">
        <v>538</v>
      </c>
      <c r="O226" s="2" t="s">
        <v>52</v>
      </c>
      <c r="P226" s="2" t="s">
        <v>52</v>
      </c>
      <c r="Q226" s="2" t="s">
        <v>527</v>
      </c>
      <c r="R226" s="2" t="s">
        <v>64</v>
      </c>
      <c r="S226" s="2" t="s">
        <v>65</v>
      </c>
      <c r="T226" s="2" t="s">
        <v>65</v>
      </c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2" t="s">
        <v>52</v>
      </c>
      <c r="AS226" s="2" t="s">
        <v>52</v>
      </c>
      <c r="AT226" s="3"/>
      <c r="AU226" s="2" t="s">
        <v>539</v>
      </c>
      <c r="AV226" s="3">
        <v>118</v>
      </c>
    </row>
    <row r="227" spans="1:48" ht="30" customHeight="1">
      <c r="A227" s="8" t="s">
        <v>89</v>
      </c>
      <c r="B227" s="8" t="s">
        <v>220</v>
      </c>
      <c r="C227" s="8" t="s">
        <v>77</v>
      </c>
      <c r="D227" s="9">
        <v>4</v>
      </c>
      <c r="E227" s="11">
        <f>TRUNC(일위대가목록!E38,0)</f>
        <v>0</v>
      </c>
      <c r="F227" s="11">
        <f t="shared" si="25"/>
        <v>0</v>
      </c>
      <c r="G227" s="11">
        <f>TRUNC(일위대가목록!F38,0)</f>
        <v>0</v>
      </c>
      <c r="H227" s="11">
        <f t="shared" si="26"/>
        <v>0</v>
      </c>
      <c r="I227" s="11">
        <f>TRUNC(일위대가목록!G38,0)</f>
        <v>0</v>
      </c>
      <c r="J227" s="11">
        <f t="shared" si="27"/>
        <v>0</v>
      </c>
      <c r="K227" s="11">
        <f t="shared" si="28"/>
        <v>0</v>
      </c>
      <c r="L227" s="11">
        <f t="shared" si="29"/>
        <v>0</v>
      </c>
      <c r="M227" s="8"/>
      <c r="N227" s="2" t="s">
        <v>311</v>
      </c>
      <c r="O227" s="2" t="s">
        <v>52</v>
      </c>
      <c r="P227" s="2" t="s">
        <v>52</v>
      </c>
      <c r="Q227" s="2" t="s">
        <v>527</v>
      </c>
      <c r="R227" s="2" t="s">
        <v>64</v>
      </c>
      <c r="S227" s="2" t="s">
        <v>65</v>
      </c>
      <c r="T227" s="2" t="s">
        <v>65</v>
      </c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2" t="s">
        <v>52</v>
      </c>
      <c r="AS227" s="2" t="s">
        <v>52</v>
      </c>
      <c r="AT227" s="3"/>
      <c r="AU227" s="2" t="s">
        <v>540</v>
      </c>
      <c r="AV227" s="3">
        <v>119</v>
      </c>
    </row>
    <row r="228" spans="1:48" ht="30" customHeight="1">
      <c r="A228" s="8" t="s">
        <v>89</v>
      </c>
      <c r="B228" s="8" t="s">
        <v>90</v>
      </c>
      <c r="C228" s="8" t="s">
        <v>77</v>
      </c>
      <c r="D228" s="9">
        <v>1</v>
      </c>
      <c r="E228" s="11">
        <f>TRUNC(일위대가목록!E39,0)</f>
        <v>0</v>
      </c>
      <c r="F228" s="11">
        <f t="shared" si="25"/>
        <v>0</v>
      </c>
      <c r="G228" s="11">
        <f>TRUNC(일위대가목록!F39,0)</f>
        <v>0</v>
      </c>
      <c r="H228" s="11">
        <f t="shared" si="26"/>
        <v>0</v>
      </c>
      <c r="I228" s="11">
        <f>TRUNC(일위대가목록!G39,0)</f>
        <v>0</v>
      </c>
      <c r="J228" s="11">
        <f t="shared" si="27"/>
        <v>0</v>
      </c>
      <c r="K228" s="11">
        <f t="shared" si="28"/>
        <v>0</v>
      </c>
      <c r="L228" s="11">
        <f t="shared" si="29"/>
        <v>0</v>
      </c>
      <c r="M228" s="8"/>
      <c r="N228" s="2" t="s">
        <v>92</v>
      </c>
      <c r="O228" s="2" t="s">
        <v>52</v>
      </c>
      <c r="P228" s="2" t="s">
        <v>52</v>
      </c>
      <c r="Q228" s="2" t="s">
        <v>527</v>
      </c>
      <c r="R228" s="2" t="s">
        <v>64</v>
      </c>
      <c r="S228" s="2" t="s">
        <v>65</v>
      </c>
      <c r="T228" s="2" t="s">
        <v>65</v>
      </c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2" t="s">
        <v>52</v>
      </c>
      <c r="AS228" s="2" t="s">
        <v>52</v>
      </c>
      <c r="AT228" s="3"/>
      <c r="AU228" s="2" t="s">
        <v>541</v>
      </c>
      <c r="AV228" s="3">
        <v>120</v>
      </c>
    </row>
    <row r="229" spans="1:48" ht="30" customHeight="1">
      <c r="A229" s="8" t="s">
        <v>313</v>
      </c>
      <c r="B229" s="8" t="s">
        <v>314</v>
      </c>
      <c r="C229" s="8" t="s">
        <v>96</v>
      </c>
      <c r="D229" s="9">
        <v>2083.5</v>
      </c>
      <c r="E229" s="11">
        <f>TRUNC(일위대가목록!E43,0)</f>
        <v>0</v>
      </c>
      <c r="F229" s="11">
        <f t="shared" si="25"/>
        <v>0</v>
      </c>
      <c r="G229" s="11">
        <f>TRUNC(일위대가목록!F43,0)</f>
        <v>0</v>
      </c>
      <c r="H229" s="11">
        <f t="shared" si="26"/>
        <v>0</v>
      </c>
      <c r="I229" s="11">
        <f>TRUNC(일위대가목록!G43,0)</f>
        <v>0</v>
      </c>
      <c r="J229" s="11">
        <f t="shared" si="27"/>
        <v>0</v>
      </c>
      <c r="K229" s="11">
        <f t="shared" si="28"/>
        <v>0</v>
      </c>
      <c r="L229" s="11">
        <f t="shared" si="29"/>
        <v>0</v>
      </c>
      <c r="M229" s="8"/>
      <c r="N229" s="2" t="s">
        <v>316</v>
      </c>
      <c r="O229" s="2" t="s">
        <v>52</v>
      </c>
      <c r="P229" s="2" t="s">
        <v>52</v>
      </c>
      <c r="Q229" s="2" t="s">
        <v>527</v>
      </c>
      <c r="R229" s="2" t="s">
        <v>64</v>
      </c>
      <c r="S229" s="2" t="s">
        <v>65</v>
      </c>
      <c r="T229" s="2" t="s">
        <v>65</v>
      </c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2" t="s">
        <v>52</v>
      </c>
      <c r="AS229" s="2" t="s">
        <v>52</v>
      </c>
      <c r="AT229" s="3"/>
      <c r="AU229" s="2" t="s">
        <v>542</v>
      </c>
      <c r="AV229" s="3">
        <v>121</v>
      </c>
    </row>
    <row r="230" spans="1:48" ht="30" customHeight="1">
      <c r="A230" s="8" t="s">
        <v>94</v>
      </c>
      <c r="B230" s="8" t="s">
        <v>233</v>
      </c>
      <c r="C230" s="8" t="s">
        <v>96</v>
      </c>
      <c r="D230" s="9">
        <v>78</v>
      </c>
      <c r="E230" s="11">
        <f>TRUNC(일위대가목록!E45,0)</f>
        <v>0</v>
      </c>
      <c r="F230" s="11">
        <f t="shared" si="25"/>
        <v>0</v>
      </c>
      <c r="G230" s="11">
        <f>TRUNC(일위대가목록!F45,0)</f>
        <v>0</v>
      </c>
      <c r="H230" s="11">
        <f t="shared" si="26"/>
        <v>0</v>
      </c>
      <c r="I230" s="11">
        <f>TRUNC(일위대가목록!G45,0)</f>
        <v>0</v>
      </c>
      <c r="J230" s="11">
        <f t="shared" si="27"/>
        <v>0</v>
      </c>
      <c r="K230" s="11">
        <f t="shared" si="28"/>
        <v>0</v>
      </c>
      <c r="L230" s="11">
        <f t="shared" si="29"/>
        <v>0</v>
      </c>
      <c r="M230" s="8"/>
      <c r="N230" s="2" t="s">
        <v>235</v>
      </c>
      <c r="O230" s="2" t="s">
        <v>52</v>
      </c>
      <c r="P230" s="2" t="s">
        <v>52</v>
      </c>
      <c r="Q230" s="2" t="s">
        <v>527</v>
      </c>
      <c r="R230" s="2" t="s">
        <v>64</v>
      </c>
      <c r="S230" s="2" t="s">
        <v>65</v>
      </c>
      <c r="T230" s="2" t="s">
        <v>65</v>
      </c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2" t="s">
        <v>52</v>
      </c>
      <c r="AS230" s="2" t="s">
        <v>52</v>
      </c>
      <c r="AT230" s="3"/>
      <c r="AU230" s="2" t="s">
        <v>543</v>
      </c>
      <c r="AV230" s="3">
        <v>122</v>
      </c>
    </row>
    <row r="231" spans="1:48" ht="30" customHeight="1">
      <c r="A231" s="8" t="s">
        <v>94</v>
      </c>
      <c r="B231" s="8" t="s">
        <v>95</v>
      </c>
      <c r="C231" s="8" t="s">
        <v>96</v>
      </c>
      <c r="D231" s="9">
        <v>15</v>
      </c>
      <c r="E231" s="11">
        <f>TRUNC(일위대가목록!E46,0)</f>
        <v>0</v>
      </c>
      <c r="F231" s="11">
        <f t="shared" si="25"/>
        <v>0</v>
      </c>
      <c r="G231" s="11">
        <f>TRUNC(일위대가목록!F46,0)</f>
        <v>0</v>
      </c>
      <c r="H231" s="11">
        <f t="shared" si="26"/>
        <v>0</v>
      </c>
      <c r="I231" s="11">
        <f>TRUNC(일위대가목록!G46,0)</f>
        <v>0</v>
      </c>
      <c r="J231" s="11">
        <f t="shared" si="27"/>
        <v>0</v>
      </c>
      <c r="K231" s="11">
        <f t="shared" si="28"/>
        <v>0</v>
      </c>
      <c r="L231" s="11">
        <f t="shared" si="29"/>
        <v>0</v>
      </c>
      <c r="M231" s="8"/>
      <c r="N231" s="2" t="s">
        <v>98</v>
      </c>
      <c r="O231" s="2" t="s">
        <v>52</v>
      </c>
      <c r="P231" s="2" t="s">
        <v>52</v>
      </c>
      <c r="Q231" s="2" t="s">
        <v>527</v>
      </c>
      <c r="R231" s="2" t="s">
        <v>64</v>
      </c>
      <c r="S231" s="2" t="s">
        <v>65</v>
      </c>
      <c r="T231" s="2" t="s">
        <v>65</v>
      </c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2" t="s">
        <v>52</v>
      </c>
      <c r="AS231" s="2" t="s">
        <v>52</v>
      </c>
      <c r="AT231" s="3"/>
      <c r="AU231" s="2" t="s">
        <v>544</v>
      </c>
      <c r="AV231" s="3">
        <v>123</v>
      </c>
    </row>
    <row r="232" spans="1:48" ht="30" customHeight="1">
      <c r="A232" s="8" t="s">
        <v>94</v>
      </c>
      <c r="B232" s="8" t="s">
        <v>545</v>
      </c>
      <c r="C232" s="8" t="s">
        <v>96</v>
      </c>
      <c r="D232" s="9">
        <v>9</v>
      </c>
      <c r="E232" s="11">
        <f>TRUNC(일위대가목록!E48,0)</f>
        <v>0</v>
      </c>
      <c r="F232" s="11">
        <f t="shared" si="25"/>
        <v>0</v>
      </c>
      <c r="G232" s="11">
        <f>TRUNC(일위대가목록!F48,0)</f>
        <v>0</v>
      </c>
      <c r="H232" s="11">
        <f t="shared" si="26"/>
        <v>0</v>
      </c>
      <c r="I232" s="11">
        <f>TRUNC(일위대가목록!G48,0)</f>
        <v>0</v>
      </c>
      <c r="J232" s="11">
        <f t="shared" si="27"/>
        <v>0</v>
      </c>
      <c r="K232" s="11">
        <f t="shared" si="28"/>
        <v>0</v>
      </c>
      <c r="L232" s="11">
        <f t="shared" si="29"/>
        <v>0</v>
      </c>
      <c r="M232" s="8"/>
      <c r="N232" s="2" t="s">
        <v>547</v>
      </c>
      <c r="O232" s="2" t="s">
        <v>52</v>
      </c>
      <c r="P232" s="2" t="s">
        <v>52</v>
      </c>
      <c r="Q232" s="2" t="s">
        <v>527</v>
      </c>
      <c r="R232" s="2" t="s">
        <v>64</v>
      </c>
      <c r="S232" s="2" t="s">
        <v>65</v>
      </c>
      <c r="T232" s="2" t="s">
        <v>65</v>
      </c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2" t="s">
        <v>52</v>
      </c>
      <c r="AS232" s="2" t="s">
        <v>52</v>
      </c>
      <c r="AT232" s="3"/>
      <c r="AU232" s="2" t="s">
        <v>548</v>
      </c>
      <c r="AV232" s="3">
        <v>124</v>
      </c>
    </row>
    <row r="233" spans="1:48" ht="30" customHeight="1">
      <c r="A233" s="8" t="s">
        <v>104</v>
      </c>
      <c r="B233" s="8" t="s">
        <v>242</v>
      </c>
      <c r="C233" s="8" t="s">
        <v>96</v>
      </c>
      <c r="D233" s="9">
        <v>239</v>
      </c>
      <c r="E233" s="11">
        <f>TRUNC(일위대가목록!E49,0)</f>
        <v>0</v>
      </c>
      <c r="F233" s="11">
        <f t="shared" si="25"/>
        <v>0</v>
      </c>
      <c r="G233" s="11">
        <f>TRUNC(일위대가목록!F49,0)</f>
        <v>0</v>
      </c>
      <c r="H233" s="11">
        <f t="shared" si="26"/>
        <v>0</v>
      </c>
      <c r="I233" s="11">
        <f>TRUNC(일위대가목록!G49,0)</f>
        <v>0</v>
      </c>
      <c r="J233" s="11">
        <f t="shared" si="27"/>
        <v>0</v>
      </c>
      <c r="K233" s="11">
        <f t="shared" si="28"/>
        <v>0</v>
      </c>
      <c r="L233" s="11">
        <f t="shared" si="29"/>
        <v>0</v>
      </c>
      <c r="M233" s="8"/>
      <c r="N233" s="2" t="s">
        <v>495</v>
      </c>
      <c r="O233" s="2" t="s">
        <v>52</v>
      </c>
      <c r="P233" s="2" t="s">
        <v>52</v>
      </c>
      <c r="Q233" s="2" t="s">
        <v>527</v>
      </c>
      <c r="R233" s="2" t="s">
        <v>64</v>
      </c>
      <c r="S233" s="2" t="s">
        <v>65</v>
      </c>
      <c r="T233" s="2" t="s">
        <v>65</v>
      </c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2" t="s">
        <v>52</v>
      </c>
      <c r="AS233" s="2" t="s">
        <v>52</v>
      </c>
      <c r="AT233" s="3"/>
      <c r="AU233" s="2" t="s">
        <v>549</v>
      </c>
      <c r="AV233" s="3">
        <v>125</v>
      </c>
    </row>
    <row r="234" spans="1:48" ht="30" customHeight="1">
      <c r="A234" s="8" t="s">
        <v>104</v>
      </c>
      <c r="B234" s="8" t="s">
        <v>105</v>
      </c>
      <c r="C234" s="8" t="s">
        <v>96</v>
      </c>
      <c r="D234" s="9">
        <v>15</v>
      </c>
      <c r="E234" s="11">
        <f>TRUNC(일위대가목록!E50,0)</f>
        <v>0</v>
      </c>
      <c r="F234" s="11">
        <f t="shared" si="25"/>
        <v>0</v>
      </c>
      <c r="G234" s="11">
        <f>TRUNC(일위대가목록!F50,0)</f>
        <v>0</v>
      </c>
      <c r="H234" s="11">
        <f t="shared" si="26"/>
        <v>0</v>
      </c>
      <c r="I234" s="11">
        <f>TRUNC(일위대가목록!G50,0)</f>
        <v>0</v>
      </c>
      <c r="J234" s="11">
        <f t="shared" si="27"/>
        <v>0</v>
      </c>
      <c r="K234" s="11">
        <f t="shared" si="28"/>
        <v>0</v>
      </c>
      <c r="L234" s="11">
        <f t="shared" si="29"/>
        <v>0</v>
      </c>
      <c r="M234" s="8"/>
      <c r="N234" s="2" t="s">
        <v>107</v>
      </c>
      <c r="O234" s="2" t="s">
        <v>52</v>
      </c>
      <c r="P234" s="2" t="s">
        <v>52</v>
      </c>
      <c r="Q234" s="2" t="s">
        <v>527</v>
      </c>
      <c r="R234" s="2" t="s">
        <v>64</v>
      </c>
      <c r="S234" s="2" t="s">
        <v>65</v>
      </c>
      <c r="T234" s="2" t="s">
        <v>65</v>
      </c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2" t="s">
        <v>52</v>
      </c>
      <c r="AS234" s="2" t="s">
        <v>52</v>
      </c>
      <c r="AT234" s="3"/>
      <c r="AU234" s="2" t="s">
        <v>550</v>
      </c>
      <c r="AV234" s="3">
        <v>126</v>
      </c>
    </row>
    <row r="235" spans="1:48" ht="30" customHeight="1">
      <c r="A235" s="8" t="s">
        <v>104</v>
      </c>
      <c r="B235" s="8" t="s">
        <v>551</v>
      </c>
      <c r="C235" s="8" t="s">
        <v>96</v>
      </c>
      <c r="D235" s="9">
        <v>19.5</v>
      </c>
      <c r="E235" s="11">
        <f>TRUNC(일위대가목록!E53,0)</f>
        <v>0</v>
      </c>
      <c r="F235" s="11">
        <f t="shared" si="25"/>
        <v>0</v>
      </c>
      <c r="G235" s="11">
        <f>TRUNC(일위대가목록!F53,0)</f>
        <v>0</v>
      </c>
      <c r="H235" s="11">
        <f t="shared" si="26"/>
        <v>0</v>
      </c>
      <c r="I235" s="11">
        <f>TRUNC(일위대가목록!G53,0)</f>
        <v>0</v>
      </c>
      <c r="J235" s="11">
        <f t="shared" si="27"/>
        <v>0</v>
      </c>
      <c r="K235" s="11">
        <f t="shared" si="28"/>
        <v>0</v>
      </c>
      <c r="L235" s="11">
        <f t="shared" si="29"/>
        <v>0</v>
      </c>
      <c r="M235" s="8"/>
      <c r="N235" s="2" t="s">
        <v>553</v>
      </c>
      <c r="O235" s="2" t="s">
        <v>52</v>
      </c>
      <c r="P235" s="2" t="s">
        <v>52</v>
      </c>
      <c r="Q235" s="2" t="s">
        <v>527</v>
      </c>
      <c r="R235" s="2" t="s">
        <v>64</v>
      </c>
      <c r="S235" s="2" t="s">
        <v>65</v>
      </c>
      <c r="T235" s="2" t="s">
        <v>65</v>
      </c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2" t="s">
        <v>52</v>
      </c>
      <c r="AS235" s="2" t="s">
        <v>52</v>
      </c>
      <c r="AT235" s="3"/>
      <c r="AU235" s="2" t="s">
        <v>554</v>
      </c>
      <c r="AV235" s="3">
        <v>127</v>
      </c>
    </row>
    <row r="236" spans="1:48" ht="30" customHeight="1">
      <c r="A236" s="8" t="s">
        <v>555</v>
      </c>
      <c r="B236" s="8" t="s">
        <v>556</v>
      </c>
      <c r="C236" s="8" t="s">
        <v>119</v>
      </c>
      <c r="D236" s="9">
        <v>2</v>
      </c>
      <c r="E236" s="11">
        <f>TRUNC(일위대가목록!E58,0)</f>
        <v>0</v>
      </c>
      <c r="F236" s="11">
        <f t="shared" si="25"/>
        <v>0</v>
      </c>
      <c r="G236" s="11">
        <f>TRUNC(일위대가목록!F58,0)</f>
        <v>0</v>
      </c>
      <c r="H236" s="11">
        <f t="shared" si="26"/>
        <v>0</v>
      </c>
      <c r="I236" s="11">
        <f>TRUNC(일위대가목록!G58,0)</f>
        <v>0</v>
      </c>
      <c r="J236" s="11">
        <f t="shared" si="27"/>
        <v>0</v>
      </c>
      <c r="K236" s="11">
        <f t="shared" si="28"/>
        <v>0</v>
      </c>
      <c r="L236" s="11">
        <f t="shared" si="29"/>
        <v>0</v>
      </c>
      <c r="M236" s="8"/>
      <c r="N236" s="2" t="s">
        <v>558</v>
      </c>
      <c r="O236" s="2" t="s">
        <v>52</v>
      </c>
      <c r="P236" s="2" t="s">
        <v>52</v>
      </c>
      <c r="Q236" s="2" t="s">
        <v>527</v>
      </c>
      <c r="R236" s="2" t="s">
        <v>64</v>
      </c>
      <c r="S236" s="2" t="s">
        <v>65</v>
      </c>
      <c r="T236" s="2" t="s">
        <v>65</v>
      </c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2" t="s">
        <v>52</v>
      </c>
      <c r="AS236" s="2" t="s">
        <v>52</v>
      </c>
      <c r="AT236" s="3"/>
      <c r="AU236" s="2" t="s">
        <v>559</v>
      </c>
      <c r="AV236" s="3">
        <v>128</v>
      </c>
    </row>
    <row r="237" spans="1:48" ht="30" customHeight="1">
      <c r="A237" s="8" t="s">
        <v>555</v>
      </c>
      <c r="B237" s="8" t="s">
        <v>560</v>
      </c>
      <c r="C237" s="8" t="s">
        <v>119</v>
      </c>
      <c r="D237" s="9">
        <v>8</v>
      </c>
      <c r="E237" s="11">
        <f>TRUNC(일위대가목록!E59,0)</f>
        <v>0</v>
      </c>
      <c r="F237" s="11">
        <f t="shared" si="25"/>
        <v>0</v>
      </c>
      <c r="G237" s="11">
        <f>TRUNC(일위대가목록!F59,0)</f>
        <v>0</v>
      </c>
      <c r="H237" s="11">
        <f t="shared" si="26"/>
        <v>0</v>
      </c>
      <c r="I237" s="11">
        <f>TRUNC(일위대가목록!G59,0)</f>
        <v>0</v>
      </c>
      <c r="J237" s="11">
        <f t="shared" si="27"/>
        <v>0</v>
      </c>
      <c r="K237" s="11">
        <f t="shared" si="28"/>
        <v>0</v>
      </c>
      <c r="L237" s="11">
        <f t="shared" si="29"/>
        <v>0</v>
      </c>
      <c r="M237" s="8"/>
      <c r="N237" s="2" t="s">
        <v>562</v>
      </c>
      <c r="O237" s="2" t="s">
        <v>52</v>
      </c>
      <c r="P237" s="2" t="s">
        <v>52</v>
      </c>
      <c r="Q237" s="2" t="s">
        <v>527</v>
      </c>
      <c r="R237" s="2" t="s">
        <v>64</v>
      </c>
      <c r="S237" s="2" t="s">
        <v>65</v>
      </c>
      <c r="T237" s="2" t="s">
        <v>65</v>
      </c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2" t="s">
        <v>52</v>
      </c>
      <c r="AS237" s="2" t="s">
        <v>52</v>
      </c>
      <c r="AT237" s="3"/>
      <c r="AU237" s="2" t="s">
        <v>563</v>
      </c>
      <c r="AV237" s="3">
        <v>129</v>
      </c>
    </row>
    <row r="238" spans="1:48" ht="30" customHeight="1">
      <c r="A238" s="8" t="s">
        <v>320</v>
      </c>
      <c r="B238" s="8" t="s">
        <v>325</v>
      </c>
      <c r="C238" s="8" t="s">
        <v>119</v>
      </c>
      <c r="D238" s="9">
        <v>85</v>
      </c>
      <c r="E238" s="11">
        <f>TRUNC(일위대가목록!E74,0)</f>
        <v>0</v>
      </c>
      <c r="F238" s="11">
        <f t="shared" si="25"/>
        <v>0</v>
      </c>
      <c r="G238" s="11">
        <f>TRUNC(일위대가목록!F74,0)</f>
        <v>0</v>
      </c>
      <c r="H238" s="11">
        <f t="shared" si="26"/>
        <v>0</v>
      </c>
      <c r="I238" s="11">
        <f>TRUNC(일위대가목록!G74,0)</f>
        <v>0</v>
      </c>
      <c r="J238" s="11">
        <f t="shared" si="27"/>
        <v>0</v>
      </c>
      <c r="K238" s="11">
        <f t="shared" si="28"/>
        <v>0</v>
      </c>
      <c r="L238" s="11">
        <f t="shared" si="29"/>
        <v>0</v>
      </c>
      <c r="M238" s="8"/>
      <c r="N238" s="2" t="s">
        <v>327</v>
      </c>
      <c r="O238" s="2" t="s">
        <v>52</v>
      </c>
      <c r="P238" s="2" t="s">
        <v>52</v>
      </c>
      <c r="Q238" s="2" t="s">
        <v>527</v>
      </c>
      <c r="R238" s="2" t="s">
        <v>64</v>
      </c>
      <c r="S238" s="2" t="s">
        <v>65</v>
      </c>
      <c r="T238" s="2" t="s">
        <v>65</v>
      </c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2" t="s">
        <v>52</v>
      </c>
      <c r="AS238" s="2" t="s">
        <v>52</v>
      </c>
      <c r="AT238" s="3"/>
      <c r="AU238" s="2" t="s">
        <v>564</v>
      </c>
      <c r="AV238" s="3">
        <v>130</v>
      </c>
    </row>
    <row r="239" spans="1:48" ht="30" customHeight="1">
      <c r="A239" s="8" t="s">
        <v>329</v>
      </c>
      <c r="B239" s="8" t="s">
        <v>334</v>
      </c>
      <c r="C239" s="8" t="s">
        <v>119</v>
      </c>
      <c r="D239" s="9">
        <v>85</v>
      </c>
      <c r="E239" s="11">
        <f>TRUNC(일위대가목록!E76,0)</f>
        <v>0</v>
      </c>
      <c r="F239" s="11">
        <f t="shared" si="25"/>
        <v>0</v>
      </c>
      <c r="G239" s="11">
        <f>TRUNC(일위대가목록!F76,0)</f>
        <v>0</v>
      </c>
      <c r="H239" s="11">
        <f t="shared" si="26"/>
        <v>0</v>
      </c>
      <c r="I239" s="11">
        <f>TRUNC(일위대가목록!G76,0)</f>
        <v>0</v>
      </c>
      <c r="J239" s="11">
        <f t="shared" si="27"/>
        <v>0</v>
      </c>
      <c r="K239" s="11">
        <f t="shared" si="28"/>
        <v>0</v>
      </c>
      <c r="L239" s="11">
        <f t="shared" si="29"/>
        <v>0</v>
      </c>
      <c r="M239" s="8"/>
      <c r="N239" s="2" t="s">
        <v>336</v>
      </c>
      <c r="O239" s="2" t="s">
        <v>52</v>
      </c>
      <c r="P239" s="2" t="s">
        <v>52</v>
      </c>
      <c r="Q239" s="2" t="s">
        <v>527</v>
      </c>
      <c r="R239" s="2" t="s">
        <v>64</v>
      </c>
      <c r="S239" s="2" t="s">
        <v>65</v>
      </c>
      <c r="T239" s="2" t="s">
        <v>65</v>
      </c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2" t="s">
        <v>52</v>
      </c>
      <c r="AS239" s="2" t="s">
        <v>52</v>
      </c>
      <c r="AT239" s="3"/>
      <c r="AU239" s="2" t="s">
        <v>565</v>
      </c>
      <c r="AV239" s="3">
        <v>131</v>
      </c>
    </row>
    <row r="240" spans="1:48" ht="30" customHeight="1">
      <c r="A240" s="8" t="s">
        <v>117</v>
      </c>
      <c r="B240" s="8" t="s">
        <v>566</v>
      </c>
      <c r="C240" s="8" t="s">
        <v>119</v>
      </c>
      <c r="D240" s="9">
        <v>2</v>
      </c>
      <c r="E240" s="11">
        <f>TRUNC(일위대가목록!E78,0)</f>
        <v>0</v>
      </c>
      <c r="F240" s="11">
        <f t="shared" si="25"/>
        <v>0</v>
      </c>
      <c r="G240" s="11">
        <f>TRUNC(일위대가목록!F78,0)</f>
        <v>0</v>
      </c>
      <c r="H240" s="11">
        <f t="shared" si="26"/>
        <v>0</v>
      </c>
      <c r="I240" s="11">
        <f>TRUNC(일위대가목록!G78,0)</f>
        <v>0</v>
      </c>
      <c r="J240" s="11">
        <f t="shared" si="27"/>
        <v>0</v>
      </c>
      <c r="K240" s="11">
        <f t="shared" si="28"/>
        <v>0</v>
      </c>
      <c r="L240" s="11">
        <f t="shared" si="29"/>
        <v>0</v>
      </c>
      <c r="M240" s="8"/>
      <c r="N240" s="2" t="s">
        <v>568</v>
      </c>
      <c r="O240" s="2" t="s">
        <v>52</v>
      </c>
      <c r="P240" s="2" t="s">
        <v>52</v>
      </c>
      <c r="Q240" s="2" t="s">
        <v>527</v>
      </c>
      <c r="R240" s="2" t="s">
        <v>64</v>
      </c>
      <c r="S240" s="2" t="s">
        <v>65</v>
      </c>
      <c r="T240" s="2" t="s">
        <v>65</v>
      </c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2" t="s">
        <v>52</v>
      </c>
      <c r="AS240" s="2" t="s">
        <v>52</v>
      </c>
      <c r="AT240" s="3"/>
      <c r="AU240" s="2" t="s">
        <v>569</v>
      </c>
      <c r="AV240" s="3">
        <v>132</v>
      </c>
    </row>
    <row r="241" spans="1:48" ht="30" customHeight="1">
      <c r="A241" s="8" t="s">
        <v>259</v>
      </c>
      <c r="B241" s="8" t="s">
        <v>570</v>
      </c>
      <c r="C241" s="8" t="s">
        <v>119</v>
      </c>
      <c r="D241" s="9">
        <v>2</v>
      </c>
      <c r="E241" s="11">
        <f>TRUNC(일위대가목록!E91,0)</f>
        <v>0</v>
      </c>
      <c r="F241" s="11">
        <f t="shared" si="25"/>
        <v>0</v>
      </c>
      <c r="G241" s="11">
        <f>TRUNC(일위대가목록!F91,0)</f>
        <v>0</v>
      </c>
      <c r="H241" s="11">
        <f t="shared" si="26"/>
        <v>0</v>
      </c>
      <c r="I241" s="11">
        <f>TRUNC(일위대가목록!G91,0)</f>
        <v>0</v>
      </c>
      <c r="J241" s="11">
        <f t="shared" si="27"/>
        <v>0</v>
      </c>
      <c r="K241" s="11">
        <f t="shared" si="28"/>
        <v>0</v>
      </c>
      <c r="L241" s="11">
        <f t="shared" si="29"/>
        <v>0</v>
      </c>
      <c r="M241" s="8"/>
      <c r="N241" s="2" t="s">
        <v>572</v>
      </c>
      <c r="O241" s="2" t="s">
        <v>52</v>
      </c>
      <c r="P241" s="2" t="s">
        <v>52</v>
      </c>
      <c r="Q241" s="2" t="s">
        <v>527</v>
      </c>
      <c r="R241" s="2" t="s">
        <v>64</v>
      </c>
      <c r="S241" s="2" t="s">
        <v>65</v>
      </c>
      <c r="T241" s="2" t="s">
        <v>65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2" t="s">
        <v>52</v>
      </c>
      <c r="AS241" s="2" t="s">
        <v>52</v>
      </c>
      <c r="AT241" s="3"/>
      <c r="AU241" s="2" t="s">
        <v>573</v>
      </c>
      <c r="AV241" s="3">
        <v>133</v>
      </c>
    </row>
    <row r="242" spans="1:48" ht="30" customHeight="1">
      <c r="A242" s="8" t="s">
        <v>259</v>
      </c>
      <c r="B242" s="8" t="s">
        <v>574</v>
      </c>
      <c r="C242" s="8" t="s">
        <v>119</v>
      </c>
      <c r="D242" s="9">
        <v>1</v>
      </c>
      <c r="E242" s="11">
        <f>TRUNC(일위대가목록!E93,0)</f>
        <v>0</v>
      </c>
      <c r="F242" s="11">
        <f t="shared" si="25"/>
        <v>0</v>
      </c>
      <c r="G242" s="11">
        <f>TRUNC(일위대가목록!F93,0)</f>
        <v>0</v>
      </c>
      <c r="H242" s="11">
        <f t="shared" si="26"/>
        <v>0</v>
      </c>
      <c r="I242" s="11">
        <f>TRUNC(일위대가목록!G93,0)</f>
        <v>0</v>
      </c>
      <c r="J242" s="11">
        <f t="shared" si="27"/>
        <v>0</v>
      </c>
      <c r="K242" s="11">
        <f t="shared" si="28"/>
        <v>0</v>
      </c>
      <c r="L242" s="11">
        <f t="shared" si="29"/>
        <v>0</v>
      </c>
      <c r="M242" s="8"/>
      <c r="N242" s="2" t="s">
        <v>576</v>
      </c>
      <c r="O242" s="2" t="s">
        <v>52</v>
      </c>
      <c r="P242" s="2" t="s">
        <v>52</v>
      </c>
      <c r="Q242" s="2" t="s">
        <v>527</v>
      </c>
      <c r="R242" s="2" t="s">
        <v>64</v>
      </c>
      <c r="S242" s="2" t="s">
        <v>65</v>
      </c>
      <c r="T242" s="2" t="s">
        <v>65</v>
      </c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2" t="s">
        <v>52</v>
      </c>
      <c r="AS242" s="2" t="s">
        <v>52</v>
      </c>
      <c r="AT242" s="3"/>
      <c r="AU242" s="2" t="s">
        <v>577</v>
      </c>
      <c r="AV242" s="3">
        <v>134</v>
      </c>
    </row>
    <row r="243" spans="1:48" ht="30" customHeight="1">
      <c r="A243" s="8" t="s">
        <v>123</v>
      </c>
      <c r="B243" s="8" t="s">
        <v>124</v>
      </c>
      <c r="C243" s="8" t="s">
        <v>77</v>
      </c>
      <c r="D243" s="9">
        <v>2</v>
      </c>
      <c r="E243" s="11">
        <f>TRUNC(일위대가목록!E94,0)</f>
        <v>0</v>
      </c>
      <c r="F243" s="11">
        <f t="shared" si="25"/>
        <v>0</v>
      </c>
      <c r="G243" s="11">
        <f>TRUNC(일위대가목록!F94,0)</f>
        <v>0</v>
      </c>
      <c r="H243" s="11">
        <f t="shared" si="26"/>
        <v>0</v>
      </c>
      <c r="I243" s="11">
        <f>TRUNC(일위대가목록!G94,0)</f>
        <v>0</v>
      </c>
      <c r="J243" s="11">
        <f t="shared" si="27"/>
        <v>0</v>
      </c>
      <c r="K243" s="11">
        <f t="shared" si="28"/>
        <v>0</v>
      </c>
      <c r="L243" s="11">
        <f t="shared" si="29"/>
        <v>0</v>
      </c>
      <c r="M243" s="8"/>
      <c r="N243" s="2" t="s">
        <v>126</v>
      </c>
      <c r="O243" s="2" t="s">
        <v>52</v>
      </c>
      <c r="P243" s="2" t="s">
        <v>52</v>
      </c>
      <c r="Q243" s="2" t="s">
        <v>527</v>
      </c>
      <c r="R243" s="2" t="s">
        <v>64</v>
      </c>
      <c r="S243" s="2" t="s">
        <v>65</v>
      </c>
      <c r="T243" s="2" t="s">
        <v>65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2" t="s">
        <v>52</v>
      </c>
      <c r="AS243" s="2" t="s">
        <v>52</v>
      </c>
      <c r="AT243" s="3"/>
      <c r="AU243" s="2" t="s">
        <v>578</v>
      </c>
      <c r="AV243" s="3">
        <v>135</v>
      </c>
    </row>
    <row r="244" spans="1:48" ht="30" customHeight="1">
      <c r="A244" s="8" t="s">
        <v>265</v>
      </c>
      <c r="B244" s="8" t="s">
        <v>362</v>
      </c>
      <c r="C244" s="8" t="s">
        <v>119</v>
      </c>
      <c r="D244" s="9">
        <v>154</v>
      </c>
      <c r="E244" s="11">
        <f>TRUNC(단가대비표!O124,0)</f>
        <v>0</v>
      </c>
      <c r="F244" s="11">
        <f t="shared" si="25"/>
        <v>0</v>
      </c>
      <c r="G244" s="11">
        <f>TRUNC(단가대비표!P124,0)</f>
        <v>0</v>
      </c>
      <c r="H244" s="11">
        <f t="shared" si="26"/>
        <v>0</v>
      </c>
      <c r="I244" s="11">
        <f>TRUNC(단가대비표!V124,0)</f>
        <v>0</v>
      </c>
      <c r="J244" s="11">
        <f t="shared" si="27"/>
        <v>0</v>
      </c>
      <c r="K244" s="11">
        <f t="shared" si="28"/>
        <v>0</v>
      </c>
      <c r="L244" s="11">
        <f t="shared" si="29"/>
        <v>0</v>
      </c>
      <c r="M244" s="8"/>
      <c r="N244" s="2" t="s">
        <v>363</v>
      </c>
      <c r="O244" s="2" t="s">
        <v>52</v>
      </c>
      <c r="P244" s="2" t="s">
        <v>52</v>
      </c>
      <c r="Q244" s="2" t="s">
        <v>527</v>
      </c>
      <c r="R244" s="2" t="s">
        <v>65</v>
      </c>
      <c r="S244" s="2" t="s">
        <v>65</v>
      </c>
      <c r="T244" s="2" t="s">
        <v>64</v>
      </c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2" t="s">
        <v>52</v>
      </c>
      <c r="AS244" s="2" t="s">
        <v>52</v>
      </c>
      <c r="AT244" s="3"/>
      <c r="AU244" s="2" t="s">
        <v>579</v>
      </c>
      <c r="AV244" s="3">
        <v>136</v>
      </c>
    </row>
    <row r="245" spans="1:48" ht="30" customHeight="1">
      <c r="A245" s="8" t="s">
        <v>265</v>
      </c>
      <c r="B245" s="8" t="s">
        <v>580</v>
      </c>
      <c r="C245" s="8" t="s">
        <v>119</v>
      </c>
      <c r="D245" s="9">
        <v>16</v>
      </c>
      <c r="E245" s="11">
        <f>TRUNC(단가대비표!O125,0)</f>
        <v>0</v>
      </c>
      <c r="F245" s="11">
        <f t="shared" si="25"/>
        <v>0</v>
      </c>
      <c r="G245" s="11">
        <f>TRUNC(단가대비표!P125,0)</f>
        <v>0</v>
      </c>
      <c r="H245" s="11">
        <f t="shared" si="26"/>
        <v>0</v>
      </c>
      <c r="I245" s="11">
        <f>TRUNC(단가대비표!V125,0)</f>
        <v>0</v>
      </c>
      <c r="J245" s="11">
        <f t="shared" si="27"/>
        <v>0</v>
      </c>
      <c r="K245" s="11">
        <f t="shared" si="28"/>
        <v>0</v>
      </c>
      <c r="L245" s="11">
        <f t="shared" si="29"/>
        <v>0</v>
      </c>
      <c r="M245" s="8"/>
      <c r="N245" s="2" t="s">
        <v>581</v>
      </c>
      <c r="O245" s="2" t="s">
        <v>52</v>
      </c>
      <c r="P245" s="2" t="s">
        <v>52</v>
      </c>
      <c r="Q245" s="2" t="s">
        <v>527</v>
      </c>
      <c r="R245" s="2" t="s">
        <v>65</v>
      </c>
      <c r="S245" s="2" t="s">
        <v>65</v>
      </c>
      <c r="T245" s="2" t="s">
        <v>64</v>
      </c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2" t="s">
        <v>52</v>
      </c>
      <c r="AS245" s="2" t="s">
        <v>52</v>
      </c>
      <c r="AT245" s="3"/>
      <c r="AU245" s="2" t="s">
        <v>582</v>
      </c>
      <c r="AV245" s="3">
        <v>137</v>
      </c>
    </row>
    <row r="246" spans="1:48" ht="30" customHeight="1">
      <c r="A246" s="8" t="s">
        <v>265</v>
      </c>
      <c r="B246" s="8" t="s">
        <v>266</v>
      </c>
      <c r="C246" s="8" t="s">
        <v>119</v>
      </c>
      <c r="D246" s="9">
        <v>4</v>
      </c>
      <c r="E246" s="11">
        <f>TRUNC(단가대비표!O126,0)</f>
        <v>0</v>
      </c>
      <c r="F246" s="11">
        <f t="shared" si="25"/>
        <v>0</v>
      </c>
      <c r="G246" s="11">
        <f>TRUNC(단가대비표!P126,0)</f>
        <v>0</v>
      </c>
      <c r="H246" s="11">
        <f t="shared" si="26"/>
        <v>0</v>
      </c>
      <c r="I246" s="11">
        <f>TRUNC(단가대비표!V126,0)</f>
        <v>0</v>
      </c>
      <c r="J246" s="11">
        <f t="shared" si="27"/>
        <v>0</v>
      </c>
      <c r="K246" s="11">
        <f t="shared" si="28"/>
        <v>0</v>
      </c>
      <c r="L246" s="11">
        <f t="shared" si="29"/>
        <v>0</v>
      </c>
      <c r="M246" s="8"/>
      <c r="N246" s="2" t="s">
        <v>267</v>
      </c>
      <c r="O246" s="2" t="s">
        <v>52</v>
      </c>
      <c r="P246" s="2" t="s">
        <v>52</v>
      </c>
      <c r="Q246" s="2" t="s">
        <v>527</v>
      </c>
      <c r="R246" s="2" t="s">
        <v>65</v>
      </c>
      <c r="S246" s="2" t="s">
        <v>65</v>
      </c>
      <c r="T246" s="2" t="s">
        <v>64</v>
      </c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2" t="s">
        <v>52</v>
      </c>
      <c r="AS246" s="2" t="s">
        <v>52</v>
      </c>
      <c r="AT246" s="3"/>
      <c r="AU246" s="2" t="s">
        <v>583</v>
      </c>
      <c r="AV246" s="3">
        <v>138</v>
      </c>
    </row>
    <row r="247" spans="1:48" ht="30" customHeight="1">
      <c r="A247" s="8" t="s">
        <v>265</v>
      </c>
      <c r="B247" s="8" t="s">
        <v>584</v>
      </c>
      <c r="C247" s="8" t="s">
        <v>119</v>
      </c>
      <c r="D247" s="9">
        <v>2</v>
      </c>
      <c r="E247" s="11">
        <f>TRUNC(단가대비표!O128,0)</f>
        <v>0</v>
      </c>
      <c r="F247" s="11">
        <f t="shared" si="25"/>
        <v>0</v>
      </c>
      <c r="G247" s="11">
        <f>TRUNC(단가대비표!P128,0)</f>
        <v>0</v>
      </c>
      <c r="H247" s="11">
        <f t="shared" si="26"/>
        <v>0</v>
      </c>
      <c r="I247" s="11">
        <f>TRUNC(단가대비표!V128,0)</f>
        <v>0</v>
      </c>
      <c r="J247" s="11">
        <f t="shared" si="27"/>
        <v>0</v>
      </c>
      <c r="K247" s="11">
        <f t="shared" si="28"/>
        <v>0</v>
      </c>
      <c r="L247" s="11">
        <f t="shared" si="29"/>
        <v>0</v>
      </c>
      <c r="M247" s="8"/>
      <c r="N247" s="2" t="s">
        <v>585</v>
      </c>
      <c r="O247" s="2" t="s">
        <v>52</v>
      </c>
      <c r="P247" s="2" t="s">
        <v>52</v>
      </c>
      <c r="Q247" s="2" t="s">
        <v>527</v>
      </c>
      <c r="R247" s="2" t="s">
        <v>65</v>
      </c>
      <c r="S247" s="2" t="s">
        <v>65</v>
      </c>
      <c r="T247" s="2" t="s">
        <v>64</v>
      </c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2" t="s">
        <v>52</v>
      </c>
      <c r="AS247" s="2" t="s">
        <v>52</v>
      </c>
      <c r="AT247" s="3"/>
      <c r="AU247" s="2" t="s">
        <v>586</v>
      </c>
      <c r="AV247" s="3">
        <v>139</v>
      </c>
    </row>
    <row r="248" spans="1:48" ht="30" customHeight="1">
      <c r="A248" s="8" t="s">
        <v>128</v>
      </c>
      <c r="B248" s="8" t="s">
        <v>587</v>
      </c>
      <c r="C248" s="8" t="s">
        <v>119</v>
      </c>
      <c r="D248" s="9">
        <v>4</v>
      </c>
      <c r="E248" s="11">
        <f>TRUNC(단가대비표!O135,0)</f>
        <v>0</v>
      </c>
      <c r="F248" s="11">
        <f t="shared" si="25"/>
        <v>0</v>
      </c>
      <c r="G248" s="11">
        <f>TRUNC(단가대비표!P135,0)</f>
        <v>0</v>
      </c>
      <c r="H248" s="11">
        <f t="shared" si="26"/>
        <v>0</v>
      </c>
      <c r="I248" s="11">
        <f>TRUNC(단가대비표!V135,0)</f>
        <v>0</v>
      </c>
      <c r="J248" s="11">
        <f t="shared" si="27"/>
        <v>0</v>
      </c>
      <c r="K248" s="11">
        <f t="shared" si="28"/>
        <v>0</v>
      </c>
      <c r="L248" s="11">
        <f t="shared" si="29"/>
        <v>0</v>
      </c>
      <c r="M248" s="8"/>
      <c r="N248" s="2" t="s">
        <v>588</v>
      </c>
      <c r="O248" s="2" t="s">
        <v>52</v>
      </c>
      <c r="P248" s="2" t="s">
        <v>52</v>
      </c>
      <c r="Q248" s="2" t="s">
        <v>527</v>
      </c>
      <c r="R248" s="2" t="s">
        <v>65</v>
      </c>
      <c r="S248" s="2" t="s">
        <v>65</v>
      </c>
      <c r="T248" s="2" t="s">
        <v>64</v>
      </c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2" t="s">
        <v>52</v>
      </c>
      <c r="AS248" s="2" t="s">
        <v>52</v>
      </c>
      <c r="AT248" s="3"/>
      <c r="AU248" s="2" t="s">
        <v>589</v>
      </c>
      <c r="AV248" s="3">
        <v>140</v>
      </c>
    </row>
    <row r="249" spans="1:48" ht="30" customHeight="1">
      <c r="A249" s="8" t="s">
        <v>128</v>
      </c>
      <c r="B249" s="8" t="s">
        <v>590</v>
      </c>
      <c r="C249" s="8" t="s">
        <v>119</v>
      </c>
      <c r="D249" s="9">
        <v>2</v>
      </c>
      <c r="E249" s="11">
        <f>TRUNC(단가대비표!O139,0)</f>
        <v>0</v>
      </c>
      <c r="F249" s="11">
        <f t="shared" si="25"/>
        <v>0</v>
      </c>
      <c r="G249" s="11">
        <f>TRUNC(단가대비표!P139,0)</f>
        <v>0</v>
      </c>
      <c r="H249" s="11">
        <f t="shared" si="26"/>
        <v>0</v>
      </c>
      <c r="I249" s="11">
        <f>TRUNC(단가대비표!V139,0)</f>
        <v>0</v>
      </c>
      <c r="J249" s="11">
        <f t="shared" si="27"/>
        <v>0</v>
      </c>
      <c r="K249" s="11">
        <f t="shared" si="28"/>
        <v>0</v>
      </c>
      <c r="L249" s="11">
        <f t="shared" si="29"/>
        <v>0</v>
      </c>
      <c r="M249" s="8"/>
      <c r="N249" s="2" t="s">
        <v>591</v>
      </c>
      <c r="O249" s="2" t="s">
        <v>52</v>
      </c>
      <c r="P249" s="2" t="s">
        <v>52</v>
      </c>
      <c r="Q249" s="2" t="s">
        <v>527</v>
      </c>
      <c r="R249" s="2" t="s">
        <v>65</v>
      </c>
      <c r="S249" s="2" t="s">
        <v>65</v>
      </c>
      <c r="T249" s="2" t="s">
        <v>64</v>
      </c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2" t="s">
        <v>52</v>
      </c>
      <c r="AS249" s="2" t="s">
        <v>52</v>
      </c>
      <c r="AT249" s="3"/>
      <c r="AU249" s="2" t="s">
        <v>592</v>
      </c>
      <c r="AV249" s="3">
        <v>141</v>
      </c>
    </row>
    <row r="250" spans="1:48" ht="30" customHeight="1">
      <c r="A250" s="8" t="s">
        <v>135</v>
      </c>
      <c r="B250" s="8" t="s">
        <v>136</v>
      </c>
      <c r="C250" s="8" t="s">
        <v>119</v>
      </c>
      <c r="D250" s="9">
        <v>9</v>
      </c>
      <c r="E250" s="11">
        <f>TRUNC(단가대비표!O151,0)</f>
        <v>0</v>
      </c>
      <c r="F250" s="11">
        <f t="shared" si="25"/>
        <v>0</v>
      </c>
      <c r="G250" s="11">
        <f>TRUNC(단가대비표!P151,0)</f>
        <v>0</v>
      </c>
      <c r="H250" s="11">
        <f t="shared" si="26"/>
        <v>0</v>
      </c>
      <c r="I250" s="11">
        <f>TRUNC(단가대비표!V151,0)</f>
        <v>0</v>
      </c>
      <c r="J250" s="11">
        <f t="shared" si="27"/>
        <v>0</v>
      </c>
      <c r="K250" s="11">
        <f t="shared" si="28"/>
        <v>0</v>
      </c>
      <c r="L250" s="11">
        <f t="shared" si="29"/>
        <v>0</v>
      </c>
      <c r="M250" s="8"/>
      <c r="N250" s="2" t="s">
        <v>137</v>
      </c>
      <c r="O250" s="2" t="s">
        <v>52</v>
      </c>
      <c r="P250" s="2" t="s">
        <v>52</v>
      </c>
      <c r="Q250" s="2" t="s">
        <v>527</v>
      </c>
      <c r="R250" s="2" t="s">
        <v>65</v>
      </c>
      <c r="S250" s="2" t="s">
        <v>65</v>
      </c>
      <c r="T250" s="2" t="s">
        <v>64</v>
      </c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2" t="s">
        <v>52</v>
      </c>
      <c r="AS250" s="2" t="s">
        <v>52</v>
      </c>
      <c r="AT250" s="3"/>
      <c r="AU250" s="2" t="s">
        <v>593</v>
      </c>
      <c r="AV250" s="3">
        <v>142</v>
      </c>
    </row>
    <row r="251" spans="1:48" ht="30" customHeight="1">
      <c r="A251" s="8" t="s">
        <v>135</v>
      </c>
      <c r="B251" s="8" t="s">
        <v>594</v>
      </c>
      <c r="C251" s="8" t="s">
        <v>119</v>
      </c>
      <c r="D251" s="9">
        <v>3</v>
      </c>
      <c r="E251" s="11">
        <f>TRUNC(단가대비표!O154,0)</f>
        <v>0</v>
      </c>
      <c r="F251" s="11">
        <f t="shared" si="25"/>
        <v>0</v>
      </c>
      <c r="G251" s="11">
        <f>TRUNC(단가대비표!P154,0)</f>
        <v>0</v>
      </c>
      <c r="H251" s="11">
        <f t="shared" si="26"/>
        <v>0</v>
      </c>
      <c r="I251" s="11">
        <f>TRUNC(단가대비표!V154,0)</f>
        <v>0</v>
      </c>
      <c r="J251" s="11">
        <f t="shared" si="27"/>
        <v>0</v>
      </c>
      <c r="K251" s="11">
        <f t="shared" si="28"/>
        <v>0</v>
      </c>
      <c r="L251" s="11">
        <f t="shared" si="29"/>
        <v>0</v>
      </c>
      <c r="M251" s="8"/>
      <c r="N251" s="2" t="s">
        <v>595</v>
      </c>
      <c r="O251" s="2" t="s">
        <v>52</v>
      </c>
      <c r="P251" s="2" t="s">
        <v>52</v>
      </c>
      <c r="Q251" s="2" t="s">
        <v>527</v>
      </c>
      <c r="R251" s="2" t="s">
        <v>65</v>
      </c>
      <c r="S251" s="2" t="s">
        <v>65</v>
      </c>
      <c r="T251" s="2" t="s">
        <v>64</v>
      </c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2" t="s">
        <v>52</v>
      </c>
      <c r="AS251" s="2" t="s">
        <v>52</v>
      </c>
      <c r="AT251" s="3"/>
      <c r="AU251" s="2" t="s">
        <v>596</v>
      </c>
      <c r="AV251" s="3">
        <v>143</v>
      </c>
    </row>
    <row r="252" spans="1:48" ht="30" customHeight="1">
      <c r="A252" s="8" t="s">
        <v>145</v>
      </c>
      <c r="B252" s="8" t="s">
        <v>373</v>
      </c>
      <c r="C252" s="8" t="s">
        <v>119</v>
      </c>
      <c r="D252" s="9">
        <v>405</v>
      </c>
      <c r="E252" s="11">
        <f>TRUNC(단가대비표!O155,0)</f>
        <v>0</v>
      </c>
      <c r="F252" s="11">
        <f t="shared" si="25"/>
        <v>0</v>
      </c>
      <c r="G252" s="11">
        <f>TRUNC(단가대비표!P155,0)</f>
        <v>0</v>
      </c>
      <c r="H252" s="11">
        <f t="shared" si="26"/>
        <v>0</v>
      </c>
      <c r="I252" s="11">
        <f>TRUNC(단가대비표!V155,0)</f>
        <v>0</v>
      </c>
      <c r="J252" s="11">
        <f t="shared" si="27"/>
        <v>0</v>
      </c>
      <c r="K252" s="11">
        <f t="shared" si="28"/>
        <v>0</v>
      </c>
      <c r="L252" s="11">
        <f t="shared" si="29"/>
        <v>0</v>
      </c>
      <c r="M252" s="8"/>
      <c r="N252" s="2" t="s">
        <v>374</v>
      </c>
      <c r="O252" s="2" t="s">
        <v>52</v>
      </c>
      <c r="P252" s="2" t="s">
        <v>52</v>
      </c>
      <c r="Q252" s="2" t="s">
        <v>527</v>
      </c>
      <c r="R252" s="2" t="s">
        <v>65</v>
      </c>
      <c r="S252" s="2" t="s">
        <v>65</v>
      </c>
      <c r="T252" s="2" t="s">
        <v>64</v>
      </c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2" t="s">
        <v>52</v>
      </c>
      <c r="AS252" s="2" t="s">
        <v>52</v>
      </c>
      <c r="AT252" s="3"/>
      <c r="AU252" s="2" t="s">
        <v>597</v>
      </c>
      <c r="AV252" s="3">
        <v>683</v>
      </c>
    </row>
    <row r="253" spans="1:48" ht="30" customHeight="1">
      <c r="A253" s="8" t="s">
        <v>145</v>
      </c>
      <c r="B253" s="8" t="s">
        <v>146</v>
      </c>
      <c r="C253" s="8" t="s">
        <v>119</v>
      </c>
      <c r="D253" s="9">
        <v>22</v>
      </c>
      <c r="E253" s="11">
        <f>TRUNC(단가대비표!O157,0)</f>
        <v>0</v>
      </c>
      <c r="F253" s="11">
        <f t="shared" si="25"/>
        <v>0</v>
      </c>
      <c r="G253" s="11">
        <f>TRUNC(단가대비표!P157,0)</f>
        <v>0</v>
      </c>
      <c r="H253" s="11">
        <f t="shared" si="26"/>
        <v>0</v>
      </c>
      <c r="I253" s="11">
        <f>TRUNC(단가대비표!V157,0)</f>
        <v>0</v>
      </c>
      <c r="J253" s="11">
        <f t="shared" si="27"/>
        <v>0</v>
      </c>
      <c r="K253" s="11">
        <f t="shared" si="28"/>
        <v>0</v>
      </c>
      <c r="L253" s="11">
        <f t="shared" si="29"/>
        <v>0</v>
      </c>
      <c r="M253" s="8"/>
      <c r="N253" s="2" t="s">
        <v>147</v>
      </c>
      <c r="O253" s="2" t="s">
        <v>52</v>
      </c>
      <c r="P253" s="2" t="s">
        <v>52</v>
      </c>
      <c r="Q253" s="2" t="s">
        <v>527</v>
      </c>
      <c r="R253" s="2" t="s">
        <v>65</v>
      </c>
      <c r="S253" s="2" t="s">
        <v>65</v>
      </c>
      <c r="T253" s="2" t="s">
        <v>64</v>
      </c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2" t="s">
        <v>52</v>
      </c>
      <c r="AS253" s="2" t="s">
        <v>52</v>
      </c>
      <c r="AT253" s="3"/>
      <c r="AU253" s="2" t="s">
        <v>598</v>
      </c>
      <c r="AV253" s="3">
        <v>679</v>
      </c>
    </row>
    <row r="254" spans="1:48" ht="30" customHeight="1">
      <c r="A254" s="8" t="s">
        <v>145</v>
      </c>
      <c r="B254" s="8" t="s">
        <v>599</v>
      </c>
      <c r="C254" s="8" t="s">
        <v>119</v>
      </c>
      <c r="D254" s="9">
        <v>2</v>
      </c>
      <c r="E254" s="11">
        <f>TRUNC(단가대비표!O160,0)</f>
        <v>0</v>
      </c>
      <c r="F254" s="11">
        <f t="shared" si="25"/>
        <v>0</v>
      </c>
      <c r="G254" s="11">
        <f>TRUNC(단가대비표!P160,0)</f>
        <v>0</v>
      </c>
      <c r="H254" s="11">
        <f t="shared" si="26"/>
        <v>0</v>
      </c>
      <c r="I254" s="11">
        <f>TRUNC(단가대비표!V160,0)</f>
        <v>0</v>
      </c>
      <c r="J254" s="11">
        <f t="shared" si="27"/>
        <v>0</v>
      </c>
      <c r="K254" s="11">
        <f t="shared" si="28"/>
        <v>0</v>
      </c>
      <c r="L254" s="11">
        <f t="shared" si="29"/>
        <v>0</v>
      </c>
      <c r="M254" s="8"/>
      <c r="N254" s="2" t="s">
        <v>600</v>
      </c>
      <c r="O254" s="2" t="s">
        <v>52</v>
      </c>
      <c r="P254" s="2" t="s">
        <v>52</v>
      </c>
      <c r="Q254" s="2" t="s">
        <v>527</v>
      </c>
      <c r="R254" s="2" t="s">
        <v>65</v>
      </c>
      <c r="S254" s="2" t="s">
        <v>65</v>
      </c>
      <c r="T254" s="2" t="s">
        <v>64</v>
      </c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2" t="s">
        <v>52</v>
      </c>
      <c r="AS254" s="2" t="s">
        <v>52</v>
      </c>
      <c r="AT254" s="3"/>
      <c r="AU254" s="2" t="s">
        <v>601</v>
      </c>
      <c r="AV254" s="3">
        <v>680</v>
      </c>
    </row>
    <row r="255" spans="1:48" ht="30" customHeight="1">
      <c r="A255" s="8" t="s">
        <v>155</v>
      </c>
      <c r="B255" s="8" t="s">
        <v>380</v>
      </c>
      <c r="C255" s="8" t="s">
        <v>119</v>
      </c>
      <c r="D255" s="9">
        <v>316</v>
      </c>
      <c r="E255" s="11">
        <f>TRUNC(단가대비표!O161,0)</f>
        <v>0</v>
      </c>
      <c r="F255" s="11">
        <f t="shared" si="25"/>
        <v>0</v>
      </c>
      <c r="G255" s="11">
        <f>TRUNC(단가대비표!P161,0)</f>
        <v>0</v>
      </c>
      <c r="H255" s="11">
        <f t="shared" si="26"/>
        <v>0</v>
      </c>
      <c r="I255" s="11">
        <f>TRUNC(단가대비표!V161,0)</f>
        <v>0</v>
      </c>
      <c r="J255" s="11">
        <f t="shared" si="27"/>
        <v>0</v>
      </c>
      <c r="K255" s="11">
        <f t="shared" si="28"/>
        <v>0</v>
      </c>
      <c r="L255" s="11">
        <f t="shared" si="29"/>
        <v>0</v>
      </c>
      <c r="M255" s="8"/>
      <c r="N255" s="2" t="s">
        <v>381</v>
      </c>
      <c r="O255" s="2" t="s">
        <v>52</v>
      </c>
      <c r="P255" s="2" t="s">
        <v>52</v>
      </c>
      <c r="Q255" s="2" t="s">
        <v>527</v>
      </c>
      <c r="R255" s="2" t="s">
        <v>65</v>
      </c>
      <c r="S255" s="2" t="s">
        <v>65</v>
      </c>
      <c r="T255" s="2" t="s">
        <v>64</v>
      </c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2" t="s">
        <v>52</v>
      </c>
      <c r="AS255" s="2" t="s">
        <v>52</v>
      </c>
      <c r="AT255" s="3"/>
      <c r="AU255" s="2" t="s">
        <v>602</v>
      </c>
      <c r="AV255" s="3">
        <v>684</v>
      </c>
    </row>
    <row r="256" spans="1:48" ht="30" customHeight="1">
      <c r="A256" s="8" t="s">
        <v>155</v>
      </c>
      <c r="B256" s="8" t="s">
        <v>156</v>
      </c>
      <c r="C256" s="8" t="s">
        <v>119</v>
      </c>
      <c r="D256" s="9">
        <v>24</v>
      </c>
      <c r="E256" s="11">
        <f>TRUNC(단가대비표!O163,0)</f>
        <v>0</v>
      </c>
      <c r="F256" s="11">
        <f t="shared" si="25"/>
        <v>0</v>
      </c>
      <c r="G256" s="11">
        <f>TRUNC(단가대비표!P163,0)</f>
        <v>0</v>
      </c>
      <c r="H256" s="11">
        <f t="shared" si="26"/>
        <v>0</v>
      </c>
      <c r="I256" s="11">
        <f>TRUNC(단가대비표!V163,0)</f>
        <v>0</v>
      </c>
      <c r="J256" s="11">
        <f t="shared" si="27"/>
        <v>0</v>
      </c>
      <c r="K256" s="11">
        <f t="shared" si="28"/>
        <v>0</v>
      </c>
      <c r="L256" s="11">
        <f t="shared" si="29"/>
        <v>0</v>
      </c>
      <c r="M256" s="8"/>
      <c r="N256" s="2" t="s">
        <v>157</v>
      </c>
      <c r="O256" s="2" t="s">
        <v>52</v>
      </c>
      <c r="P256" s="2" t="s">
        <v>52</v>
      </c>
      <c r="Q256" s="2" t="s">
        <v>527</v>
      </c>
      <c r="R256" s="2" t="s">
        <v>65</v>
      </c>
      <c r="S256" s="2" t="s">
        <v>65</v>
      </c>
      <c r="T256" s="2" t="s">
        <v>64</v>
      </c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2" t="s">
        <v>52</v>
      </c>
      <c r="AS256" s="2" t="s">
        <v>52</v>
      </c>
      <c r="AT256" s="3"/>
      <c r="AU256" s="2" t="s">
        <v>603</v>
      </c>
      <c r="AV256" s="3">
        <v>681</v>
      </c>
    </row>
    <row r="257" spans="1:48" ht="30" customHeight="1">
      <c r="A257" s="8" t="s">
        <v>155</v>
      </c>
      <c r="B257" s="8" t="s">
        <v>604</v>
      </c>
      <c r="C257" s="8" t="s">
        <v>119</v>
      </c>
      <c r="D257" s="9">
        <v>2</v>
      </c>
      <c r="E257" s="11">
        <f>TRUNC(단가대비표!O166,0)</f>
        <v>0</v>
      </c>
      <c r="F257" s="11">
        <f t="shared" si="25"/>
        <v>0</v>
      </c>
      <c r="G257" s="11">
        <f>TRUNC(단가대비표!P166,0)</f>
        <v>0</v>
      </c>
      <c r="H257" s="11">
        <f t="shared" si="26"/>
        <v>0</v>
      </c>
      <c r="I257" s="11">
        <f>TRUNC(단가대비표!V166,0)</f>
        <v>0</v>
      </c>
      <c r="J257" s="11">
        <f t="shared" si="27"/>
        <v>0</v>
      </c>
      <c r="K257" s="11">
        <f t="shared" si="28"/>
        <v>0</v>
      </c>
      <c r="L257" s="11">
        <f t="shared" si="29"/>
        <v>0</v>
      </c>
      <c r="M257" s="8"/>
      <c r="N257" s="2" t="s">
        <v>605</v>
      </c>
      <c r="O257" s="2" t="s">
        <v>52</v>
      </c>
      <c r="P257" s="2" t="s">
        <v>52</v>
      </c>
      <c r="Q257" s="2" t="s">
        <v>527</v>
      </c>
      <c r="R257" s="2" t="s">
        <v>65</v>
      </c>
      <c r="S257" s="2" t="s">
        <v>65</v>
      </c>
      <c r="T257" s="2" t="s">
        <v>64</v>
      </c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2" t="s">
        <v>52</v>
      </c>
      <c r="AS257" s="2" t="s">
        <v>52</v>
      </c>
      <c r="AT257" s="3"/>
      <c r="AU257" s="2" t="s">
        <v>606</v>
      </c>
      <c r="AV257" s="3">
        <v>682</v>
      </c>
    </row>
    <row r="258" spans="1:48" ht="30" customHeight="1">
      <c r="A258" s="8" t="s">
        <v>281</v>
      </c>
      <c r="B258" s="8" t="s">
        <v>365</v>
      </c>
      <c r="C258" s="8" t="s">
        <v>61</v>
      </c>
      <c r="D258" s="9">
        <v>77</v>
      </c>
      <c r="E258" s="11">
        <f>TRUNC(일위대가목록!E27,0)</f>
        <v>0</v>
      </c>
      <c r="F258" s="11">
        <f t="shared" si="25"/>
        <v>0</v>
      </c>
      <c r="G258" s="11">
        <f>TRUNC(일위대가목록!F27,0)</f>
        <v>0</v>
      </c>
      <c r="H258" s="11">
        <f t="shared" si="26"/>
        <v>0</v>
      </c>
      <c r="I258" s="11">
        <f>TRUNC(일위대가목록!G27,0)</f>
        <v>0</v>
      </c>
      <c r="J258" s="11">
        <f t="shared" si="27"/>
        <v>0</v>
      </c>
      <c r="K258" s="11">
        <f t="shared" si="28"/>
        <v>0</v>
      </c>
      <c r="L258" s="11">
        <f t="shared" si="29"/>
        <v>0</v>
      </c>
      <c r="M258" s="8"/>
      <c r="N258" s="2" t="s">
        <v>367</v>
      </c>
      <c r="O258" s="2" t="s">
        <v>52</v>
      </c>
      <c r="P258" s="2" t="s">
        <v>52</v>
      </c>
      <c r="Q258" s="2" t="s">
        <v>527</v>
      </c>
      <c r="R258" s="2" t="s">
        <v>64</v>
      </c>
      <c r="S258" s="2" t="s">
        <v>65</v>
      </c>
      <c r="T258" s="2" t="s">
        <v>65</v>
      </c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2" t="s">
        <v>52</v>
      </c>
      <c r="AS258" s="2" t="s">
        <v>52</v>
      </c>
      <c r="AT258" s="3"/>
      <c r="AU258" s="2" t="s">
        <v>607</v>
      </c>
      <c r="AV258" s="3">
        <v>144</v>
      </c>
    </row>
    <row r="259" spans="1:48" ht="30" customHeight="1">
      <c r="A259" s="8" t="s">
        <v>281</v>
      </c>
      <c r="B259" s="8" t="s">
        <v>608</v>
      </c>
      <c r="C259" s="8" t="s">
        <v>61</v>
      </c>
      <c r="D259" s="9">
        <v>8</v>
      </c>
      <c r="E259" s="11">
        <f>TRUNC(일위대가목록!E28,0)</f>
        <v>0</v>
      </c>
      <c r="F259" s="11">
        <f t="shared" si="25"/>
        <v>0</v>
      </c>
      <c r="G259" s="11">
        <f>TRUNC(일위대가목록!F28,0)</f>
        <v>0</v>
      </c>
      <c r="H259" s="11">
        <f t="shared" si="26"/>
        <v>0</v>
      </c>
      <c r="I259" s="11">
        <f>TRUNC(일위대가목록!G28,0)</f>
        <v>0</v>
      </c>
      <c r="J259" s="11">
        <f t="shared" si="27"/>
        <v>0</v>
      </c>
      <c r="K259" s="11">
        <f t="shared" si="28"/>
        <v>0</v>
      </c>
      <c r="L259" s="11">
        <f t="shared" si="29"/>
        <v>0</v>
      </c>
      <c r="M259" s="8"/>
      <c r="N259" s="2" t="s">
        <v>610</v>
      </c>
      <c r="O259" s="2" t="s">
        <v>52</v>
      </c>
      <c r="P259" s="2" t="s">
        <v>52</v>
      </c>
      <c r="Q259" s="2" t="s">
        <v>527</v>
      </c>
      <c r="R259" s="2" t="s">
        <v>64</v>
      </c>
      <c r="S259" s="2" t="s">
        <v>65</v>
      </c>
      <c r="T259" s="2" t="s">
        <v>65</v>
      </c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2" t="s">
        <v>52</v>
      </c>
      <c r="AS259" s="2" t="s">
        <v>52</v>
      </c>
      <c r="AT259" s="3"/>
      <c r="AU259" s="2" t="s">
        <v>611</v>
      </c>
      <c r="AV259" s="3">
        <v>145</v>
      </c>
    </row>
    <row r="260" spans="1:48" ht="30" customHeight="1">
      <c r="A260" s="8" t="s">
        <v>281</v>
      </c>
      <c r="B260" s="8" t="s">
        <v>282</v>
      </c>
      <c r="C260" s="8" t="s">
        <v>61</v>
      </c>
      <c r="D260" s="9">
        <v>2</v>
      </c>
      <c r="E260" s="11">
        <f>TRUNC(일위대가목록!E24,0)</f>
        <v>0</v>
      </c>
      <c r="F260" s="11">
        <f t="shared" si="25"/>
        <v>0</v>
      </c>
      <c r="G260" s="11">
        <f>TRUNC(일위대가목록!F24,0)</f>
        <v>0</v>
      </c>
      <c r="H260" s="11">
        <f t="shared" si="26"/>
        <v>0</v>
      </c>
      <c r="I260" s="11">
        <f>TRUNC(일위대가목록!G24,0)</f>
        <v>0</v>
      </c>
      <c r="J260" s="11">
        <f t="shared" si="27"/>
        <v>0</v>
      </c>
      <c r="K260" s="11">
        <f t="shared" si="28"/>
        <v>0</v>
      </c>
      <c r="L260" s="11">
        <f t="shared" si="29"/>
        <v>0</v>
      </c>
      <c r="M260" s="8"/>
      <c r="N260" s="2" t="s">
        <v>284</v>
      </c>
      <c r="O260" s="2" t="s">
        <v>52</v>
      </c>
      <c r="P260" s="2" t="s">
        <v>52</v>
      </c>
      <c r="Q260" s="2" t="s">
        <v>527</v>
      </c>
      <c r="R260" s="2" t="s">
        <v>64</v>
      </c>
      <c r="S260" s="2" t="s">
        <v>65</v>
      </c>
      <c r="T260" s="2" t="s">
        <v>65</v>
      </c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2" t="s">
        <v>52</v>
      </c>
      <c r="AS260" s="2" t="s">
        <v>52</v>
      </c>
      <c r="AT260" s="3"/>
      <c r="AU260" s="2" t="s">
        <v>612</v>
      </c>
      <c r="AV260" s="3">
        <v>146</v>
      </c>
    </row>
    <row r="261" spans="1:48" ht="30" customHeight="1">
      <c r="A261" s="8" t="s">
        <v>281</v>
      </c>
      <c r="B261" s="8" t="s">
        <v>613</v>
      </c>
      <c r="C261" s="8" t="s">
        <v>61</v>
      </c>
      <c r="D261" s="9">
        <v>1</v>
      </c>
      <c r="E261" s="11">
        <f>TRUNC(일위대가목록!E26,0)</f>
        <v>0</v>
      </c>
      <c r="F261" s="11">
        <f t="shared" si="25"/>
        <v>0</v>
      </c>
      <c r="G261" s="11">
        <f>TRUNC(일위대가목록!F26,0)</f>
        <v>0</v>
      </c>
      <c r="H261" s="11">
        <f t="shared" si="26"/>
        <v>0</v>
      </c>
      <c r="I261" s="11">
        <f>TRUNC(일위대가목록!G26,0)</f>
        <v>0</v>
      </c>
      <c r="J261" s="11">
        <f t="shared" si="27"/>
        <v>0</v>
      </c>
      <c r="K261" s="11">
        <f t="shared" si="28"/>
        <v>0</v>
      </c>
      <c r="L261" s="11">
        <f t="shared" si="29"/>
        <v>0</v>
      </c>
      <c r="M261" s="8"/>
      <c r="N261" s="2" t="s">
        <v>615</v>
      </c>
      <c r="O261" s="2" t="s">
        <v>52</v>
      </c>
      <c r="P261" s="2" t="s">
        <v>52</v>
      </c>
      <c r="Q261" s="2" t="s">
        <v>527</v>
      </c>
      <c r="R261" s="2" t="s">
        <v>64</v>
      </c>
      <c r="S261" s="2" t="s">
        <v>65</v>
      </c>
      <c r="T261" s="2" t="s">
        <v>65</v>
      </c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2" t="s">
        <v>52</v>
      </c>
      <c r="AS261" s="2" t="s">
        <v>52</v>
      </c>
      <c r="AT261" s="3"/>
      <c r="AU261" s="2" t="s">
        <v>616</v>
      </c>
      <c r="AV261" s="3">
        <v>147</v>
      </c>
    </row>
    <row r="262" spans="1:48" ht="3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48" ht="3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spans="1:48" ht="3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spans="1:48" ht="3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spans="1:48" ht="3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48" ht="30" customHeight="1">
      <c r="A267" s="8" t="s">
        <v>211</v>
      </c>
      <c r="B267" s="9"/>
      <c r="C267" s="9"/>
      <c r="D267" s="9"/>
      <c r="E267" s="9"/>
      <c r="F267" s="11">
        <f>SUM(F221:F266)</f>
        <v>0</v>
      </c>
      <c r="G267" s="9"/>
      <c r="H267" s="11">
        <f>SUM(H221:H266)</f>
        <v>0</v>
      </c>
      <c r="I267" s="9"/>
      <c r="J267" s="11">
        <f>SUM(J221:J266)</f>
        <v>0</v>
      </c>
      <c r="K267" s="9"/>
      <c r="L267" s="11">
        <f>SUM(L221:L266)</f>
        <v>0</v>
      </c>
      <c r="M267" s="9"/>
      <c r="N267" t="s">
        <v>212</v>
      </c>
    </row>
    <row r="268" spans="1:48" ht="30" customHeight="1">
      <c r="A268" s="8" t="s">
        <v>617</v>
      </c>
      <c r="B268" s="9" t="s">
        <v>58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3"/>
      <c r="O268" s="3"/>
      <c r="P268" s="3"/>
      <c r="Q268" s="2" t="s">
        <v>618</v>
      </c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ht="30" customHeight="1">
      <c r="A269" s="8" t="s">
        <v>619</v>
      </c>
      <c r="B269" s="8" t="s">
        <v>620</v>
      </c>
      <c r="C269" s="8" t="s">
        <v>61</v>
      </c>
      <c r="D269" s="9">
        <v>26</v>
      </c>
      <c r="E269" s="11">
        <f>TRUNC(일위대가목록!E29,0)</f>
        <v>0</v>
      </c>
      <c r="F269" s="11">
        <f t="shared" ref="F269:F281" si="30">TRUNC(E269*D269, 0)</f>
        <v>0</v>
      </c>
      <c r="G269" s="11">
        <f>TRUNC(일위대가목록!F29,0)</f>
        <v>0</v>
      </c>
      <c r="H269" s="11">
        <f t="shared" ref="H269:H281" si="31">TRUNC(G269*D269, 0)</f>
        <v>0</v>
      </c>
      <c r="I269" s="11">
        <f>TRUNC(일위대가목록!G29,0)</f>
        <v>0</v>
      </c>
      <c r="J269" s="11">
        <f t="shared" ref="J269:J281" si="32">TRUNC(I269*D269, 0)</f>
        <v>0</v>
      </c>
      <c r="K269" s="11">
        <f t="shared" ref="K269:K281" si="33">TRUNC(E269+G269+I269, 0)</f>
        <v>0</v>
      </c>
      <c r="L269" s="11">
        <f t="shared" ref="L269:L281" si="34">TRUNC(F269+H269+J269, 0)</f>
        <v>0</v>
      </c>
      <c r="M269" s="8"/>
      <c r="N269" s="2" t="s">
        <v>622</v>
      </c>
      <c r="O269" s="2" t="s">
        <v>52</v>
      </c>
      <c r="P269" s="2" t="s">
        <v>52</v>
      </c>
      <c r="Q269" s="2" t="s">
        <v>618</v>
      </c>
      <c r="R269" s="2" t="s">
        <v>64</v>
      </c>
      <c r="S269" s="2" t="s">
        <v>65</v>
      </c>
      <c r="T269" s="2" t="s">
        <v>65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2" t="s">
        <v>52</v>
      </c>
      <c r="AS269" s="2" t="s">
        <v>52</v>
      </c>
      <c r="AT269" s="3"/>
      <c r="AU269" s="2" t="s">
        <v>623</v>
      </c>
      <c r="AV269" s="3">
        <v>415</v>
      </c>
    </row>
    <row r="270" spans="1:48" ht="30" customHeight="1">
      <c r="A270" s="8" t="s">
        <v>619</v>
      </c>
      <c r="B270" s="8" t="s">
        <v>624</v>
      </c>
      <c r="C270" s="8" t="s">
        <v>61</v>
      </c>
      <c r="D270" s="9">
        <v>174.5</v>
      </c>
      <c r="E270" s="11">
        <f>TRUNC(일위대가목록!E30,0)</f>
        <v>0</v>
      </c>
      <c r="F270" s="11">
        <f t="shared" si="30"/>
        <v>0</v>
      </c>
      <c r="G270" s="11">
        <f>TRUNC(일위대가목록!F30,0)</f>
        <v>0</v>
      </c>
      <c r="H270" s="11">
        <f t="shared" si="31"/>
        <v>0</v>
      </c>
      <c r="I270" s="11">
        <f>TRUNC(일위대가목록!G30,0)</f>
        <v>0</v>
      </c>
      <c r="J270" s="11">
        <f t="shared" si="32"/>
        <v>0</v>
      </c>
      <c r="K270" s="11">
        <f t="shared" si="33"/>
        <v>0</v>
      </c>
      <c r="L270" s="11">
        <f t="shared" si="34"/>
        <v>0</v>
      </c>
      <c r="M270" s="8"/>
      <c r="N270" s="2" t="s">
        <v>626</v>
      </c>
      <c r="O270" s="2" t="s">
        <v>52</v>
      </c>
      <c r="P270" s="2" t="s">
        <v>52</v>
      </c>
      <c r="Q270" s="2" t="s">
        <v>618</v>
      </c>
      <c r="R270" s="2" t="s">
        <v>64</v>
      </c>
      <c r="S270" s="2" t="s">
        <v>65</v>
      </c>
      <c r="T270" s="2" t="s">
        <v>65</v>
      </c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2" t="s">
        <v>52</v>
      </c>
      <c r="AS270" s="2" t="s">
        <v>52</v>
      </c>
      <c r="AT270" s="3"/>
      <c r="AU270" s="2" t="s">
        <v>627</v>
      </c>
      <c r="AV270" s="3">
        <v>414</v>
      </c>
    </row>
    <row r="271" spans="1:48" ht="30" customHeight="1">
      <c r="A271" s="8" t="s">
        <v>94</v>
      </c>
      <c r="B271" s="8" t="s">
        <v>233</v>
      </c>
      <c r="C271" s="8" t="s">
        <v>96</v>
      </c>
      <c r="D271" s="9">
        <v>209.5</v>
      </c>
      <c r="E271" s="11">
        <f>TRUNC(일위대가목록!E45,0)</f>
        <v>0</v>
      </c>
      <c r="F271" s="11">
        <f t="shared" si="30"/>
        <v>0</v>
      </c>
      <c r="G271" s="11">
        <f>TRUNC(일위대가목록!F45,0)</f>
        <v>0</v>
      </c>
      <c r="H271" s="11">
        <f t="shared" si="31"/>
        <v>0</v>
      </c>
      <c r="I271" s="11">
        <f>TRUNC(일위대가목록!G45,0)</f>
        <v>0</v>
      </c>
      <c r="J271" s="11">
        <f t="shared" si="32"/>
        <v>0</v>
      </c>
      <c r="K271" s="11">
        <f t="shared" si="33"/>
        <v>0</v>
      </c>
      <c r="L271" s="11">
        <f t="shared" si="34"/>
        <v>0</v>
      </c>
      <c r="M271" s="8"/>
      <c r="N271" s="2" t="s">
        <v>235</v>
      </c>
      <c r="O271" s="2" t="s">
        <v>52</v>
      </c>
      <c r="P271" s="2" t="s">
        <v>52</v>
      </c>
      <c r="Q271" s="2" t="s">
        <v>618</v>
      </c>
      <c r="R271" s="2" t="s">
        <v>64</v>
      </c>
      <c r="S271" s="2" t="s">
        <v>65</v>
      </c>
      <c r="T271" s="2" t="s">
        <v>65</v>
      </c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2" t="s">
        <v>52</v>
      </c>
      <c r="AS271" s="2" t="s">
        <v>52</v>
      </c>
      <c r="AT271" s="3"/>
      <c r="AU271" s="2" t="s">
        <v>628</v>
      </c>
      <c r="AV271" s="3">
        <v>416</v>
      </c>
    </row>
    <row r="272" spans="1:48" ht="30" customHeight="1">
      <c r="A272" s="8" t="s">
        <v>104</v>
      </c>
      <c r="B272" s="8" t="s">
        <v>242</v>
      </c>
      <c r="C272" s="8" t="s">
        <v>96</v>
      </c>
      <c r="D272" s="9">
        <v>417</v>
      </c>
      <c r="E272" s="11">
        <f>TRUNC(일위대가목록!E49,0)</f>
        <v>0</v>
      </c>
      <c r="F272" s="11">
        <f t="shared" si="30"/>
        <v>0</v>
      </c>
      <c r="G272" s="11">
        <f>TRUNC(일위대가목록!F49,0)</f>
        <v>0</v>
      </c>
      <c r="H272" s="11">
        <f t="shared" si="31"/>
        <v>0</v>
      </c>
      <c r="I272" s="11">
        <f>TRUNC(일위대가목록!G49,0)</f>
        <v>0</v>
      </c>
      <c r="J272" s="11">
        <f t="shared" si="32"/>
        <v>0</v>
      </c>
      <c r="K272" s="11">
        <f t="shared" si="33"/>
        <v>0</v>
      </c>
      <c r="L272" s="11">
        <f t="shared" si="34"/>
        <v>0</v>
      </c>
      <c r="M272" s="8"/>
      <c r="N272" s="2" t="s">
        <v>495</v>
      </c>
      <c r="O272" s="2" t="s">
        <v>52</v>
      </c>
      <c r="P272" s="2" t="s">
        <v>52</v>
      </c>
      <c r="Q272" s="2" t="s">
        <v>618</v>
      </c>
      <c r="R272" s="2" t="s">
        <v>64</v>
      </c>
      <c r="S272" s="2" t="s">
        <v>65</v>
      </c>
      <c r="T272" s="2" t="s">
        <v>65</v>
      </c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2" t="s">
        <v>52</v>
      </c>
      <c r="AS272" s="2" t="s">
        <v>52</v>
      </c>
      <c r="AT272" s="3"/>
      <c r="AU272" s="2" t="s">
        <v>629</v>
      </c>
      <c r="AV272" s="3">
        <v>417</v>
      </c>
    </row>
    <row r="273" spans="1:48" ht="30" customHeight="1">
      <c r="A273" s="8" t="s">
        <v>123</v>
      </c>
      <c r="B273" s="8" t="s">
        <v>124</v>
      </c>
      <c r="C273" s="8" t="s">
        <v>77</v>
      </c>
      <c r="D273" s="9">
        <v>1</v>
      </c>
      <c r="E273" s="11">
        <f>TRUNC(일위대가목록!E94,0)</f>
        <v>0</v>
      </c>
      <c r="F273" s="11">
        <f t="shared" si="30"/>
        <v>0</v>
      </c>
      <c r="G273" s="11">
        <f>TRUNC(일위대가목록!F94,0)</f>
        <v>0</v>
      </c>
      <c r="H273" s="11">
        <f t="shared" si="31"/>
        <v>0</v>
      </c>
      <c r="I273" s="11">
        <f>TRUNC(일위대가목록!G94,0)</f>
        <v>0</v>
      </c>
      <c r="J273" s="11">
        <f t="shared" si="32"/>
        <v>0</v>
      </c>
      <c r="K273" s="11">
        <f t="shared" si="33"/>
        <v>0</v>
      </c>
      <c r="L273" s="11">
        <f t="shared" si="34"/>
        <v>0</v>
      </c>
      <c r="M273" s="8"/>
      <c r="N273" s="2" t="s">
        <v>126</v>
      </c>
      <c r="O273" s="2" t="s">
        <v>52</v>
      </c>
      <c r="P273" s="2" t="s">
        <v>52</v>
      </c>
      <c r="Q273" s="2" t="s">
        <v>618</v>
      </c>
      <c r="R273" s="2" t="s">
        <v>64</v>
      </c>
      <c r="S273" s="2" t="s">
        <v>65</v>
      </c>
      <c r="T273" s="2" t="s">
        <v>65</v>
      </c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2" t="s">
        <v>52</v>
      </c>
      <c r="AS273" s="2" t="s">
        <v>52</v>
      </c>
      <c r="AT273" s="3"/>
      <c r="AU273" s="2" t="s">
        <v>630</v>
      </c>
      <c r="AV273" s="3">
        <v>425</v>
      </c>
    </row>
    <row r="274" spans="1:48" ht="30" customHeight="1">
      <c r="A274" s="8" t="s">
        <v>631</v>
      </c>
      <c r="B274" s="8" t="s">
        <v>632</v>
      </c>
      <c r="C274" s="8" t="s">
        <v>77</v>
      </c>
      <c r="D274" s="9">
        <v>1</v>
      </c>
      <c r="E274" s="11">
        <f>TRUNC(일위대가목록!E69,0)</f>
        <v>0</v>
      </c>
      <c r="F274" s="11">
        <f t="shared" si="30"/>
        <v>0</v>
      </c>
      <c r="G274" s="11">
        <f>TRUNC(일위대가목록!F69,0)</f>
        <v>0</v>
      </c>
      <c r="H274" s="11">
        <f t="shared" si="31"/>
        <v>0</v>
      </c>
      <c r="I274" s="11">
        <f>TRUNC(일위대가목록!G69,0)</f>
        <v>0</v>
      </c>
      <c r="J274" s="11">
        <f t="shared" si="32"/>
        <v>0</v>
      </c>
      <c r="K274" s="11">
        <f t="shared" si="33"/>
        <v>0</v>
      </c>
      <c r="L274" s="11">
        <f t="shared" si="34"/>
        <v>0</v>
      </c>
      <c r="M274" s="8"/>
      <c r="N274" s="2" t="s">
        <v>634</v>
      </c>
      <c r="O274" s="2" t="s">
        <v>52</v>
      </c>
      <c r="P274" s="2" t="s">
        <v>52</v>
      </c>
      <c r="Q274" s="2" t="s">
        <v>618</v>
      </c>
      <c r="R274" s="2" t="s">
        <v>64</v>
      </c>
      <c r="S274" s="2" t="s">
        <v>65</v>
      </c>
      <c r="T274" s="2" t="s">
        <v>65</v>
      </c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2" t="s">
        <v>52</v>
      </c>
      <c r="AS274" s="2" t="s">
        <v>52</v>
      </c>
      <c r="AT274" s="3"/>
      <c r="AU274" s="2" t="s">
        <v>635</v>
      </c>
      <c r="AV274" s="3">
        <v>418</v>
      </c>
    </row>
    <row r="275" spans="1:48" ht="30" customHeight="1">
      <c r="A275" s="8" t="s">
        <v>636</v>
      </c>
      <c r="B275" s="8" t="s">
        <v>637</v>
      </c>
      <c r="C275" s="8" t="s">
        <v>61</v>
      </c>
      <c r="D275" s="9">
        <v>200.5</v>
      </c>
      <c r="E275" s="11">
        <f>TRUNC(일위대가목록!E70,0)</f>
        <v>0</v>
      </c>
      <c r="F275" s="11">
        <f t="shared" si="30"/>
        <v>0</v>
      </c>
      <c r="G275" s="11">
        <f>TRUNC(일위대가목록!F70,0)</f>
        <v>0</v>
      </c>
      <c r="H275" s="11">
        <f t="shared" si="31"/>
        <v>0</v>
      </c>
      <c r="I275" s="11">
        <f>TRUNC(일위대가목록!G70,0)</f>
        <v>0</v>
      </c>
      <c r="J275" s="11">
        <f t="shared" si="32"/>
        <v>0</v>
      </c>
      <c r="K275" s="11">
        <f t="shared" si="33"/>
        <v>0</v>
      </c>
      <c r="L275" s="11">
        <f t="shared" si="34"/>
        <v>0</v>
      </c>
      <c r="M275" s="8"/>
      <c r="N275" s="2" t="s">
        <v>639</v>
      </c>
      <c r="O275" s="2" t="s">
        <v>52</v>
      </c>
      <c r="P275" s="2" t="s">
        <v>52</v>
      </c>
      <c r="Q275" s="2" t="s">
        <v>618</v>
      </c>
      <c r="R275" s="2" t="s">
        <v>64</v>
      </c>
      <c r="S275" s="2" t="s">
        <v>65</v>
      </c>
      <c r="T275" s="2" t="s">
        <v>65</v>
      </c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2" t="s">
        <v>52</v>
      </c>
      <c r="AS275" s="2" t="s">
        <v>52</v>
      </c>
      <c r="AT275" s="3"/>
      <c r="AU275" s="2" t="s">
        <v>640</v>
      </c>
      <c r="AV275" s="3">
        <v>419</v>
      </c>
    </row>
    <row r="276" spans="1:48" ht="30" customHeight="1">
      <c r="A276" s="8" t="s">
        <v>641</v>
      </c>
      <c r="B276" s="8" t="s">
        <v>642</v>
      </c>
      <c r="C276" s="8" t="s">
        <v>643</v>
      </c>
      <c r="D276" s="9">
        <v>60.15</v>
      </c>
      <c r="E276" s="11">
        <f>TRUNC(일위대가목록!E8,0)</f>
        <v>0</v>
      </c>
      <c r="F276" s="11">
        <f t="shared" si="30"/>
        <v>0</v>
      </c>
      <c r="G276" s="11">
        <f>TRUNC(일위대가목록!F8,0)</f>
        <v>0</v>
      </c>
      <c r="H276" s="11">
        <f t="shared" si="31"/>
        <v>0</v>
      </c>
      <c r="I276" s="11">
        <f>TRUNC(일위대가목록!G8,0)</f>
        <v>0</v>
      </c>
      <c r="J276" s="11">
        <f t="shared" si="32"/>
        <v>0</v>
      </c>
      <c r="K276" s="11">
        <f t="shared" si="33"/>
        <v>0</v>
      </c>
      <c r="L276" s="11">
        <f t="shared" si="34"/>
        <v>0</v>
      </c>
      <c r="M276" s="8"/>
      <c r="N276" s="2" t="s">
        <v>645</v>
      </c>
      <c r="O276" s="2" t="s">
        <v>52</v>
      </c>
      <c r="P276" s="2" t="s">
        <v>52</v>
      </c>
      <c r="Q276" s="2" t="s">
        <v>618</v>
      </c>
      <c r="R276" s="2" t="s">
        <v>64</v>
      </c>
      <c r="S276" s="2" t="s">
        <v>65</v>
      </c>
      <c r="T276" s="2" t="s">
        <v>65</v>
      </c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2" t="s">
        <v>52</v>
      </c>
      <c r="AS276" s="2" t="s">
        <v>52</v>
      </c>
      <c r="AT276" s="3"/>
      <c r="AU276" s="2" t="s">
        <v>646</v>
      </c>
      <c r="AV276" s="3">
        <v>423</v>
      </c>
    </row>
    <row r="277" spans="1:48" ht="30" customHeight="1">
      <c r="A277" s="8" t="s">
        <v>647</v>
      </c>
      <c r="B277" s="8" t="s">
        <v>648</v>
      </c>
      <c r="C277" s="8" t="s">
        <v>649</v>
      </c>
      <c r="D277" s="9">
        <v>60.15</v>
      </c>
      <c r="E277" s="11">
        <f>TRUNC(일위대가목록!E11,0)</f>
        <v>0</v>
      </c>
      <c r="F277" s="11">
        <f t="shared" si="30"/>
        <v>0</v>
      </c>
      <c r="G277" s="11">
        <f>TRUNC(일위대가목록!F11,0)</f>
        <v>0</v>
      </c>
      <c r="H277" s="11">
        <f t="shared" si="31"/>
        <v>0</v>
      </c>
      <c r="I277" s="11">
        <f>TRUNC(일위대가목록!G11,0)</f>
        <v>0</v>
      </c>
      <c r="J277" s="11">
        <f t="shared" si="32"/>
        <v>0</v>
      </c>
      <c r="K277" s="11">
        <f t="shared" si="33"/>
        <v>0</v>
      </c>
      <c r="L277" s="11">
        <f t="shared" si="34"/>
        <v>0</v>
      </c>
      <c r="M277" s="8"/>
      <c r="N277" s="2" t="s">
        <v>651</v>
      </c>
      <c r="O277" s="2" t="s">
        <v>52</v>
      </c>
      <c r="P277" s="2" t="s">
        <v>52</v>
      </c>
      <c r="Q277" s="2" t="s">
        <v>618</v>
      </c>
      <c r="R277" s="2" t="s">
        <v>64</v>
      </c>
      <c r="S277" s="2" t="s">
        <v>65</v>
      </c>
      <c r="T277" s="2" t="s">
        <v>65</v>
      </c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2" t="s">
        <v>52</v>
      </c>
      <c r="AS277" s="2" t="s">
        <v>52</v>
      </c>
      <c r="AT277" s="3"/>
      <c r="AU277" s="2" t="s">
        <v>652</v>
      </c>
      <c r="AV277" s="3">
        <v>424</v>
      </c>
    </row>
    <row r="278" spans="1:48" ht="30" customHeight="1">
      <c r="A278" s="8" t="s">
        <v>653</v>
      </c>
      <c r="B278" s="8" t="s">
        <v>654</v>
      </c>
      <c r="C278" s="8" t="s">
        <v>77</v>
      </c>
      <c r="D278" s="9">
        <v>8</v>
      </c>
      <c r="E278" s="11">
        <f>TRUNC(일위대가목록!E71,0)</f>
        <v>0</v>
      </c>
      <c r="F278" s="11">
        <f t="shared" si="30"/>
        <v>0</v>
      </c>
      <c r="G278" s="11">
        <f>TRUNC(일위대가목록!F71,0)</f>
        <v>0</v>
      </c>
      <c r="H278" s="11">
        <f t="shared" si="31"/>
        <v>0</v>
      </c>
      <c r="I278" s="11">
        <f>TRUNC(일위대가목록!G71,0)</f>
        <v>0</v>
      </c>
      <c r="J278" s="11">
        <f t="shared" si="32"/>
        <v>0</v>
      </c>
      <c r="K278" s="11">
        <f t="shared" si="33"/>
        <v>0</v>
      </c>
      <c r="L278" s="11">
        <f t="shared" si="34"/>
        <v>0</v>
      </c>
      <c r="M278" s="8"/>
      <c r="N278" s="2" t="s">
        <v>656</v>
      </c>
      <c r="O278" s="2" t="s">
        <v>52</v>
      </c>
      <c r="P278" s="2" t="s">
        <v>52</v>
      </c>
      <c r="Q278" s="2" t="s">
        <v>618</v>
      </c>
      <c r="R278" s="2" t="s">
        <v>64</v>
      </c>
      <c r="S278" s="2" t="s">
        <v>65</v>
      </c>
      <c r="T278" s="2" t="s">
        <v>65</v>
      </c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2" t="s">
        <v>52</v>
      </c>
      <c r="AS278" s="2" t="s">
        <v>52</v>
      </c>
      <c r="AT278" s="3"/>
      <c r="AU278" s="2" t="s">
        <v>657</v>
      </c>
      <c r="AV278" s="3">
        <v>420</v>
      </c>
    </row>
    <row r="279" spans="1:48" ht="30" customHeight="1">
      <c r="A279" s="8" t="s">
        <v>658</v>
      </c>
      <c r="B279" s="8" t="s">
        <v>659</v>
      </c>
      <c r="C279" s="8" t="s">
        <v>119</v>
      </c>
      <c r="D279" s="9">
        <v>8</v>
      </c>
      <c r="E279" s="11">
        <f>TRUNC(일위대가목록!E72,0)</f>
        <v>0</v>
      </c>
      <c r="F279" s="11">
        <f t="shared" si="30"/>
        <v>0</v>
      </c>
      <c r="G279" s="11">
        <f>TRUNC(일위대가목록!F72,0)</f>
        <v>0</v>
      </c>
      <c r="H279" s="11">
        <f t="shared" si="31"/>
        <v>0</v>
      </c>
      <c r="I279" s="11">
        <f>TRUNC(일위대가목록!G72,0)</f>
        <v>0</v>
      </c>
      <c r="J279" s="11">
        <f t="shared" si="32"/>
        <v>0</v>
      </c>
      <c r="K279" s="11">
        <f t="shared" si="33"/>
        <v>0</v>
      </c>
      <c r="L279" s="11">
        <f t="shared" si="34"/>
        <v>0</v>
      </c>
      <c r="M279" s="8"/>
      <c r="N279" s="2" t="s">
        <v>661</v>
      </c>
      <c r="O279" s="2" t="s">
        <v>52</v>
      </c>
      <c r="P279" s="2" t="s">
        <v>52</v>
      </c>
      <c r="Q279" s="2" t="s">
        <v>618</v>
      </c>
      <c r="R279" s="2" t="s">
        <v>64</v>
      </c>
      <c r="S279" s="2" t="s">
        <v>65</v>
      </c>
      <c r="T279" s="2" t="s">
        <v>65</v>
      </c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2" t="s">
        <v>52</v>
      </c>
      <c r="AS279" s="2" t="s">
        <v>52</v>
      </c>
      <c r="AT279" s="3"/>
      <c r="AU279" s="2" t="s">
        <v>662</v>
      </c>
      <c r="AV279" s="3">
        <v>421</v>
      </c>
    </row>
    <row r="280" spans="1:48" ht="30" customHeight="1">
      <c r="A280" s="8" t="s">
        <v>663</v>
      </c>
      <c r="B280" s="8" t="s">
        <v>664</v>
      </c>
      <c r="C280" s="8" t="s">
        <v>665</v>
      </c>
      <c r="D280" s="9">
        <v>8</v>
      </c>
      <c r="E280" s="11">
        <f>TRUNC(일위대가목록!E89,0)</f>
        <v>0</v>
      </c>
      <c r="F280" s="11">
        <f t="shared" si="30"/>
        <v>0</v>
      </c>
      <c r="G280" s="11">
        <f>TRUNC(일위대가목록!F89,0)</f>
        <v>0</v>
      </c>
      <c r="H280" s="11">
        <f t="shared" si="31"/>
        <v>0</v>
      </c>
      <c r="I280" s="11">
        <f>TRUNC(일위대가목록!G89,0)</f>
        <v>0</v>
      </c>
      <c r="J280" s="11">
        <f t="shared" si="32"/>
        <v>0</v>
      </c>
      <c r="K280" s="11">
        <f t="shared" si="33"/>
        <v>0</v>
      </c>
      <c r="L280" s="11">
        <f t="shared" si="34"/>
        <v>0</v>
      </c>
      <c r="M280" s="8"/>
      <c r="N280" s="2" t="s">
        <v>667</v>
      </c>
      <c r="O280" s="2" t="s">
        <v>52</v>
      </c>
      <c r="P280" s="2" t="s">
        <v>52</v>
      </c>
      <c r="Q280" s="2" t="s">
        <v>618</v>
      </c>
      <c r="R280" s="2" t="s">
        <v>64</v>
      </c>
      <c r="S280" s="2" t="s">
        <v>65</v>
      </c>
      <c r="T280" s="2" t="s">
        <v>65</v>
      </c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2" t="s">
        <v>52</v>
      </c>
      <c r="AS280" s="2" t="s">
        <v>52</v>
      </c>
      <c r="AT280" s="3"/>
      <c r="AU280" s="2" t="s">
        <v>668</v>
      </c>
      <c r="AV280" s="3">
        <v>422</v>
      </c>
    </row>
    <row r="281" spans="1:48" ht="30" customHeight="1">
      <c r="A281" s="8" t="s">
        <v>669</v>
      </c>
      <c r="B281" s="8" t="s">
        <v>670</v>
      </c>
      <c r="C281" s="8" t="s">
        <v>394</v>
      </c>
      <c r="D281" s="9">
        <v>8</v>
      </c>
      <c r="E281" s="11">
        <f>TRUNC(일위대가목록!E106,0)</f>
        <v>0</v>
      </c>
      <c r="F281" s="11">
        <f t="shared" si="30"/>
        <v>0</v>
      </c>
      <c r="G281" s="11">
        <f>TRUNC(일위대가목록!F106,0)</f>
        <v>0</v>
      </c>
      <c r="H281" s="11">
        <f t="shared" si="31"/>
        <v>0</v>
      </c>
      <c r="I281" s="11">
        <f>TRUNC(일위대가목록!G106,0)</f>
        <v>0</v>
      </c>
      <c r="J281" s="11">
        <f t="shared" si="32"/>
        <v>0</v>
      </c>
      <c r="K281" s="11">
        <f t="shared" si="33"/>
        <v>0</v>
      </c>
      <c r="L281" s="11">
        <f t="shared" si="34"/>
        <v>0</v>
      </c>
      <c r="M281" s="8"/>
      <c r="N281" s="2" t="s">
        <v>672</v>
      </c>
      <c r="O281" s="2" t="s">
        <v>52</v>
      </c>
      <c r="P281" s="2" t="s">
        <v>52</v>
      </c>
      <c r="Q281" s="2" t="s">
        <v>618</v>
      </c>
      <c r="R281" s="2" t="s">
        <v>64</v>
      </c>
      <c r="S281" s="2" t="s">
        <v>65</v>
      </c>
      <c r="T281" s="2" t="s">
        <v>65</v>
      </c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2" t="s">
        <v>52</v>
      </c>
      <c r="AS281" s="2" t="s">
        <v>52</v>
      </c>
      <c r="AT281" s="3"/>
      <c r="AU281" s="2" t="s">
        <v>673</v>
      </c>
      <c r="AV281" s="3">
        <v>426</v>
      </c>
    </row>
    <row r="282" spans="1:48" ht="3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48" ht="3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1:48" ht="3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48" ht="3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48" ht="3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48" ht="3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48" ht="3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48" ht="3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1:48" ht="3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1:48" ht="30" customHeight="1">
      <c r="A291" s="8" t="s">
        <v>211</v>
      </c>
      <c r="B291" s="9"/>
      <c r="C291" s="9"/>
      <c r="D291" s="9"/>
      <c r="E291" s="9"/>
      <c r="F291" s="11">
        <f>SUM(F269:F290)</f>
        <v>0</v>
      </c>
      <c r="G291" s="9"/>
      <c r="H291" s="11">
        <f>SUM(H269:H290)</f>
        <v>0</v>
      </c>
      <c r="I291" s="9"/>
      <c r="J291" s="11">
        <f>SUM(J269:J290)</f>
        <v>0</v>
      </c>
      <c r="K291" s="9"/>
      <c r="L291" s="11">
        <f>SUM(L269:L290)</f>
        <v>0</v>
      </c>
      <c r="M291" s="9"/>
      <c r="N291" t="s">
        <v>212</v>
      </c>
    </row>
    <row r="292" spans="1:48" ht="30" customHeight="1">
      <c r="A292" s="8" t="s">
        <v>674</v>
      </c>
      <c r="B292" s="9" t="s">
        <v>58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3"/>
      <c r="O292" s="3"/>
      <c r="P292" s="3"/>
      <c r="Q292" s="2" t="s">
        <v>675</v>
      </c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ht="30" customHeight="1">
      <c r="A293" s="8" t="s">
        <v>676</v>
      </c>
      <c r="B293" s="8" t="s">
        <v>90</v>
      </c>
      <c r="C293" s="8" t="s">
        <v>77</v>
      </c>
      <c r="D293" s="9">
        <v>43</v>
      </c>
      <c r="E293" s="11">
        <f>TRUNC(일위대가목록!E66,0)</f>
        <v>0</v>
      </c>
      <c r="F293" s="11">
        <f t="shared" ref="F293:F312" si="35">TRUNC(E293*D293, 0)</f>
        <v>0</v>
      </c>
      <c r="G293" s="11">
        <f>TRUNC(일위대가목록!F66,0)</f>
        <v>0</v>
      </c>
      <c r="H293" s="11">
        <f t="shared" ref="H293:H312" si="36">TRUNC(G293*D293, 0)</f>
        <v>0</v>
      </c>
      <c r="I293" s="11">
        <f>TRUNC(일위대가목록!G66,0)</f>
        <v>0</v>
      </c>
      <c r="J293" s="11">
        <f t="shared" ref="J293:J312" si="37">TRUNC(I293*D293, 0)</f>
        <v>0</v>
      </c>
      <c r="K293" s="11">
        <f t="shared" ref="K293:K312" si="38">TRUNC(E293+G293+I293, 0)</f>
        <v>0</v>
      </c>
      <c r="L293" s="11">
        <f t="shared" ref="L293:L312" si="39">TRUNC(F293+H293+J293, 0)</f>
        <v>0</v>
      </c>
      <c r="M293" s="8"/>
      <c r="N293" s="2" t="s">
        <v>678</v>
      </c>
      <c r="O293" s="2" t="s">
        <v>52</v>
      </c>
      <c r="P293" s="2" t="s">
        <v>52</v>
      </c>
      <c r="Q293" s="2" t="s">
        <v>675</v>
      </c>
      <c r="R293" s="2" t="s">
        <v>64</v>
      </c>
      <c r="S293" s="2" t="s">
        <v>65</v>
      </c>
      <c r="T293" s="2" t="s">
        <v>65</v>
      </c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2" t="s">
        <v>52</v>
      </c>
      <c r="AS293" s="2" t="s">
        <v>52</v>
      </c>
      <c r="AT293" s="3"/>
      <c r="AU293" s="2" t="s">
        <v>679</v>
      </c>
      <c r="AV293" s="3">
        <v>394</v>
      </c>
    </row>
    <row r="294" spans="1:48" ht="30" customHeight="1">
      <c r="A294" s="8" t="s">
        <v>676</v>
      </c>
      <c r="B294" s="8" t="s">
        <v>680</v>
      </c>
      <c r="C294" s="8" t="s">
        <v>77</v>
      </c>
      <c r="D294" s="9">
        <v>79</v>
      </c>
      <c r="E294" s="11">
        <f>TRUNC(일위대가목록!E67,0)</f>
        <v>0</v>
      </c>
      <c r="F294" s="11">
        <f t="shared" si="35"/>
        <v>0</v>
      </c>
      <c r="G294" s="11">
        <f>TRUNC(일위대가목록!F67,0)</f>
        <v>0</v>
      </c>
      <c r="H294" s="11">
        <f t="shared" si="36"/>
        <v>0</v>
      </c>
      <c r="I294" s="11">
        <f>TRUNC(일위대가목록!G67,0)</f>
        <v>0</v>
      </c>
      <c r="J294" s="11">
        <f t="shared" si="37"/>
        <v>0</v>
      </c>
      <c r="K294" s="11">
        <f t="shared" si="38"/>
        <v>0</v>
      </c>
      <c r="L294" s="11">
        <f t="shared" si="39"/>
        <v>0</v>
      </c>
      <c r="M294" s="8"/>
      <c r="N294" s="2" t="s">
        <v>682</v>
      </c>
      <c r="O294" s="2" t="s">
        <v>52</v>
      </c>
      <c r="P294" s="2" t="s">
        <v>52</v>
      </c>
      <c r="Q294" s="2" t="s">
        <v>675</v>
      </c>
      <c r="R294" s="2" t="s">
        <v>64</v>
      </c>
      <c r="S294" s="2" t="s">
        <v>65</v>
      </c>
      <c r="T294" s="2" t="s">
        <v>65</v>
      </c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2" t="s">
        <v>52</v>
      </c>
      <c r="AS294" s="2" t="s">
        <v>52</v>
      </c>
      <c r="AT294" s="3"/>
      <c r="AU294" s="2" t="s">
        <v>683</v>
      </c>
      <c r="AV294" s="3">
        <v>395</v>
      </c>
    </row>
    <row r="295" spans="1:48" ht="30" customHeight="1">
      <c r="A295" s="8" t="s">
        <v>684</v>
      </c>
      <c r="B295" s="8" t="s">
        <v>685</v>
      </c>
      <c r="C295" s="8" t="s">
        <v>77</v>
      </c>
      <c r="D295" s="9">
        <v>9</v>
      </c>
      <c r="E295" s="11">
        <f>TRUNC(일위대가목록!E68,0)</f>
        <v>0</v>
      </c>
      <c r="F295" s="11">
        <f t="shared" si="35"/>
        <v>0</v>
      </c>
      <c r="G295" s="11">
        <f>TRUNC(일위대가목록!F68,0)</f>
        <v>0</v>
      </c>
      <c r="H295" s="11">
        <f t="shared" si="36"/>
        <v>0</v>
      </c>
      <c r="I295" s="11">
        <f>TRUNC(일위대가목록!G68,0)</f>
        <v>0</v>
      </c>
      <c r="J295" s="11">
        <f t="shared" si="37"/>
        <v>0</v>
      </c>
      <c r="K295" s="11">
        <f t="shared" si="38"/>
        <v>0</v>
      </c>
      <c r="L295" s="11">
        <f t="shared" si="39"/>
        <v>0</v>
      </c>
      <c r="M295" s="8"/>
      <c r="N295" s="2" t="s">
        <v>687</v>
      </c>
      <c r="O295" s="2" t="s">
        <v>52</v>
      </c>
      <c r="P295" s="2" t="s">
        <v>52</v>
      </c>
      <c r="Q295" s="2" t="s">
        <v>675</v>
      </c>
      <c r="R295" s="2" t="s">
        <v>64</v>
      </c>
      <c r="S295" s="2" t="s">
        <v>65</v>
      </c>
      <c r="T295" s="2" t="s">
        <v>65</v>
      </c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2" t="s">
        <v>52</v>
      </c>
      <c r="AS295" s="2" t="s">
        <v>52</v>
      </c>
      <c r="AT295" s="3"/>
      <c r="AU295" s="2" t="s">
        <v>688</v>
      </c>
      <c r="AV295" s="3">
        <v>396</v>
      </c>
    </row>
    <row r="296" spans="1:48" ht="30" customHeight="1">
      <c r="A296" s="8" t="s">
        <v>94</v>
      </c>
      <c r="B296" s="8" t="s">
        <v>545</v>
      </c>
      <c r="C296" s="8" t="s">
        <v>96</v>
      </c>
      <c r="D296" s="9">
        <v>196.5</v>
      </c>
      <c r="E296" s="11">
        <f>TRUNC(일위대가목록!E48,0)</f>
        <v>0</v>
      </c>
      <c r="F296" s="11">
        <f t="shared" si="35"/>
        <v>0</v>
      </c>
      <c r="G296" s="11">
        <f>TRUNC(일위대가목록!F48,0)</f>
        <v>0</v>
      </c>
      <c r="H296" s="11">
        <f t="shared" si="36"/>
        <v>0</v>
      </c>
      <c r="I296" s="11">
        <f>TRUNC(일위대가목록!G48,0)</f>
        <v>0</v>
      </c>
      <c r="J296" s="11">
        <f t="shared" si="37"/>
        <v>0</v>
      </c>
      <c r="K296" s="11">
        <f t="shared" si="38"/>
        <v>0</v>
      </c>
      <c r="L296" s="11">
        <f t="shared" si="39"/>
        <v>0</v>
      </c>
      <c r="M296" s="8"/>
      <c r="N296" s="2" t="s">
        <v>547</v>
      </c>
      <c r="O296" s="2" t="s">
        <v>52</v>
      </c>
      <c r="P296" s="2" t="s">
        <v>52</v>
      </c>
      <c r="Q296" s="2" t="s">
        <v>675</v>
      </c>
      <c r="R296" s="2" t="s">
        <v>64</v>
      </c>
      <c r="S296" s="2" t="s">
        <v>65</v>
      </c>
      <c r="T296" s="2" t="s">
        <v>65</v>
      </c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2" t="s">
        <v>52</v>
      </c>
      <c r="AS296" s="2" t="s">
        <v>52</v>
      </c>
      <c r="AT296" s="3"/>
      <c r="AU296" s="2" t="s">
        <v>689</v>
      </c>
      <c r="AV296" s="3">
        <v>397</v>
      </c>
    </row>
    <row r="297" spans="1:48" ht="30" customHeight="1">
      <c r="A297" s="8" t="s">
        <v>690</v>
      </c>
      <c r="B297" s="8" t="s">
        <v>691</v>
      </c>
      <c r="C297" s="8" t="s">
        <v>96</v>
      </c>
      <c r="D297" s="9">
        <v>65</v>
      </c>
      <c r="E297" s="11">
        <f>TRUNC(일위대가목록!E60,0)</f>
        <v>0</v>
      </c>
      <c r="F297" s="11">
        <f t="shared" si="35"/>
        <v>0</v>
      </c>
      <c r="G297" s="11">
        <f>TRUNC(일위대가목록!F60,0)</f>
        <v>0</v>
      </c>
      <c r="H297" s="11">
        <f t="shared" si="36"/>
        <v>0</v>
      </c>
      <c r="I297" s="11">
        <f>TRUNC(일위대가목록!G60,0)</f>
        <v>0</v>
      </c>
      <c r="J297" s="11">
        <f t="shared" si="37"/>
        <v>0</v>
      </c>
      <c r="K297" s="11">
        <f t="shared" si="38"/>
        <v>0</v>
      </c>
      <c r="L297" s="11">
        <f t="shared" si="39"/>
        <v>0</v>
      </c>
      <c r="M297" s="8"/>
      <c r="N297" s="2" t="s">
        <v>693</v>
      </c>
      <c r="O297" s="2" t="s">
        <v>52</v>
      </c>
      <c r="P297" s="2" t="s">
        <v>52</v>
      </c>
      <c r="Q297" s="2" t="s">
        <v>675</v>
      </c>
      <c r="R297" s="2" t="s">
        <v>64</v>
      </c>
      <c r="S297" s="2" t="s">
        <v>65</v>
      </c>
      <c r="T297" s="2" t="s">
        <v>65</v>
      </c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2" t="s">
        <v>52</v>
      </c>
      <c r="AS297" s="2" t="s">
        <v>52</v>
      </c>
      <c r="AT297" s="3"/>
      <c r="AU297" s="2" t="s">
        <v>694</v>
      </c>
      <c r="AV297" s="3">
        <v>398</v>
      </c>
    </row>
    <row r="298" spans="1:48" ht="30" customHeight="1">
      <c r="A298" s="8" t="s">
        <v>690</v>
      </c>
      <c r="B298" s="8" t="s">
        <v>695</v>
      </c>
      <c r="C298" s="8" t="s">
        <v>96</v>
      </c>
      <c r="D298" s="9">
        <v>131.5</v>
      </c>
      <c r="E298" s="11">
        <f>TRUNC(일위대가목록!E61,0)</f>
        <v>0</v>
      </c>
      <c r="F298" s="11">
        <f t="shared" si="35"/>
        <v>0</v>
      </c>
      <c r="G298" s="11">
        <f>TRUNC(일위대가목록!F61,0)</f>
        <v>0</v>
      </c>
      <c r="H298" s="11">
        <f t="shared" si="36"/>
        <v>0</v>
      </c>
      <c r="I298" s="11">
        <f>TRUNC(일위대가목록!G61,0)</f>
        <v>0</v>
      </c>
      <c r="J298" s="11">
        <f t="shared" si="37"/>
        <v>0</v>
      </c>
      <c r="K298" s="11">
        <f t="shared" si="38"/>
        <v>0</v>
      </c>
      <c r="L298" s="11">
        <f t="shared" si="39"/>
        <v>0</v>
      </c>
      <c r="M298" s="8"/>
      <c r="N298" s="2" t="s">
        <v>697</v>
      </c>
      <c r="O298" s="2" t="s">
        <v>52</v>
      </c>
      <c r="P298" s="2" t="s">
        <v>52</v>
      </c>
      <c r="Q298" s="2" t="s">
        <v>675</v>
      </c>
      <c r="R298" s="2" t="s">
        <v>64</v>
      </c>
      <c r="S298" s="2" t="s">
        <v>65</v>
      </c>
      <c r="T298" s="2" t="s">
        <v>65</v>
      </c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2" t="s">
        <v>52</v>
      </c>
      <c r="AS298" s="2" t="s">
        <v>52</v>
      </c>
      <c r="AT298" s="3"/>
      <c r="AU298" s="2" t="s">
        <v>698</v>
      </c>
      <c r="AV298" s="3">
        <v>399</v>
      </c>
    </row>
    <row r="299" spans="1:48" ht="30" customHeight="1">
      <c r="A299" s="8" t="s">
        <v>699</v>
      </c>
      <c r="B299" s="8" t="s">
        <v>700</v>
      </c>
      <c r="C299" s="8" t="s">
        <v>96</v>
      </c>
      <c r="D299" s="9">
        <v>13.5</v>
      </c>
      <c r="E299" s="11">
        <f>TRUNC(일위대가목록!E62,0)</f>
        <v>0</v>
      </c>
      <c r="F299" s="11">
        <f t="shared" si="35"/>
        <v>0</v>
      </c>
      <c r="G299" s="11">
        <f>TRUNC(일위대가목록!F62,0)</f>
        <v>0</v>
      </c>
      <c r="H299" s="11">
        <f t="shared" si="36"/>
        <v>0</v>
      </c>
      <c r="I299" s="11">
        <f>TRUNC(일위대가목록!G62,0)</f>
        <v>0</v>
      </c>
      <c r="J299" s="11">
        <f t="shared" si="37"/>
        <v>0</v>
      </c>
      <c r="K299" s="11">
        <f t="shared" si="38"/>
        <v>0</v>
      </c>
      <c r="L299" s="11">
        <f t="shared" si="39"/>
        <v>0</v>
      </c>
      <c r="M299" s="8"/>
      <c r="N299" s="2" t="s">
        <v>702</v>
      </c>
      <c r="O299" s="2" t="s">
        <v>52</v>
      </c>
      <c r="P299" s="2" t="s">
        <v>52</v>
      </c>
      <c r="Q299" s="2" t="s">
        <v>675</v>
      </c>
      <c r="R299" s="2" t="s">
        <v>64</v>
      </c>
      <c r="S299" s="2" t="s">
        <v>65</v>
      </c>
      <c r="T299" s="2" t="s">
        <v>65</v>
      </c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2" t="s">
        <v>52</v>
      </c>
      <c r="AS299" s="2" t="s">
        <v>52</v>
      </c>
      <c r="AT299" s="3"/>
      <c r="AU299" s="2" t="s">
        <v>703</v>
      </c>
      <c r="AV299" s="3">
        <v>400</v>
      </c>
    </row>
    <row r="300" spans="1:48" ht="30" customHeight="1">
      <c r="A300" s="8" t="s">
        <v>704</v>
      </c>
      <c r="B300" s="8" t="s">
        <v>705</v>
      </c>
      <c r="C300" s="8" t="s">
        <v>119</v>
      </c>
      <c r="D300" s="9">
        <v>2</v>
      </c>
      <c r="E300" s="11">
        <f>TRUNC(일위대가목록!E63,0)</f>
        <v>0</v>
      </c>
      <c r="F300" s="11">
        <f t="shared" si="35"/>
        <v>0</v>
      </c>
      <c r="G300" s="11">
        <f>TRUNC(일위대가목록!F63,0)</f>
        <v>0</v>
      </c>
      <c r="H300" s="11">
        <f t="shared" si="36"/>
        <v>0</v>
      </c>
      <c r="I300" s="11">
        <f>TRUNC(일위대가목록!G63,0)</f>
        <v>0</v>
      </c>
      <c r="J300" s="11">
        <f t="shared" si="37"/>
        <v>0</v>
      </c>
      <c r="K300" s="11">
        <f t="shared" si="38"/>
        <v>0</v>
      </c>
      <c r="L300" s="11">
        <f t="shared" si="39"/>
        <v>0</v>
      </c>
      <c r="M300" s="8"/>
      <c r="N300" s="2" t="s">
        <v>707</v>
      </c>
      <c r="O300" s="2" t="s">
        <v>52</v>
      </c>
      <c r="P300" s="2" t="s">
        <v>52</v>
      </c>
      <c r="Q300" s="2" t="s">
        <v>675</v>
      </c>
      <c r="R300" s="2" t="s">
        <v>64</v>
      </c>
      <c r="S300" s="2" t="s">
        <v>65</v>
      </c>
      <c r="T300" s="2" t="s">
        <v>65</v>
      </c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2" t="s">
        <v>52</v>
      </c>
      <c r="AS300" s="2" t="s">
        <v>52</v>
      </c>
      <c r="AT300" s="3"/>
      <c r="AU300" s="2" t="s">
        <v>708</v>
      </c>
      <c r="AV300" s="3">
        <v>401</v>
      </c>
    </row>
    <row r="301" spans="1:48" ht="30" customHeight="1">
      <c r="A301" s="8" t="s">
        <v>704</v>
      </c>
      <c r="B301" s="8" t="s">
        <v>709</v>
      </c>
      <c r="C301" s="8" t="s">
        <v>119</v>
      </c>
      <c r="D301" s="9">
        <v>4</v>
      </c>
      <c r="E301" s="11">
        <f>TRUNC(일위대가목록!E64,0)</f>
        <v>0</v>
      </c>
      <c r="F301" s="11">
        <f t="shared" si="35"/>
        <v>0</v>
      </c>
      <c r="G301" s="11">
        <f>TRUNC(일위대가목록!F64,0)</f>
        <v>0</v>
      </c>
      <c r="H301" s="11">
        <f t="shared" si="36"/>
        <v>0</v>
      </c>
      <c r="I301" s="11">
        <f>TRUNC(일위대가목록!G64,0)</f>
        <v>0</v>
      </c>
      <c r="J301" s="11">
        <f t="shared" si="37"/>
        <v>0</v>
      </c>
      <c r="K301" s="11">
        <f t="shared" si="38"/>
        <v>0</v>
      </c>
      <c r="L301" s="11">
        <f t="shared" si="39"/>
        <v>0</v>
      </c>
      <c r="M301" s="8"/>
      <c r="N301" s="2" t="s">
        <v>711</v>
      </c>
      <c r="O301" s="2" t="s">
        <v>52</v>
      </c>
      <c r="P301" s="2" t="s">
        <v>52</v>
      </c>
      <c r="Q301" s="2" t="s">
        <v>675</v>
      </c>
      <c r="R301" s="2" t="s">
        <v>64</v>
      </c>
      <c r="S301" s="2" t="s">
        <v>65</v>
      </c>
      <c r="T301" s="2" t="s">
        <v>65</v>
      </c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2" t="s">
        <v>52</v>
      </c>
      <c r="AS301" s="2" t="s">
        <v>52</v>
      </c>
      <c r="AT301" s="3"/>
      <c r="AU301" s="2" t="s">
        <v>712</v>
      </c>
      <c r="AV301" s="3">
        <v>402</v>
      </c>
    </row>
    <row r="302" spans="1:48" ht="30" customHeight="1">
      <c r="A302" s="8" t="s">
        <v>704</v>
      </c>
      <c r="B302" s="8" t="s">
        <v>713</v>
      </c>
      <c r="C302" s="8" t="s">
        <v>119</v>
      </c>
      <c r="D302" s="9">
        <v>3</v>
      </c>
      <c r="E302" s="11">
        <f>TRUNC(일위대가목록!E65,0)</f>
        <v>0</v>
      </c>
      <c r="F302" s="11">
        <f t="shared" si="35"/>
        <v>0</v>
      </c>
      <c r="G302" s="11">
        <f>TRUNC(일위대가목록!F65,0)</f>
        <v>0</v>
      </c>
      <c r="H302" s="11">
        <f t="shared" si="36"/>
        <v>0</v>
      </c>
      <c r="I302" s="11">
        <f>TRUNC(일위대가목록!G65,0)</f>
        <v>0</v>
      </c>
      <c r="J302" s="11">
        <f t="shared" si="37"/>
        <v>0</v>
      </c>
      <c r="K302" s="11">
        <f t="shared" si="38"/>
        <v>0</v>
      </c>
      <c r="L302" s="11">
        <f t="shared" si="39"/>
        <v>0</v>
      </c>
      <c r="M302" s="8"/>
      <c r="N302" s="2" t="s">
        <v>715</v>
      </c>
      <c r="O302" s="2" t="s">
        <v>52</v>
      </c>
      <c r="P302" s="2" t="s">
        <v>52</v>
      </c>
      <c r="Q302" s="2" t="s">
        <v>675</v>
      </c>
      <c r="R302" s="2" t="s">
        <v>64</v>
      </c>
      <c r="S302" s="2" t="s">
        <v>65</v>
      </c>
      <c r="T302" s="2" t="s">
        <v>65</v>
      </c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2" t="s">
        <v>52</v>
      </c>
      <c r="AS302" s="2" t="s">
        <v>52</v>
      </c>
      <c r="AT302" s="3"/>
      <c r="AU302" s="2" t="s">
        <v>716</v>
      </c>
      <c r="AV302" s="3">
        <v>403</v>
      </c>
    </row>
    <row r="303" spans="1:48" ht="30" customHeight="1">
      <c r="A303" s="8" t="s">
        <v>717</v>
      </c>
      <c r="B303" s="8" t="s">
        <v>718</v>
      </c>
      <c r="C303" s="8" t="s">
        <v>77</v>
      </c>
      <c r="D303" s="9">
        <v>1</v>
      </c>
      <c r="E303" s="11">
        <f>TRUNC(일위대가목록!E95,0)</f>
        <v>0</v>
      </c>
      <c r="F303" s="11">
        <f t="shared" si="35"/>
        <v>0</v>
      </c>
      <c r="G303" s="11">
        <f>TRUNC(일위대가목록!F95,0)</f>
        <v>0</v>
      </c>
      <c r="H303" s="11">
        <f t="shared" si="36"/>
        <v>0</v>
      </c>
      <c r="I303" s="11">
        <f>TRUNC(일위대가목록!G95,0)</f>
        <v>0</v>
      </c>
      <c r="J303" s="11">
        <f t="shared" si="37"/>
        <v>0</v>
      </c>
      <c r="K303" s="11">
        <f t="shared" si="38"/>
        <v>0</v>
      </c>
      <c r="L303" s="11">
        <f t="shared" si="39"/>
        <v>0</v>
      </c>
      <c r="M303" s="8"/>
      <c r="N303" s="2" t="s">
        <v>720</v>
      </c>
      <c r="O303" s="2" t="s">
        <v>52</v>
      </c>
      <c r="P303" s="2" t="s">
        <v>52</v>
      </c>
      <c r="Q303" s="2" t="s">
        <v>675</v>
      </c>
      <c r="R303" s="2" t="s">
        <v>64</v>
      </c>
      <c r="S303" s="2" t="s">
        <v>65</v>
      </c>
      <c r="T303" s="2" t="s">
        <v>65</v>
      </c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2" t="s">
        <v>52</v>
      </c>
      <c r="AS303" s="2" t="s">
        <v>52</v>
      </c>
      <c r="AT303" s="3"/>
      <c r="AU303" s="2" t="s">
        <v>721</v>
      </c>
      <c r="AV303" s="3">
        <v>404</v>
      </c>
    </row>
    <row r="304" spans="1:48" ht="30" customHeight="1">
      <c r="A304" s="8" t="s">
        <v>717</v>
      </c>
      <c r="B304" s="8" t="s">
        <v>722</v>
      </c>
      <c r="C304" s="8" t="s">
        <v>77</v>
      </c>
      <c r="D304" s="9">
        <v>4</v>
      </c>
      <c r="E304" s="11">
        <f>TRUNC(일위대가목록!E96,0)</f>
        <v>0</v>
      </c>
      <c r="F304" s="11">
        <f t="shared" si="35"/>
        <v>0</v>
      </c>
      <c r="G304" s="11">
        <f>TRUNC(일위대가목록!F96,0)</f>
        <v>0</v>
      </c>
      <c r="H304" s="11">
        <f t="shared" si="36"/>
        <v>0</v>
      </c>
      <c r="I304" s="11">
        <f>TRUNC(일위대가목록!G96,0)</f>
        <v>0</v>
      </c>
      <c r="J304" s="11">
        <f t="shared" si="37"/>
        <v>0</v>
      </c>
      <c r="K304" s="11">
        <f t="shared" si="38"/>
        <v>0</v>
      </c>
      <c r="L304" s="11">
        <f t="shared" si="39"/>
        <v>0</v>
      </c>
      <c r="M304" s="8"/>
      <c r="N304" s="2" t="s">
        <v>724</v>
      </c>
      <c r="O304" s="2" t="s">
        <v>52</v>
      </c>
      <c r="P304" s="2" t="s">
        <v>52</v>
      </c>
      <c r="Q304" s="2" t="s">
        <v>675</v>
      </c>
      <c r="R304" s="2" t="s">
        <v>64</v>
      </c>
      <c r="S304" s="2" t="s">
        <v>65</v>
      </c>
      <c r="T304" s="2" t="s">
        <v>65</v>
      </c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2" t="s">
        <v>52</v>
      </c>
      <c r="AS304" s="2" t="s">
        <v>52</v>
      </c>
      <c r="AT304" s="3"/>
      <c r="AU304" s="2" t="s">
        <v>725</v>
      </c>
      <c r="AV304" s="3">
        <v>405</v>
      </c>
    </row>
    <row r="305" spans="1:48" ht="30" customHeight="1">
      <c r="A305" s="8" t="s">
        <v>726</v>
      </c>
      <c r="B305" s="8" t="s">
        <v>727</v>
      </c>
      <c r="C305" s="8" t="s">
        <v>728</v>
      </c>
      <c r="D305" s="9">
        <v>8.9600000000000009</v>
      </c>
      <c r="E305" s="11">
        <f>TRUNC(일위대가목록!E97,0)</f>
        <v>0</v>
      </c>
      <c r="F305" s="11">
        <f t="shared" si="35"/>
        <v>0</v>
      </c>
      <c r="G305" s="11">
        <f>TRUNC(일위대가목록!F97,0)</f>
        <v>0</v>
      </c>
      <c r="H305" s="11">
        <f t="shared" si="36"/>
        <v>0</v>
      </c>
      <c r="I305" s="11">
        <f>TRUNC(일위대가목록!G97,0)</f>
        <v>0</v>
      </c>
      <c r="J305" s="11">
        <f t="shared" si="37"/>
        <v>0</v>
      </c>
      <c r="K305" s="11">
        <f t="shared" si="38"/>
        <v>0</v>
      </c>
      <c r="L305" s="11">
        <f t="shared" si="39"/>
        <v>0</v>
      </c>
      <c r="M305" s="8"/>
      <c r="N305" s="2" t="s">
        <v>730</v>
      </c>
      <c r="O305" s="2" t="s">
        <v>52</v>
      </c>
      <c r="P305" s="2" t="s">
        <v>52</v>
      </c>
      <c r="Q305" s="2" t="s">
        <v>675</v>
      </c>
      <c r="R305" s="2" t="s">
        <v>64</v>
      </c>
      <c r="S305" s="2" t="s">
        <v>65</v>
      </c>
      <c r="T305" s="2" t="s">
        <v>65</v>
      </c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2" t="s">
        <v>52</v>
      </c>
      <c r="AS305" s="2" t="s">
        <v>52</v>
      </c>
      <c r="AT305" s="3"/>
      <c r="AU305" s="2" t="s">
        <v>731</v>
      </c>
      <c r="AV305" s="3">
        <v>406</v>
      </c>
    </row>
    <row r="306" spans="1:48" ht="30" customHeight="1">
      <c r="A306" s="8" t="s">
        <v>732</v>
      </c>
      <c r="B306" s="8" t="s">
        <v>733</v>
      </c>
      <c r="C306" s="8" t="s">
        <v>450</v>
      </c>
      <c r="D306" s="9">
        <v>1</v>
      </c>
      <c r="E306" s="11">
        <f>TRUNC(단가대비표!O168,0)</f>
        <v>0</v>
      </c>
      <c r="F306" s="11">
        <f t="shared" si="35"/>
        <v>0</v>
      </c>
      <c r="G306" s="11">
        <f>TRUNC(단가대비표!P168,0)</f>
        <v>0</v>
      </c>
      <c r="H306" s="11">
        <f t="shared" si="36"/>
        <v>0</v>
      </c>
      <c r="I306" s="11">
        <f>TRUNC(단가대비표!V168,0)</f>
        <v>0</v>
      </c>
      <c r="J306" s="11">
        <f t="shared" si="37"/>
        <v>0</v>
      </c>
      <c r="K306" s="11">
        <f t="shared" si="38"/>
        <v>0</v>
      </c>
      <c r="L306" s="11">
        <f t="shared" si="39"/>
        <v>0</v>
      </c>
      <c r="M306" s="8"/>
      <c r="N306" s="2" t="s">
        <v>734</v>
      </c>
      <c r="O306" s="2" t="s">
        <v>52</v>
      </c>
      <c r="P306" s="2" t="s">
        <v>52</v>
      </c>
      <c r="Q306" s="2" t="s">
        <v>675</v>
      </c>
      <c r="R306" s="2" t="s">
        <v>65</v>
      </c>
      <c r="S306" s="2" t="s">
        <v>65</v>
      </c>
      <c r="T306" s="2" t="s">
        <v>64</v>
      </c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2" t="s">
        <v>52</v>
      </c>
      <c r="AS306" s="2" t="s">
        <v>52</v>
      </c>
      <c r="AT306" s="3"/>
      <c r="AU306" s="2" t="s">
        <v>735</v>
      </c>
      <c r="AV306" s="3">
        <v>407</v>
      </c>
    </row>
    <row r="307" spans="1:48" ht="30" customHeight="1">
      <c r="A307" s="8" t="s">
        <v>732</v>
      </c>
      <c r="B307" s="8" t="s">
        <v>736</v>
      </c>
      <c r="C307" s="8" t="s">
        <v>450</v>
      </c>
      <c r="D307" s="9">
        <v>4</v>
      </c>
      <c r="E307" s="11">
        <f>TRUNC(단가대비표!O169,0)</f>
        <v>0</v>
      </c>
      <c r="F307" s="11">
        <f t="shared" si="35"/>
        <v>0</v>
      </c>
      <c r="G307" s="11">
        <f>TRUNC(단가대비표!P169,0)</f>
        <v>0</v>
      </c>
      <c r="H307" s="11">
        <f t="shared" si="36"/>
        <v>0</v>
      </c>
      <c r="I307" s="11">
        <f>TRUNC(단가대비표!V169,0)</f>
        <v>0</v>
      </c>
      <c r="J307" s="11">
        <f t="shared" si="37"/>
        <v>0</v>
      </c>
      <c r="K307" s="11">
        <f t="shared" si="38"/>
        <v>0</v>
      </c>
      <c r="L307" s="11">
        <f t="shared" si="39"/>
        <v>0</v>
      </c>
      <c r="M307" s="8"/>
      <c r="N307" s="2" t="s">
        <v>737</v>
      </c>
      <c r="O307" s="2" t="s">
        <v>52</v>
      </c>
      <c r="P307" s="2" t="s">
        <v>52</v>
      </c>
      <c r="Q307" s="2" t="s">
        <v>675</v>
      </c>
      <c r="R307" s="2" t="s">
        <v>65</v>
      </c>
      <c r="S307" s="2" t="s">
        <v>65</v>
      </c>
      <c r="T307" s="2" t="s">
        <v>64</v>
      </c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2" t="s">
        <v>52</v>
      </c>
      <c r="AS307" s="2" t="s">
        <v>52</v>
      </c>
      <c r="AT307" s="3"/>
      <c r="AU307" s="2" t="s">
        <v>738</v>
      </c>
      <c r="AV307" s="3">
        <v>408</v>
      </c>
    </row>
    <row r="308" spans="1:48" ht="30" customHeight="1">
      <c r="A308" s="8" t="s">
        <v>739</v>
      </c>
      <c r="B308" s="8" t="s">
        <v>740</v>
      </c>
      <c r="C308" s="8" t="s">
        <v>119</v>
      </c>
      <c r="D308" s="9">
        <v>150</v>
      </c>
      <c r="E308" s="11">
        <f>TRUNC(단가대비표!O109,0)</f>
        <v>0</v>
      </c>
      <c r="F308" s="11">
        <f t="shared" si="35"/>
        <v>0</v>
      </c>
      <c r="G308" s="11">
        <f>TRUNC(단가대비표!P109,0)</f>
        <v>0</v>
      </c>
      <c r="H308" s="11">
        <f t="shared" si="36"/>
        <v>0</v>
      </c>
      <c r="I308" s="11">
        <f>TRUNC(단가대비표!V109,0)</f>
        <v>0</v>
      </c>
      <c r="J308" s="11">
        <f t="shared" si="37"/>
        <v>0</v>
      </c>
      <c r="K308" s="11">
        <f t="shared" si="38"/>
        <v>0</v>
      </c>
      <c r="L308" s="11">
        <f t="shared" si="39"/>
        <v>0</v>
      </c>
      <c r="M308" s="8"/>
      <c r="N308" s="2" t="s">
        <v>741</v>
      </c>
      <c r="O308" s="2" t="s">
        <v>52</v>
      </c>
      <c r="P308" s="2" t="s">
        <v>52</v>
      </c>
      <c r="Q308" s="2" t="s">
        <v>675</v>
      </c>
      <c r="R308" s="2" t="s">
        <v>65</v>
      </c>
      <c r="S308" s="2" t="s">
        <v>65</v>
      </c>
      <c r="T308" s="2" t="s">
        <v>64</v>
      </c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2" t="s">
        <v>52</v>
      </c>
      <c r="AS308" s="2" t="s">
        <v>52</v>
      </c>
      <c r="AT308" s="3"/>
      <c r="AU308" s="2" t="s">
        <v>742</v>
      </c>
      <c r="AV308" s="3">
        <v>409</v>
      </c>
    </row>
    <row r="309" spans="1:48" ht="30" customHeight="1">
      <c r="A309" s="8" t="s">
        <v>739</v>
      </c>
      <c r="B309" s="8" t="s">
        <v>743</v>
      </c>
      <c r="C309" s="8" t="s">
        <v>119</v>
      </c>
      <c r="D309" s="9">
        <v>1500</v>
      </c>
      <c r="E309" s="11">
        <f>TRUNC(단가대비표!O110,0)</f>
        <v>0</v>
      </c>
      <c r="F309" s="11">
        <f t="shared" si="35"/>
        <v>0</v>
      </c>
      <c r="G309" s="11">
        <f>TRUNC(단가대비표!P110,0)</f>
        <v>0</v>
      </c>
      <c r="H309" s="11">
        <f t="shared" si="36"/>
        <v>0</v>
      </c>
      <c r="I309" s="11">
        <f>TRUNC(단가대비표!V110,0)</f>
        <v>0</v>
      </c>
      <c r="J309" s="11">
        <f t="shared" si="37"/>
        <v>0</v>
      </c>
      <c r="K309" s="11">
        <f t="shared" si="38"/>
        <v>0</v>
      </c>
      <c r="L309" s="11">
        <f t="shared" si="39"/>
        <v>0</v>
      </c>
      <c r="M309" s="8"/>
      <c r="N309" s="2" t="s">
        <v>744</v>
      </c>
      <c r="O309" s="2" t="s">
        <v>52</v>
      </c>
      <c r="P309" s="2" t="s">
        <v>52</v>
      </c>
      <c r="Q309" s="2" t="s">
        <v>675</v>
      </c>
      <c r="R309" s="2" t="s">
        <v>65</v>
      </c>
      <c r="S309" s="2" t="s">
        <v>65</v>
      </c>
      <c r="T309" s="2" t="s">
        <v>64</v>
      </c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2" t="s">
        <v>52</v>
      </c>
      <c r="AS309" s="2" t="s">
        <v>52</v>
      </c>
      <c r="AT309" s="3"/>
      <c r="AU309" s="2" t="s">
        <v>745</v>
      </c>
      <c r="AV309" s="3">
        <v>410</v>
      </c>
    </row>
    <row r="310" spans="1:48" ht="30" customHeight="1">
      <c r="A310" s="8" t="s">
        <v>739</v>
      </c>
      <c r="B310" s="8" t="s">
        <v>746</v>
      </c>
      <c r="C310" s="8" t="s">
        <v>119</v>
      </c>
      <c r="D310" s="9">
        <v>150</v>
      </c>
      <c r="E310" s="11">
        <f>TRUNC(단가대비표!O111,0)</f>
        <v>0</v>
      </c>
      <c r="F310" s="11">
        <f t="shared" si="35"/>
        <v>0</v>
      </c>
      <c r="G310" s="11">
        <f>TRUNC(단가대비표!P111,0)</f>
        <v>0</v>
      </c>
      <c r="H310" s="11">
        <f t="shared" si="36"/>
        <v>0</v>
      </c>
      <c r="I310" s="11">
        <f>TRUNC(단가대비표!V111,0)</f>
        <v>0</v>
      </c>
      <c r="J310" s="11">
        <f t="shared" si="37"/>
        <v>0</v>
      </c>
      <c r="K310" s="11">
        <f t="shared" si="38"/>
        <v>0</v>
      </c>
      <c r="L310" s="11">
        <f t="shared" si="39"/>
        <v>0</v>
      </c>
      <c r="M310" s="8"/>
      <c r="N310" s="2" t="s">
        <v>747</v>
      </c>
      <c r="O310" s="2" t="s">
        <v>52</v>
      </c>
      <c r="P310" s="2" t="s">
        <v>52</v>
      </c>
      <c r="Q310" s="2" t="s">
        <v>675</v>
      </c>
      <c r="R310" s="2" t="s">
        <v>65</v>
      </c>
      <c r="S310" s="2" t="s">
        <v>65</v>
      </c>
      <c r="T310" s="2" t="s">
        <v>64</v>
      </c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2" t="s">
        <v>52</v>
      </c>
      <c r="AS310" s="2" t="s">
        <v>52</v>
      </c>
      <c r="AT310" s="3"/>
      <c r="AU310" s="2" t="s">
        <v>748</v>
      </c>
      <c r="AV310" s="3">
        <v>411</v>
      </c>
    </row>
    <row r="311" spans="1:48" ht="30" customHeight="1">
      <c r="A311" s="8" t="s">
        <v>739</v>
      </c>
      <c r="B311" s="8" t="s">
        <v>749</v>
      </c>
      <c r="C311" s="8" t="s">
        <v>119</v>
      </c>
      <c r="D311" s="9">
        <v>260</v>
      </c>
      <c r="E311" s="11">
        <f>TRUNC(단가대비표!O112,0)</f>
        <v>0</v>
      </c>
      <c r="F311" s="11">
        <f t="shared" si="35"/>
        <v>0</v>
      </c>
      <c r="G311" s="11">
        <f>TRUNC(단가대비표!P112,0)</f>
        <v>0</v>
      </c>
      <c r="H311" s="11">
        <f t="shared" si="36"/>
        <v>0</v>
      </c>
      <c r="I311" s="11">
        <f>TRUNC(단가대비표!V112,0)</f>
        <v>0</v>
      </c>
      <c r="J311" s="11">
        <f t="shared" si="37"/>
        <v>0</v>
      </c>
      <c r="K311" s="11">
        <f t="shared" si="38"/>
        <v>0</v>
      </c>
      <c r="L311" s="11">
        <f t="shared" si="39"/>
        <v>0</v>
      </c>
      <c r="M311" s="8"/>
      <c r="N311" s="2" t="s">
        <v>750</v>
      </c>
      <c r="O311" s="2" t="s">
        <v>52</v>
      </c>
      <c r="P311" s="2" t="s">
        <v>52</v>
      </c>
      <c r="Q311" s="2" t="s">
        <v>675</v>
      </c>
      <c r="R311" s="2" t="s">
        <v>65</v>
      </c>
      <c r="S311" s="2" t="s">
        <v>65</v>
      </c>
      <c r="T311" s="2" t="s">
        <v>64</v>
      </c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2" t="s">
        <v>52</v>
      </c>
      <c r="AS311" s="2" t="s">
        <v>52</v>
      </c>
      <c r="AT311" s="3"/>
      <c r="AU311" s="2" t="s">
        <v>751</v>
      </c>
      <c r="AV311" s="3">
        <v>412</v>
      </c>
    </row>
    <row r="312" spans="1:48" ht="30" customHeight="1">
      <c r="A312" s="8" t="s">
        <v>739</v>
      </c>
      <c r="B312" s="8" t="s">
        <v>752</v>
      </c>
      <c r="C312" s="8" t="s">
        <v>119</v>
      </c>
      <c r="D312" s="9">
        <v>260</v>
      </c>
      <c r="E312" s="11">
        <f>TRUNC(단가대비표!O113,0)</f>
        <v>0</v>
      </c>
      <c r="F312" s="11">
        <f t="shared" si="35"/>
        <v>0</v>
      </c>
      <c r="G312" s="11">
        <f>TRUNC(단가대비표!P113,0)</f>
        <v>0</v>
      </c>
      <c r="H312" s="11">
        <f t="shared" si="36"/>
        <v>0</v>
      </c>
      <c r="I312" s="11">
        <f>TRUNC(단가대비표!V113,0)</f>
        <v>0</v>
      </c>
      <c r="J312" s="11">
        <f t="shared" si="37"/>
        <v>0</v>
      </c>
      <c r="K312" s="11">
        <f t="shared" si="38"/>
        <v>0</v>
      </c>
      <c r="L312" s="11">
        <f t="shared" si="39"/>
        <v>0</v>
      </c>
      <c r="M312" s="8"/>
      <c r="N312" s="2" t="s">
        <v>753</v>
      </c>
      <c r="O312" s="2" t="s">
        <v>52</v>
      </c>
      <c r="P312" s="2" t="s">
        <v>52</v>
      </c>
      <c r="Q312" s="2" t="s">
        <v>675</v>
      </c>
      <c r="R312" s="2" t="s">
        <v>65</v>
      </c>
      <c r="S312" s="2" t="s">
        <v>65</v>
      </c>
      <c r="T312" s="2" t="s">
        <v>64</v>
      </c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2" t="s">
        <v>52</v>
      </c>
      <c r="AS312" s="2" t="s">
        <v>52</v>
      </c>
      <c r="AT312" s="3"/>
      <c r="AU312" s="2" t="s">
        <v>754</v>
      </c>
      <c r="AV312" s="3">
        <v>413</v>
      </c>
    </row>
    <row r="313" spans="1:48" ht="3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48" ht="3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48" ht="30" customHeight="1">
      <c r="A315" s="8" t="s">
        <v>211</v>
      </c>
      <c r="B315" s="9"/>
      <c r="C315" s="9"/>
      <c r="D315" s="9"/>
      <c r="E315" s="9"/>
      <c r="F315" s="11">
        <f>SUM(F293:F314)</f>
        <v>0</v>
      </c>
      <c r="G315" s="9"/>
      <c r="H315" s="11">
        <f>SUM(H293:H314)</f>
        <v>0</v>
      </c>
      <c r="I315" s="9"/>
      <c r="J315" s="11">
        <f>SUM(J293:J314)</f>
        <v>0</v>
      </c>
      <c r="K315" s="9"/>
      <c r="L315" s="11">
        <f>SUM(L293:L314)</f>
        <v>0</v>
      </c>
      <c r="M315" s="9"/>
      <c r="N315" t="s">
        <v>212</v>
      </c>
    </row>
    <row r="316" spans="1:48" ht="30" customHeight="1">
      <c r="A316" s="8" t="s">
        <v>760</v>
      </c>
      <c r="B316" s="9" t="s">
        <v>762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3"/>
      <c r="O316" s="3"/>
      <c r="P316" s="3"/>
      <c r="Q316" s="2" t="s">
        <v>761</v>
      </c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ht="30" customHeight="1">
      <c r="A317" s="8" t="s">
        <v>165</v>
      </c>
      <c r="B317" s="8" t="s">
        <v>166</v>
      </c>
      <c r="C317" s="8" t="s">
        <v>167</v>
      </c>
      <c r="D317" s="9">
        <v>1</v>
      </c>
      <c r="E317" s="11">
        <f>TRUNC(단가대비표!O67,0)</f>
        <v>0</v>
      </c>
      <c r="F317" s="11">
        <f t="shared" ref="F317:F326" si="40">TRUNC(E317*D317, 0)</f>
        <v>0</v>
      </c>
      <c r="G317" s="11">
        <f>TRUNC(단가대비표!P67,0)</f>
        <v>0</v>
      </c>
      <c r="H317" s="11">
        <f t="shared" ref="H317:H326" si="41">TRUNC(G317*D317, 0)</f>
        <v>0</v>
      </c>
      <c r="I317" s="11">
        <f>TRUNC(단가대비표!V67,0)</f>
        <v>0</v>
      </c>
      <c r="J317" s="11">
        <f t="shared" ref="J317:J326" si="42">TRUNC(I317*D317, 0)</f>
        <v>0</v>
      </c>
      <c r="K317" s="11">
        <f t="shared" ref="K317:K326" si="43">TRUNC(E317+G317+I317, 0)</f>
        <v>0</v>
      </c>
      <c r="L317" s="11">
        <f t="shared" ref="L317:L326" si="44">TRUNC(F317+H317+J317, 0)</f>
        <v>0</v>
      </c>
      <c r="M317" s="8"/>
      <c r="N317" s="2" t="s">
        <v>763</v>
      </c>
      <c r="O317" s="2" t="s">
        <v>52</v>
      </c>
      <c r="P317" s="2" t="s">
        <v>52</v>
      </c>
      <c r="Q317" s="2" t="s">
        <v>761</v>
      </c>
      <c r="R317" s="2" t="s">
        <v>65</v>
      </c>
      <c r="S317" s="2" t="s">
        <v>65</v>
      </c>
      <c r="T317" s="2" t="s">
        <v>64</v>
      </c>
      <c r="U317" s="3"/>
      <c r="V317" s="3"/>
      <c r="W317" s="3"/>
      <c r="X317" s="3">
        <v>1</v>
      </c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2" t="s">
        <v>52</v>
      </c>
      <c r="AS317" s="2" t="s">
        <v>52</v>
      </c>
      <c r="AT317" s="3"/>
      <c r="AU317" s="2" t="s">
        <v>764</v>
      </c>
      <c r="AV317" s="3">
        <v>462</v>
      </c>
    </row>
    <row r="318" spans="1:48" ht="30" customHeight="1">
      <c r="A318" s="8" t="s">
        <v>165</v>
      </c>
      <c r="B318" s="8" t="s">
        <v>171</v>
      </c>
      <c r="C318" s="8" t="s">
        <v>167</v>
      </c>
      <c r="D318" s="9">
        <v>1</v>
      </c>
      <c r="E318" s="11">
        <f>TRUNC(단가대비표!O68,0)</f>
        <v>0</v>
      </c>
      <c r="F318" s="11">
        <f t="shared" si="40"/>
        <v>0</v>
      </c>
      <c r="G318" s="11">
        <f>TRUNC(단가대비표!P68,0)</f>
        <v>0</v>
      </c>
      <c r="H318" s="11">
        <f t="shared" si="41"/>
        <v>0</v>
      </c>
      <c r="I318" s="11">
        <f>TRUNC(단가대비표!V68,0)</f>
        <v>0</v>
      </c>
      <c r="J318" s="11">
        <f t="shared" si="42"/>
        <v>0</v>
      </c>
      <c r="K318" s="11">
        <f t="shared" si="43"/>
        <v>0</v>
      </c>
      <c r="L318" s="11">
        <f t="shared" si="44"/>
        <v>0</v>
      </c>
      <c r="M318" s="8"/>
      <c r="N318" s="2" t="s">
        <v>765</v>
      </c>
      <c r="O318" s="2" t="s">
        <v>52</v>
      </c>
      <c r="P318" s="2" t="s">
        <v>52</v>
      </c>
      <c r="Q318" s="2" t="s">
        <v>761</v>
      </c>
      <c r="R318" s="2" t="s">
        <v>65</v>
      </c>
      <c r="S318" s="2" t="s">
        <v>65</v>
      </c>
      <c r="T318" s="2" t="s">
        <v>64</v>
      </c>
      <c r="U318" s="3"/>
      <c r="V318" s="3"/>
      <c r="W318" s="3"/>
      <c r="X318" s="3">
        <v>1</v>
      </c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2" t="s">
        <v>52</v>
      </c>
      <c r="AS318" s="2" t="s">
        <v>52</v>
      </c>
      <c r="AT318" s="3"/>
      <c r="AU318" s="2" t="s">
        <v>766</v>
      </c>
      <c r="AV318" s="3">
        <v>463</v>
      </c>
    </row>
    <row r="319" spans="1:48" ht="30" customHeight="1">
      <c r="A319" s="8" t="s">
        <v>165</v>
      </c>
      <c r="B319" s="8" t="s">
        <v>175</v>
      </c>
      <c r="C319" s="8" t="s">
        <v>167</v>
      </c>
      <c r="D319" s="9">
        <v>1</v>
      </c>
      <c r="E319" s="11">
        <f>TRUNC(단가대비표!O69,0)</f>
        <v>0</v>
      </c>
      <c r="F319" s="11">
        <f t="shared" si="40"/>
        <v>0</v>
      </c>
      <c r="G319" s="11">
        <f>TRUNC(단가대비표!P69,0)</f>
        <v>0</v>
      </c>
      <c r="H319" s="11">
        <f t="shared" si="41"/>
        <v>0</v>
      </c>
      <c r="I319" s="11">
        <f>TRUNC(단가대비표!V69,0)</f>
        <v>0</v>
      </c>
      <c r="J319" s="11">
        <f t="shared" si="42"/>
        <v>0</v>
      </c>
      <c r="K319" s="11">
        <f t="shared" si="43"/>
        <v>0</v>
      </c>
      <c r="L319" s="11">
        <f t="shared" si="44"/>
        <v>0</v>
      </c>
      <c r="M319" s="8"/>
      <c r="N319" s="2" t="s">
        <v>767</v>
      </c>
      <c r="O319" s="2" t="s">
        <v>52</v>
      </c>
      <c r="P319" s="2" t="s">
        <v>52</v>
      </c>
      <c r="Q319" s="2" t="s">
        <v>761</v>
      </c>
      <c r="R319" s="2" t="s">
        <v>65</v>
      </c>
      <c r="S319" s="2" t="s">
        <v>65</v>
      </c>
      <c r="T319" s="2" t="s">
        <v>64</v>
      </c>
      <c r="U319" s="3"/>
      <c r="V319" s="3"/>
      <c r="W319" s="3"/>
      <c r="X319" s="3">
        <v>1</v>
      </c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2" t="s">
        <v>52</v>
      </c>
      <c r="AS319" s="2" t="s">
        <v>52</v>
      </c>
      <c r="AT319" s="3"/>
      <c r="AU319" s="2" t="s">
        <v>768</v>
      </c>
      <c r="AV319" s="3">
        <v>464</v>
      </c>
    </row>
    <row r="320" spans="1:48" ht="30" customHeight="1">
      <c r="A320" s="8" t="s">
        <v>165</v>
      </c>
      <c r="B320" s="8" t="s">
        <v>179</v>
      </c>
      <c r="C320" s="8" t="s">
        <v>167</v>
      </c>
      <c r="D320" s="9">
        <v>1</v>
      </c>
      <c r="E320" s="11">
        <f>TRUNC(단가대비표!O70,0)</f>
        <v>0</v>
      </c>
      <c r="F320" s="11">
        <f t="shared" si="40"/>
        <v>0</v>
      </c>
      <c r="G320" s="11">
        <f>TRUNC(단가대비표!P70,0)</f>
        <v>0</v>
      </c>
      <c r="H320" s="11">
        <f t="shared" si="41"/>
        <v>0</v>
      </c>
      <c r="I320" s="11">
        <f>TRUNC(단가대비표!V70,0)</f>
        <v>0</v>
      </c>
      <c r="J320" s="11">
        <f t="shared" si="42"/>
        <v>0</v>
      </c>
      <c r="K320" s="11">
        <f t="shared" si="43"/>
        <v>0</v>
      </c>
      <c r="L320" s="11">
        <f t="shared" si="44"/>
        <v>0</v>
      </c>
      <c r="M320" s="8"/>
      <c r="N320" s="2" t="s">
        <v>769</v>
      </c>
      <c r="O320" s="2" t="s">
        <v>52</v>
      </c>
      <c r="P320" s="2" t="s">
        <v>52</v>
      </c>
      <c r="Q320" s="2" t="s">
        <v>761</v>
      </c>
      <c r="R320" s="2" t="s">
        <v>65</v>
      </c>
      <c r="S320" s="2" t="s">
        <v>65</v>
      </c>
      <c r="T320" s="2" t="s">
        <v>64</v>
      </c>
      <c r="U320" s="3"/>
      <c r="V320" s="3"/>
      <c r="W320" s="3"/>
      <c r="X320" s="3">
        <v>1</v>
      </c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2" t="s">
        <v>52</v>
      </c>
      <c r="AS320" s="2" t="s">
        <v>52</v>
      </c>
      <c r="AT320" s="3"/>
      <c r="AU320" s="2" t="s">
        <v>770</v>
      </c>
      <c r="AV320" s="3">
        <v>465</v>
      </c>
    </row>
    <row r="321" spans="1:48" ht="30" customHeight="1">
      <c r="A321" s="8" t="s">
        <v>183</v>
      </c>
      <c r="B321" s="8" t="s">
        <v>184</v>
      </c>
      <c r="C321" s="8" t="s">
        <v>167</v>
      </c>
      <c r="D321" s="9">
        <v>5</v>
      </c>
      <c r="E321" s="11">
        <f>TRUNC(단가대비표!O71,0)</f>
        <v>0</v>
      </c>
      <c r="F321" s="11">
        <f t="shared" si="40"/>
        <v>0</v>
      </c>
      <c r="G321" s="11">
        <f>TRUNC(단가대비표!P71,0)</f>
        <v>0</v>
      </c>
      <c r="H321" s="11">
        <f t="shared" si="41"/>
        <v>0</v>
      </c>
      <c r="I321" s="11">
        <f>TRUNC(단가대비표!V71,0)</f>
        <v>0</v>
      </c>
      <c r="J321" s="11">
        <f t="shared" si="42"/>
        <v>0</v>
      </c>
      <c r="K321" s="11">
        <f t="shared" si="43"/>
        <v>0</v>
      </c>
      <c r="L321" s="11">
        <f t="shared" si="44"/>
        <v>0</v>
      </c>
      <c r="M321" s="8"/>
      <c r="N321" s="2" t="s">
        <v>771</v>
      </c>
      <c r="O321" s="2" t="s">
        <v>52</v>
      </c>
      <c r="P321" s="2" t="s">
        <v>52</v>
      </c>
      <c r="Q321" s="2" t="s">
        <v>761</v>
      </c>
      <c r="R321" s="2" t="s">
        <v>65</v>
      </c>
      <c r="S321" s="2" t="s">
        <v>65</v>
      </c>
      <c r="T321" s="2" t="s">
        <v>64</v>
      </c>
      <c r="U321" s="3"/>
      <c r="V321" s="3"/>
      <c r="W321" s="3"/>
      <c r="X321" s="3">
        <v>1</v>
      </c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2" t="s">
        <v>52</v>
      </c>
      <c r="AS321" s="2" t="s">
        <v>52</v>
      </c>
      <c r="AT321" s="3"/>
      <c r="AU321" s="2" t="s">
        <v>772</v>
      </c>
      <c r="AV321" s="3">
        <v>466</v>
      </c>
    </row>
    <row r="322" spans="1:48" ht="30" customHeight="1">
      <c r="A322" s="8" t="s">
        <v>192</v>
      </c>
      <c r="B322" s="8" t="s">
        <v>193</v>
      </c>
      <c r="C322" s="8" t="s">
        <v>167</v>
      </c>
      <c r="D322" s="9">
        <v>8</v>
      </c>
      <c r="E322" s="11">
        <f>TRUNC(단가대비표!O72,0)</f>
        <v>0</v>
      </c>
      <c r="F322" s="11">
        <f t="shared" si="40"/>
        <v>0</v>
      </c>
      <c r="G322" s="11">
        <f>TRUNC(단가대비표!P72,0)</f>
        <v>0</v>
      </c>
      <c r="H322" s="11">
        <f t="shared" si="41"/>
        <v>0</v>
      </c>
      <c r="I322" s="11">
        <f>TRUNC(단가대비표!V72,0)</f>
        <v>0</v>
      </c>
      <c r="J322" s="11">
        <f t="shared" si="42"/>
        <v>0</v>
      </c>
      <c r="K322" s="11">
        <f t="shared" si="43"/>
        <v>0</v>
      </c>
      <c r="L322" s="11">
        <f t="shared" si="44"/>
        <v>0</v>
      </c>
      <c r="M322" s="8"/>
      <c r="N322" s="2" t="s">
        <v>773</v>
      </c>
      <c r="O322" s="2" t="s">
        <v>52</v>
      </c>
      <c r="P322" s="2" t="s">
        <v>52</v>
      </c>
      <c r="Q322" s="2" t="s">
        <v>761</v>
      </c>
      <c r="R322" s="2" t="s">
        <v>65</v>
      </c>
      <c r="S322" s="2" t="s">
        <v>65</v>
      </c>
      <c r="T322" s="2" t="s">
        <v>64</v>
      </c>
      <c r="U322" s="3"/>
      <c r="V322" s="3"/>
      <c r="W322" s="3"/>
      <c r="X322" s="3">
        <v>1</v>
      </c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2" t="s">
        <v>52</v>
      </c>
      <c r="AS322" s="2" t="s">
        <v>52</v>
      </c>
      <c r="AT322" s="3"/>
      <c r="AU322" s="2" t="s">
        <v>774</v>
      </c>
      <c r="AV322" s="3">
        <v>467</v>
      </c>
    </row>
    <row r="323" spans="1:48" ht="30" customHeight="1">
      <c r="A323" s="8" t="s">
        <v>202</v>
      </c>
      <c r="B323" s="8" t="s">
        <v>203</v>
      </c>
      <c r="C323" s="8" t="s">
        <v>167</v>
      </c>
      <c r="D323" s="9">
        <v>13</v>
      </c>
      <c r="E323" s="11">
        <f>TRUNC(단가대비표!O73,0)</f>
        <v>0</v>
      </c>
      <c r="F323" s="11">
        <f t="shared" si="40"/>
        <v>0</v>
      </c>
      <c r="G323" s="11">
        <f>TRUNC(단가대비표!P73,0)</f>
        <v>0</v>
      </c>
      <c r="H323" s="11">
        <f t="shared" si="41"/>
        <v>0</v>
      </c>
      <c r="I323" s="11">
        <f>TRUNC(단가대비표!V73,0)</f>
        <v>0</v>
      </c>
      <c r="J323" s="11">
        <f t="shared" si="42"/>
        <v>0</v>
      </c>
      <c r="K323" s="11">
        <f t="shared" si="43"/>
        <v>0</v>
      </c>
      <c r="L323" s="11">
        <f t="shared" si="44"/>
        <v>0</v>
      </c>
      <c r="M323" s="8"/>
      <c r="N323" s="2" t="s">
        <v>775</v>
      </c>
      <c r="O323" s="2" t="s">
        <v>52</v>
      </c>
      <c r="P323" s="2" t="s">
        <v>52</v>
      </c>
      <c r="Q323" s="2" t="s">
        <v>761</v>
      </c>
      <c r="R323" s="2" t="s">
        <v>65</v>
      </c>
      <c r="S323" s="2" t="s">
        <v>65</v>
      </c>
      <c r="T323" s="2" t="s">
        <v>64</v>
      </c>
      <c r="U323" s="3"/>
      <c r="V323" s="3"/>
      <c r="W323" s="3"/>
      <c r="X323" s="3">
        <v>1</v>
      </c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2" t="s">
        <v>52</v>
      </c>
      <c r="AS323" s="2" t="s">
        <v>52</v>
      </c>
      <c r="AT323" s="3"/>
      <c r="AU323" s="2" t="s">
        <v>776</v>
      </c>
      <c r="AV323" s="3">
        <v>468</v>
      </c>
    </row>
    <row r="324" spans="1:48" ht="30" customHeight="1">
      <c r="A324" s="8" t="s">
        <v>165</v>
      </c>
      <c r="B324" s="8" t="s">
        <v>777</v>
      </c>
      <c r="C324" s="8" t="s">
        <v>167</v>
      </c>
      <c r="D324" s="9">
        <v>1</v>
      </c>
      <c r="E324" s="11">
        <f>TRUNC(단가대비표!O74,0)</f>
        <v>0</v>
      </c>
      <c r="F324" s="11">
        <f t="shared" si="40"/>
        <v>0</v>
      </c>
      <c r="G324" s="11">
        <f>TRUNC(단가대비표!P74,0)</f>
        <v>0</v>
      </c>
      <c r="H324" s="11">
        <f t="shared" si="41"/>
        <v>0</v>
      </c>
      <c r="I324" s="11">
        <f>TRUNC(단가대비표!V74,0)</f>
        <v>0</v>
      </c>
      <c r="J324" s="11">
        <f t="shared" si="42"/>
        <v>0</v>
      </c>
      <c r="K324" s="11">
        <f t="shared" si="43"/>
        <v>0</v>
      </c>
      <c r="L324" s="11">
        <f t="shared" si="44"/>
        <v>0</v>
      </c>
      <c r="M324" s="8"/>
      <c r="N324" s="2" t="s">
        <v>778</v>
      </c>
      <c r="O324" s="2" t="s">
        <v>52</v>
      </c>
      <c r="P324" s="2" t="s">
        <v>52</v>
      </c>
      <c r="Q324" s="2" t="s">
        <v>761</v>
      </c>
      <c r="R324" s="2" t="s">
        <v>65</v>
      </c>
      <c r="S324" s="2" t="s">
        <v>65</v>
      </c>
      <c r="T324" s="2" t="s">
        <v>64</v>
      </c>
      <c r="U324" s="3"/>
      <c r="V324" s="3"/>
      <c r="W324" s="3"/>
      <c r="X324" s="3">
        <v>1</v>
      </c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2" t="s">
        <v>52</v>
      </c>
      <c r="AS324" s="2" t="s">
        <v>52</v>
      </c>
      <c r="AT324" s="3"/>
      <c r="AU324" s="2" t="s">
        <v>779</v>
      </c>
      <c r="AV324" s="3">
        <v>469</v>
      </c>
    </row>
    <row r="325" spans="1:48" ht="30" customHeight="1">
      <c r="A325" s="8" t="s">
        <v>197</v>
      </c>
      <c r="B325" s="8" t="s">
        <v>198</v>
      </c>
      <c r="C325" s="8" t="s">
        <v>167</v>
      </c>
      <c r="D325" s="9">
        <v>2</v>
      </c>
      <c r="E325" s="11">
        <f>TRUNC(단가대비표!O75,0)</f>
        <v>0</v>
      </c>
      <c r="F325" s="11">
        <f t="shared" si="40"/>
        <v>0</v>
      </c>
      <c r="G325" s="11">
        <f>TRUNC(단가대비표!P75,0)</f>
        <v>0</v>
      </c>
      <c r="H325" s="11">
        <f t="shared" si="41"/>
        <v>0</v>
      </c>
      <c r="I325" s="11">
        <f>TRUNC(단가대비표!V75,0)</f>
        <v>0</v>
      </c>
      <c r="J325" s="11">
        <f t="shared" si="42"/>
        <v>0</v>
      </c>
      <c r="K325" s="11">
        <f t="shared" si="43"/>
        <v>0</v>
      </c>
      <c r="L325" s="11">
        <f t="shared" si="44"/>
        <v>0</v>
      </c>
      <c r="M325" s="8"/>
      <c r="N325" s="2" t="s">
        <v>780</v>
      </c>
      <c r="O325" s="2" t="s">
        <v>52</v>
      </c>
      <c r="P325" s="2" t="s">
        <v>52</v>
      </c>
      <c r="Q325" s="2" t="s">
        <v>761</v>
      </c>
      <c r="R325" s="2" t="s">
        <v>65</v>
      </c>
      <c r="S325" s="2" t="s">
        <v>65</v>
      </c>
      <c r="T325" s="2" t="s">
        <v>64</v>
      </c>
      <c r="U325" s="3"/>
      <c r="V325" s="3"/>
      <c r="W325" s="3"/>
      <c r="X325" s="3">
        <v>1</v>
      </c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2" t="s">
        <v>52</v>
      </c>
      <c r="AS325" s="2" t="s">
        <v>52</v>
      </c>
      <c r="AT325" s="3"/>
      <c r="AU325" s="2" t="s">
        <v>781</v>
      </c>
      <c r="AV325" s="3">
        <v>470</v>
      </c>
    </row>
    <row r="326" spans="1:48" ht="30" customHeight="1">
      <c r="A326" s="8" t="s">
        <v>165</v>
      </c>
      <c r="B326" s="8" t="s">
        <v>207</v>
      </c>
      <c r="C326" s="8" t="s">
        <v>167</v>
      </c>
      <c r="D326" s="9">
        <v>1</v>
      </c>
      <c r="E326" s="11">
        <f>TRUNC(단가대비표!O76,0)</f>
        <v>0</v>
      </c>
      <c r="F326" s="11">
        <f t="shared" si="40"/>
        <v>0</v>
      </c>
      <c r="G326" s="11">
        <f>TRUNC(단가대비표!P76,0)</f>
        <v>0</v>
      </c>
      <c r="H326" s="11">
        <f t="shared" si="41"/>
        <v>0</v>
      </c>
      <c r="I326" s="11">
        <f>TRUNC(단가대비표!V76,0)</f>
        <v>0</v>
      </c>
      <c r="J326" s="11">
        <f t="shared" si="42"/>
        <v>0</v>
      </c>
      <c r="K326" s="11">
        <f t="shared" si="43"/>
        <v>0</v>
      </c>
      <c r="L326" s="11">
        <f t="shared" si="44"/>
        <v>0</v>
      </c>
      <c r="M326" s="8"/>
      <c r="N326" s="2" t="s">
        <v>782</v>
      </c>
      <c r="O326" s="2" t="s">
        <v>52</v>
      </c>
      <c r="P326" s="2" t="s">
        <v>52</v>
      </c>
      <c r="Q326" s="2" t="s">
        <v>761</v>
      </c>
      <c r="R326" s="2" t="s">
        <v>65</v>
      </c>
      <c r="S326" s="2" t="s">
        <v>65</v>
      </c>
      <c r="T326" s="2" t="s">
        <v>64</v>
      </c>
      <c r="U326" s="3"/>
      <c r="V326" s="3"/>
      <c r="W326" s="3"/>
      <c r="X326" s="3">
        <v>1</v>
      </c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2" t="s">
        <v>52</v>
      </c>
      <c r="AS326" s="2" t="s">
        <v>52</v>
      </c>
      <c r="AT326" s="3"/>
      <c r="AU326" s="2" t="s">
        <v>783</v>
      </c>
      <c r="AV326" s="3">
        <v>471</v>
      </c>
    </row>
    <row r="327" spans="1:48" ht="30" customHeight="1">
      <c r="A327" s="8" t="s">
        <v>784</v>
      </c>
      <c r="B327" s="8" t="s">
        <v>52</v>
      </c>
      <c r="C327" s="8" t="s">
        <v>52</v>
      </c>
      <c r="D327" s="9"/>
      <c r="E327" s="11">
        <v>0</v>
      </c>
      <c r="F327" s="11">
        <f>SUM(F317:F326)</f>
        <v>0</v>
      </c>
      <c r="G327" s="11">
        <v>0</v>
      </c>
      <c r="H327" s="11">
        <f>SUM(H317:H326)</f>
        <v>0</v>
      </c>
      <c r="I327" s="11">
        <v>0</v>
      </c>
      <c r="J327" s="11">
        <f>SUM(J317:J326)</f>
        <v>0</v>
      </c>
      <c r="K327" s="11"/>
      <c r="L327" s="11">
        <f>SUM(L317:L326)</f>
        <v>0</v>
      </c>
      <c r="M327" s="8"/>
      <c r="N327" s="2" t="s">
        <v>785</v>
      </c>
      <c r="O327" s="2" t="s">
        <v>52</v>
      </c>
      <c r="P327" s="2" t="s">
        <v>52</v>
      </c>
      <c r="Q327" s="2" t="s">
        <v>52</v>
      </c>
      <c r="R327" s="2" t="s">
        <v>65</v>
      </c>
      <c r="S327" s="2" t="s">
        <v>65</v>
      </c>
      <c r="T327" s="2" t="s">
        <v>65</v>
      </c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2" t="s">
        <v>52</v>
      </c>
      <c r="AS327" s="2" t="s">
        <v>52</v>
      </c>
      <c r="AT327" s="3"/>
      <c r="AU327" s="2" t="s">
        <v>786</v>
      </c>
      <c r="AV327" s="3">
        <v>485</v>
      </c>
    </row>
    <row r="328" spans="1:48" ht="30" customHeight="1">
      <c r="A328" s="8" t="s">
        <v>787</v>
      </c>
      <c r="B328" s="8" t="s">
        <v>788</v>
      </c>
      <c r="C328" s="8" t="s">
        <v>789</v>
      </c>
      <c r="D328" s="9">
        <v>1</v>
      </c>
      <c r="E328" s="11">
        <f>ROUNDDOWN(SUMIF(X317:X328, RIGHTB(N328, 1), L317:L328)*W328, 0)</f>
        <v>0</v>
      </c>
      <c r="F328" s="11">
        <f>TRUNC(E328*D328, 0)</f>
        <v>0</v>
      </c>
      <c r="G328" s="11">
        <v>0</v>
      </c>
      <c r="H328" s="11">
        <f>TRUNC(G328*D328, 0)</f>
        <v>0</v>
      </c>
      <c r="I328" s="11">
        <v>0</v>
      </c>
      <c r="J328" s="11">
        <f>TRUNC(I328*D328, 0)</f>
        <v>0</v>
      </c>
      <c r="K328" s="11">
        <f>TRUNC(E328+G328+I328, 0)</f>
        <v>0</v>
      </c>
      <c r="L328" s="11">
        <f>TRUNC(F328+H328+J328, 0)</f>
        <v>0</v>
      </c>
      <c r="M328" s="8"/>
      <c r="N328" s="2" t="s">
        <v>790</v>
      </c>
      <c r="O328" s="2" t="s">
        <v>52</v>
      </c>
      <c r="P328" s="2" t="s">
        <v>52</v>
      </c>
      <c r="Q328" s="2" t="s">
        <v>761</v>
      </c>
      <c r="R328" s="2" t="s">
        <v>65</v>
      </c>
      <c r="S328" s="2" t="s">
        <v>65</v>
      </c>
      <c r="T328" s="2" t="s">
        <v>65</v>
      </c>
      <c r="U328" s="3">
        <v>3</v>
      </c>
      <c r="V328" s="3">
        <v>0</v>
      </c>
      <c r="W328" s="3">
        <v>5.4000000000000003E-3</v>
      </c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2" t="s">
        <v>52</v>
      </c>
      <c r="AS328" s="2" t="s">
        <v>52</v>
      </c>
      <c r="AT328" s="3"/>
      <c r="AU328" s="2" t="s">
        <v>791</v>
      </c>
      <c r="AV328" s="3">
        <v>486</v>
      </c>
    </row>
    <row r="329" spans="1:48" ht="3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1:48" ht="3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48" ht="3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48" ht="3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48" ht="3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48" ht="3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48" ht="3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48" ht="3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48" ht="3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48" ht="3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48" ht="30" customHeight="1">
      <c r="A339" s="8" t="s">
        <v>211</v>
      </c>
      <c r="B339" s="9"/>
      <c r="C339" s="9"/>
      <c r="D339" s="9"/>
      <c r="E339" s="9"/>
      <c r="F339" s="11">
        <f>SUM(F317:F338) -F327</f>
        <v>0</v>
      </c>
      <c r="G339" s="9"/>
      <c r="H339" s="11">
        <f>SUM(H317:H338) -H327</f>
        <v>0</v>
      </c>
      <c r="I339" s="9"/>
      <c r="J339" s="11">
        <f>SUM(J317:J338) -J327</f>
        <v>0</v>
      </c>
      <c r="K339" s="9"/>
      <c r="L339" s="11">
        <f>SUM(L317:L338) -L327</f>
        <v>0</v>
      </c>
      <c r="M339" s="9"/>
      <c r="N339" t="s">
        <v>212</v>
      </c>
    </row>
    <row r="340" spans="1:48" ht="30" customHeight="1">
      <c r="A340" s="8" t="s">
        <v>792</v>
      </c>
      <c r="B340" s="9" t="s">
        <v>762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3"/>
      <c r="O340" s="3"/>
      <c r="P340" s="3"/>
      <c r="Q340" s="2" t="s">
        <v>793</v>
      </c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ht="30" customHeight="1">
      <c r="A341" s="8" t="s">
        <v>392</v>
      </c>
      <c r="B341" s="8" t="s">
        <v>393</v>
      </c>
      <c r="C341" s="8" t="s">
        <v>394</v>
      </c>
      <c r="D341" s="9">
        <v>7</v>
      </c>
      <c r="E341" s="11">
        <f>TRUNC(단가대비표!O46,0)</f>
        <v>0</v>
      </c>
      <c r="F341" s="11">
        <f t="shared" ref="F341:F361" si="45">TRUNC(E341*D341, 0)</f>
        <v>0</v>
      </c>
      <c r="G341" s="11">
        <f>TRUNC(단가대비표!P46,0)</f>
        <v>0</v>
      </c>
      <c r="H341" s="11">
        <f t="shared" ref="H341:H361" si="46">TRUNC(G341*D341, 0)</f>
        <v>0</v>
      </c>
      <c r="I341" s="11">
        <f>TRUNC(단가대비표!V46,0)</f>
        <v>0</v>
      </c>
      <c r="J341" s="11">
        <f t="shared" ref="J341:J361" si="47">TRUNC(I341*D341, 0)</f>
        <v>0</v>
      </c>
      <c r="K341" s="11">
        <f t="shared" ref="K341:K361" si="48">TRUNC(E341+G341+I341, 0)</f>
        <v>0</v>
      </c>
      <c r="L341" s="11">
        <f t="shared" ref="L341:L361" si="49">TRUNC(F341+H341+J341, 0)</f>
        <v>0</v>
      </c>
      <c r="M341" s="8"/>
      <c r="N341" s="2" t="s">
        <v>794</v>
      </c>
      <c r="O341" s="2" t="s">
        <v>52</v>
      </c>
      <c r="P341" s="2" t="s">
        <v>52</v>
      </c>
      <c r="Q341" s="2" t="s">
        <v>793</v>
      </c>
      <c r="R341" s="2" t="s">
        <v>65</v>
      </c>
      <c r="S341" s="2" t="s">
        <v>65</v>
      </c>
      <c r="T341" s="2" t="s">
        <v>64</v>
      </c>
      <c r="U341" s="3"/>
      <c r="V341" s="3"/>
      <c r="W341" s="3"/>
      <c r="X341" s="3">
        <v>1</v>
      </c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2" t="s">
        <v>52</v>
      </c>
      <c r="AS341" s="2" t="s">
        <v>52</v>
      </c>
      <c r="AT341" s="3"/>
      <c r="AU341" s="2" t="s">
        <v>795</v>
      </c>
      <c r="AV341" s="3">
        <v>472</v>
      </c>
    </row>
    <row r="342" spans="1:48" ht="30" customHeight="1">
      <c r="A342" s="8" t="s">
        <v>398</v>
      </c>
      <c r="B342" s="8" t="s">
        <v>399</v>
      </c>
      <c r="C342" s="8" t="s">
        <v>394</v>
      </c>
      <c r="D342" s="9">
        <v>40</v>
      </c>
      <c r="E342" s="11">
        <f>TRUNC(단가대비표!O47,0)</f>
        <v>0</v>
      </c>
      <c r="F342" s="11">
        <f t="shared" si="45"/>
        <v>0</v>
      </c>
      <c r="G342" s="11">
        <f>TRUNC(단가대비표!P47,0)</f>
        <v>0</v>
      </c>
      <c r="H342" s="11">
        <f t="shared" si="46"/>
        <v>0</v>
      </c>
      <c r="I342" s="11">
        <f>TRUNC(단가대비표!V47,0)</f>
        <v>0</v>
      </c>
      <c r="J342" s="11">
        <f t="shared" si="47"/>
        <v>0</v>
      </c>
      <c r="K342" s="11">
        <f t="shared" si="48"/>
        <v>0</v>
      </c>
      <c r="L342" s="11">
        <f t="shared" si="49"/>
        <v>0</v>
      </c>
      <c r="M342" s="8"/>
      <c r="N342" s="2" t="s">
        <v>796</v>
      </c>
      <c r="O342" s="2" t="s">
        <v>52</v>
      </c>
      <c r="P342" s="2" t="s">
        <v>52</v>
      </c>
      <c r="Q342" s="2" t="s">
        <v>793</v>
      </c>
      <c r="R342" s="2" t="s">
        <v>65</v>
      </c>
      <c r="S342" s="2" t="s">
        <v>65</v>
      </c>
      <c r="T342" s="2" t="s">
        <v>64</v>
      </c>
      <c r="U342" s="3"/>
      <c r="V342" s="3"/>
      <c r="W342" s="3"/>
      <c r="X342" s="3">
        <v>1</v>
      </c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2" t="s">
        <v>52</v>
      </c>
      <c r="AS342" s="2" t="s">
        <v>52</v>
      </c>
      <c r="AT342" s="3"/>
      <c r="AU342" s="2" t="s">
        <v>797</v>
      </c>
      <c r="AV342" s="3">
        <v>473</v>
      </c>
    </row>
    <row r="343" spans="1:48" ht="30" customHeight="1">
      <c r="A343" s="8" t="s">
        <v>403</v>
      </c>
      <c r="B343" s="8" t="s">
        <v>404</v>
      </c>
      <c r="C343" s="8" t="s">
        <v>394</v>
      </c>
      <c r="D343" s="9">
        <v>58</v>
      </c>
      <c r="E343" s="11">
        <f>TRUNC(단가대비표!O48,0)</f>
        <v>0</v>
      </c>
      <c r="F343" s="11">
        <f t="shared" si="45"/>
        <v>0</v>
      </c>
      <c r="G343" s="11">
        <f>TRUNC(단가대비표!P48,0)</f>
        <v>0</v>
      </c>
      <c r="H343" s="11">
        <f t="shared" si="46"/>
        <v>0</v>
      </c>
      <c r="I343" s="11">
        <f>TRUNC(단가대비표!V48,0)</f>
        <v>0</v>
      </c>
      <c r="J343" s="11">
        <f t="shared" si="47"/>
        <v>0</v>
      </c>
      <c r="K343" s="11">
        <f t="shared" si="48"/>
        <v>0</v>
      </c>
      <c r="L343" s="11">
        <f t="shared" si="49"/>
        <v>0</v>
      </c>
      <c r="M343" s="8"/>
      <c r="N343" s="2" t="s">
        <v>798</v>
      </c>
      <c r="O343" s="2" t="s">
        <v>52</v>
      </c>
      <c r="P343" s="2" t="s">
        <v>52</v>
      </c>
      <c r="Q343" s="2" t="s">
        <v>793</v>
      </c>
      <c r="R343" s="2" t="s">
        <v>65</v>
      </c>
      <c r="S343" s="2" t="s">
        <v>65</v>
      </c>
      <c r="T343" s="2" t="s">
        <v>64</v>
      </c>
      <c r="U343" s="3"/>
      <c r="V343" s="3"/>
      <c r="W343" s="3"/>
      <c r="X343" s="3">
        <v>1</v>
      </c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2" t="s">
        <v>52</v>
      </c>
      <c r="AS343" s="2" t="s">
        <v>52</v>
      </c>
      <c r="AT343" s="3"/>
      <c r="AU343" s="2" t="s">
        <v>799</v>
      </c>
      <c r="AV343" s="3">
        <v>474</v>
      </c>
    </row>
    <row r="344" spans="1:48" ht="30" customHeight="1">
      <c r="A344" s="8" t="s">
        <v>408</v>
      </c>
      <c r="B344" s="8" t="s">
        <v>409</v>
      </c>
      <c r="C344" s="8" t="s">
        <v>394</v>
      </c>
      <c r="D344" s="9">
        <v>2</v>
      </c>
      <c r="E344" s="11">
        <f>TRUNC(단가대비표!O49,0)</f>
        <v>0</v>
      </c>
      <c r="F344" s="11">
        <f t="shared" si="45"/>
        <v>0</v>
      </c>
      <c r="G344" s="11">
        <f>TRUNC(단가대비표!P49,0)</f>
        <v>0</v>
      </c>
      <c r="H344" s="11">
        <f t="shared" si="46"/>
        <v>0</v>
      </c>
      <c r="I344" s="11">
        <f>TRUNC(단가대비표!V49,0)</f>
        <v>0</v>
      </c>
      <c r="J344" s="11">
        <f t="shared" si="47"/>
        <v>0</v>
      </c>
      <c r="K344" s="11">
        <f t="shared" si="48"/>
        <v>0</v>
      </c>
      <c r="L344" s="11">
        <f t="shared" si="49"/>
        <v>0</v>
      </c>
      <c r="M344" s="8"/>
      <c r="N344" s="2" t="s">
        <v>800</v>
      </c>
      <c r="O344" s="2" t="s">
        <v>52</v>
      </c>
      <c r="P344" s="2" t="s">
        <v>52</v>
      </c>
      <c r="Q344" s="2" t="s">
        <v>793</v>
      </c>
      <c r="R344" s="2" t="s">
        <v>65</v>
      </c>
      <c r="S344" s="2" t="s">
        <v>65</v>
      </c>
      <c r="T344" s="2" t="s">
        <v>64</v>
      </c>
      <c r="U344" s="3"/>
      <c r="V344" s="3"/>
      <c r="W344" s="3"/>
      <c r="X344" s="3">
        <v>1</v>
      </c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2" t="s">
        <v>52</v>
      </c>
      <c r="AS344" s="2" t="s">
        <v>52</v>
      </c>
      <c r="AT344" s="3"/>
      <c r="AU344" s="2" t="s">
        <v>801</v>
      </c>
      <c r="AV344" s="3">
        <v>475</v>
      </c>
    </row>
    <row r="345" spans="1:48" ht="30" customHeight="1">
      <c r="A345" s="8" t="s">
        <v>413</v>
      </c>
      <c r="B345" s="8" t="s">
        <v>409</v>
      </c>
      <c r="C345" s="8" t="s">
        <v>394</v>
      </c>
      <c r="D345" s="9">
        <v>3</v>
      </c>
      <c r="E345" s="11">
        <f>TRUNC(단가대비표!O50,0)</f>
        <v>0</v>
      </c>
      <c r="F345" s="11">
        <f t="shared" si="45"/>
        <v>0</v>
      </c>
      <c r="G345" s="11">
        <f>TRUNC(단가대비표!P50,0)</f>
        <v>0</v>
      </c>
      <c r="H345" s="11">
        <f t="shared" si="46"/>
        <v>0</v>
      </c>
      <c r="I345" s="11">
        <f>TRUNC(단가대비표!V50,0)</f>
        <v>0</v>
      </c>
      <c r="J345" s="11">
        <f t="shared" si="47"/>
        <v>0</v>
      </c>
      <c r="K345" s="11">
        <f t="shared" si="48"/>
        <v>0</v>
      </c>
      <c r="L345" s="11">
        <f t="shared" si="49"/>
        <v>0</v>
      </c>
      <c r="M345" s="8"/>
      <c r="N345" s="2" t="s">
        <v>802</v>
      </c>
      <c r="O345" s="2" t="s">
        <v>52</v>
      </c>
      <c r="P345" s="2" t="s">
        <v>52</v>
      </c>
      <c r="Q345" s="2" t="s">
        <v>793</v>
      </c>
      <c r="R345" s="2" t="s">
        <v>65</v>
      </c>
      <c r="S345" s="2" t="s">
        <v>65</v>
      </c>
      <c r="T345" s="2" t="s">
        <v>64</v>
      </c>
      <c r="U345" s="3"/>
      <c r="V345" s="3"/>
      <c r="W345" s="3"/>
      <c r="X345" s="3">
        <v>1</v>
      </c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2" t="s">
        <v>52</v>
      </c>
      <c r="AS345" s="2" t="s">
        <v>52</v>
      </c>
      <c r="AT345" s="3"/>
      <c r="AU345" s="2" t="s">
        <v>803</v>
      </c>
      <c r="AV345" s="3">
        <v>476</v>
      </c>
    </row>
    <row r="346" spans="1:48" ht="30" customHeight="1">
      <c r="A346" s="8" t="s">
        <v>417</v>
      </c>
      <c r="B346" s="8" t="s">
        <v>409</v>
      </c>
      <c r="C346" s="8" t="s">
        <v>394</v>
      </c>
      <c r="D346" s="9">
        <v>12</v>
      </c>
      <c r="E346" s="11">
        <f>TRUNC(단가대비표!O51,0)</f>
        <v>0</v>
      </c>
      <c r="F346" s="11">
        <f t="shared" si="45"/>
        <v>0</v>
      </c>
      <c r="G346" s="11">
        <f>TRUNC(단가대비표!P51,0)</f>
        <v>0</v>
      </c>
      <c r="H346" s="11">
        <f t="shared" si="46"/>
        <v>0</v>
      </c>
      <c r="I346" s="11">
        <f>TRUNC(단가대비표!V51,0)</f>
        <v>0</v>
      </c>
      <c r="J346" s="11">
        <f t="shared" si="47"/>
        <v>0</v>
      </c>
      <c r="K346" s="11">
        <f t="shared" si="48"/>
        <v>0</v>
      </c>
      <c r="L346" s="11">
        <f t="shared" si="49"/>
        <v>0</v>
      </c>
      <c r="M346" s="8"/>
      <c r="N346" s="2" t="s">
        <v>804</v>
      </c>
      <c r="O346" s="2" t="s">
        <v>52</v>
      </c>
      <c r="P346" s="2" t="s">
        <v>52</v>
      </c>
      <c r="Q346" s="2" t="s">
        <v>793</v>
      </c>
      <c r="R346" s="2" t="s">
        <v>65</v>
      </c>
      <c r="S346" s="2" t="s">
        <v>65</v>
      </c>
      <c r="T346" s="2" t="s">
        <v>64</v>
      </c>
      <c r="U346" s="3"/>
      <c r="V346" s="3"/>
      <c r="W346" s="3"/>
      <c r="X346" s="3">
        <v>1</v>
      </c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2" t="s">
        <v>52</v>
      </c>
      <c r="AS346" s="2" t="s">
        <v>52</v>
      </c>
      <c r="AT346" s="3"/>
      <c r="AU346" s="2" t="s">
        <v>805</v>
      </c>
      <c r="AV346" s="3">
        <v>477</v>
      </c>
    </row>
    <row r="347" spans="1:48" ht="30" customHeight="1">
      <c r="A347" s="8" t="s">
        <v>421</v>
      </c>
      <c r="B347" s="8" t="s">
        <v>422</v>
      </c>
      <c r="C347" s="8" t="s">
        <v>394</v>
      </c>
      <c r="D347" s="9">
        <v>6</v>
      </c>
      <c r="E347" s="11">
        <f>TRUNC(단가대비표!O52,0)</f>
        <v>0</v>
      </c>
      <c r="F347" s="11">
        <f t="shared" si="45"/>
        <v>0</v>
      </c>
      <c r="G347" s="11">
        <f>TRUNC(단가대비표!P52,0)</f>
        <v>0</v>
      </c>
      <c r="H347" s="11">
        <f t="shared" si="46"/>
        <v>0</v>
      </c>
      <c r="I347" s="11">
        <f>TRUNC(단가대비표!V52,0)</f>
        <v>0</v>
      </c>
      <c r="J347" s="11">
        <f t="shared" si="47"/>
        <v>0</v>
      </c>
      <c r="K347" s="11">
        <f t="shared" si="48"/>
        <v>0</v>
      </c>
      <c r="L347" s="11">
        <f t="shared" si="49"/>
        <v>0</v>
      </c>
      <c r="M347" s="8"/>
      <c r="N347" s="2" t="s">
        <v>806</v>
      </c>
      <c r="O347" s="2" t="s">
        <v>52</v>
      </c>
      <c r="P347" s="2" t="s">
        <v>52</v>
      </c>
      <c r="Q347" s="2" t="s">
        <v>793</v>
      </c>
      <c r="R347" s="2" t="s">
        <v>65</v>
      </c>
      <c r="S347" s="2" t="s">
        <v>65</v>
      </c>
      <c r="T347" s="2" t="s">
        <v>64</v>
      </c>
      <c r="U347" s="3"/>
      <c r="V347" s="3"/>
      <c r="W347" s="3"/>
      <c r="X347" s="3">
        <v>1</v>
      </c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2" t="s">
        <v>52</v>
      </c>
      <c r="AS347" s="2" t="s">
        <v>52</v>
      </c>
      <c r="AT347" s="3"/>
      <c r="AU347" s="2" t="s">
        <v>807</v>
      </c>
      <c r="AV347" s="3">
        <v>478</v>
      </c>
    </row>
    <row r="348" spans="1:48" ht="30" customHeight="1">
      <c r="A348" s="8" t="s">
        <v>426</v>
      </c>
      <c r="B348" s="8" t="s">
        <v>427</v>
      </c>
      <c r="C348" s="8" t="s">
        <v>394</v>
      </c>
      <c r="D348" s="9">
        <v>6</v>
      </c>
      <c r="E348" s="11">
        <f>TRUNC(단가대비표!O53,0)</f>
        <v>0</v>
      </c>
      <c r="F348" s="11">
        <f t="shared" si="45"/>
        <v>0</v>
      </c>
      <c r="G348" s="11">
        <f>TRUNC(단가대비표!P53,0)</f>
        <v>0</v>
      </c>
      <c r="H348" s="11">
        <f t="shared" si="46"/>
        <v>0</v>
      </c>
      <c r="I348" s="11">
        <f>TRUNC(단가대비표!V53,0)</f>
        <v>0</v>
      </c>
      <c r="J348" s="11">
        <f t="shared" si="47"/>
        <v>0</v>
      </c>
      <c r="K348" s="11">
        <f t="shared" si="48"/>
        <v>0</v>
      </c>
      <c r="L348" s="11">
        <f t="shared" si="49"/>
        <v>0</v>
      </c>
      <c r="M348" s="8"/>
      <c r="N348" s="2" t="s">
        <v>808</v>
      </c>
      <c r="O348" s="2" t="s">
        <v>52</v>
      </c>
      <c r="P348" s="2" t="s">
        <v>52</v>
      </c>
      <c r="Q348" s="2" t="s">
        <v>793</v>
      </c>
      <c r="R348" s="2" t="s">
        <v>65</v>
      </c>
      <c r="S348" s="2" t="s">
        <v>65</v>
      </c>
      <c r="T348" s="2" t="s">
        <v>64</v>
      </c>
      <c r="U348" s="3"/>
      <c r="V348" s="3"/>
      <c r="W348" s="3"/>
      <c r="X348" s="3">
        <v>1</v>
      </c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2" t="s">
        <v>52</v>
      </c>
      <c r="AS348" s="2" t="s">
        <v>52</v>
      </c>
      <c r="AT348" s="3"/>
      <c r="AU348" s="2" t="s">
        <v>809</v>
      </c>
      <c r="AV348" s="3">
        <v>479</v>
      </c>
    </row>
    <row r="349" spans="1:48" ht="30" customHeight="1">
      <c r="A349" s="8" t="s">
        <v>669</v>
      </c>
      <c r="B349" s="8" t="s">
        <v>810</v>
      </c>
      <c r="C349" s="8" t="s">
        <v>394</v>
      </c>
      <c r="D349" s="9">
        <v>8</v>
      </c>
      <c r="E349" s="11">
        <f>TRUNC(단가대비표!O55,0)</f>
        <v>0</v>
      </c>
      <c r="F349" s="11">
        <f t="shared" si="45"/>
        <v>0</v>
      </c>
      <c r="G349" s="11">
        <f>TRUNC(단가대비표!P55,0)</f>
        <v>0</v>
      </c>
      <c r="H349" s="11">
        <f t="shared" si="46"/>
        <v>0</v>
      </c>
      <c r="I349" s="11">
        <f>TRUNC(단가대비표!V55,0)</f>
        <v>0</v>
      </c>
      <c r="J349" s="11">
        <f t="shared" si="47"/>
        <v>0</v>
      </c>
      <c r="K349" s="11">
        <f t="shared" si="48"/>
        <v>0</v>
      </c>
      <c r="L349" s="11">
        <f t="shared" si="49"/>
        <v>0</v>
      </c>
      <c r="M349" s="8"/>
      <c r="N349" s="2" t="s">
        <v>811</v>
      </c>
      <c r="O349" s="2" t="s">
        <v>52</v>
      </c>
      <c r="P349" s="2" t="s">
        <v>52</v>
      </c>
      <c r="Q349" s="2" t="s">
        <v>793</v>
      </c>
      <c r="R349" s="2" t="s">
        <v>65</v>
      </c>
      <c r="S349" s="2" t="s">
        <v>65</v>
      </c>
      <c r="T349" s="2" t="s">
        <v>64</v>
      </c>
      <c r="U349" s="3"/>
      <c r="V349" s="3"/>
      <c r="W349" s="3"/>
      <c r="X349" s="3">
        <v>1</v>
      </c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2" t="s">
        <v>52</v>
      </c>
      <c r="AS349" s="2" t="s">
        <v>52</v>
      </c>
      <c r="AT349" s="3"/>
      <c r="AU349" s="2" t="s">
        <v>812</v>
      </c>
      <c r="AV349" s="3">
        <v>480</v>
      </c>
    </row>
    <row r="350" spans="1:48" ht="30" customHeight="1">
      <c r="A350" s="8" t="s">
        <v>813</v>
      </c>
      <c r="B350" s="8" t="s">
        <v>814</v>
      </c>
      <c r="C350" s="8" t="s">
        <v>394</v>
      </c>
      <c r="D350" s="9">
        <v>8</v>
      </c>
      <c r="E350" s="11">
        <f>TRUNC(단가대비표!O54,0)</f>
        <v>0</v>
      </c>
      <c r="F350" s="11">
        <f t="shared" si="45"/>
        <v>0</v>
      </c>
      <c r="G350" s="11">
        <f>TRUNC(단가대비표!P54,0)</f>
        <v>0</v>
      </c>
      <c r="H350" s="11">
        <f t="shared" si="46"/>
        <v>0</v>
      </c>
      <c r="I350" s="11">
        <f>TRUNC(단가대비표!V54,0)</f>
        <v>0</v>
      </c>
      <c r="J350" s="11">
        <f t="shared" si="47"/>
        <v>0</v>
      </c>
      <c r="K350" s="11">
        <f t="shared" si="48"/>
        <v>0</v>
      </c>
      <c r="L350" s="11">
        <f t="shared" si="49"/>
        <v>0</v>
      </c>
      <c r="M350" s="8"/>
      <c r="N350" s="2" t="s">
        <v>815</v>
      </c>
      <c r="O350" s="2" t="s">
        <v>52</v>
      </c>
      <c r="P350" s="2" t="s">
        <v>52</v>
      </c>
      <c r="Q350" s="2" t="s">
        <v>793</v>
      </c>
      <c r="R350" s="2" t="s">
        <v>65</v>
      </c>
      <c r="S350" s="2" t="s">
        <v>65</v>
      </c>
      <c r="T350" s="2" t="s">
        <v>64</v>
      </c>
      <c r="U350" s="3"/>
      <c r="V350" s="3"/>
      <c r="W350" s="3"/>
      <c r="X350" s="3">
        <v>1</v>
      </c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2" t="s">
        <v>52</v>
      </c>
      <c r="AS350" s="2" t="s">
        <v>52</v>
      </c>
      <c r="AT350" s="3"/>
      <c r="AU350" s="2" t="s">
        <v>816</v>
      </c>
      <c r="AV350" s="3">
        <v>481</v>
      </c>
    </row>
    <row r="351" spans="1:48" ht="30" customHeight="1">
      <c r="A351" s="8" t="s">
        <v>813</v>
      </c>
      <c r="B351" s="8" t="s">
        <v>817</v>
      </c>
      <c r="C351" s="8" t="s">
        <v>394</v>
      </c>
      <c r="D351" s="9">
        <v>8</v>
      </c>
      <c r="E351" s="11">
        <f>TRUNC(단가대비표!O56,0)</f>
        <v>0</v>
      </c>
      <c r="F351" s="11">
        <f t="shared" si="45"/>
        <v>0</v>
      </c>
      <c r="G351" s="11">
        <f>TRUNC(단가대비표!P56,0)</f>
        <v>0</v>
      </c>
      <c r="H351" s="11">
        <f t="shared" si="46"/>
        <v>0</v>
      </c>
      <c r="I351" s="11">
        <f>TRUNC(단가대비표!V56,0)</f>
        <v>0</v>
      </c>
      <c r="J351" s="11">
        <f t="shared" si="47"/>
        <v>0</v>
      </c>
      <c r="K351" s="11">
        <f t="shared" si="48"/>
        <v>0</v>
      </c>
      <c r="L351" s="11">
        <f t="shared" si="49"/>
        <v>0</v>
      </c>
      <c r="M351" s="8"/>
      <c r="N351" s="2" t="s">
        <v>818</v>
      </c>
      <c r="O351" s="2" t="s">
        <v>52</v>
      </c>
      <c r="P351" s="2" t="s">
        <v>52</v>
      </c>
      <c r="Q351" s="2" t="s">
        <v>793</v>
      </c>
      <c r="R351" s="2" t="s">
        <v>65</v>
      </c>
      <c r="S351" s="2" t="s">
        <v>65</v>
      </c>
      <c r="T351" s="2" t="s">
        <v>64</v>
      </c>
      <c r="U351" s="3"/>
      <c r="V351" s="3"/>
      <c r="W351" s="3"/>
      <c r="X351" s="3">
        <v>1</v>
      </c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2" t="s">
        <v>52</v>
      </c>
      <c r="AS351" s="2" t="s">
        <v>52</v>
      </c>
      <c r="AT351" s="3"/>
      <c r="AU351" s="2" t="s">
        <v>819</v>
      </c>
      <c r="AV351" s="3">
        <v>491</v>
      </c>
    </row>
    <row r="352" spans="1:48" ht="30" customHeight="1">
      <c r="A352" s="8" t="s">
        <v>431</v>
      </c>
      <c r="B352" s="8" t="s">
        <v>422</v>
      </c>
      <c r="C352" s="8" t="s">
        <v>394</v>
      </c>
      <c r="D352" s="9">
        <v>382</v>
      </c>
      <c r="E352" s="11">
        <f>TRUNC(단가대비표!O57,0)</f>
        <v>0</v>
      </c>
      <c r="F352" s="11">
        <f t="shared" si="45"/>
        <v>0</v>
      </c>
      <c r="G352" s="11">
        <f>TRUNC(단가대비표!P57,0)</f>
        <v>0</v>
      </c>
      <c r="H352" s="11">
        <f t="shared" si="46"/>
        <v>0</v>
      </c>
      <c r="I352" s="11">
        <f>TRUNC(단가대비표!V57,0)</f>
        <v>0</v>
      </c>
      <c r="J352" s="11">
        <f t="shared" si="47"/>
        <v>0</v>
      </c>
      <c r="K352" s="11">
        <f t="shared" si="48"/>
        <v>0</v>
      </c>
      <c r="L352" s="11">
        <f t="shared" si="49"/>
        <v>0</v>
      </c>
      <c r="M352" s="8"/>
      <c r="N352" s="2" t="s">
        <v>820</v>
      </c>
      <c r="O352" s="2" t="s">
        <v>52</v>
      </c>
      <c r="P352" s="2" t="s">
        <v>52</v>
      </c>
      <c r="Q352" s="2" t="s">
        <v>793</v>
      </c>
      <c r="R352" s="2" t="s">
        <v>65</v>
      </c>
      <c r="S352" s="2" t="s">
        <v>65</v>
      </c>
      <c r="T352" s="2" t="s">
        <v>64</v>
      </c>
      <c r="U352" s="3"/>
      <c r="V352" s="3"/>
      <c r="W352" s="3"/>
      <c r="X352" s="3">
        <v>1</v>
      </c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2" t="s">
        <v>52</v>
      </c>
      <c r="AS352" s="2" t="s">
        <v>52</v>
      </c>
      <c r="AT352" s="3"/>
      <c r="AU352" s="2" t="s">
        <v>821</v>
      </c>
      <c r="AV352" s="3">
        <v>483</v>
      </c>
    </row>
    <row r="353" spans="1:48" ht="30" customHeight="1">
      <c r="A353" s="8" t="s">
        <v>440</v>
      </c>
      <c r="B353" s="8" t="s">
        <v>441</v>
      </c>
      <c r="C353" s="8" t="s">
        <v>96</v>
      </c>
      <c r="D353" s="9">
        <v>1007</v>
      </c>
      <c r="E353" s="11">
        <f>TRUNC(단가대비표!O58,0)</f>
        <v>0</v>
      </c>
      <c r="F353" s="11">
        <f t="shared" si="45"/>
        <v>0</v>
      </c>
      <c r="G353" s="11">
        <f>TRUNC(단가대비표!P58,0)</f>
        <v>0</v>
      </c>
      <c r="H353" s="11">
        <f t="shared" si="46"/>
        <v>0</v>
      </c>
      <c r="I353" s="11">
        <f>TRUNC(단가대비표!V58,0)</f>
        <v>0</v>
      </c>
      <c r="J353" s="11">
        <f t="shared" si="47"/>
        <v>0</v>
      </c>
      <c r="K353" s="11">
        <f t="shared" si="48"/>
        <v>0</v>
      </c>
      <c r="L353" s="11">
        <f t="shared" si="49"/>
        <v>0</v>
      </c>
      <c r="M353" s="8"/>
      <c r="N353" s="2" t="s">
        <v>822</v>
      </c>
      <c r="O353" s="2" t="s">
        <v>52</v>
      </c>
      <c r="P353" s="2" t="s">
        <v>52</v>
      </c>
      <c r="Q353" s="2" t="s">
        <v>793</v>
      </c>
      <c r="R353" s="2" t="s">
        <v>65</v>
      </c>
      <c r="S353" s="2" t="s">
        <v>65</v>
      </c>
      <c r="T353" s="2" t="s">
        <v>64</v>
      </c>
      <c r="U353" s="3"/>
      <c r="V353" s="3"/>
      <c r="W353" s="3"/>
      <c r="X353" s="3">
        <v>1</v>
      </c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2" t="s">
        <v>52</v>
      </c>
      <c r="AS353" s="2" t="s">
        <v>52</v>
      </c>
      <c r="AT353" s="3"/>
      <c r="AU353" s="2" t="s">
        <v>823</v>
      </c>
      <c r="AV353" s="3">
        <v>721</v>
      </c>
    </row>
    <row r="354" spans="1:48" ht="30" customHeight="1">
      <c r="A354" s="8" t="s">
        <v>448</v>
      </c>
      <c r="B354" s="8" t="s">
        <v>449</v>
      </c>
      <c r="C354" s="8" t="s">
        <v>450</v>
      </c>
      <c r="D354" s="9">
        <v>699</v>
      </c>
      <c r="E354" s="11">
        <f>TRUNC(단가대비표!O60,0)</f>
        <v>0</v>
      </c>
      <c r="F354" s="11">
        <f t="shared" si="45"/>
        <v>0</v>
      </c>
      <c r="G354" s="11">
        <f>TRUNC(단가대비표!P60,0)</f>
        <v>0</v>
      </c>
      <c r="H354" s="11">
        <f t="shared" si="46"/>
        <v>0</v>
      </c>
      <c r="I354" s="11">
        <f>TRUNC(단가대비표!V60,0)</f>
        <v>0</v>
      </c>
      <c r="J354" s="11">
        <f t="shared" si="47"/>
        <v>0</v>
      </c>
      <c r="K354" s="11">
        <f t="shared" si="48"/>
        <v>0</v>
      </c>
      <c r="L354" s="11">
        <f t="shared" si="49"/>
        <v>0</v>
      </c>
      <c r="M354" s="8"/>
      <c r="N354" s="2" t="s">
        <v>824</v>
      </c>
      <c r="O354" s="2" t="s">
        <v>52</v>
      </c>
      <c r="P354" s="2" t="s">
        <v>52</v>
      </c>
      <c r="Q354" s="2" t="s">
        <v>793</v>
      </c>
      <c r="R354" s="2" t="s">
        <v>65</v>
      </c>
      <c r="S354" s="2" t="s">
        <v>65</v>
      </c>
      <c r="T354" s="2" t="s">
        <v>64</v>
      </c>
      <c r="U354" s="3"/>
      <c r="V354" s="3"/>
      <c r="W354" s="3"/>
      <c r="X354" s="3">
        <v>1</v>
      </c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2" t="s">
        <v>52</v>
      </c>
      <c r="AS354" s="2" t="s">
        <v>52</v>
      </c>
      <c r="AT354" s="3"/>
      <c r="AU354" s="2" t="s">
        <v>825</v>
      </c>
      <c r="AV354" s="3">
        <v>723</v>
      </c>
    </row>
    <row r="355" spans="1:48" ht="30" customHeight="1">
      <c r="A355" s="8" t="s">
        <v>473</v>
      </c>
      <c r="B355" s="8" t="s">
        <v>474</v>
      </c>
      <c r="C355" s="8" t="s">
        <v>450</v>
      </c>
      <c r="D355" s="9">
        <v>138</v>
      </c>
      <c r="E355" s="11">
        <f>TRUNC(단가대비표!O65,0)</f>
        <v>0</v>
      </c>
      <c r="F355" s="11">
        <f t="shared" si="45"/>
        <v>0</v>
      </c>
      <c r="G355" s="11">
        <f>TRUNC(단가대비표!P65,0)</f>
        <v>0</v>
      </c>
      <c r="H355" s="11">
        <f t="shared" si="46"/>
        <v>0</v>
      </c>
      <c r="I355" s="11">
        <f>TRUNC(단가대비표!V65,0)</f>
        <v>0</v>
      </c>
      <c r="J355" s="11">
        <f t="shared" si="47"/>
        <v>0</v>
      </c>
      <c r="K355" s="11">
        <f t="shared" si="48"/>
        <v>0</v>
      </c>
      <c r="L355" s="11">
        <f t="shared" si="49"/>
        <v>0</v>
      </c>
      <c r="M355" s="8"/>
      <c r="N355" s="2" t="s">
        <v>826</v>
      </c>
      <c r="O355" s="2" t="s">
        <v>52</v>
      </c>
      <c r="P355" s="2" t="s">
        <v>52</v>
      </c>
      <c r="Q355" s="2" t="s">
        <v>793</v>
      </c>
      <c r="R355" s="2" t="s">
        <v>65</v>
      </c>
      <c r="S355" s="2" t="s">
        <v>65</v>
      </c>
      <c r="T355" s="2" t="s">
        <v>64</v>
      </c>
      <c r="U355" s="3"/>
      <c r="V355" s="3"/>
      <c r="W355" s="3"/>
      <c r="X355" s="3">
        <v>1</v>
      </c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2" t="s">
        <v>52</v>
      </c>
      <c r="AS355" s="2" t="s">
        <v>52</v>
      </c>
      <c r="AT355" s="3"/>
      <c r="AU355" s="2" t="s">
        <v>827</v>
      </c>
      <c r="AV355" s="3">
        <v>728</v>
      </c>
    </row>
    <row r="356" spans="1:48" ht="30" customHeight="1">
      <c r="A356" s="8" t="s">
        <v>477</v>
      </c>
      <c r="B356" s="8" t="s">
        <v>478</v>
      </c>
      <c r="C356" s="8" t="s">
        <v>450</v>
      </c>
      <c r="D356" s="9">
        <v>1100</v>
      </c>
      <c r="E356" s="11">
        <f>TRUNC(단가대비표!O66,0)</f>
        <v>0</v>
      </c>
      <c r="F356" s="11">
        <f t="shared" si="45"/>
        <v>0</v>
      </c>
      <c r="G356" s="11">
        <f>TRUNC(단가대비표!P66,0)</f>
        <v>0</v>
      </c>
      <c r="H356" s="11">
        <f t="shared" si="46"/>
        <v>0</v>
      </c>
      <c r="I356" s="11">
        <f>TRUNC(단가대비표!V66,0)</f>
        <v>0</v>
      </c>
      <c r="J356" s="11">
        <f t="shared" si="47"/>
        <v>0</v>
      </c>
      <c r="K356" s="11">
        <f t="shared" si="48"/>
        <v>0</v>
      </c>
      <c r="L356" s="11">
        <f t="shared" si="49"/>
        <v>0</v>
      </c>
      <c r="M356" s="8"/>
      <c r="N356" s="2" t="s">
        <v>828</v>
      </c>
      <c r="O356" s="2" t="s">
        <v>52</v>
      </c>
      <c r="P356" s="2" t="s">
        <v>52</v>
      </c>
      <c r="Q356" s="2" t="s">
        <v>793</v>
      </c>
      <c r="R356" s="2" t="s">
        <v>65</v>
      </c>
      <c r="S356" s="2" t="s">
        <v>65</v>
      </c>
      <c r="T356" s="2" t="s">
        <v>64</v>
      </c>
      <c r="U356" s="3"/>
      <c r="V356" s="3"/>
      <c r="W356" s="3"/>
      <c r="X356" s="3">
        <v>1</v>
      </c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2" t="s">
        <v>52</v>
      </c>
      <c r="AS356" s="2" t="s">
        <v>52</v>
      </c>
      <c r="AT356" s="3"/>
      <c r="AU356" s="2" t="s">
        <v>829</v>
      </c>
      <c r="AV356" s="3">
        <v>729</v>
      </c>
    </row>
    <row r="357" spans="1:48" ht="30" customHeight="1">
      <c r="A357" s="8" t="s">
        <v>440</v>
      </c>
      <c r="B357" s="8" t="s">
        <v>444</v>
      </c>
      <c r="C357" s="8" t="s">
        <v>96</v>
      </c>
      <c r="D357" s="9">
        <v>407</v>
      </c>
      <c r="E357" s="11">
        <f>TRUNC(단가대비표!O59,0)</f>
        <v>0</v>
      </c>
      <c r="F357" s="11">
        <f t="shared" si="45"/>
        <v>0</v>
      </c>
      <c r="G357" s="11">
        <f>TRUNC(단가대비표!P59,0)</f>
        <v>0</v>
      </c>
      <c r="H357" s="11">
        <f t="shared" si="46"/>
        <v>0</v>
      </c>
      <c r="I357" s="11">
        <f>TRUNC(단가대비표!V59,0)</f>
        <v>0</v>
      </c>
      <c r="J357" s="11">
        <f t="shared" si="47"/>
        <v>0</v>
      </c>
      <c r="K357" s="11">
        <f t="shared" si="48"/>
        <v>0</v>
      </c>
      <c r="L357" s="11">
        <f t="shared" si="49"/>
        <v>0</v>
      </c>
      <c r="M357" s="8"/>
      <c r="N357" s="2" t="s">
        <v>830</v>
      </c>
      <c r="O357" s="2" t="s">
        <v>52</v>
      </c>
      <c r="P357" s="2" t="s">
        <v>52</v>
      </c>
      <c r="Q357" s="2" t="s">
        <v>793</v>
      </c>
      <c r="R357" s="2" t="s">
        <v>65</v>
      </c>
      <c r="S357" s="2" t="s">
        <v>65</v>
      </c>
      <c r="T357" s="2" t="s">
        <v>64</v>
      </c>
      <c r="U357" s="3"/>
      <c r="V357" s="3"/>
      <c r="W357" s="3"/>
      <c r="X357" s="3">
        <v>1</v>
      </c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2" t="s">
        <v>52</v>
      </c>
      <c r="AS357" s="2" t="s">
        <v>52</v>
      </c>
      <c r="AT357" s="3"/>
      <c r="AU357" s="2" t="s">
        <v>831</v>
      </c>
      <c r="AV357" s="3">
        <v>731</v>
      </c>
    </row>
    <row r="358" spans="1:48" ht="30" customHeight="1">
      <c r="A358" s="8" t="s">
        <v>453</v>
      </c>
      <c r="B358" s="8" t="s">
        <v>454</v>
      </c>
      <c r="C358" s="8" t="s">
        <v>450</v>
      </c>
      <c r="D358" s="9">
        <v>109</v>
      </c>
      <c r="E358" s="11">
        <f>TRUNC(단가대비표!O61,0)</f>
        <v>0</v>
      </c>
      <c r="F358" s="11">
        <f t="shared" si="45"/>
        <v>0</v>
      </c>
      <c r="G358" s="11">
        <f>TRUNC(단가대비표!P61,0)</f>
        <v>0</v>
      </c>
      <c r="H358" s="11">
        <f t="shared" si="46"/>
        <v>0</v>
      </c>
      <c r="I358" s="11">
        <f>TRUNC(단가대비표!V61,0)</f>
        <v>0</v>
      </c>
      <c r="J358" s="11">
        <f t="shared" si="47"/>
        <v>0</v>
      </c>
      <c r="K358" s="11">
        <f t="shared" si="48"/>
        <v>0</v>
      </c>
      <c r="L358" s="11">
        <f t="shared" si="49"/>
        <v>0</v>
      </c>
      <c r="M358" s="8"/>
      <c r="N358" s="2" t="s">
        <v>832</v>
      </c>
      <c r="O358" s="2" t="s">
        <v>52</v>
      </c>
      <c r="P358" s="2" t="s">
        <v>52</v>
      </c>
      <c r="Q358" s="2" t="s">
        <v>793</v>
      </c>
      <c r="R358" s="2" t="s">
        <v>65</v>
      </c>
      <c r="S358" s="2" t="s">
        <v>65</v>
      </c>
      <c r="T358" s="2" t="s">
        <v>64</v>
      </c>
      <c r="U358" s="3"/>
      <c r="V358" s="3"/>
      <c r="W358" s="3"/>
      <c r="X358" s="3">
        <v>1</v>
      </c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2" t="s">
        <v>52</v>
      </c>
      <c r="AS358" s="2" t="s">
        <v>52</v>
      </c>
      <c r="AT358" s="3"/>
      <c r="AU358" s="2" t="s">
        <v>833</v>
      </c>
      <c r="AV358" s="3">
        <v>732</v>
      </c>
    </row>
    <row r="359" spans="1:48" ht="30" customHeight="1">
      <c r="A359" s="8" t="s">
        <v>458</v>
      </c>
      <c r="B359" s="8" t="s">
        <v>459</v>
      </c>
      <c r="C359" s="8" t="s">
        <v>450</v>
      </c>
      <c r="D359" s="9">
        <v>44</v>
      </c>
      <c r="E359" s="11">
        <f>TRUNC(단가대비표!O62,0)</f>
        <v>0</v>
      </c>
      <c r="F359" s="11">
        <f t="shared" si="45"/>
        <v>0</v>
      </c>
      <c r="G359" s="11">
        <f>TRUNC(단가대비표!P62,0)</f>
        <v>0</v>
      </c>
      <c r="H359" s="11">
        <f t="shared" si="46"/>
        <v>0</v>
      </c>
      <c r="I359" s="11">
        <f>TRUNC(단가대비표!V62,0)</f>
        <v>0</v>
      </c>
      <c r="J359" s="11">
        <f t="shared" si="47"/>
        <v>0</v>
      </c>
      <c r="K359" s="11">
        <f t="shared" si="48"/>
        <v>0</v>
      </c>
      <c r="L359" s="11">
        <f t="shared" si="49"/>
        <v>0</v>
      </c>
      <c r="M359" s="8"/>
      <c r="N359" s="2" t="s">
        <v>834</v>
      </c>
      <c r="O359" s="2" t="s">
        <v>52</v>
      </c>
      <c r="P359" s="2" t="s">
        <v>52</v>
      </c>
      <c r="Q359" s="2" t="s">
        <v>793</v>
      </c>
      <c r="R359" s="2" t="s">
        <v>65</v>
      </c>
      <c r="S359" s="2" t="s">
        <v>65</v>
      </c>
      <c r="T359" s="2" t="s">
        <v>64</v>
      </c>
      <c r="U359" s="3"/>
      <c r="V359" s="3"/>
      <c r="W359" s="3"/>
      <c r="X359" s="3">
        <v>1</v>
      </c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2" t="s">
        <v>52</v>
      </c>
      <c r="AS359" s="2" t="s">
        <v>52</v>
      </c>
      <c r="AT359" s="3"/>
      <c r="AU359" s="2" t="s">
        <v>835</v>
      </c>
      <c r="AV359" s="3">
        <v>733</v>
      </c>
    </row>
    <row r="360" spans="1:48" ht="30" customHeight="1">
      <c r="A360" s="8" t="s">
        <v>463</v>
      </c>
      <c r="B360" s="8" t="s">
        <v>464</v>
      </c>
      <c r="C360" s="8" t="s">
        <v>450</v>
      </c>
      <c r="D360" s="9">
        <v>3</v>
      </c>
      <c r="E360" s="11">
        <f>TRUNC(단가대비표!O63,0)</f>
        <v>0</v>
      </c>
      <c r="F360" s="11">
        <f t="shared" si="45"/>
        <v>0</v>
      </c>
      <c r="G360" s="11">
        <f>TRUNC(단가대비표!P63,0)</f>
        <v>0</v>
      </c>
      <c r="H360" s="11">
        <f t="shared" si="46"/>
        <v>0</v>
      </c>
      <c r="I360" s="11">
        <f>TRUNC(단가대비표!V63,0)</f>
        <v>0</v>
      </c>
      <c r="J360" s="11">
        <f t="shared" si="47"/>
        <v>0</v>
      </c>
      <c r="K360" s="11">
        <f t="shared" si="48"/>
        <v>0</v>
      </c>
      <c r="L360" s="11">
        <f t="shared" si="49"/>
        <v>0</v>
      </c>
      <c r="M360" s="8"/>
      <c r="N360" s="2" t="s">
        <v>836</v>
      </c>
      <c r="O360" s="2" t="s">
        <v>52</v>
      </c>
      <c r="P360" s="2" t="s">
        <v>52</v>
      </c>
      <c r="Q360" s="2" t="s">
        <v>793</v>
      </c>
      <c r="R360" s="2" t="s">
        <v>65</v>
      </c>
      <c r="S360" s="2" t="s">
        <v>65</v>
      </c>
      <c r="T360" s="2" t="s">
        <v>64</v>
      </c>
      <c r="U360" s="3"/>
      <c r="V360" s="3"/>
      <c r="W360" s="3"/>
      <c r="X360" s="3">
        <v>1</v>
      </c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2" t="s">
        <v>52</v>
      </c>
      <c r="AS360" s="2" t="s">
        <v>52</v>
      </c>
      <c r="AT360" s="3"/>
      <c r="AU360" s="2" t="s">
        <v>837</v>
      </c>
      <c r="AV360" s="3">
        <v>734</v>
      </c>
    </row>
    <row r="361" spans="1:48" ht="30" customHeight="1">
      <c r="A361" s="8" t="s">
        <v>468</v>
      </c>
      <c r="B361" s="8" t="s">
        <v>469</v>
      </c>
      <c r="C361" s="8" t="s">
        <v>450</v>
      </c>
      <c r="D361" s="9">
        <v>57</v>
      </c>
      <c r="E361" s="11">
        <f>TRUNC(단가대비표!O64,0)</f>
        <v>0</v>
      </c>
      <c r="F361" s="11">
        <f t="shared" si="45"/>
        <v>0</v>
      </c>
      <c r="G361" s="11">
        <f>TRUNC(단가대비표!P64,0)</f>
        <v>0</v>
      </c>
      <c r="H361" s="11">
        <f t="shared" si="46"/>
        <v>0</v>
      </c>
      <c r="I361" s="11">
        <f>TRUNC(단가대비표!V64,0)</f>
        <v>0</v>
      </c>
      <c r="J361" s="11">
        <f t="shared" si="47"/>
        <v>0</v>
      </c>
      <c r="K361" s="11">
        <f t="shared" si="48"/>
        <v>0</v>
      </c>
      <c r="L361" s="11">
        <f t="shared" si="49"/>
        <v>0</v>
      </c>
      <c r="M361" s="8"/>
      <c r="N361" s="2" t="s">
        <v>838</v>
      </c>
      <c r="O361" s="2" t="s">
        <v>52</v>
      </c>
      <c r="P361" s="2" t="s">
        <v>52</v>
      </c>
      <c r="Q361" s="2" t="s">
        <v>793</v>
      </c>
      <c r="R361" s="2" t="s">
        <v>65</v>
      </c>
      <c r="S361" s="2" t="s">
        <v>65</v>
      </c>
      <c r="T361" s="2" t="s">
        <v>64</v>
      </c>
      <c r="U361" s="3"/>
      <c r="V361" s="3"/>
      <c r="W361" s="3"/>
      <c r="X361" s="3">
        <v>1</v>
      </c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2" t="s">
        <v>52</v>
      </c>
      <c r="AS361" s="2" t="s">
        <v>52</v>
      </c>
      <c r="AT361" s="3"/>
      <c r="AU361" s="2" t="s">
        <v>839</v>
      </c>
      <c r="AV361" s="3">
        <v>735</v>
      </c>
    </row>
    <row r="362" spans="1:48" ht="30" customHeight="1">
      <c r="A362" s="8" t="s">
        <v>784</v>
      </c>
      <c r="B362" s="8" t="s">
        <v>52</v>
      </c>
      <c r="C362" s="8" t="s">
        <v>52</v>
      </c>
      <c r="D362" s="9"/>
      <c r="E362" s="11">
        <v>0</v>
      </c>
      <c r="F362" s="11">
        <f>SUM(F341:F361)</f>
        <v>0</v>
      </c>
      <c r="G362" s="11">
        <v>0</v>
      </c>
      <c r="H362" s="11">
        <f>SUM(H341:H361)</f>
        <v>0</v>
      </c>
      <c r="I362" s="11">
        <v>0</v>
      </c>
      <c r="J362" s="11">
        <f>SUM(J341:J361)</f>
        <v>0</v>
      </c>
      <c r="K362" s="11"/>
      <c r="L362" s="11">
        <f>SUM(L341:L361)</f>
        <v>0</v>
      </c>
      <c r="M362" s="8"/>
      <c r="N362" s="2" t="s">
        <v>785</v>
      </c>
      <c r="O362" s="2" t="s">
        <v>52</v>
      </c>
      <c r="P362" s="2" t="s">
        <v>52</v>
      </c>
      <c r="Q362" s="2" t="s">
        <v>52</v>
      </c>
      <c r="R362" s="2" t="s">
        <v>65</v>
      </c>
      <c r="S362" s="2" t="s">
        <v>65</v>
      </c>
      <c r="T362" s="2" t="s">
        <v>65</v>
      </c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2" t="s">
        <v>52</v>
      </c>
      <c r="AS362" s="2" t="s">
        <v>52</v>
      </c>
      <c r="AT362" s="3"/>
      <c r="AU362" s="2" t="s">
        <v>840</v>
      </c>
      <c r="AV362" s="3">
        <v>487</v>
      </c>
    </row>
    <row r="363" spans="1:48" ht="30" customHeight="1">
      <c r="A363" s="8" t="s">
        <v>787</v>
      </c>
      <c r="B363" s="8" t="s">
        <v>788</v>
      </c>
      <c r="C363" s="8" t="s">
        <v>789</v>
      </c>
      <c r="D363" s="9">
        <v>1</v>
      </c>
      <c r="E363" s="11">
        <f>ROUNDDOWN(SUMIF(X341:X363, RIGHTB(N363, 1), L341:L363)*W363, 0)</f>
        <v>0</v>
      </c>
      <c r="F363" s="11">
        <f>TRUNC(E363*D363, 0)</f>
        <v>0</v>
      </c>
      <c r="G363" s="11">
        <v>0</v>
      </c>
      <c r="H363" s="11">
        <f>TRUNC(G363*D363, 0)</f>
        <v>0</v>
      </c>
      <c r="I363" s="11">
        <v>0</v>
      </c>
      <c r="J363" s="11">
        <f>TRUNC(I363*D363, 0)</f>
        <v>0</v>
      </c>
      <c r="K363" s="11">
        <f>TRUNC(E363+G363+I363, 0)</f>
        <v>0</v>
      </c>
      <c r="L363" s="11">
        <f>TRUNC(F363+H363+J363, 0)</f>
        <v>0</v>
      </c>
      <c r="M363" s="8"/>
      <c r="N363" s="2" t="s">
        <v>790</v>
      </c>
      <c r="O363" s="2" t="s">
        <v>52</v>
      </c>
      <c r="P363" s="2" t="s">
        <v>52</v>
      </c>
      <c r="Q363" s="2" t="s">
        <v>793</v>
      </c>
      <c r="R363" s="2" t="s">
        <v>65</v>
      </c>
      <c r="S363" s="2" t="s">
        <v>65</v>
      </c>
      <c r="T363" s="2" t="s">
        <v>65</v>
      </c>
      <c r="U363" s="3">
        <v>3</v>
      </c>
      <c r="V363" s="3">
        <v>0</v>
      </c>
      <c r="W363" s="3">
        <v>5.4000000000000003E-3</v>
      </c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2" t="s">
        <v>52</v>
      </c>
      <c r="AS363" s="2" t="s">
        <v>52</v>
      </c>
      <c r="AT363" s="3"/>
      <c r="AU363" s="2" t="s">
        <v>841</v>
      </c>
      <c r="AV363" s="3">
        <v>488</v>
      </c>
    </row>
    <row r="364" spans="1:48" ht="3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1:48" ht="3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1:48" ht="3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</row>
    <row r="367" spans="1:48" ht="3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</row>
    <row r="368" spans="1:48" ht="3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</row>
    <row r="369" spans="1:13" ht="3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</row>
    <row r="370" spans="1:13" ht="3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</row>
    <row r="371" spans="1:13" ht="3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</row>
    <row r="372" spans="1:13" ht="3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</row>
    <row r="373" spans="1:13" ht="3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13" ht="3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13" ht="3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13" ht="3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13" ht="3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13" ht="3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1:13" ht="3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1:13" ht="3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1:13" ht="3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1:13" ht="3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1:13" ht="3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13" ht="3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1:14" ht="3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14" ht="3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14" ht="30" customHeight="1">
      <c r="A387" s="8" t="s">
        <v>211</v>
      </c>
      <c r="B387" s="9"/>
      <c r="C387" s="9"/>
      <c r="D387" s="9"/>
      <c r="E387" s="9"/>
      <c r="F387" s="11">
        <f>SUM(F341:F386) -F362</f>
        <v>0</v>
      </c>
      <c r="G387" s="9"/>
      <c r="H387" s="11">
        <f>SUM(H341:H386) -H362</f>
        <v>0</v>
      </c>
      <c r="I387" s="9"/>
      <c r="J387" s="11">
        <f>SUM(J341:J386) -J362</f>
        <v>0</v>
      </c>
      <c r="K387" s="9"/>
      <c r="L387" s="11">
        <f>SUM(L341:L386) -L362</f>
        <v>0</v>
      </c>
      <c r="M387" s="9"/>
      <c r="N387" t="s">
        <v>212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9" manualBreakCount="9">
    <brk id="51" max="16383" man="1"/>
    <brk id="99" max="16383" man="1"/>
    <brk id="171" max="16383" man="1"/>
    <brk id="219" max="16383" man="1"/>
    <brk id="267" max="16383" man="1"/>
    <brk id="291" max="16383" man="1"/>
    <brk id="315" max="16383" man="1"/>
    <brk id="339" max="16383" man="1"/>
    <brk id="3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3"/>
  <sheetViews>
    <sheetView topLeftCell="B26" workbookViewId="0">
      <selection activeCell="G43" activeCellId="1" sqref="E44 G43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11.125" customWidth="1"/>
    <col min="10" max="10" width="12.625" customWidth="1"/>
    <col min="11" max="14" width="2.625" hidden="1" customWidth="1"/>
  </cols>
  <sheetData>
    <row r="1" spans="1:14" ht="30" customHeight="1">
      <c r="A1" s="138" t="s">
        <v>842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4" ht="30" customHeight="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4" ht="30" customHeight="1">
      <c r="A3" s="4" t="s">
        <v>843</v>
      </c>
      <c r="B3" s="4" t="s">
        <v>2</v>
      </c>
      <c r="C3" s="4" t="s">
        <v>3</v>
      </c>
      <c r="D3" s="4" t="s">
        <v>4</v>
      </c>
      <c r="E3" s="4" t="s">
        <v>844</v>
      </c>
      <c r="F3" s="4" t="s">
        <v>845</v>
      </c>
      <c r="G3" s="4" t="s">
        <v>846</v>
      </c>
      <c r="H3" s="4" t="s">
        <v>847</v>
      </c>
      <c r="I3" s="4" t="s">
        <v>848</v>
      </c>
      <c r="J3" s="4" t="s">
        <v>849</v>
      </c>
      <c r="K3" s="1" t="s">
        <v>850</v>
      </c>
      <c r="L3" s="1" t="s">
        <v>851</v>
      </c>
      <c r="M3" s="1" t="s">
        <v>852</v>
      </c>
      <c r="N3" s="1" t="s">
        <v>853</v>
      </c>
    </row>
    <row r="4" spans="1:14" ht="30" customHeight="1">
      <c r="A4" s="8" t="s">
        <v>863</v>
      </c>
      <c r="B4" s="8" t="s">
        <v>864</v>
      </c>
      <c r="C4" s="8" t="s">
        <v>865</v>
      </c>
      <c r="D4" s="8" t="s">
        <v>866</v>
      </c>
      <c r="E4" s="14">
        <f>일위대가!F9</f>
        <v>0</v>
      </c>
      <c r="F4" s="14">
        <f>일위대가!H9</f>
        <v>0</v>
      </c>
      <c r="G4" s="14">
        <f>일위대가!J9</f>
        <v>0</v>
      </c>
      <c r="H4" s="14">
        <f t="shared" ref="H4:H35" si="0">E4+F4+G4</f>
        <v>0</v>
      </c>
      <c r="I4" s="8" t="s">
        <v>867</v>
      </c>
      <c r="J4" s="8" t="s">
        <v>868</v>
      </c>
      <c r="K4" s="2" t="s">
        <v>869</v>
      </c>
      <c r="L4" s="2" t="s">
        <v>52</v>
      </c>
      <c r="M4" s="2" t="s">
        <v>868</v>
      </c>
      <c r="N4" s="2" t="s">
        <v>64</v>
      </c>
    </row>
    <row r="5" spans="1:14" ht="30" customHeight="1">
      <c r="A5" s="8" t="s">
        <v>890</v>
      </c>
      <c r="B5" s="8" t="s">
        <v>891</v>
      </c>
      <c r="C5" s="8" t="s">
        <v>892</v>
      </c>
      <c r="D5" s="8" t="s">
        <v>866</v>
      </c>
      <c r="E5" s="14">
        <f>일위대가!F16</f>
        <v>0</v>
      </c>
      <c r="F5" s="14">
        <f>일위대가!H16</f>
        <v>0</v>
      </c>
      <c r="G5" s="14">
        <f>일위대가!J16</f>
        <v>0</v>
      </c>
      <c r="H5" s="14">
        <f t="shared" si="0"/>
        <v>0</v>
      </c>
      <c r="I5" s="8" t="s">
        <v>893</v>
      </c>
      <c r="J5" s="8" t="s">
        <v>894</v>
      </c>
      <c r="K5" s="2" t="s">
        <v>869</v>
      </c>
      <c r="L5" s="2" t="s">
        <v>52</v>
      </c>
      <c r="M5" s="2" t="s">
        <v>894</v>
      </c>
      <c r="N5" s="2" t="s">
        <v>64</v>
      </c>
    </row>
    <row r="6" spans="1:14" ht="30" customHeight="1">
      <c r="A6" s="8" t="s">
        <v>903</v>
      </c>
      <c r="B6" s="8" t="s">
        <v>904</v>
      </c>
      <c r="C6" s="8" t="s">
        <v>905</v>
      </c>
      <c r="D6" s="8" t="s">
        <v>866</v>
      </c>
      <c r="E6" s="14">
        <f>일위대가!F23</f>
        <v>0</v>
      </c>
      <c r="F6" s="14">
        <f>일위대가!H23</f>
        <v>0</v>
      </c>
      <c r="G6" s="14">
        <f>일위대가!J23</f>
        <v>0</v>
      </c>
      <c r="H6" s="14">
        <f t="shared" si="0"/>
        <v>0</v>
      </c>
      <c r="I6" s="8" t="s">
        <v>906</v>
      </c>
      <c r="J6" s="8" t="s">
        <v>907</v>
      </c>
      <c r="K6" s="2" t="s">
        <v>869</v>
      </c>
      <c r="L6" s="2" t="s">
        <v>52</v>
      </c>
      <c r="M6" s="2" t="s">
        <v>907</v>
      </c>
      <c r="N6" s="2" t="s">
        <v>64</v>
      </c>
    </row>
    <row r="7" spans="1:14" ht="30" customHeight="1">
      <c r="A7" s="8" t="s">
        <v>921</v>
      </c>
      <c r="B7" s="8" t="s">
        <v>922</v>
      </c>
      <c r="C7" s="8" t="s">
        <v>923</v>
      </c>
      <c r="D7" s="8" t="s">
        <v>866</v>
      </c>
      <c r="E7" s="14">
        <f>일위대가!F30</f>
        <v>0</v>
      </c>
      <c r="F7" s="14">
        <f>일위대가!H30</f>
        <v>0</v>
      </c>
      <c r="G7" s="14">
        <f>일위대가!J30</f>
        <v>0</v>
      </c>
      <c r="H7" s="14">
        <f t="shared" si="0"/>
        <v>0</v>
      </c>
      <c r="I7" s="8" t="s">
        <v>924</v>
      </c>
      <c r="J7" s="8" t="s">
        <v>925</v>
      </c>
      <c r="K7" s="2" t="s">
        <v>869</v>
      </c>
      <c r="L7" s="2" t="s">
        <v>52</v>
      </c>
      <c r="M7" s="2" t="s">
        <v>925</v>
      </c>
      <c r="N7" s="2" t="s">
        <v>64</v>
      </c>
    </row>
    <row r="8" spans="1:14" ht="30" customHeight="1">
      <c r="A8" s="8" t="s">
        <v>645</v>
      </c>
      <c r="B8" s="8" t="s">
        <v>641</v>
      </c>
      <c r="C8" s="8" t="s">
        <v>642</v>
      </c>
      <c r="D8" s="8" t="s">
        <v>643</v>
      </c>
      <c r="E8" s="14">
        <f>일위대가!F35</f>
        <v>0</v>
      </c>
      <c r="F8" s="14">
        <f>일위대가!H35</f>
        <v>0</v>
      </c>
      <c r="G8" s="14">
        <f>일위대가!J35</f>
        <v>0</v>
      </c>
      <c r="H8" s="14">
        <f t="shared" si="0"/>
        <v>0</v>
      </c>
      <c r="I8" s="8" t="s">
        <v>644</v>
      </c>
      <c r="J8" s="8" t="s">
        <v>936</v>
      </c>
      <c r="K8" s="2" t="s">
        <v>52</v>
      </c>
      <c r="L8" s="2" t="s">
        <v>52</v>
      </c>
      <c r="M8" s="2" t="s">
        <v>936</v>
      </c>
      <c r="N8" s="2" t="s">
        <v>52</v>
      </c>
    </row>
    <row r="9" spans="1:14" ht="30" customHeight="1">
      <c r="A9" s="8" t="s">
        <v>948</v>
      </c>
      <c r="B9" s="8" t="s">
        <v>949</v>
      </c>
      <c r="C9" s="8" t="s">
        <v>950</v>
      </c>
      <c r="D9" s="8" t="s">
        <v>649</v>
      </c>
      <c r="E9" s="14">
        <f>일위대가!F39</f>
        <v>0</v>
      </c>
      <c r="F9" s="14">
        <f>일위대가!H39</f>
        <v>0</v>
      </c>
      <c r="G9" s="14">
        <f>일위대가!J39</f>
        <v>0</v>
      </c>
      <c r="H9" s="14">
        <f t="shared" si="0"/>
        <v>0</v>
      </c>
      <c r="I9" s="8" t="s">
        <v>951</v>
      </c>
      <c r="J9" s="8" t="s">
        <v>952</v>
      </c>
      <c r="K9" s="2" t="s">
        <v>52</v>
      </c>
      <c r="L9" s="2" t="s">
        <v>52</v>
      </c>
      <c r="M9" s="2" t="s">
        <v>952</v>
      </c>
      <c r="N9" s="2" t="s">
        <v>52</v>
      </c>
    </row>
    <row r="10" spans="1:14" ht="30" customHeight="1">
      <c r="A10" s="8" t="s">
        <v>945</v>
      </c>
      <c r="B10" s="8" t="s">
        <v>942</v>
      </c>
      <c r="C10" s="8" t="s">
        <v>943</v>
      </c>
      <c r="D10" s="8" t="s">
        <v>649</v>
      </c>
      <c r="E10" s="14">
        <f>일위대가!F44</f>
        <v>0</v>
      </c>
      <c r="F10" s="14">
        <f>일위대가!H44</f>
        <v>0</v>
      </c>
      <c r="G10" s="14">
        <f>일위대가!J44</f>
        <v>0</v>
      </c>
      <c r="H10" s="14">
        <f t="shared" si="0"/>
        <v>0</v>
      </c>
      <c r="I10" s="8" t="s">
        <v>944</v>
      </c>
      <c r="J10" s="8" t="s">
        <v>957</v>
      </c>
      <c r="K10" s="2" t="s">
        <v>52</v>
      </c>
      <c r="L10" s="2" t="s">
        <v>52</v>
      </c>
      <c r="M10" s="2" t="s">
        <v>957</v>
      </c>
      <c r="N10" s="2" t="s">
        <v>52</v>
      </c>
    </row>
    <row r="11" spans="1:14" ht="30" customHeight="1">
      <c r="A11" s="8" t="s">
        <v>651</v>
      </c>
      <c r="B11" s="8" t="s">
        <v>647</v>
      </c>
      <c r="C11" s="8" t="s">
        <v>648</v>
      </c>
      <c r="D11" s="8" t="s">
        <v>649</v>
      </c>
      <c r="E11" s="14">
        <f>일위대가!F49</f>
        <v>0</v>
      </c>
      <c r="F11" s="14">
        <f>일위대가!H49</f>
        <v>0</v>
      </c>
      <c r="G11" s="14">
        <f>일위대가!J49</f>
        <v>0</v>
      </c>
      <c r="H11" s="14">
        <f t="shared" si="0"/>
        <v>0</v>
      </c>
      <c r="I11" s="8" t="s">
        <v>650</v>
      </c>
      <c r="J11" s="8" t="s">
        <v>962</v>
      </c>
      <c r="K11" s="2" t="s">
        <v>52</v>
      </c>
      <c r="L11" s="2" t="s">
        <v>52</v>
      </c>
      <c r="M11" s="2" t="s">
        <v>962</v>
      </c>
      <c r="N11" s="2" t="s">
        <v>52</v>
      </c>
    </row>
    <row r="12" spans="1:14" ht="30" customHeight="1">
      <c r="A12" s="8" t="s">
        <v>970</v>
      </c>
      <c r="B12" s="8" t="s">
        <v>971</v>
      </c>
      <c r="C12" s="8" t="s">
        <v>972</v>
      </c>
      <c r="D12" s="8" t="s">
        <v>649</v>
      </c>
      <c r="E12" s="14">
        <f>일위대가!F53</f>
        <v>0</v>
      </c>
      <c r="F12" s="14">
        <f>일위대가!H53</f>
        <v>0</v>
      </c>
      <c r="G12" s="14">
        <f>일위대가!J53</f>
        <v>0</v>
      </c>
      <c r="H12" s="14">
        <f t="shared" si="0"/>
        <v>0</v>
      </c>
      <c r="I12" s="8" t="s">
        <v>973</v>
      </c>
      <c r="J12" s="8" t="s">
        <v>974</v>
      </c>
      <c r="K12" s="2" t="s">
        <v>52</v>
      </c>
      <c r="L12" s="2" t="s">
        <v>52</v>
      </c>
      <c r="M12" s="2" t="s">
        <v>974</v>
      </c>
      <c r="N12" s="2" t="s">
        <v>52</v>
      </c>
    </row>
    <row r="13" spans="1:14" ht="30" customHeight="1">
      <c r="A13" s="8" t="s">
        <v>977</v>
      </c>
      <c r="B13" s="8" t="s">
        <v>978</v>
      </c>
      <c r="C13" s="8" t="s">
        <v>979</v>
      </c>
      <c r="D13" s="8" t="s">
        <v>649</v>
      </c>
      <c r="E13" s="14">
        <f>일위대가!F57</f>
        <v>0</v>
      </c>
      <c r="F13" s="14">
        <f>일위대가!H57</f>
        <v>0</v>
      </c>
      <c r="G13" s="14">
        <f>일위대가!J57</f>
        <v>0</v>
      </c>
      <c r="H13" s="14">
        <f t="shared" si="0"/>
        <v>0</v>
      </c>
      <c r="I13" s="8" t="s">
        <v>980</v>
      </c>
      <c r="J13" s="8" t="s">
        <v>957</v>
      </c>
      <c r="K13" s="2" t="s">
        <v>52</v>
      </c>
      <c r="L13" s="2" t="s">
        <v>52</v>
      </c>
      <c r="M13" s="2" t="s">
        <v>957</v>
      </c>
      <c r="N13" s="2" t="s">
        <v>52</v>
      </c>
    </row>
    <row r="14" spans="1:14" ht="30" customHeight="1">
      <c r="A14" s="8" t="s">
        <v>983</v>
      </c>
      <c r="B14" s="8" t="s">
        <v>984</v>
      </c>
      <c r="C14" s="8" t="s">
        <v>985</v>
      </c>
      <c r="D14" s="8" t="s">
        <v>986</v>
      </c>
      <c r="E14" s="14">
        <f>일위대가!F64</f>
        <v>0</v>
      </c>
      <c r="F14" s="14">
        <f>일위대가!H64</f>
        <v>0</v>
      </c>
      <c r="G14" s="14">
        <f>일위대가!J64</f>
        <v>0</v>
      </c>
      <c r="H14" s="14">
        <f t="shared" si="0"/>
        <v>0</v>
      </c>
      <c r="I14" s="8" t="s">
        <v>987</v>
      </c>
      <c r="J14" s="8" t="s">
        <v>988</v>
      </c>
      <c r="K14" s="2" t="s">
        <v>52</v>
      </c>
      <c r="L14" s="2" t="s">
        <v>52</v>
      </c>
      <c r="M14" s="2" t="s">
        <v>988</v>
      </c>
      <c r="N14" s="2" t="s">
        <v>52</v>
      </c>
    </row>
    <row r="15" spans="1:14" ht="30" customHeight="1">
      <c r="A15" s="8" t="s">
        <v>1007</v>
      </c>
      <c r="B15" s="8" t="s">
        <v>1008</v>
      </c>
      <c r="C15" s="8" t="s">
        <v>1009</v>
      </c>
      <c r="D15" s="8" t="s">
        <v>986</v>
      </c>
      <c r="E15" s="14">
        <f>일위대가!F70</f>
        <v>0</v>
      </c>
      <c r="F15" s="14">
        <f>일위대가!H70</f>
        <v>0</v>
      </c>
      <c r="G15" s="14">
        <f>일위대가!J70</f>
        <v>0</v>
      </c>
      <c r="H15" s="14">
        <f t="shared" si="0"/>
        <v>0</v>
      </c>
      <c r="I15" s="8" t="s">
        <v>1010</v>
      </c>
      <c r="J15" s="8" t="s">
        <v>988</v>
      </c>
      <c r="K15" s="2" t="s">
        <v>52</v>
      </c>
      <c r="L15" s="2" t="s">
        <v>52</v>
      </c>
      <c r="M15" s="2" t="s">
        <v>988</v>
      </c>
      <c r="N15" s="2" t="s">
        <v>52</v>
      </c>
    </row>
    <row r="16" spans="1:14" ht="30" customHeight="1">
      <c r="A16" s="8" t="s">
        <v>1018</v>
      </c>
      <c r="B16" s="8" t="s">
        <v>1019</v>
      </c>
      <c r="C16" s="8" t="s">
        <v>1020</v>
      </c>
      <c r="D16" s="8" t="s">
        <v>986</v>
      </c>
      <c r="E16" s="14">
        <f>일위대가!F75</f>
        <v>0</v>
      </c>
      <c r="F16" s="14">
        <f>일위대가!H75</f>
        <v>0</v>
      </c>
      <c r="G16" s="14">
        <f>일위대가!J75</f>
        <v>0</v>
      </c>
      <c r="H16" s="14">
        <f t="shared" si="0"/>
        <v>0</v>
      </c>
      <c r="I16" s="8" t="s">
        <v>1021</v>
      </c>
      <c r="J16" s="8" t="s">
        <v>988</v>
      </c>
      <c r="K16" s="2" t="s">
        <v>52</v>
      </c>
      <c r="L16" s="2" t="s">
        <v>52</v>
      </c>
      <c r="M16" s="2" t="s">
        <v>988</v>
      </c>
      <c r="N16" s="2" t="s">
        <v>52</v>
      </c>
    </row>
    <row r="17" spans="1:14" ht="30" customHeight="1">
      <c r="A17" s="8" t="s">
        <v>1025</v>
      </c>
      <c r="B17" s="8" t="s">
        <v>1026</v>
      </c>
      <c r="C17" s="8" t="s">
        <v>1027</v>
      </c>
      <c r="D17" s="8" t="s">
        <v>649</v>
      </c>
      <c r="E17" s="14">
        <f>일위대가!F83</f>
        <v>0</v>
      </c>
      <c r="F17" s="14">
        <f>일위대가!H83</f>
        <v>0</v>
      </c>
      <c r="G17" s="14">
        <f>일위대가!J83</f>
        <v>0</v>
      </c>
      <c r="H17" s="14">
        <f t="shared" si="0"/>
        <v>0</v>
      </c>
      <c r="I17" s="8" t="s">
        <v>1028</v>
      </c>
      <c r="J17" s="8" t="s">
        <v>1029</v>
      </c>
      <c r="K17" s="2" t="s">
        <v>52</v>
      </c>
      <c r="L17" s="2" t="s">
        <v>52</v>
      </c>
      <c r="M17" s="2" t="s">
        <v>1029</v>
      </c>
      <c r="N17" s="2" t="s">
        <v>52</v>
      </c>
    </row>
    <row r="18" spans="1:14" ht="30" customHeight="1">
      <c r="A18" s="8" t="s">
        <v>294</v>
      </c>
      <c r="B18" s="8" t="s">
        <v>59</v>
      </c>
      <c r="C18" s="8" t="s">
        <v>292</v>
      </c>
      <c r="D18" s="8" t="s">
        <v>61</v>
      </c>
      <c r="E18" s="14">
        <f>일위대가!F91</f>
        <v>0</v>
      </c>
      <c r="F18" s="14">
        <f>일위대가!H91</f>
        <v>0</v>
      </c>
      <c r="G18" s="14">
        <f>일위대가!J91</f>
        <v>0</v>
      </c>
      <c r="H18" s="14">
        <f t="shared" si="0"/>
        <v>0</v>
      </c>
      <c r="I18" s="8" t="s">
        <v>293</v>
      </c>
      <c r="J18" s="8" t="s">
        <v>1042</v>
      </c>
      <c r="K18" s="2" t="s">
        <v>52</v>
      </c>
      <c r="L18" s="2" t="s">
        <v>52</v>
      </c>
      <c r="M18" s="2" t="s">
        <v>1042</v>
      </c>
      <c r="N18" s="2" t="s">
        <v>52</v>
      </c>
    </row>
    <row r="19" spans="1:14" ht="30" customHeight="1">
      <c r="A19" s="8" t="s">
        <v>298</v>
      </c>
      <c r="B19" s="8" t="s">
        <v>59</v>
      </c>
      <c r="C19" s="8" t="s">
        <v>296</v>
      </c>
      <c r="D19" s="8" t="s">
        <v>61</v>
      </c>
      <c r="E19" s="14">
        <f>일위대가!F99</f>
        <v>0</v>
      </c>
      <c r="F19" s="14">
        <f>일위대가!H99</f>
        <v>0</v>
      </c>
      <c r="G19" s="14">
        <f>일위대가!J99</f>
        <v>0</v>
      </c>
      <c r="H19" s="14">
        <f t="shared" si="0"/>
        <v>0</v>
      </c>
      <c r="I19" s="8" t="s">
        <v>297</v>
      </c>
      <c r="J19" s="8" t="s">
        <v>1042</v>
      </c>
      <c r="K19" s="2" t="s">
        <v>52</v>
      </c>
      <c r="L19" s="2" t="s">
        <v>52</v>
      </c>
      <c r="M19" s="2" t="s">
        <v>1042</v>
      </c>
      <c r="N19" s="2" t="s">
        <v>52</v>
      </c>
    </row>
    <row r="20" spans="1:14" ht="30" customHeight="1">
      <c r="A20" s="8" t="s">
        <v>63</v>
      </c>
      <c r="B20" s="8" t="s">
        <v>59</v>
      </c>
      <c r="C20" s="8" t="s">
        <v>60</v>
      </c>
      <c r="D20" s="8" t="s">
        <v>61</v>
      </c>
      <c r="E20" s="14">
        <f>일위대가!F107</f>
        <v>0</v>
      </c>
      <c r="F20" s="14">
        <f>일위대가!H107</f>
        <v>0</v>
      </c>
      <c r="G20" s="14">
        <f>일위대가!J107</f>
        <v>0</v>
      </c>
      <c r="H20" s="14">
        <f t="shared" si="0"/>
        <v>0</v>
      </c>
      <c r="I20" s="8" t="s">
        <v>62</v>
      </c>
      <c r="J20" s="8" t="s">
        <v>1042</v>
      </c>
      <c r="K20" s="2" t="s">
        <v>52</v>
      </c>
      <c r="L20" s="2" t="s">
        <v>52</v>
      </c>
      <c r="M20" s="2" t="s">
        <v>1042</v>
      </c>
      <c r="N20" s="2" t="s">
        <v>52</v>
      </c>
    </row>
    <row r="21" spans="1:14" ht="30" customHeight="1">
      <c r="A21" s="8" t="s">
        <v>69</v>
      </c>
      <c r="B21" s="8" t="s">
        <v>59</v>
      </c>
      <c r="C21" s="8" t="s">
        <v>67</v>
      </c>
      <c r="D21" s="8" t="s">
        <v>61</v>
      </c>
      <c r="E21" s="14">
        <f>일위대가!F115</f>
        <v>0</v>
      </c>
      <c r="F21" s="14">
        <f>일위대가!H115</f>
        <v>0</v>
      </c>
      <c r="G21" s="14">
        <f>일위대가!J115</f>
        <v>0</v>
      </c>
      <c r="H21" s="14">
        <f t="shared" si="0"/>
        <v>0</v>
      </c>
      <c r="I21" s="8" t="s">
        <v>68</v>
      </c>
      <c r="J21" s="8" t="s">
        <v>1042</v>
      </c>
      <c r="K21" s="2" t="s">
        <v>52</v>
      </c>
      <c r="L21" s="2" t="s">
        <v>52</v>
      </c>
      <c r="M21" s="2" t="s">
        <v>1042</v>
      </c>
      <c r="N21" s="2" t="s">
        <v>52</v>
      </c>
    </row>
    <row r="22" spans="1:14" ht="30" customHeight="1">
      <c r="A22" s="8" t="s">
        <v>73</v>
      </c>
      <c r="B22" s="8" t="s">
        <v>59</v>
      </c>
      <c r="C22" s="8" t="s">
        <v>71</v>
      </c>
      <c r="D22" s="8" t="s">
        <v>61</v>
      </c>
      <c r="E22" s="14">
        <f>일위대가!F123</f>
        <v>0</v>
      </c>
      <c r="F22" s="14">
        <f>일위대가!H123</f>
        <v>0</v>
      </c>
      <c r="G22" s="14">
        <f>일위대가!J123</f>
        <v>0</v>
      </c>
      <c r="H22" s="14">
        <f t="shared" si="0"/>
        <v>0</v>
      </c>
      <c r="I22" s="8" t="s">
        <v>72</v>
      </c>
      <c r="J22" s="8" t="s">
        <v>1042</v>
      </c>
      <c r="K22" s="2" t="s">
        <v>52</v>
      </c>
      <c r="L22" s="2" t="s">
        <v>52</v>
      </c>
      <c r="M22" s="2" t="s">
        <v>1042</v>
      </c>
      <c r="N22" s="2" t="s">
        <v>52</v>
      </c>
    </row>
    <row r="23" spans="1:14" ht="30" customHeight="1">
      <c r="A23" s="8" t="s">
        <v>532</v>
      </c>
      <c r="B23" s="8" t="s">
        <v>59</v>
      </c>
      <c r="C23" s="8" t="s">
        <v>530</v>
      </c>
      <c r="D23" s="8" t="s">
        <v>61</v>
      </c>
      <c r="E23" s="14">
        <f>일위대가!F131</f>
        <v>0</v>
      </c>
      <c r="F23" s="14">
        <f>일위대가!H131</f>
        <v>0</v>
      </c>
      <c r="G23" s="14">
        <f>일위대가!J131</f>
        <v>0</v>
      </c>
      <c r="H23" s="14">
        <f t="shared" si="0"/>
        <v>0</v>
      </c>
      <c r="I23" s="8" t="s">
        <v>531</v>
      </c>
      <c r="J23" s="8" t="s">
        <v>1042</v>
      </c>
      <c r="K23" s="2" t="s">
        <v>52</v>
      </c>
      <c r="L23" s="2" t="s">
        <v>52</v>
      </c>
      <c r="M23" s="2" t="s">
        <v>1042</v>
      </c>
      <c r="N23" s="2" t="s">
        <v>52</v>
      </c>
    </row>
    <row r="24" spans="1:14" ht="30" customHeight="1">
      <c r="A24" s="8" t="s">
        <v>284</v>
      </c>
      <c r="B24" s="8" t="s">
        <v>281</v>
      </c>
      <c r="C24" s="8" t="s">
        <v>282</v>
      </c>
      <c r="D24" s="8" t="s">
        <v>61</v>
      </c>
      <c r="E24" s="14">
        <f>일위대가!F138</f>
        <v>0</v>
      </c>
      <c r="F24" s="14">
        <f>일위대가!H138</f>
        <v>0</v>
      </c>
      <c r="G24" s="14">
        <f>일위대가!J138</f>
        <v>0</v>
      </c>
      <c r="H24" s="14">
        <f t="shared" si="0"/>
        <v>0</v>
      </c>
      <c r="I24" s="8" t="s">
        <v>283</v>
      </c>
      <c r="J24" s="8" t="s">
        <v>1042</v>
      </c>
      <c r="K24" s="2" t="s">
        <v>52</v>
      </c>
      <c r="L24" s="2" t="s">
        <v>52</v>
      </c>
      <c r="M24" s="2" t="s">
        <v>1042</v>
      </c>
      <c r="N24" s="2" t="s">
        <v>52</v>
      </c>
    </row>
    <row r="25" spans="1:14" ht="30" customHeight="1">
      <c r="A25" s="8" t="s">
        <v>288</v>
      </c>
      <c r="B25" s="8" t="s">
        <v>281</v>
      </c>
      <c r="C25" s="8" t="s">
        <v>286</v>
      </c>
      <c r="D25" s="8" t="s">
        <v>61</v>
      </c>
      <c r="E25" s="14">
        <f>일위대가!F145</f>
        <v>0</v>
      </c>
      <c r="F25" s="14">
        <f>일위대가!H145</f>
        <v>0</v>
      </c>
      <c r="G25" s="14">
        <f>일위대가!J145</f>
        <v>0</v>
      </c>
      <c r="H25" s="14">
        <f t="shared" si="0"/>
        <v>0</v>
      </c>
      <c r="I25" s="8" t="s">
        <v>287</v>
      </c>
      <c r="J25" s="8" t="s">
        <v>1042</v>
      </c>
      <c r="K25" s="2" t="s">
        <v>52</v>
      </c>
      <c r="L25" s="2" t="s">
        <v>52</v>
      </c>
      <c r="M25" s="2" t="s">
        <v>1042</v>
      </c>
      <c r="N25" s="2" t="s">
        <v>52</v>
      </c>
    </row>
    <row r="26" spans="1:14" ht="30" customHeight="1">
      <c r="A26" s="8" t="s">
        <v>615</v>
      </c>
      <c r="B26" s="8" t="s">
        <v>281</v>
      </c>
      <c r="C26" s="8" t="s">
        <v>613</v>
      </c>
      <c r="D26" s="8" t="s">
        <v>61</v>
      </c>
      <c r="E26" s="14">
        <f>일위대가!F152</f>
        <v>0</v>
      </c>
      <c r="F26" s="14">
        <f>일위대가!H152</f>
        <v>0</v>
      </c>
      <c r="G26" s="14">
        <f>일위대가!J152</f>
        <v>0</v>
      </c>
      <c r="H26" s="14">
        <f t="shared" si="0"/>
        <v>0</v>
      </c>
      <c r="I26" s="8" t="s">
        <v>614</v>
      </c>
      <c r="J26" s="8" t="s">
        <v>1042</v>
      </c>
      <c r="K26" s="2" t="s">
        <v>52</v>
      </c>
      <c r="L26" s="2" t="s">
        <v>52</v>
      </c>
      <c r="M26" s="2" t="s">
        <v>1042</v>
      </c>
      <c r="N26" s="2" t="s">
        <v>52</v>
      </c>
    </row>
    <row r="27" spans="1:14" ht="30" customHeight="1">
      <c r="A27" s="8" t="s">
        <v>367</v>
      </c>
      <c r="B27" s="8" t="s">
        <v>281</v>
      </c>
      <c r="C27" s="8" t="s">
        <v>365</v>
      </c>
      <c r="D27" s="8" t="s">
        <v>61</v>
      </c>
      <c r="E27" s="14">
        <f>일위대가!F159</f>
        <v>0</v>
      </c>
      <c r="F27" s="14">
        <f>일위대가!H159</f>
        <v>0</v>
      </c>
      <c r="G27" s="14">
        <f>일위대가!J159</f>
        <v>0</v>
      </c>
      <c r="H27" s="14">
        <f t="shared" si="0"/>
        <v>0</v>
      </c>
      <c r="I27" s="8" t="s">
        <v>366</v>
      </c>
      <c r="J27" s="8" t="s">
        <v>1119</v>
      </c>
      <c r="K27" s="2" t="s">
        <v>52</v>
      </c>
      <c r="L27" s="2" t="s">
        <v>52</v>
      </c>
      <c r="M27" s="2" t="s">
        <v>1119</v>
      </c>
      <c r="N27" s="2" t="s">
        <v>52</v>
      </c>
    </row>
    <row r="28" spans="1:14" ht="30" customHeight="1">
      <c r="A28" s="8" t="s">
        <v>610</v>
      </c>
      <c r="B28" s="8" t="s">
        <v>281</v>
      </c>
      <c r="C28" s="8" t="s">
        <v>608</v>
      </c>
      <c r="D28" s="8" t="s">
        <v>61</v>
      </c>
      <c r="E28" s="14">
        <f>일위대가!F166</f>
        <v>0</v>
      </c>
      <c r="F28" s="14">
        <f>일위대가!H166</f>
        <v>0</v>
      </c>
      <c r="G28" s="14">
        <f>일위대가!J166</f>
        <v>0</v>
      </c>
      <c r="H28" s="14">
        <f t="shared" si="0"/>
        <v>0</v>
      </c>
      <c r="I28" s="8" t="s">
        <v>609</v>
      </c>
      <c r="J28" s="8" t="s">
        <v>1119</v>
      </c>
      <c r="K28" s="2" t="s">
        <v>52</v>
      </c>
      <c r="L28" s="2" t="s">
        <v>52</v>
      </c>
      <c r="M28" s="2" t="s">
        <v>1119</v>
      </c>
      <c r="N28" s="2" t="s">
        <v>52</v>
      </c>
    </row>
    <row r="29" spans="1:14" ht="30" customHeight="1">
      <c r="A29" s="8" t="s">
        <v>622</v>
      </c>
      <c r="B29" s="8" t="s">
        <v>619</v>
      </c>
      <c r="C29" s="8" t="s">
        <v>620</v>
      </c>
      <c r="D29" s="8" t="s">
        <v>61</v>
      </c>
      <c r="E29" s="14">
        <f>일위대가!F175</f>
        <v>0</v>
      </c>
      <c r="F29" s="14">
        <f>일위대가!H175</f>
        <v>0</v>
      </c>
      <c r="G29" s="14">
        <f>일위대가!J175</f>
        <v>0</v>
      </c>
      <c r="H29" s="14">
        <f t="shared" si="0"/>
        <v>0</v>
      </c>
      <c r="I29" s="8" t="s">
        <v>621</v>
      </c>
      <c r="J29" s="8" t="s">
        <v>1135</v>
      </c>
      <c r="K29" s="2" t="s">
        <v>52</v>
      </c>
      <c r="L29" s="2" t="s">
        <v>52</v>
      </c>
      <c r="M29" s="2" t="s">
        <v>1135</v>
      </c>
      <c r="N29" s="2" t="s">
        <v>52</v>
      </c>
    </row>
    <row r="30" spans="1:14" ht="30" customHeight="1">
      <c r="A30" s="8" t="s">
        <v>626</v>
      </c>
      <c r="B30" s="8" t="s">
        <v>619</v>
      </c>
      <c r="C30" s="8" t="s">
        <v>624</v>
      </c>
      <c r="D30" s="8" t="s">
        <v>61</v>
      </c>
      <c r="E30" s="14">
        <f>일위대가!F184</f>
        <v>0</v>
      </c>
      <c r="F30" s="14">
        <f>일위대가!H184</f>
        <v>0</v>
      </c>
      <c r="G30" s="14">
        <f>일위대가!J184</f>
        <v>0</v>
      </c>
      <c r="H30" s="14">
        <f t="shared" si="0"/>
        <v>0</v>
      </c>
      <c r="I30" s="8" t="s">
        <v>625</v>
      </c>
      <c r="J30" s="8" t="s">
        <v>1135</v>
      </c>
      <c r="K30" s="2" t="s">
        <v>52</v>
      </c>
      <c r="L30" s="2" t="s">
        <v>52</v>
      </c>
      <c r="M30" s="2" t="s">
        <v>1135</v>
      </c>
      <c r="N30" s="2" t="s">
        <v>52</v>
      </c>
    </row>
    <row r="31" spans="1:14" ht="30" customHeight="1">
      <c r="A31" s="8" t="s">
        <v>303</v>
      </c>
      <c r="B31" s="8" t="s">
        <v>75</v>
      </c>
      <c r="C31" s="8" t="s">
        <v>301</v>
      </c>
      <c r="D31" s="8" t="s">
        <v>77</v>
      </c>
      <c r="E31" s="14">
        <f>일위대가!F194</f>
        <v>0</v>
      </c>
      <c r="F31" s="14">
        <f>일위대가!H194</f>
        <v>0</v>
      </c>
      <c r="G31" s="14">
        <f>일위대가!J194</f>
        <v>0</v>
      </c>
      <c r="H31" s="14">
        <f t="shared" si="0"/>
        <v>0</v>
      </c>
      <c r="I31" s="8" t="s">
        <v>302</v>
      </c>
      <c r="J31" s="8" t="s">
        <v>1156</v>
      </c>
      <c r="K31" s="2" t="s">
        <v>52</v>
      </c>
      <c r="L31" s="2" t="s">
        <v>52</v>
      </c>
      <c r="M31" s="2" t="s">
        <v>1156</v>
      </c>
      <c r="N31" s="2" t="s">
        <v>52</v>
      </c>
    </row>
    <row r="32" spans="1:14" ht="30" customHeight="1">
      <c r="A32" s="8" t="s">
        <v>307</v>
      </c>
      <c r="B32" s="8" t="s">
        <v>75</v>
      </c>
      <c r="C32" s="8" t="s">
        <v>305</v>
      </c>
      <c r="D32" s="8" t="s">
        <v>77</v>
      </c>
      <c r="E32" s="14">
        <f>일위대가!F204</f>
        <v>0</v>
      </c>
      <c r="F32" s="14">
        <f>일위대가!H204</f>
        <v>0</v>
      </c>
      <c r="G32" s="14">
        <f>일위대가!J204</f>
        <v>0</v>
      </c>
      <c r="H32" s="14">
        <f t="shared" si="0"/>
        <v>0</v>
      </c>
      <c r="I32" s="8" t="s">
        <v>306</v>
      </c>
      <c r="J32" s="8" t="s">
        <v>1156</v>
      </c>
      <c r="K32" s="2" t="s">
        <v>52</v>
      </c>
      <c r="L32" s="2" t="s">
        <v>52</v>
      </c>
      <c r="M32" s="2" t="s">
        <v>1156</v>
      </c>
      <c r="N32" s="2" t="s">
        <v>52</v>
      </c>
    </row>
    <row r="33" spans="1:14" ht="30" customHeight="1">
      <c r="A33" s="8" t="s">
        <v>79</v>
      </c>
      <c r="B33" s="8" t="s">
        <v>75</v>
      </c>
      <c r="C33" s="8" t="s">
        <v>76</v>
      </c>
      <c r="D33" s="8" t="s">
        <v>77</v>
      </c>
      <c r="E33" s="14">
        <f>일위대가!F214</f>
        <v>0</v>
      </c>
      <c r="F33" s="14">
        <f>일위대가!H214</f>
        <v>0</v>
      </c>
      <c r="G33" s="14">
        <f>일위대가!J214</f>
        <v>0</v>
      </c>
      <c r="H33" s="14">
        <f t="shared" si="0"/>
        <v>0</v>
      </c>
      <c r="I33" s="8" t="s">
        <v>78</v>
      </c>
      <c r="J33" s="8" t="s">
        <v>1156</v>
      </c>
      <c r="K33" s="2" t="s">
        <v>52</v>
      </c>
      <c r="L33" s="2" t="s">
        <v>52</v>
      </c>
      <c r="M33" s="2" t="s">
        <v>1156</v>
      </c>
      <c r="N33" s="2" t="s">
        <v>52</v>
      </c>
    </row>
    <row r="34" spans="1:14" ht="30" customHeight="1">
      <c r="A34" s="8" t="s">
        <v>83</v>
      </c>
      <c r="B34" s="8" t="s">
        <v>75</v>
      </c>
      <c r="C34" s="8" t="s">
        <v>81</v>
      </c>
      <c r="D34" s="8" t="s">
        <v>77</v>
      </c>
      <c r="E34" s="14">
        <f>일위대가!F224</f>
        <v>0</v>
      </c>
      <c r="F34" s="14">
        <f>일위대가!H224</f>
        <v>0</v>
      </c>
      <c r="G34" s="14">
        <f>일위대가!J224</f>
        <v>0</v>
      </c>
      <c r="H34" s="14">
        <f t="shared" si="0"/>
        <v>0</v>
      </c>
      <c r="I34" s="8" t="s">
        <v>82</v>
      </c>
      <c r="J34" s="8" t="s">
        <v>1156</v>
      </c>
      <c r="K34" s="2" t="s">
        <v>52</v>
      </c>
      <c r="L34" s="2" t="s">
        <v>52</v>
      </c>
      <c r="M34" s="2" t="s">
        <v>1156</v>
      </c>
      <c r="N34" s="2" t="s">
        <v>52</v>
      </c>
    </row>
    <row r="35" spans="1:14" ht="30" customHeight="1">
      <c r="A35" s="8" t="s">
        <v>87</v>
      </c>
      <c r="B35" s="8" t="s">
        <v>75</v>
      </c>
      <c r="C35" s="8" t="s">
        <v>85</v>
      </c>
      <c r="D35" s="8" t="s">
        <v>77</v>
      </c>
      <c r="E35" s="14">
        <f>일위대가!F234</f>
        <v>0</v>
      </c>
      <c r="F35" s="14">
        <f>일위대가!H234</f>
        <v>0</v>
      </c>
      <c r="G35" s="14">
        <f>일위대가!J234</f>
        <v>0</v>
      </c>
      <c r="H35" s="14">
        <f t="shared" si="0"/>
        <v>0</v>
      </c>
      <c r="I35" s="8" t="s">
        <v>86</v>
      </c>
      <c r="J35" s="8" t="s">
        <v>1156</v>
      </c>
      <c r="K35" s="2" t="s">
        <v>52</v>
      </c>
      <c r="L35" s="2" t="s">
        <v>52</v>
      </c>
      <c r="M35" s="2" t="s">
        <v>1156</v>
      </c>
      <c r="N35" s="2" t="s">
        <v>52</v>
      </c>
    </row>
    <row r="36" spans="1:14" ht="30" customHeight="1">
      <c r="A36" s="8" t="s">
        <v>538</v>
      </c>
      <c r="B36" s="8" t="s">
        <v>75</v>
      </c>
      <c r="C36" s="8" t="s">
        <v>536</v>
      </c>
      <c r="D36" s="8" t="s">
        <v>77</v>
      </c>
      <c r="E36" s="14">
        <f>일위대가!F244</f>
        <v>0</v>
      </c>
      <c r="F36" s="14">
        <f>일위대가!H244</f>
        <v>0</v>
      </c>
      <c r="G36" s="14">
        <f>일위대가!J244</f>
        <v>0</v>
      </c>
      <c r="H36" s="14">
        <f t="shared" ref="H36:H68" si="1">E36+F36+G36</f>
        <v>0</v>
      </c>
      <c r="I36" s="8" t="s">
        <v>537</v>
      </c>
      <c r="J36" s="8" t="s">
        <v>1156</v>
      </c>
      <c r="K36" s="2" t="s">
        <v>52</v>
      </c>
      <c r="L36" s="2" t="s">
        <v>52</v>
      </c>
      <c r="M36" s="2" t="s">
        <v>1156</v>
      </c>
      <c r="N36" s="2" t="s">
        <v>52</v>
      </c>
    </row>
    <row r="37" spans="1:14" ht="30" customHeight="1">
      <c r="A37" s="8" t="s">
        <v>222</v>
      </c>
      <c r="B37" s="8" t="s">
        <v>219</v>
      </c>
      <c r="C37" s="8" t="s">
        <v>220</v>
      </c>
      <c r="D37" s="8" t="s">
        <v>77</v>
      </c>
      <c r="E37" s="14">
        <f>일위대가!F254</f>
        <v>0</v>
      </c>
      <c r="F37" s="14">
        <f>일위대가!H254</f>
        <v>0</v>
      </c>
      <c r="G37" s="14">
        <f>일위대가!J254</f>
        <v>0</v>
      </c>
      <c r="H37" s="14">
        <f t="shared" si="1"/>
        <v>0</v>
      </c>
      <c r="I37" s="8" t="s">
        <v>221</v>
      </c>
      <c r="J37" s="8" t="s">
        <v>1156</v>
      </c>
      <c r="K37" s="2" t="s">
        <v>52</v>
      </c>
      <c r="L37" s="2" t="s">
        <v>52</v>
      </c>
      <c r="M37" s="2" t="s">
        <v>1156</v>
      </c>
      <c r="N37" s="2" t="s">
        <v>52</v>
      </c>
    </row>
    <row r="38" spans="1:14" ht="30" customHeight="1">
      <c r="A38" s="8" t="s">
        <v>311</v>
      </c>
      <c r="B38" s="8" t="s">
        <v>89</v>
      </c>
      <c r="C38" s="8" t="s">
        <v>220</v>
      </c>
      <c r="D38" s="8" t="s">
        <v>77</v>
      </c>
      <c r="E38" s="14">
        <f>일위대가!F263</f>
        <v>0</v>
      </c>
      <c r="F38" s="14">
        <f>일위대가!H263</f>
        <v>0</v>
      </c>
      <c r="G38" s="14">
        <f>일위대가!J263</f>
        <v>0</v>
      </c>
      <c r="H38" s="14">
        <f t="shared" si="1"/>
        <v>0</v>
      </c>
      <c r="I38" s="8" t="s">
        <v>310</v>
      </c>
      <c r="J38" s="8" t="s">
        <v>1239</v>
      </c>
      <c r="K38" s="2" t="s">
        <v>52</v>
      </c>
      <c r="L38" s="2" t="s">
        <v>52</v>
      </c>
      <c r="M38" s="2" t="s">
        <v>1239</v>
      </c>
      <c r="N38" s="2" t="s">
        <v>52</v>
      </c>
    </row>
    <row r="39" spans="1:14" ht="30" customHeight="1">
      <c r="A39" s="8" t="s">
        <v>92</v>
      </c>
      <c r="B39" s="8" t="s">
        <v>89</v>
      </c>
      <c r="C39" s="8" t="s">
        <v>90</v>
      </c>
      <c r="D39" s="8" t="s">
        <v>77</v>
      </c>
      <c r="E39" s="14">
        <f>일위대가!F272</f>
        <v>0</v>
      </c>
      <c r="F39" s="14">
        <f>일위대가!H272</f>
        <v>0</v>
      </c>
      <c r="G39" s="14">
        <f>일위대가!J272</f>
        <v>0</v>
      </c>
      <c r="H39" s="14">
        <f t="shared" si="1"/>
        <v>0</v>
      </c>
      <c r="I39" s="8" t="s">
        <v>91</v>
      </c>
      <c r="J39" s="8" t="s">
        <v>1239</v>
      </c>
      <c r="K39" s="2" t="s">
        <v>52</v>
      </c>
      <c r="L39" s="2" t="s">
        <v>52</v>
      </c>
      <c r="M39" s="2" t="s">
        <v>1239</v>
      </c>
      <c r="N39" s="2" t="s">
        <v>52</v>
      </c>
    </row>
    <row r="40" spans="1:14" ht="30" customHeight="1">
      <c r="A40" s="8" t="s">
        <v>227</v>
      </c>
      <c r="B40" s="8" t="s">
        <v>224</v>
      </c>
      <c r="C40" s="8" t="s">
        <v>225</v>
      </c>
      <c r="D40" s="8" t="s">
        <v>77</v>
      </c>
      <c r="E40" s="14">
        <f>일위대가!F284</f>
        <v>0</v>
      </c>
      <c r="F40" s="14">
        <f>일위대가!H284</f>
        <v>0</v>
      </c>
      <c r="G40" s="14">
        <f>일위대가!J284</f>
        <v>0</v>
      </c>
      <c r="H40" s="14">
        <f t="shared" si="1"/>
        <v>0</v>
      </c>
      <c r="I40" s="8" t="s">
        <v>226</v>
      </c>
      <c r="J40" s="8" t="s">
        <v>1239</v>
      </c>
      <c r="K40" s="2" t="s">
        <v>52</v>
      </c>
      <c r="L40" s="2" t="s">
        <v>52</v>
      </c>
      <c r="M40" s="2" t="s">
        <v>1239</v>
      </c>
      <c r="N40" s="2" t="s">
        <v>52</v>
      </c>
    </row>
    <row r="41" spans="1:14" ht="30" customHeight="1">
      <c r="A41" s="8" t="s">
        <v>231</v>
      </c>
      <c r="B41" s="8" t="s">
        <v>224</v>
      </c>
      <c r="C41" s="8" t="s">
        <v>229</v>
      </c>
      <c r="D41" s="8" t="s">
        <v>77</v>
      </c>
      <c r="E41" s="14">
        <f>일위대가!F296</f>
        <v>0</v>
      </c>
      <c r="F41" s="14">
        <f>일위대가!H296</f>
        <v>0</v>
      </c>
      <c r="G41" s="14">
        <f>일위대가!J296</f>
        <v>0</v>
      </c>
      <c r="H41" s="14">
        <f t="shared" si="1"/>
        <v>0</v>
      </c>
      <c r="I41" s="8" t="s">
        <v>230</v>
      </c>
      <c r="J41" s="8" t="s">
        <v>1239</v>
      </c>
      <c r="K41" s="2" t="s">
        <v>52</v>
      </c>
      <c r="L41" s="2" t="s">
        <v>52</v>
      </c>
      <c r="M41" s="2" t="s">
        <v>1239</v>
      </c>
      <c r="N41" s="2" t="s">
        <v>52</v>
      </c>
    </row>
    <row r="42" spans="1:14" ht="30" customHeight="1">
      <c r="A42" s="8" t="s">
        <v>483</v>
      </c>
      <c r="B42" s="8" t="s">
        <v>481</v>
      </c>
      <c r="C42" s="8" t="s">
        <v>52</v>
      </c>
      <c r="D42" s="8" t="s">
        <v>77</v>
      </c>
      <c r="E42" s="14">
        <f>일위대가!F304</f>
        <v>0</v>
      </c>
      <c r="F42" s="14">
        <f>일위대가!H304</f>
        <v>0</v>
      </c>
      <c r="G42" s="14">
        <f>일위대가!J304</f>
        <v>0</v>
      </c>
      <c r="H42" s="14">
        <f t="shared" si="1"/>
        <v>0</v>
      </c>
      <c r="I42" s="8" t="s">
        <v>482</v>
      </c>
      <c r="J42" s="8" t="s">
        <v>52</v>
      </c>
      <c r="K42" s="2" t="s">
        <v>52</v>
      </c>
      <c r="L42" s="2" t="s">
        <v>52</v>
      </c>
      <c r="M42" s="2" t="s">
        <v>52</v>
      </c>
      <c r="N42" s="2" t="s">
        <v>52</v>
      </c>
    </row>
    <row r="43" spans="1:14" ht="30" customHeight="1">
      <c r="A43" s="8" t="s">
        <v>316</v>
      </c>
      <c r="B43" s="8" t="s">
        <v>313</v>
      </c>
      <c r="C43" s="8" t="s">
        <v>314</v>
      </c>
      <c r="D43" s="8" t="s">
        <v>96</v>
      </c>
      <c r="E43" s="14">
        <f>일위대가!F311</f>
        <v>0</v>
      </c>
      <c r="F43" s="14">
        <f>일위대가!H311</f>
        <v>0</v>
      </c>
      <c r="G43" s="14">
        <f>일위대가!J311</f>
        <v>0</v>
      </c>
      <c r="H43" s="14">
        <f t="shared" si="1"/>
        <v>0</v>
      </c>
      <c r="I43" s="8" t="s">
        <v>315</v>
      </c>
      <c r="J43" s="8" t="s">
        <v>1303</v>
      </c>
      <c r="K43" s="2" t="s">
        <v>52</v>
      </c>
      <c r="L43" s="2" t="s">
        <v>52</v>
      </c>
      <c r="M43" s="2" t="s">
        <v>1303</v>
      </c>
      <c r="N43" s="2" t="s">
        <v>52</v>
      </c>
    </row>
    <row r="44" spans="1:14" ht="30" customHeight="1">
      <c r="A44" s="8"/>
      <c r="B44" s="8" t="s">
        <v>313</v>
      </c>
      <c r="C44" s="8" t="s">
        <v>314</v>
      </c>
      <c r="D44" s="8" t="s">
        <v>96</v>
      </c>
      <c r="E44" s="88">
        <f>일위대가!F318</f>
        <v>0</v>
      </c>
      <c r="F44" s="88">
        <f>일위대가!H318</f>
        <v>0</v>
      </c>
      <c r="G44" s="88">
        <f>일위대가!J319</f>
        <v>0</v>
      </c>
      <c r="H44" s="88">
        <f t="shared" ref="H44" si="2">E44+F44+G44</f>
        <v>0</v>
      </c>
      <c r="I44" s="8" t="s">
        <v>2079</v>
      </c>
      <c r="J44" s="8" t="s">
        <v>1303</v>
      </c>
      <c r="K44" s="2"/>
      <c r="L44" s="2"/>
      <c r="M44" s="2"/>
      <c r="N44" s="2"/>
    </row>
    <row r="45" spans="1:14" ht="30" customHeight="1">
      <c r="A45" s="8" t="s">
        <v>235</v>
      </c>
      <c r="B45" s="8" t="s">
        <v>94</v>
      </c>
      <c r="C45" s="8" t="s">
        <v>233</v>
      </c>
      <c r="D45" s="8" t="s">
        <v>96</v>
      </c>
      <c r="E45" s="14">
        <f>일위대가!F325</f>
        <v>0</v>
      </c>
      <c r="F45" s="14">
        <f>일위대가!H325</f>
        <v>0</v>
      </c>
      <c r="G45" s="14">
        <f>일위대가!J325</f>
        <v>0</v>
      </c>
      <c r="H45" s="14">
        <f t="shared" si="1"/>
        <v>0</v>
      </c>
      <c r="I45" s="8" t="s">
        <v>234</v>
      </c>
      <c r="J45" s="8" t="s">
        <v>1310</v>
      </c>
      <c r="K45" s="2" t="s">
        <v>52</v>
      </c>
      <c r="L45" s="2" t="s">
        <v>52</v>
      </c>
      <c r="M45" s="2" t="s">
        <v>1310</v>
      </c>
      <c r="N45" s="2" t="s">
        <v>52</v>
      </c>
    </row>
    <row r="46" spans="1:14" ht="30" customHeight="1">
      <c r="A46" s="8" t="s">
        <v>98</v>
      </c>
      <c r="B46" s="8" t="s">
        <v>94</v>
      </c>
      <c r="C46" s="8" t="s">
        <v>95</v>
      </c>
      <c r="D46" s="8" t="s">
        <v>96</v>
      </c>
      <c r="E46" s="14">
        <f>일위대가!F332</f>
        <v>0</v>
      </c>
      <c r="F46" s="14">
        <f>일위대가!H332</f>
        <v>0</v>
      </c>
      <c r="G46" s="14">
        <f>일위대가!J332</f>
        <v>0</v>
      </c>
      <c r="H46" s="14">
        <f t="shared" si="1"/>
        <v>0</v>
      </c>
      <c r="I46" s="8" t="s">
        <v>97</v>
      </c>
      <c r="J46" s="8" t="s">
        <v>1310</v>
      </c>
      <c r="K46" s="2" t="s">
        <v>52</v>
      </c>
      <c r="L46" s="2" t="s">
        <v>52</v>
      </c>
      <c r="M46" s="2" t="s">
        <v>1310</v>
      </c>
      <c r="N46" s="2" t="s">
        <v>52</v>
      </c>
    </row>
    <row r="47" spans="1:14" ht="30" customHeight="1">
      <c r="A47" s="8" t="s">
        <v>102</v>
      </c>
      <c r="B47" s="8" t="s">
        <v>94</v>
      </c>
      <c r="C47" s="8" t="s">
        <v>100</v>
      </c>
      <c r="D47" s="8" t="s">
        <v>96</v>
      </c>
      <c r="E47" s="14">
        <f>일위대가!F339</f>
        <v>0</v>
      </c>
      <c r="F47" s="14">
        <f>일위대가!H339</f>
        <v>0</v>
      </c>
      <c r="G47" s="14">
        <f>일위대가!J339</f>
        <v>0</v>
      </c>
      <c r="H47" s="14">
        <f t="shared" si="1"/>
        <v>0</v>
      </c>
      <c r="I47" s="8" t="s">
        <v>101</v>
      </c>
      <c r="J47" s="8" t="s">
        <v>1310</v>
      </c>
      <c r="K47" s="2" t="s">
        <v>52</v>
      </c>
      <c r="L47" s="2" t="s">
        <v>52</v>
      </c>
      <c r="M47" s="2" t="s">
        <v>1310</v>
      </c>
      <c r="N47" s="2" t="s">
        <v>52</v>
      </c>
    </row>
    <row r="48" spans="1:14" ht="30" customHeight="1">
      <c r="A48" s="8" t="s">
        <v>547</v>
      </c>
      <c r="B48" s="8" t="s">
        <v>94</v>
      </c>
      <c r="C48" s="8" t="s">
        <v>545</v>
      </c>
      <c r="D48" s="8" t="s">
        <v>96</v>
      </c>
      <c r="E48" s="14">
        <f>일위대가!F346</f>
        <v>0</v>
      </c>
      <c r="F48" s="14">
        <f>일위대가!H346</f>
        <v>0</v>
      </c>
      <c r="G48" s="14">
        <f>일위대가!J346</f>
        <v>0</v>
      </c>
      <c r="H48" s="14">
        <f t="shared" si="1"/>
        <v>0</v>
      </c>
      <c r="I48" s="8" t="s">
        <v>546</v>
      </c>
      <c r="J48" s="8" t="s">
        <v>1310</v>
      </c>
      <c r="K48" s="2" t="s">
        <v>52</v>
      </c>
      <c r="L48" s="2" t="s">
        <v>52</v>
      </c>
      <c r="M48" s="2" t="s">
        <v>1310</v>
      </c>
      <c r="N48" s="2" t="s">
        <v>52</v>
      </c>
    </row>
    <row r="49" spans="1:14" ht="30" customHeight="1">
      <c r="A49" s="8" t="s">
        <v>495</v>
      </c>
      <c r="B49" s="8" t="s">
        <v>104</v>
      </c>
      <c r="C49" s="8" t="s">
        <v>242</v>
      </c>
      <c r="D49" s="8" t="s">
        <v>96</v>
      </c>
      <c r="E49" s="14">
        <f>일위대가!F353</f>
        <v>0</v>
      </c>
      <c r="F49" s="14">
        <f>일위대가!H353</f>
        <v>0</v>
      </c>
      <c r="G49" s="14">
        <f>일위대가!J353</f>
        <v>0</v>
      </c>
      <c r="H49" s="14">
        <f t="shared" si="1"/>
        <v>0</v>
      </c>
      <c r="I49" s="8" t="s">
        <v>494</v>
      </c>
      <c r="J49" s="8" t="s">
        <v>1339</v>
      </c>
      <c r="K49" s="2" t="s">
        <v>52</v>
      </c>
      <c r="L49" s="2" t="s">
        <v>52</v>
      </c>
      <c r="M49" s="2" t="s">
        <v>1339</v>
      </c>
      <c r="N49" s="2" t="s">
        <v>52</v>
      </c>
    </row>
    <row r="50" spans="1:14" ht="30" customHeight="1">
      <c r="A50" s="8" t="s">
        <v>107</v>
      </c>
      <c r="B50" s="8" t="s">
        <v>104</v>
      </c>
      <c r="C50" s="8" t="s">
        <v>105</v>
      </c>
      <c r="D50" s="8" t="s">
        <v>96</v>
      </c>
      <c r="E50" s="14">
        <f>일위대가!F360</f>
        <v>0</v>
      </c>
      <c r="F50" s="14">
        <f>일위대가!H360</f>
        <v>0</v>
      </c>
      <c r="G50" s="14">
        <f>일위대가!J360</f>
        <v>0</v>
      </c>
      <c r="H50" s="14">
        <f t="shared" si="1"/>
        <v>0</v>
      </c>
      <c r="I50" s="8" t="s">
        <v>106</v>
      </c>
      <c r="J50" s="8" t="s">
        <v>1339</v>
      </c>
      <c r="K50" s="2" t="s">
        <v>52</v>
      </c>
      <c r="L50" s="2" t="s">
        <v>52</v>
      </c>
      <c r="M50" s="2" t="s">
        <v>1339</v>
      </c>
      <c r="N50" s="2" t="s">
        <v>52</v>
      </c>
    </row>
    <row r="51" spans="1:14" ht="30" customHeight="1">
      <c r="A51" s="8" t="s">
        <v>240</v>
      </c>
      <c r="B51" s="8" t="s">
        <v>104</v>
      </c>
      <c r="C51" s="8" t="s">
        <v>238</v>
      </c>
      <c r="D51" s="8" t="s">
        <v>96</v>
      </c>
      <c r="E51" s="14">
        <f>일위대가!F367</f>
        <v>0</v>
      </c>
      <c r="F51" s="14">
        <f>일위대가!H367</f>
        <v>0</v>
      </c>
      <c r="G51" s="14">
        <f>일위대가!J367</f>
        <v>0</v>
      </c>
      <c r="H51" s="14">
        <f t="shared" si="1"/>
        <v>0</v>
      </c>
      <c r="I51" s="8" t="s">
        <v>239</v>
      </c>
      <c r="J51" s="8" t="s">
        <v>1339</v>
      </c>
      <c r="K51" s="2" t="s">
        <v>52</v>
      </c>
      <c r="L51" s="2" t="s">
        <v>52</v>
      </c>
      <c r="M51" s="2" t="s">
        <v>1339</v>
      </c>
      <c r="N51" s="2" t="s">
        <v>52</v>
      </c>
    </row>
    <row r="52" spans="1:14" ht="30" customHeight="1">
      <c r="A52" s="8" t="s">
        <v>111</v>
      </c>
      <c r="B52" s="8" t="s">
        <v>104</v>
      </c>
      <c r="C52" s="8" t="s">
        <v>109</v>
      </c>
      <c r="D52" s="8" t="s">
        <v>96</v>
      </c>
      <c r="E52" s="14">
        <f>일위대가!F374</f>
        <v>0</v>
      </c>
      <c r="F52" s="14">
        <f>일위대가!H374</f>
        <v>0</v>
      </c>
      <c r="G52" s="14">
        <f>일위대가!J374</f>
        <v>0</v>
      </c>
      <c r="H52" s="14">
        <f t="shared" si="1"/>
        <v>0</v>
      </c>
      <c r="I52" s="8" t="s">
        <v>110</v>
      </c>
      <c r="J52" s="8" t="s">
        <v>1339</v>
      </c>
      <c r="K52" s="2" t="s">
        <v>52</v>
      </c>
      <c r="L52" s="2" t="s">
        <v>52</v>
      </c>
      <c r="M52" s="2" t="s">
        <v>1339</v>
      </c>
      <c r="N52" s="2" t="s">
        <v>52</v>
      </c>
    </row>
    <row r="53" spans="1:14" ht="30" customHeight="1">
      <c r="A53" s="8" t="s">
        <v>553</v>
      </c>
      <c r="B53" s="8" t="s">
        <v>104</v>
      </c>
      <c r="C53" s="8" t="s">
        <v>551</v>
      </c>
      <c r="D53" s="8" t="s">
        <v>96</v>
      </c>
      <c r="E53" s="14">
        <f>일위대가!F381</f>
        <v>0</v>
      </c>
      <c r="F53" s="14">
        <f>일위대가!H381</f>
        <v>0</v>
      </c>
      <c r="G53" s="14">
        <f>일위대가!J381</f>
        <v>0</v>
      </c>
      <c r="H53" s="14">
        <f t="shared" si="1"/>
        <v>0</v>
      </c>
      <c r="I53" s="8" t="s">
        <v>552</v>
      </c>
      <c r="J53" s="8" t="s">
        <v>1371</v>
      </c>
      <c r="K53" s="2" t="s">
        <v>52</v>
      </c>
      <c r="L53" s="2" t="s">
        <v>52</v>
      </c>
      <c r="M53" s="2" t="s">
        <v>1371</v>
      </c>
      <c r="N53" s="2" t="s">
        <v>52</v>
      </c>
    </row>
    <row r="54" spans="1:14" ht="30" customHeight="1">
      <c r="A54" s="8" t="s">
        <v>244</v>
      </c>
      <c r="B54" s="8" t="s">
        <v>113</v>
      </c>
      <c r="C54" s="8" t="s">
        <v>242</v>
      </c>
      <c r="D54" s="8" t="s">
        <v>96</v>
      </c>
      <c r="E54" s="14">
        <f>일위대가!F388</f>
        <v>0</v>
      </c>
      <c r="F54" s="14">
        <f>일위대가!H388</f>
        <v>0</v>
      </c>
      <c r="G54" s="14">
        <f>일위대가!J388</f>
        <v>0</v>
      </c>
      <c r="H54" s="14">
        <f t="shared" si="1"/>
        <v>0</v>
      </c>
      <c r="I54" s="8" t="s">
        <v>243</v>
      </c>
      <c r="J54" s="8" t="s">
        <v>1339</v>
      </c>
      <c r="K54" s="2" t="s">
        <v>52</v>
      </c>
      <c r="L54" s="2" t="s">
        <v>52</v>
      </c>
      <c r="M54" s="2" t="s">
        <v>1339</v>
      </c>
      <c r="N54" s="2" t="s">
        <v>52</v>
      </c>
    </row>
    <row r="55" spans="1:14" ht="30" customHeight="1">
      <c r="A55" s="8" t="s">
        <v>248</v>
      </c>
      <c r="B55" s="8" t="s">
        <v>113</v>
      </c>
      <c r="C55" s="8" t="s">
        <v>246</v>
      </c>
      <c r="D55" s="8" t="s">
        <v>96</v>
      </c>
      <c r="E55" s="14">
        <f>일위대가!F395</f>
        <v>0</v>
      </c>
      <c r="F55" s="14">
        <f>일위대가!H395</f>
        <v>0</v>
      </c>
      <c r="G55" s="14">
        <f>일위대가!J395</f>
        <v>0</v>
      </c>
      <c r="H55" s="14">
        <f t="shared" si="1"/>
        <v>0</v>
      </c>
      <c r="I55" s="8" t="s">
        <v>247</v>
      </c>
      <c r="J55" s="8" t="s">
        <v>1339</v>
      </c>
      <c r="K55" s="2" t="s">
        <v>52</v>
      </c>
      <c r="L55" s="2" t="s">
        <v>52</v>
      </c>
      <c r="M55" s="2" t="s">
        <v>1339</v>
      </c>
      <c r="N55" s="2" t="s">
        <v>52</v>
      </c>
    </row>
    <row r="56" spans="1:14" ht="30" customHeight="1">
      <c r="A56" s="8" t="s">
        <v>251</v>
      </c>
      <c r="B56" s="8" t="s">
        <v>113</v>
      </c>
      <c r="C56" s="8" t="s">
        <v>238</v>
      </c>
      <c r="D56" s="8" t="s">
        <v>96</v>
      </c>
      <c r="E56" s="14">
        <f>일위대가!F402</f>
        <v>0</v>
      </c>
      <c r="F56" s="14">
        <f>일위대가!H402</f>
        <v>0</v>
      </c>
      <c r="G56" s="14">
        <f>일위대가!J402</f>
        <v>0</v>
      </c>
      <c r="H56" s="14">
        <f t="shared" si="1"/>
        <v>0</v>
      </c>
      <c r="I56" s="8" t="s">
        <v>250</v>
      </c>
      <c r="J56" s="8" t="s">
        <v>1339</v>
      </c>
      <c r="K56" s="2" t="s">
        <v>52</v>
      </c>
      <c r="L56" s="2" t="s">
        <v>52</v>
      </c>
      <c r="M56" s="2" t="s">
        <v>1339</v>
      </c>
      <c r="N56" s="2" t="s">
        <v>52</v>
      </c>
    </row>
    <row r="57" spans="1:14" ht="30" customHeight="1">
      <c r="A57" s="8" t="s">
        <v>115</v>
      </c>
      <c r="B57" s="8" t="s">
        <v>113</v>
      </c>
      <c r="C57" s="8" t="s">
        <v>109</v>
      </c>
      <c r="D57" s="8" t="s">
        <v>96</v>
      </c>
      <c r="E57" s="14">
        <f>일위대가!F409</f>
        <v>0</v>
      </c>
      <c r="F57" s="14">
        <f>일위대가!H409</f>
        <v>0</v>
      </c>
      <c r="G57" s="14">
        <f>일위대가!J409</f>
        <v>0</v>
      </c>
      <c r="H57" s="14">
        <f t="shared" si="1"/>
        <v>0</v>
      </c>
      <c r="I57" s="8" t="s">
        <v>114</v>
      </c>
      <c r="J57" s="8" t="s">
        <v>1339</v>
      </c>
      <c r="K57" s="2" t="s">
        <v>52</v>
      </c>
      <c r="L57" s="2" t="s">
        <v>52</v>
      </c>
      <c r="M57" s="2" t="s">
        <v>1339</v>
      </c>
      <c r="N57" s="2" t="s">
        <v>52</v>
      </c>
    </row>
    <row r="58" spans="1:14" ht="30" customHeight="1">
      <c r="A58" s="8" t="s">
        <v>558</v>
      </c>
      <c r="B58" s="8" t="s">
        <v>555</v>
      </c>
      <c r="C58" s="8" t="s">
        <v>556</v>
      </c>
      <c r="D58" s="8" t="s">
        <v>119</v>
      </c>
      <c r="E58" s="14">
        <f>일위대가!F415</f>
        <v>0</v>
      </c>
      <c r="F58" s="14">
        <f>일위대가!H415</f>
        <v>0</v>
      </c>
      <c r="G58" s="14">
        <f>일위대가!J415</f>
        <v>0</v>
      </c>
      <c r="H58" s="14">
        <f t="shared" si="1"/>
        <v>0</v>
      </c>
      <c r="I58" s="8" t="s">
        <v>557</v>
      </c>
      <c r="J58" s="8" t="s">
        <v>1408</v>
      </c>
      <c r="K58" s="2" t="s">
        <v>52</v>
      </c>
      <c r="L58" s="2" t="s">
        <v>52</v>
      </c>
      <c r="M58" s="2" t="s">
        <v>1408</v>
      </c>
      <c r="N58" s="2" t="s">
        <v>52</v>
      </c>
    </row>
    <row r="59" spans="1:14" ht="30" customHeight="1">
      <c r="A59" s="8" t="s">
        <v>562</v>
      </c>
      <c r="B59" s="8" t="s">
        <v>555</v>
      </c>
      <c r="C59" s="8" t="s">
        <v>560</v>
      </c>
      <c r="D59" s="8" t="s">
        <v>119</v>
      </c>
      <c r="E59" s="14">
        <f>일위대가!F421</f>
        <v>0</v>
      </c>
      <c r="F59" s="14">
        <f>일위대가!H421</f>
        <v>0</v>
      </c>
      <c r="G59" s="14">
        <f>일위대가!J421</f>
        <v>0</v>
      </c>
      <c r="H59" s="14">
        <f t="shared" si="1"/>
        <v>0</v>
      </c>
      <c r="I59" s="8" t="s">
        <v>561</v>
      </c>
      <c r="J59" s="8" t="s">
        <v>1408</v>
      </c>
      <c r="K59" s="2" t="s">
        <v>52</v>
      </c>
      <c r="L59" s="2" t="s">
        <v>52</v>
      </c>
      <c r="M59" s="2" t="s">
        <v>1408</v>
      </c>
      <c r="N59" s="2" t="s">
        <v>52</v>
      </c>
    </row>
    <row r="60" spans="1:14" ht="30" customHeight="1">
      <c r="A60" s="8" t="s">
        <v>693</v>
      </c>
      <c r="B60" s="8" t="s">
        <v>690</v>
      </c>
      <c r="C60" s="8" t="s">
        <v>691</v>
      </c>
      <c r="D60" s="8" t="s">
        <v>96</v>
      </c>
      <c r="E60" s="14">
        <f>일위대가!F427</f>
        <v>0</v>
      </c>
      <c r="F60" s="14">
        <f>일위대가!H427</f>
        <v>0</v>
      </c>
      <c r="G60" s="14">
        <f>일위대가!J427</f>
        <v>0</v>
      </c>
      <c r="H60" s="14">
        <f t="shared" si="1"/>
        <v>0</v>
      </c>
      <c r="I60" s="8" t="s">
        <v>692</v>
      </c>
      <c r="J60" s="8" t="s">
        <v>1422</v>
      </c>
      <c r="K60" s="2" t="s">
        <v>52</v>
      </c>
      <c r="L60" s="2" t="s">
        <v>52</v>
      </c>
      <c r="M60" s="2" t="s">
        <v>1422</v>
      </c>
      <c r="N60" s="2" t="s">
        <v>52</v>
      </c>
    </row>
    <row r="61" spans="1:14" ht="30" customHeight="1">
      <c r="A61" s="8" t="s">
        <v>697</v>
      </c>
      <c r="B61" s="8" t="s">
        <v>690</v>
      </c>
      <c r="C61" s="8" t="s">
        <v>695</v>
      </c>
      <c r="D61" s="8" t="s">
        <v>96</v>
      </c>
      <c r="E61" s="14">
        <f>일위대가!F433</f>
        <v>0</v>
      </c>
      <c r="F61" s="14">
        <f>일위대가!H433</f>
        <v>0</v>
      </c>
      <c r="G61" s="14">
        <f>일위대가!J433</f>
        <v>0</v>
      </c>
      <c r="H61" s="14">
        <f t="shared" si="1"/>
        <v>0</v>
      </c>
      <c r="I61" s="8" t="s">
        <v>696</v>
      </c>
      <c r="J61" s="8" t="s">
        <v>1422</v>
      </c>
      <c r="K61" s="2" t="s">
        <v>52</v>
      </c>
      <c r="L61" s="2" t="s">
        <v>52</v>
      </c>
      <c r="M61" s="2" t="s">
        <v>1422</v>
      </c>
      <c r="N61" s="2" t="s">
        <v>52</v>
      </c>
    </row>
    <row r="62" spans="1:14" ht="30" customHeight="1">
      <c r="A62" s="8" t="s">
        <v>702</v>
      </c>
      <c r="B62" s="8" t="s">
        <v>699</v>
      </c>
      <c r="C62" s="8" t="s">
        <v>700</v>
      </c>
      <c r="D62" s="8" t="s">
        <v>96</v>
      </c>
      <c r="E62" s="14">
        <f>일위대가!F439</f>
        <v>0</v>
      </c>
      <c r="F62" s="14">
        <f>일위대가!H439</f>
        <v>0</v>
      </c>
      <c r="G62" s="14">
        <f>일위대가!J439</f>
        <v>0</v>
      </c>
      <c r="H62" s="14">
        <f t="shared" si="1"/>
        <v>0</v>
      </c>
      <c r="I62" s="8" t="s">
        <v>701</v>
      </c>
      <c r="J62" s="8" t="s">
        <v>1436</v>
      </c>
      <c r="K62" s="2" t="s">
        <v>52</v>
      </c>
      <c r="L62" s="2" t="s">
        <v>52</v>
      </c>
      <c r="M62" s="2" t="s">
        <v>1436</v>
      </c>
      <c r="N62" s="2" t="s">
        <v>52</v>
      </c>
    </row>
    <row r="63" spans="1:14" ht="30" customHeight="1">
      <c r="A63" s="8" t="s">
        <v>707</v>
      </c>
      <c r="B63" s="8" t="s">
        <v>704</v>
      </c>
      <c r="C63" s="8" t="s">
        <v>705</v>
      </c>
      <c r="D63" s="8" t="s">
        <v>119</v>
      </c>
      <c r="E63" s="14">
        <f>일위대가!F445</f>
        <v>0</v>
      </c>
      <c r="F63" s="14">
        <f>일위대가!H445</f>
        <v>0</v>
      </c>
      <c r="G63" s="14">
        <f>일위대가!J445</f>
        <v>0</v>
      </c>
      <c r="H63" s="14">
        <f t="shared" si="1"/>
        <v>0</v>
      </c>
      <c r="I63" s="8" t="s">
        <v>706</v>
      </c>
      <c r="J63" s="8" t="s">
        <v>1436</v>
      </c>
      <c r="K63" s="2" t="s">
        <v>52</v>
      </c>
      <c r="L63" s="2" t="s">
        <v>52</v>
      </c>
      <c r="M63" s="2" t="s">
        <v>1436</v>
      </c>
      <c r="N63" s="2" t="s">
        <v>52</v>
      </c>
    </row>
    <row r="64" spans="1:14" ht="30" customHeight="1">
      <c r="A64" s="8" t="s">
        <v>711</v>
      </c>
      <c r="B64" s="8" t="s">
        <v>704</v>
      </c>
      <c r="C64" s="8" t="s">
        <v>709</v>
      </c>
      <c r="D64" s="8" t="s">
        <v>119</v>
      </c>
      <c r="E64" s="14">
        <f>일위대가!F451</f>
        <v>0</v>
      </c>
      <c r="F64" s="14">
        <f>일위대가!H451</f>
        <v>0</v>
      </c>
      <c r="G64" s="14">
        <f>일위대가!J451</f>
        <v>0</v>
      </c>
      <c r="H64" s="14">
        <f t="shared" si="1"/>
        <v>0</v>
      </c>
      <c r="I64" s="8" t="s">
        <v>710</v>
      </c>
      <c r="J64" s="8" t="s">
        <v>1436</v>
      </c>
      <c r="K64" s="2" t="s">
        <v>52</v>
      </c>
      <c r="L64" s="2" t="s">
        <v>52</v>
      </c>
      <c r="M64" s="2" t="s">
        <v>1436</v>
      </c>
      <c r="N64" s="2" t="s">
        <v>52</v>
      </c>
    </row>
    <row r="65" spans="1:14" ht="30" customHeight="1">
      <c r="A65" s="8" t="s">
        <v>715</v>
      </c>
      <c r="B65" s="8" t="s">
        <v>704</v>
      </c>
      <c r="C65" s="8" t="s">
        <v>713</v>
      </c>
      <c r="D65" s="8" t="s">
        <v>119</v>
      </c>
      <c r="E65" s="14">
        <f>일위대가!F457</f>
        <v>0</v>
      </c>
      <c r="F65" s="14">
        <f>일위대가!H457</f>
        <v>0</v>
      </c>
      <c r="G65" s="14">
        <f>일위대가!J457</f>
        <v>0</v>
      </c>
      <c r="H65" s="14">
        <f t="shared" si="1"/>
        <v>0</v>
      </c>
      <c r="I65" s="8" t="s">
        <v>714</v>
      </c>
      <c r="J65" s="8" t="s">
        <v>1436</v>
      </c>
      <c r="K65" s="2" t="s">
        <v>52</v>
      </c>
      <c r="L65" s="2" t="s">
        <v>52</v>
      </c>
      <c r="M65" s="2" t="s">
        <v>1436</v>
      </c>
      <c r="N65" s="2" t="s">
        <v>52</v>
      </c>
    </row>
    <row r="66" spans="1:14" ht="30" customHeight="1">
      <c r="A66" s="8" t="s">
        <v>678</v>
      </c>
      <c r="B66" s="8" t="s">
        <v>676</v>
      </c>
      <c r="C66" s="8" t="s">
        <v>90</v>
      </c>
      <c r="D66" s="8" t="s">
        <v>77</v>
      </c>
      <c r="E66" s="14">
        <f>일위대가!F468</f>
        <v>0</v>
      </c>
      <c r="F66" s="14">
        <f>일위대가!H468</f>
        <v>0</v>
      </c>
      <c r="G66" s="14">
        <f>일위대가!J468</f>
        <v>0</v>
      </c>
      <c r="H66" s="14">
        <f t="shared" si="1"/>
        <v>0</v>
      </c>
      <c r="I66" s="8" t="s">
        <v>677</v>
      </c>
      <c r="J66" s="8" t="s">
        <v>1156</v>
      </c>
      <c r="K66" s="2" t="s">
        <v>52</v>
      </c>
      <c r="L66" s="2" t="s">
        <v>52</v>
      </c>
      <c r="M66" s="2" t="s">
        <v>1156</v>
      </c>
      <c r="N66" s="2" t="s">
        <v>52</v>
      </c>
    </row>
    <row r="67" spans="1:14" ht="30" customHeight="1">
      <c r="A67" s="8" t="s">
        <v>682</v>
      </c>
      <c r="B67" s="8" t="s">
        <v>676</v>
      </c>
      <c r="C67" s="8" t="s">
        <v>680</v>
      </c>
      <c r="D67" s="8" t="s">
        <v>77</v>
      </c>
      <c r="E67" s="14">
        <f>일위대가!F479</f>
        <v>0</v>
      </c>
      <c r="F67" s="14">
        <f>일위대가!H479</f>
        <v>0</v>
      </c>
      <c r="G67" s="14">
        <f>일위대가!J479</f>
        <v>0</v>
      </c>
      <c r="H67" s="14">
        <f t="shared" si="1"/>
        <v>0</v>
      </c>
      <c r="I67" s="8" t="s">
        <v>681</v>
      </c>
      <c r="J67" s="8" t="s">
        <v>1156</v>
      </c>
      <c r="K67" s="2" t="s">
        <v>52</v>
      </c>
      <c r="L67" s="2" t="s">
        <v>52</v>
      </c>
      <c r="M67" s="2" t="s">
        <v>1156</v>
      </c>
      <c r="N67" s="2" t="s">
        <v>52</v>
      </c>
    </row>
    <row r="68" spans="1:14" ht="30" customHeight="1">
      <c r="A68" s="8" t="s">
        <v>687</v>
      </c>
      <c r="B68" s="8" t="s">
        <v>684</v>
      </c>
      <c r="C68" s="8" t="s">
        <v>685</v>
      </c>
      <c r="D68" s="8" t="s">
        <v>77</v>
      </c>
      <c r="E68" s="14">
        <f>일위대가!F487</f>
        <v>0</v>
      </c>
      <c r="F68" s="14">
        <f>일위대가!H487</f>
        <v>0</v>
      </c>
      <c r="G68" s="14">
        <f>일위대가!J487</f>
        <v>0</v>
      </c>
      <c r="H68" s="14">
        <f t="shared" si="1"/>
        <v>0</v>
      </c>
      <c r="I68" s="8" t="s">
        <v>686</v>
      </c>
      <c r="J68" s="8" t="s">
        <v>1156</v>
      </c>
      <c r="K68" s="2" t="s">
        <v>52</v>
      </c>
      <c r="L68" s="2" t="s">
        <v>52</v>
      </c>
      <c r="M68" s="2" t="s">
        <v>1156</v>
      </c>
      <c r="N68" s="2" t="s">
        <v>52</v>
      </c>
    </row>
    <row r="69" spans="1:14" ht="30" customHeight="1">
      <c r="A69" s="8" t="s">
        <v>634</v>
      </c>
      <c r="B69" s="8" t="s">
        <v>631</v>
      </c>
      <c r="C69" s="8" t="s">
        <v>632</v>
      </c>
      <c r="D69" s="8" t="s">
        <v>77</v>
      </c>
      <c r="E69" s="14">
        <f>일위대가!F497</f>
        <v>0</v>
      </c>
      <c r="F69" s="14">
        <f>일위대가!H497</f>
        <v>0</v>
      </c>
      <c r="G69" s="14">
        <f>일위대가!J497</f>
        <v>0</v>
      </c>
      <c r="H69" s="14">
        <f t="shared" ref="H69:H100" si="3">E69+F69+G69</f>
        <v>0</v>
      </c>
      <c r="I69" s="8" t="s">
        <v>633</v>
      </c>
      <c r="J69" s="8" t="s">
        <v>1500</v>
      </c>
      <c r="K69" s="2" t="s">
        <v>52</v>
      </c>
      <c r="L69" s="2" t="s">
        <v>52</v>
      </c>
      <c r="M69" s="2" t="s">
        <v>1500</v>
      </c>
      <c r="N69" s="2" t="s">
        <v>52</v>
      </c>
    </row>
    <row r="70" spans="1:14" ht="30" customHeight="1">
      <c r="A70" s="8" t="s">
        <v>639</v>
      </c>
      <c r="B70" s="8" t="s">
        <v>636</v>
      </c>
      <c r="C70" s="8" t="s">
        <v>637</v>
      </c>
      <c r="D70" s="8" t="s">
        <v>61</v>
      </c>
      <c r="E70" s="14">
        <f>일위대가!F504</f>
        <v>0</v>
      </c>
      <c r="F70" s="14">
        <f>일위대가!H504</f>
        <v>0</v>
      </c>
      <c r="G70" s="14">
        <f>일위대가!J504</f>
        <v>0</v>
      </c>
      <c r="H70" s="14">
        <f t="shared" si="3"/>
        <v>0</v>
      </c>
      <c r="I70" s="8" t="s">
        <v>638</v>
      </c>
      <c r="J70" s="8" t="s">
        <v>1519</v>
      </c>
      <c r="K70" s="2" t="s">
        <v>52</v>
      </c>
      <c r="L70" s="2" t="s">
        <v>52</v>
      </c>
      <c r="M70" s="2" t="s">
        <v>1519</v>
      </c>
      <c r="N70" s="2" t="s">
        <v>52</v>
      </c>
    </row>
    <row r="71" spans="1:14" ht="30" customHeight="1">
      <c r="A71" s="8" t="s">
        <v>656</v>
      </c>
      <c r="B71" s="8" t="s">
        <v>653</v>
      </c>
      <c r="C71" s="8" t="s">
        <v>654</v>
      </c>
      <c r="D71" s="8" t="s">
        <v>77</v>
      </c>
      <c r="E71" s="14">
        <f>일위대가!F522</f>
        <v>0</v>
      </c>
      <c r="F71" s="14">
        <f>일위대가!H522</f>
        <v>0</v>
      </c>
      <c r="G71" s="14">
        <f>일위대가!J522</f>
        <v>0</v>
      </c>
      <c r="H71" s="14">
        <f t="shared" si="3"/>
        <v>0</v>
      </c>
      <c r="I71" s="8" t="s">
        <v>655</v>
      </c>
      <c r="J71" s="8" t="s">
        <v>1528</v>
      </c>
      <c r="K71" s="2" t="s">
        <v>52</v>
      </c>
      <c r="L71" s="2" t="s">
        <v>52</v>
      </c>
      <c r="M71" s="2" t="s">
        <v>1528</v>
      </c>
      <c r="N71" s="2" t="s">
        <v>52</v>
      </c>
    </row>
    <row r="72" spans="1:14" ht="30" customHeight="1">
      <c r="A72" s="8" t="s">
        <v>661</v>
      </c>
      <c r="B72" s="8" t="s">
        <v>658</v>
      </c>
      <c r="C72" s="8" t="s">
        <v>659</v>
      </c>
      <c r="D72" s="8" t="s">
        <v>119</v>
      </c>
      <c r="E72" s="14">
        <f>일위대가!F528</f>
        <v>0</v>
      </c>
      <c r="F72" s="14">
        <f>일위대가!H528</f>
        <v>0</v>
      </c>
      <c r="G72" s="14">
        <f>일위대가!J528</f>
        <v>0</v>
      </c>
      <c r="H72" s="14">
        <f t="shared" si="3"/>
        <v>0</v>
      </c>
      <c r="I72" s="8" t="s">
        <v>660</v>
      </c>
      <c r="J72" s="8" t="s">
        <v>1555</v>
      </c>
      <c r="K72" s="2" t="s">
        <v>52</v>
      </c>
      <c r="L72" s="2" t="s">
        <v>52</v>
      </c>
      <c r="M72" s="2" t="s">
        <v>1555</v>
      </c>
      <c r="N72" s="2" t="s">
        <v>52</v>
      </c>
    </row>
    <row r="73" spans="1:14" ht="30" customHeight="1">
      <c r="A73" s="8" t="s">
        <v>323</v>
      </c>
      <c r="B73" s="8" t="s">
        <v>320</v>
      </c>
      <c r="C73" s="8" t="s">
        <v>321</v>
      </c>
      <c r="D73" s="8" t="s">
        <v>119</v>
      </c>
      <c r="E73" s="14">
        <f>일위대가!F535</f>
        <v>0</v>
      </c>
      <c r="F73" s="14">
        <f>일위대가!H535</f>
        <v>0</v>
      </c>
      <c r="G73" s="14">
        <f>일위대가!J535</f>
        <v>0</v>
      </c>
      <c r="H73" s="14">
        <f t="shared" si="3"/>
        <v>0</v>
      </c>
      <c r="I73" s="8" t="s">
        <v>322</v>
      </c>
      <c r="J73" s="8" t="s">
        <v>1563</v>
      </c>
      <c r="K73" s="2" t="s">
        <v>52</v>
      </c>
      <c r="L73" s="2" t="s">
        <v>52</v>
      </c>
      <c r="M73" s="2" t="s">
        <v>1563</v>
      </c>
      <c r="N73" s="2" t="s">
        <v>52</v>
      </c>
    </row>
    <row r="74" spans="1:14" ht="30" customHeight="1">
      <c r="A74" s="8" t="s">
        <v>327</v>
      </c>
      <c r="B74" s="8" t="s">
        <v>320</v>
      </c>
      <c r="C74" s="8" t="s">
        <v>325</v>
      </c>
      <c r="D74" s="8" t="s">
        <v>119</v>
      </c>
      <c r="E74" s="14">
        <f>일위대가!F542</f>
        <v>0</v>
      </c>
      <c r="F74" s="14">
        <f>일위대가!H542</f>
        <v>0</v>
      </c>
      <c r="G74" s="14">
        <f>일위대가!J542</f>
        <v>0</v>
      </c>
      <c r="H74" s="14">
        <f t="shared" si="3"/>
        <v>0</v>
      </c>
      <c r="I74" s="8" t="s">
        <v>326</v>
      </c>
      <c r="J74" s="8" t="s">
        <v>1563</v>
      </c>
      <c r="K74" s="2" t="s">
        <v>52</v>
      </c>
      <c r="L74" s="2" t="s">
        <v>52</v>
      </c>
      <c r="M74" s="2" t="s">
        <v>1563</v>
      </c>
      <c r="N74" s="2" t="s">
        <v>52</v>
      </c>
    </row>
    <row r="75" spans="1:14" ht="30" customHeight="1">
      <c r="A75" s="8" t="s">
        <v>332</v>
      </c>
      <c r="B75" s="8" t="s">
        <v>329</v>
      </c>
      <c r="C75" s="8" t="s">
        <v>330</v>
      </c>
      <c r="D75" s="8" t="s">
        <v>119</v>
      </c>
      <c r="E75" s="14">
        <f>일위대가!F548</f>
        <v>0</v>
      </c>
      <c r="F75" s="14">
        <f>일위대가!H548</f>
        <v>0</v>
      </c>
      <c r="G75" s="14">
        <f>일위대가!J548</f>
        <v>0</v>
      </c>
      <c r="H75" s="14">
        <f t="shared" si="3"/>
        <v>0</v>
      </c>
      <c r="I75" s="8" t="s">
        <v>331</v>
      </c>
      <c r="J75" s="8" t="s">
        <v>1563</v>
      </c>
      <c r="K75" s="2" t="s">
        <v>52</v>
      </c>
      <c r="L75" s="2" t="s">
        <v>52</v>
      </c>
      <c r="M75" s="2" t="s">
        <v>1563</v>
      </c>
      <c r="N75" s="2" t="s">
        <v>52</v>
      </c>
    </row>
    <row r="76" spans="1:14" ht="30" customHeight="1">
      <c r="A76" s="8" t="s">
        <v>336</v>
      </c>
      <c r="B76" s="8" t="s">
        <v>329</v>
      </c>
      <c r="C76" s="8" t="s">
        <v>334</v>
      </c>
      <c r="D76" s="8" t="s">
        <v>119</v>
      </c>
      <c r="E76" s="14">
        <f>일위대가!F555</f>
        <v>0</v>
      </c>
      <c r="F76" s="14">
        <f>일위대가!H555</f>
        <v>0</v>
      </c>
      <c r="G76" s="14">
        <f>일위대가!J555</f>
        <v>0</v>
      </c>
      <c r="H76" s="14">
        <f t="shared" si="3"/>
        <v>0</v>
      </c>
      <c r="I76" s="8" t="s">
        <v>335</v>
      </c>
      <c r="J76" s="8" t="s">
        <v>1563</v>
      </c>
      <c r="K76" s="2" t="s">
        <v>52</v>
      </c>
      <c r="L76" s="2" t="s">
        <v>52</v>
      </c>
      <c r="M76" s="2" t="s">
        <v>1563</v>
      </c>
      <c r="N76" s="2" t="s">
        <v>52</v>
      </c>
    </row>
    <row r="77" spans="1:14" ht="30" customHeight="1">
      <c r="A77" s="8" t="s">
        <v>121</v>
      </c>
      <c r="B77" s="8" t="s">
        <v>117</v>
      </c>
      <c r="C77" s="8" t="s">
        <v>118</v>
      </c>
      <c r="D77" s="8" t="s">
        <v>119</v>
      </c>
      <c r="E77" s="14">
        <f>일위대가!F561</f>
        <v>0</v>
      </c>
      <c r="F77" s="14">
        <f>일위대가!H561</f>
        <v>0</v>
      </c>
      <c r="G77" s="14">
        <f>일위대가!J561</f>
        <v>0</v>
      </c>
      <c r="H77" s="14">
        <f t="shared" si="3"/>
        <v>0</v>
      </c>
      <c r="I77" s="8" t="s">
        <v>120</v>
      </c>
      <c r="J77" s="8" t="s">
        <v>1599</v>
      </c>
      <c r="K77" s="2" t="s">
        <v>52</v>
      </c>
      <c r="L77" s="2" t="s">
        <v>52</v>
      </c>
      <c r="M77" s="2" t="s">
        <v>1599</v>
      </c>
      <c r="N77" s="2" t="s">
        <v>52</v>
      </c>
    </row>
    <row r="78" spans="1:14" ht="30" customHeight="1">
      <c r="A78" s="8" t="s">
        <v>568</v>
      </c>
      <c r="B78" s="8" t="s">
        <v>117</v>
      </c>
      <c r="C78" s="8" t="s">
        <v>566</v>
      </c>
      <c r="D78" s="8" t="s">
        <v>119</v>
      </c>
      <c r="E78" s="14">
        <f>일위대가!F567</f>
        <v>0</v>
      </c>
      <c r="F78" s="14">
        <f>일위대가!H567</f>
        <v>0</v>
      </c>
      <c r="G78" s="14">
        <f>일위대가!J567</f>
        <v>0</v>
      </c>
      <c r="H78" s="14">
        <f t="shared" si="3"/>
        <v>0</v>
      </c>
      <c r="I78" s="8" t="s">
        <v>567</v>
      </c>
      <c r="J78" s="8" t="s">
        <v>1599</v>
      </c>
      <c r="K78" s="2" t="s">
        <v>52</v>
      </c>
      <c r="L78" s="2" t="s">
        <v>52</v>
      </c>
      <c r="M78" s="2" t="s">
        <v>1599</v>
      </c>
      <c r="N78" s="2" t="s">
        <v>52</v>
      </c>
    </row>
    <row r="79" spans="1:14" ht="30" customHeight="1">
      <c r="A79" s="8" t="s">
        <v>257</v>
      </c>
      <c r="B79" s="8" t="s">
        <v>254</v>
      </c>
      <c r="C79" s="8" t="s">
        <v>255</v>
      </c>
      <c r="D79" s="8" t="s">
        <v>119</v>
      </c>
      <c r="E79" s="14">
        <f>일위대가!F573</f>
        <v>0</v>
      </c>
      <c r="F79" s="14">
        <f>일위대가!H573</f>
        <v>0</v>
      </c>
      <c r="G79" s="14">
        <f>일위대가!J573</f>
        <v>0</v>
      </c>
      <c r="H79" s="14">
        <f t="shared" si="3"/>
        <v>0</v>
      </c>
      <c r="I79" s="8" t="s">
        <v>256</v>
      </c>
      <c r="J79" s="8" t="s">
        <v>1612</v>
      </c>
      <c r="K79" s="2" t="s">
        <v>52</v>
      </c>
      <c r="L79" s="2" t="s">
        <v>52</v>
      </c>
      <c r="M79" s="2" t="s">
        <v>1612</v>
      </c>
      <c r="N79" s="2" t="s">
        <v>52</v>
      </c>
    </row>
    <row r="80" spans="1:14" ht="30" customHeight="1">
      <c r="A80" s="8" t="s">
        <v>504</v>
      </c>
      <c r="B80" s="8" t="s">
        <v>501</v>
      </c>
      <c r="C80" s="8" t="s">
        <v>502</v>
      </c>
      <c r="D80" s="8" t="s">
        <v>119</v>
      </c>
      <c r="E80" s="14">
        <f>일위대가!F579</f>
        <v>0</v>
      </c>
      <c r="F80" s="14">
        <f>일위대가!H579</f>
        <v>0</v>
      </c>
      <c r="G80" s="14">
        <f>일위대가!J579</f>
        <v>0</v>
      </c>
      <c r="H80" s="14">
        <f t="shared" si="3"/>
        <v>0</v>
      </c>
      <c r="I80" s="8" t="s">
        <v>503</v>
      </c>
      <c r="J80" s="8" t="s">
        <v>1619</v>
      </c>
      <c r="K80" s="2" t="s">
        <v>52</v>
      </c>
      <c r="L80" s="2" t="s">
        <v>52</v>
      </c>
      <c r="M80" s="2" t="s">
        <v>1619</v>
      </c>
      <c r="N80" s="2" t="s">
        <v>52</v>
      </c>
    </row>
    <row r="81" spans="1:14" ht="30" customHeight="1">
      <c r="A81" s="8" t="s">
        <v>508</v>
      </c>
      <c r="B81" s="8" t="s">
        <v>501</v>
      </c>
      <c r="C81" s="8" t="s">
        <v>506</v>
      </c>
      <c r="D81" s="8" t="s">
        <v>119</v>
      </c>
      <c r="E81" s="14">
        <f>일위대가!F585</f>
        <v>0</v>
      </c>
      <c r="F81" s="14">
        <f>일위대가!H585</f>
        <v>0</v>
      </c>
      <c r="G81" s="14">
        <f>일위대가!J585</f>
        <v>0</v>
      </c>
      <c r="H81" s="14">
        <f t="shared" si="3"/>
        <v>0</v>
      </c>
      <c r="I81" s="8" t="s">
        <v>507</v>
      </c>
      <c r="J81" s="8" t="s">
        <v>1619</v>
      </c>
      <c r="K81" s="2" t="s">
        <v>52</v>
      </c>
      <c r="L81" s="2" t="s">
        <v>52</v>
      </c>
      <c r="M81" s="2" t="s">
        <v>1619</v>
      </c>
      <c r="N81" s="2" t="s">
        <v>52</v>
      </c>
    </row>
    <row r="82" spans="1:14" ht="30" customHeight="1">
      <c r="A82" s="8" t="s">
        <v>512</v>
      </c>
      <c r="B82" s="8" t="s">
        <v>501</v>
      </c>
      <c r="C82" s="8" t="s">
        <v>510</v>
      </c>
      <c r="D82" s="8" t="s">
        <v>119</v>
      </c>
      <c r="E82" s="14">
        <f>일위대가!F591</f>
        <v>0</v>
      </c>
      <c r="F82" s="14">
        <f>일위대가!H591</f>
        <v>0</v>
      </c>
      <c r="G82" s="14">
        <f>일위대가!J591</f>
        <v>0</v>
      </c>
      <c r="H82" s="14">
        <f t="shared" si="3"/>
        <v>0</v>
      </c>
      <c r="I82" s="8" t="s">
        <v>511</v>
      </c>
      <c r="J82" s="8" t="s">
        <v>1619</v>
      </c>
      <c r="K82" s="2" t="s">
        <v>52</v>
      </c>
      <c r="L82" s="2" t="s">
        <v>52</v>
      </c>
      <c r="M82" s="2" t="s">
        <v>1619</v>
      </c>
      <c r="N82" s="2" t="s">
        <v>52</v>
      </c>
    </row>
    <row r="83" spans="1:14" ht="30" customHeight="1">
      <c r="A83" s="8" t="s">
        <v>516</v>
      </c>
      <c r="B83" s="8" t="s">
        <v>501</v>
      </c>
      <c r="C83" s="8" t="s">
        <v>514</v>
      </c>
      <c r="D83" s="8" t="s">
        <v>119</v>
      </c>
      <c r="E83" s="14">
        <f>일위대가!F597</f>
        <v>0</v>
      </c>
      <c r="F83" s="14">
        <f>일위대가!H597</f>
        <v>0</v>
      </c>
      <c r="G83" s="14">
        <f>일위대가!J597</f>
        <v>0</v>
      </c>
      <c r="H83" s="14">
        <f t="shared" si="3"/>
        <v>0</v>
      </c>
      <c r="I83" s="8" t="s">
        <v>515</v>
      </c>
      <c r="J83" s="8" t="s">
        <v>1619</v>
      </c>
      <c r="K83" s="2" t="s">
        <v>52</v>
      </c>
      <c r="L83" s="2" t="s">
        <v>52</v>
      </c>
      <c r="M83" s="2" t="s">
        <v>1619</v>
      </c>
      <c r="N83" s="2" t="s">
        <v>52</v>
      </c>
    </row>
    <row r="84" spans="1:14" ht="30" customHeight="1">
      <c r="A84" s="8" t="s">
        <v>343</v>
      </c>
      <c r="B84" s="8" t="s">
        <v>340</v>
      </c>
      <c r="C84" s="8" t="s">
        <v>341</v>
      </c>
      <c r="D84" s="8" t="s">
        <v>119</v>
      </c>
      <c r="E84" s="14">
        <f>일위대가!F603</f>
        <v>0</v>
      </c>
      <c r="F84" s="14">
        <f>일위대가!H603</f>
        <v>0</v>
      </c>
      <c r="G84" s="14">
        <f>일위대가!J603</f>
        <v>0</v>
      </c>
      <c r="H84" s="14">
        <f t="shared" si="3"/>
        <v>0</v>
      </c>
      <c r="I84" s="8" t="s">
        <v>342</v>
      </c>
      <c r="J84" s="8" t="s">
        <v>1644</v>
      </c>
      <c r="K84" s="2" t="s">
        <v>52</v>
      </c>
      <c r="L84" s="2" t="s">
        <v>52</v>
      </c>
      <c r="M84" s="2" t="s">
        <v>1644</v>
      </c>
      <c r="N84" s="2" t="s">
        <v>52</v>
      </c>
    </row>
    <row r="85" spans="1:14" ht="30" customHeight="1">
      <c r="A85" s="8" t="s">
        <v>347</v>
      </c>
      <c r="B85" s="8" t="s">
        <v>340</v>
      </c>
      <c r="C85" s="8" t="s">
        <v>345</v>
      </c>
      <c r="D85" s="8" t="s">
        <v>119</v>
      </c>
      <c r="E85" s="14">
        <f>일위대가!F609</f>
        <v>0</v>
      </c>
      <c r="F85" s="14">
        <f>일위대가!H609</f>
        <v>0</v>
      </c>
      <c r="G85" s="14">
        <f>일위대가!J609</f>
        <v>0</v>
      </c>
      <c r="H85" s="14">
        <f t="shared" si="3"/>
        <v>0</v>
      </c>
      <c r="I85" s="8" t="s">
        <v>346</v>
      </c>
      <c r="J85" s="8" t="s">
        <v>1644</v>
      </c>
      <c r="K85" s="2" t="s">
        <v>52</v>
      </c>
      <c r="L85" s="2" t="s">
        <v>52</v>
      </c>
      <c r="M85" s="2" t="s">
        <v>1644</v>
      </c>
      <c r="N85" s="2" t="s">
        <v>52</v>
      </c>
    </row>
    <row r="86" spans="1:14" ht="30" customHeight="1">
      <c r="A86" s="8" t="s">
        <v>351</v>
      </c>
      <c r="B86" s="8" t="s">
        <v>340</v>
      </c>
      <c r="C86" s="8" t="s">
        <v>349</v>
      </c>
      <c r="D86" s="8" t="s">
        <v>119</v>
      </c>
      <c r="E86" s="14">
        <f>일위대가!F615</f>
        <v>0</v>
      </c>
      <c r="F86" s="14">
        <f>일위대가!H615</f>
        <v>0</v>
      </c>
      <c r="G86" s="14">
        <f>일위대가!J615</f>
        <v>0</v>
      </c>
      <c r="H86" s="14">
        <f t="shared" si="3"/>
        <v>0</v>
      </c>
      <c r="I86" s="8" t="s">
        <v>350</v>
      </c>
      <c r="J86" s="8" t="s">
        <v>1644</v>
      </c>
      <c r="K86" s="2" t="s">
        <v>52</v>
      </c>
      <c r="L86" s="2" t="s">
        <v>52</v>
      </c>
      <c r="M86" s="2" t="s">
        <v>1644</v>
      </c>
      <c r="N86" s="2" t="s">
        <v>52</v>
      </c>
    </row>
    <row r="87" spans="1:14" ht="30" customHeight="1">
      <c r="A87" s="8" t="s">
        <v>355</v>
      </c>
      <c r="B87" s="8" t="s">
        <v>340</v>
      </c>
      <c r="C87" s="8" t="s">
        <v>353</v>
      </c>
      <c r="D87" s="8" t="s">
        <v>119</v>
      </c>
      <c r="E87" s="14">
        <f>일위대가!F621</f>
        <v>0</v>
      </c>
      <c r="F87" s="14">
        <f>일위대가!H621</f>
        <v>0</v>
      </c>
      <c r="G87" s="14">
        <f>일위대가!J621</f>
        <v>0</v>
      </c>
      <c r="H87" s="14">
        <f t="shared" si="3"/>
        <v>0</v>
      </c>
      <c r="I87" s="8" t="s">
        <v>354</v>
      </c>
      <c r="J87" s="8" t="s">
        <v>1644</v>
      </c>
      <c r="K87" s="2" t="s">
        <v>52</v>
      </c>
      <c r="L87" s="2" t="s">
        <v>52</v>
      </c>
      <c r="M87" s="2" t="s">
        <v>1644</v>
      </c>
      <c r="N87" s="2" t="s">
        <v>52</v>
      </c>
    </row>
    <row r="88" spans="1:14" ht="30" customHeight="1">
      <c r="A88" s="8" t="s">
        <v>359</v>
      </c>
      <c r="B88" s="8" t="s">
        <v>340</v>
      </c>
      <c r="C88" s="8" t="s">
        <v>357</v>
      </c>
      <c r="D88" s="8" t="s">
        <v>119</v>
      </c>
      <c r="E88" s="14">
        <f>일위대가!F627</f>
        <v>0</v>
      </c>
      <c r="F88" s="14">
        <f>일위대가!H627</f>
        <v>0</v>
      </c>
      <c r="G88" s="14">
        <f>일위대가!J627</f>
        <v>0</v>
      </c>
      <c r="H88" s="14">
        <f t="shared" si="3"/>
        <v>0</v>
      </c>
      <c r="I88" s="8" t="s">
        <v>358</v>
      </c>
      <c r="J88" s="8" t="s">
        <v>1644</v>
      </c>
      <c r="K88" s="2" t="s">
        <v>52</v>
      </c>
      <c r="L88" s="2" t="s">
        <v>52</v>
      </c>
      <c r="M88" s="2" t="s">
        <v>1644</v>
      </c>
      <c r="N88" s="2" t="s">
        <v>52</v>
      </c>
    </row>
    <row r="89" spans="1:14" ht="30" customHeight="1">
      <c r="A89" s="8" t="s">
        <v>667</v>
      </c>
      <c r="B89" s="8" t="s">
        <v>663</v>
      </c>
      <c r="C89" s="8" t="s">
        <v>664</v>
      </c>
      <c r="D89" s="8" t="s">
        <v>665</v>
      </c>
      <c r="E89" s="14">
        <f>일위대가!F633</f>
        <v>0</v>
      </c>
      <c r="F89" s="14">
        <f>일위대가!H633</f>
        <v>0</v>
      </c>
      <c r="G89" s="14">
        <f>일위대가!J633</f>
        <v>0</v>
      </c>
      <c r="H89" s="14">
        <f t="shared" si="3"/>
        <v>0</v>
      </c>
      <c r="I89" s="8" t="s">
        <v>666</v>
      </c>
      <c r="J89" s="8" t="s">
        <v>1675</v>
      </c>
      <c r="K89" s="2" t="s">
        <v>52</v>
      </c>
      <c r="L89" s="2" t="s">
        <v>52</v>
      </c>
      <c r="M89" s="2" t="s">
        <v>1675</v>
      </c>
      <c r="N89" s="2" t="s">
        <v>52</v>
      </c>
    </row>
    <row r="90" spans="1:14" ht="30" customHeight="1">
      <c r="A90" s="8" t="s">
        <v>390</v>
      </c>
      <c r="B90" s="8" t="s">
        <v>387</v>
      </c>
      <c r="C90" s="8" t="s">
        <v>388</v>
      </c>
      <c r="D90" s="8" t="s">
        <v>119</v>
      </c>
      <c r="E90" s="14">
        <f>일위대가!F638</f>
        <v>0</v>
      </c>
      <c r="F90" s="14">
        <f>일위대가!H638</f>
        <v>0</v>
      </c>
      <c r="G90" s="14">
        <f>일위대가!J638</f>
        <v>0</v>
      </c>
      <c r="H90" s="14">
        <f t="shared" si="3"/>
        <v>0</v>
      </c>
      <c r="I90" s="8" t="s">
        <v>389</v>
      </c>
      <c r="J90" s="8" t="s">
        <v>1239</v>
      </c>
      <c r="K90" s="2" t="s">
        <v>52</v>
      </c>
      <c r="L90" s="2" t="s">
        <v>52</v>
      </c>
      <c r="M90" s="2" t="s">
        <v>1239</v>
      </c>
      <c r="N90" s="2" t="s">
        <v>52</v>
      </c>
    </row>
    <row r="91" spans="1:14" ht="30" customHeight="1">
      <c r="A91" s="8" t="s">
        <v>572</v>
      </c>
      <c r="B91" s="8" t="s">
        <v>259</v>
      </c>
      <c r="C91" s="8" t="s">
        <v>570</v>
      </c>
      <c r="D91" s="8" t="s">
        <v>119</v>
      </c>
      <c r="E91" s="14">
        <f>일위대가!F644</f>
        <v>0</v>
      </c>
      <c r="F91" s="14">
        <f>일위대가!H644</f>
        <v>0</v>
      </c>
      <c r="G91" s="14">
        <f>일위대가!J644</f>
        <v>0</v>
      </c>
      <c r="H91" s="14">
        <f t="shared" si="3"/>
        <v>0</v>
      </c>
      <c r="I91" s="8" t="s">
        <v>571</v>
      </c>
      <c r="J91" s="8" t="s">
        <v>1156</v>
      </c>
      <c r="K91" s="2" t="s">
        <v>52</v>
      </c>
      <c r="L91" s="2" t="s">
        <v>52</v>
      </c>
      <c r="M91" s="2" t="s">
        <v>1156</v>
      </c>
      <c r="N91" s="2" t="s">
        <v>52</v>
      </c>
    </row>
    <row r="92" spans="1:14" ht="30" customHeight="1">
      <c r="A92" s="8" t="s">
        <v>262</v>
      </c>
      <c r="B92" s="8" t="s">
        <v>259</v>
      </c>
      <c r="C92" s="8" t="s">
        <v>260</v>
      </c>
      <c r="D92" s="8" t="s">
        <v>119</v>
      </c>
      <c r="E92" s="14">
        <f>일위대가!F650</f>
        <v>0</v>
      </c>
      <c r="F92" s="14">
        <f>일위대가!H650</f>
        <v>0</v>
      </c>
      <c r="G92" s="14">
        <f>일위대가!J650</f>
        <v>0</v>
      </c>
      <c r="H92" s="14">
        <f t="shared" si="3"/>
        <v>0</v>
      </c>
      <c r="I92" s="8" t="s">
        <v>261</v>
      </c>
      <c r="J92" s="8" t="s">
        <v>1156</v>
      </c>
      <c r="K92" s="2" t="s">
        <v>52</v>
      </c>
      <c r="L92" s="2" t="s">
        <v>52</v>
      </c>
      <c r="M92" s="2" t="s">
        <v>1156</v>
      </c>
      <c r="N92" s="2" t="s">
        <v>52</v>
      </c>
    </row>
    <row r="93" spans="1:14" ht="30" customHeight="1">
      <c r="A93" s="8" t="s">
        <v>576</v>
      </c>
      <c r="B93" s="8" t="s">
        <v>259</v>
      </c>
      <c r="C93" s="8" t="s">
        <v>574</v>
      </c>
      <c r="D93" s="8" t="s">
        <v>119</v>
      </c>
      <c r="E93" s="14">
        <f>일위대가!F656</f>
        <v>0</v>
      </c>
      <c r="F93" s="14">
        <f>일위대가!H656</f>
        <v>0</v>
      </c>
      <c r="G93" s="14">
        <f>일위대가!J656</f>
        <v>0</v>
      </c>
      <c r="H93" s="14">
        <f t="shared" si="3"/>
        <v>0</v>
      </c>
      <c r="I93" s="8" t="s">
        <v>575</v>
      </c>
      <c r="J93" s="8" t="s">
        <v>1156</v>
      </c>
      <c r="K93" s="2" t="s">
        <v>52</v>
      </c>
      <c r="L93" s="2" t="s">
        <v>52</v>
      </c>
      <c r="M93" s="2" t="s">
        <v>1156</v>
      </c>
      <c r="N93" s="2" t="s">
        <v>52</v>
      </c>
    </row>
    <row r="94" spans="1:14" ht="30" customHeight="1">
      <c r="A94" s="8" t="s">
        <v>126</v>
      </c>
      <c r="B94" s="8" t="s">
        <v>123</v>
      </c>
      <c r="C94" s="8" t="s">
        <v>124</v>
      </c>
      <c r="D94" s="8" t="s">
        <v>77</v>
      </c>
      <c r="E94" s="14">
        <f>일위대가!F661</f>
        <v>0</v>
      </c>
      <c r="F94" s="14">
        <f>일위대가!H661</f>
        <v>0</v>
      </c>
      <c r="G94" s="14">
        <f>일위대가!J661</f>
        <v>0</v>
      </c>
      <c r="H94" s="14">
        <f t="shared" si="3"/>
        <v>0</v>
      </c>
      <c r="I94" s="8" t="s">
        <v>125</v>
      </c>
      <c r="J94" s="8" t="s">
        <v>1704</v>
      </c>
      <c r="K94" s="2" t="s">
        <v>52</v>
      </c>
      <c r="L94" s="2" t="s">
        <v>52</v>
      </c>
      <c r="M94" s="2" t="s">
        <v>1704</v>
      </c>
      <c r="N94" s="2" t="s">
        <v>52</v>
      </c>
    </row>
    <row r="95" spans="1:14" ht="30" customHeight="1">
      <c r="A95" s="8" t="s">
        <v>720</v>
      </c>
      <c r="B95" s="8" t="s">
        <v>717</v>
      </c>
      <c r="C95" s="8" t="s">
        <v>718</v>
      </c>
      <c r="D95" s="8" t="s">
        <v>77</v>
      </c>
      <c r="E95" s="14">
        <f>일위대가!F666</f>
        <v>0</v>
      </c>
      <c r="F95" s="14">
        <f>일위대가!H666</f>
        <v>0</v>
      </c>
      <c r="G95" s="14">
        <f>일위대가!J666</f>
        <v>0</v>
      </c>
      <c r="H95" s="14">
        <f t="shared" si="3"/>
        <v>0</v>
      </c>
      <c r="I95" s="8" t="s">
        <v>719</v>
      </c>
      <c r="J95" s="8" t="s">
        <v>1710</v>
      </c>
      <c r="K95" s="2" t="s">
        <v>52</v>
      </c>
      <c r="L95" s="2" t="s">
        <v>52</v>
      </c>
      <c r="M95" s="2" t="s">
        <v>1710</v>
      </c>
      <c r="N95" s="2" t="s">
        <v>52</v>
      </c>
    </row>
    <row r="96" spans="1:14" ht="30" customHeight="1">
      <c r="A96" s="8" t="s">
        <v>724</v>
      </c>
      <c r="B96" s="8" t="s">
        <v>717</v>
      </c>
      <c r="C96" s="8" t="s">
        <v>722</v>
      </c>
      <c r="D96" s="8" t="s">
        <v>77</v>
      </c>
      <c r="E96" s="14">
        <f>일위대가!F671</f>
        <v>0</v>
      </c>
      <c r="F96" s="14">
        <f>일위대가!H671</f>
        <v>0</v>
      </c>
      <c r="G96" s="14">
        <f>일위대가!J671</f>
        <v>0</v>
      </c>
      <c r="H96" s="14">
        <f t="shared" si="3"/>
        <v>0</v>
      </c>
      <c r="I96" s="8" t="s">
        <v>723</v>
      </c>
      <c r="J96" s="8" t="s">
        <v>1710</v>
      </c>
      <c r="K96" s="2" t="s">
        <v>52</v>
      </c>
      <c r="L96" s="2" t="s">
        <v>52</v>
      </c>
      <c r="M96" s="2" t="s">
        <v>1710</v>
      </c>
      <c r="N96" s="2" t="s">
        <v>52</v>
      </c>
    </row>
    <row r="97" spans="1:14" ht="30" customHeight="1">
      <c r="A97" s="8" t="s">
        <v>730</v>
      </c>
      <c r="B97" s="8" t="s">
        <v>726</v>
      </c>
      <c r="C97" s="8" t="s">
        <v>727</v>
      </c>
      <c r="D97" s="8" t="s">
        <v>728</v>
      </c>
      <c r="E97" s="14">
        <f>일위대가!F679</f>
        <v>0</v>
      </c>
      <c r="F97" s="14">
        <f>일위대가!H679</f>
        <v>0</v>
      </c>
      <c r="G97" s="14">
        <f>일위대가!J679</f>
        <v>0</v>
      </c>
      <c r="H97" s="14">
        <f t="shared" si="3"/>
        <v>0</v>
      </c>
      <c r="I97" s="8" t="s">
        <v>729</v>
      </c>
      <c r="J97" s="8" t="s">
        <v>1717</v>
      </c>
      <c r="K97" s="2" t="s">
        <v>52</v>
      </c>
      <c r="L97" s="2" t="s">
        <v>52</v>
      </c>
      <c r="M97" s="2" t="s">
        <v>1717</v>
      </c>
      <c r="N97" s="2" t="s">
        <v>52</v>
      </c>
    </row>
    <row r="98" spans="1:14" ht="30" customHeight="1">
      <c r="A98" s="8" t="s">
        <v>396</v>
      </c>
      <c r="B98" s="8" t="s">
        <v>392</v>
      </c>
      <c r="C98" s="8" t="s">
        <v>393</v>
      </c>
      <c r="D98" s="8" t="s">
        <v>394</v>
      </c>
      <c r="E98" s="14">
        <f>일위대가!F684</f>
        <v>0</v>
      </c>
      <c r="F98" s="14">
        <f>일위대가!H684</f>
        <v>0</v>
      </c>
      <c r="G98" s="14">
        <f>일위대가!J684</f>
        <v>0</v>
      </c>
      <c r="H98" s="14">
        <f t="shared" si="3"/>
        <v>0</v>
      </c>
      <c r="I98" s="8" t="s">
        <v>395</v>
      </c>
      <c r="J98" s="8" t="s">
        <v>1735</v>
      </c>
      <c r="K98" s="2" t="s">
        <v>52</v>
      </c>
      <c r="L98" s="2" t="s">
        <v>52</v>
      </c>
      <c r="M98" s="2" t="s">
        <v>1735</v>
      </c>
      <c r="N98" s="2" t="s">
        <v>52</v>
      </c>
    </row>
    <row r="99" spans="1:14" ht="30" customHeight="1">
      <c r="A99" s="8" t="s">
        <v>401</v>
      </c>
      <c r="B99" s="8" t="s">
        <v>398</v>
      </c>
      <c r="C99" s="8" t="s">
        <v>399</v>
      </c>
      <c r="D99" s="8" t="s">
        <v>394</v>
      </c>
      <c r="E99" s="14">
        <f>일위대가!F689</f>
        <v>0</v>
      </c>
      <c r="F99" s="14">
        <f>일위대가!H689</f>
        <v>0</v>
      </c>
      <c r="G99" s="14">
        <f>일위대가!J689</f>
        <v>0</v>
      </c>
      <c r="H99" s="14">
        <f t="shared" si="3"/>
        <v>0</v>
      </c>
      <c r="I99" s="8" t="s">
        <v>400</v>
      </c>
      <c r="J99" s="8" t="s">
        <v>1735</v>
      </c>
      <c r="K99" s="2" t="s">
        <v>52</v>
      </c>
      <c r="L99" s="2" t="s">
        <v>52</v>
      </c>
      <c r="M99" s="2" t="s">
        <v>1735</v>
      </c>
      <c r="N99" s="2" t="s">
        <v>52</v>
      </c>
    </row>
    <row r="100" spans="1:14" ht="30" customHeight="1">
      <c r="A100" s="8" t="s">
        <v>406</v>
      </c>
      <c r="B100" s="8" t="s">
        <v>403</v>
      </c>
      <c r="C100" s="8" t="s">
        <v>404</v>
      </c>
      <c r="D100" s="8" t="s">
        <v>394</v>
      </c>
      <c r="E100" s="14">
        <f>일위대가!F694</f>
        <v>0</v>
      </c>
      <c r="F100" s="14">
        <f>일위대가!H694</f>
        <v>0</v>
      </c>
      <c r="G100" s="14">
        <f>일위대가!J694</f>
        <v>0</v>
      </c>
      <c r="H100" s="14">
        <f t="shared" si="3"/>
        <v>0</v>
      </c>
      <c r="I100" s="8" t="s">
        <v>405</v>
      </c>
      <c r="J100" s="8" t="s">
        <v>1735</v>
      </c>
      <c r="K100" s="2" t="s">
        <v>52</v>
      </c>
      <c r="L100" s="2" t="s">
        <v>52</v>
      </c>
      <c r="M100" s="2" t="s">
        <v>1735</v>
      </c>
      <c r="N100" s="2" t="s">
        <v>52</v>
      </c>
    </row>
    <row r="101" spans="1:14" ht="30" customHeight="1">
      <c r="A101" s="8" t="s">
        <v>411</v>
      </c>
      <c r="B101" s="8" t="s">
        <v>408</v>
      </c>
      <c r="C101" s="8" t="s">
        <v>409</v>
      </c>
      <c r="D101" s="8" t="s">
        <v>394</v>
      </c>
      <c r="E101" s="14">
        <f>일위대가!F699</f>
        <v>0</v>
      </c>
      <c r="F101" s="14">
        <f>일위대가!H699</f>
        <v>0</v>
      </c>
      <c r="G101" s="14">
        <f>일위대가!J699</f>
        <v>0</v>
      </c>
      <c r="H101" s="14">
        <f t="shared" ref="H101:H123" si="4">E101+F101+G101</f>
        <v>0</v>
      </c>
      <c r="I101" s="8" t="s">
        <v>410</v>
      </c>
      <c r="J101" s="8" t="s">
        <v>1735</v>
      </c>
      <c r="K101" s="2" t="s">
        <v>52</v>
      </c>
      <c r="L101" s="2" t="s">
        <v>52</v>
      </c>
      <c r="M101" s="2" t="s">
        <v>1735</v>
      </c>
      <c r="N101" s="2" t="s">
        <v>52</v>
      </c>
    </row>
    <row r="102" spans="1:14" ht="30" customHeight="1">
      <c r="A102" s="8" t="s">
        <v>415</v>
      </c>
      <c r="B102" s="8" t="s">
        <v>413</v>
      </c>
      <c r="C102" s="8" t="s">
        <v>409</v>
      </c>
      <c r="D102" s="8" t="s">
        <v>394</v>
      </c>
      <c r="E102" s="14">
        <f>일위대가!F704</f>
        <v>0</v>
      </c>
      <c r="F102" s="14">
        <f>일위대가!H704</f>
        <v>0</v>
      </c>
      <c r="G102" s="14">
        <f>일위대가!J704</f>
        <v>0</v>
      </c>
      <c r="H102" s="14">
        <f t="shared" si="4"/>
        <v>0</v>
      </c>
      <c r="I102" s="8" t="s">
        <v>414</v>
      </c>
      <c r="J102" s="8" t="s">
        <v>1735</v>
      </c>
      <c r="K102" s="2" t="s">
        <v>52</v>
      </c>
      <c r="L102" s="2" t="s">
        <v>52</v>
      </c>
      <c r="M102" s="2" t="s">
        <v>1735</v>
      </c>
      <c r="N102" s="2" t="s">
        <v>52</v>
      </c>
    </row>
    <row r="103" spans="1:14" ht="30" customHeight="1">
      <c r="A103" s="8" t="s">
        <v>419</v>
      </c>
      <c r="B103" s="8" t="s">
        <v>417</v>
      </c>
      <c r="C103" s="8" t="s">
        <v>409</v>
      </c>
      <c r="D103" s="8" t="s">
        <v>394</v>
      </c>
      <c r="E103" s="14">
        <f>일위대가!F709</f>
        <v>0</v>
      </c>
      <c r="F103" s="14">
        <f>일위대가!H709</f>
        <v>0</v>
      </c>
      <c r="G103" s="14">
        <f>일위대가!J709</f>
        <v>0</v>
      </c>
      <c r="H103" s="14">
        <f t="shared" si="4"/>
        <v>0</v>
      </c>
      <c r="I103" s="8" t="s">
        <v>418</v>
      </c>
      <c r="J103" s="8" t="s">
        <v>1735</v>
      </c>
      <c r="K103" s="2" t="s">
        <v>52</v>
      </c>
      <c r="L103" s="2" t="s">
        <v>52</v>
      </c>
      <c r="M103" s="2" t="s">
        <v>1735</v>
      </c>
      <c r="N103" s="2" t="s">
        <v>52</v>
      </c>
    </row>
    <row r="104" spans="1:14" ht="30" customHeight="1">
      <c r="A104" s="8" t="s">
        <v>424</v>
      </c>
      <c r="B104" s="8" t="s">
        <v>421</v>
      </c>
      <c r="C104" s="8" t="s">
        <v>422</v>
      </c>
      <c r="D104" s="8" t="s">
        <v>394</v>
      </c>
      <c r="E104" s="14">
        <f>일위대가!F714</f>
        <v>0</v>
      </c>
      <c r="F104" s="14">
        <f>일위대가!H714</f>
        <v>0</v>
      </c>
      <c r="G104" s="14">
        <f>일위대가!J714</f>
        <v>0</v>
      </c>
      <c r="H104" s="14">
        <f t="shared" si="4"/>
        <v>0</v>
      </c>
      <c r="I104" s="8" t="s">
        <v>423</v>
      </c>
      <c r="J104" s="8" t="s">
        <v>1735</v>
      </c>
      <c r="K104" s="2" t="s">
        <v>52</v>
      </c>
      <c r="L104" s="2" t="s">
        <v>52</v>
      </c>
      <c r="M104" s="2" t="s">
        <v>1735</v>
      </c>
      <c r="N104" s="2" t="s">
        <v>52</v>
      </c>
    </row>
    <row r="105" spans="1:14" ht="30" customHeight="1">
      <c r="A105" s="8" t="s">
        <v>429</v>
      </c>
      <c r="B105" s="8" t="s">
        <v>426</v>
      </c>
      <c r="C105" s="8" t="s">
        <v>427</v>
      </c>
      <c r="D105" s="8" t="s">
        <v>394</v>
      </c>
      <c r="E105" s="14">
        <f>일위대가!F719</f>
        <v>0</v>
      </c>
      <c r="F105" s="14">
        <f>일위대가!H719</f>
        <v>0</v>
      </c>
      <c r="G105" s="14">
        <f>일위대가!J719</f>
        <v>0</v>
      </c>
      <c r="H105" s="14">
        <f t="shared" si="4"/>
        <v>0</v>
      </c>
      <c r="I105" s="8" t="s">
        <v>428</v>
      </c>
      <c r="J105" s="8" t="s">
        <v>1757</v>
      </c>
      <c r="K105" s="2" t="s">
        <v>52</v>
      </c>
      <c r="L105" s="2" t="s">
        <v>52</v>
      </c>
      <c r="M105" s="2" t="s">
        <v>1757</v>
      </c>
      <c r="N105" s="2" t="s">
        <v>52</v>
      </c>
    </row>
    <row r="106" spans="1:14" ht="30" customHeight="1">
      <c r="A106" s="8" t="s">
        <v>672</v>
      </c>
      <c r="B106" s="8" t="s">
        <v>669</v>
      </c>
      <c r="C106" s="8" t="s">
        <v>670</v>
      </c>
      <c r="D106" s="8" t="s">
        <v>394</v>
      </c>
      <c r="E106" s="14">
        <f>일위대가!F724</f>
        <v>0</v>
      </c>
      <c r="F106" s="14">
        <f>일위대가!H724</f>
        <v>0</v>
      </c>
      <c r="G106" s="14">
        <f>일위대가!J724</f>
        <v>0</v>
      </c>
      <c r="H106" s="14">
        <f t="shared" si="4"/>
        <v>0</v>
      </c>
      <c r="I106" s="8" t="s">
        <v>671</v>
      </c>
      <c r="J106" s="8" t="s">
        <v>1761</v>
      </c>
      <c r="K106" s="2" t="s">
        <v>52</v>
      </c>
      <c r="L106" s="2" t="s">
        <v>52</v>
      </c>
      <c r="M106" s="2" t="s">
        <v>1761</v>
      </c>
      <c r="N106" s="2" t="s">
        <v>52</v>
      </c>
    </row>
    <row r="107" spans="1:14" ht="30" customHeight="1">
      <c r="A107" s="8" t="s">
        <v>169</v>
      </c>
      <c r="B107" s="8" t="s">
        <v>165</v>
      </c>
      <c r="C107" s="8" t="s">
        <v>166</v>
      </c>
      <c r="D107" s="8" t="s">
        <v>167</v>
      </c>
      <c r="E107" s="14">
        <f>일위대가!F729</f>
        <v>0</v>
      </c>
      <c r="F107" s="14">
        <f>일위대가!H729</f>
        <v>0</v>
      </c>
      <c r="G107" s="14">
        <f>일위대가!J729</f>
        <v>0</v>
      </c>
      <c r="H107" s="14">
        <f t="shared" si="4"/>
        <v>0</v>
      </c>
      <c r="I107" s="8" t="s">
        <v>168</v>
      </c>
      <c r="J107" s="8" t="s">
        <v>1599</v>
      </c>
      <c r="K107" s="2" t="s">
        <v>52</v>
      </c>
      <c r="L107" s="2" t="s">
        <v>52</v>
      </c>
      <c r="M107" s="2" t="s">
        <v>1599</v>
      </c>
      <c r="N107" s="2" t="s">
        <v>52</v>
      </c>
    </row>
    <row r="108" spans="1:14" ht="30" customHeight="1">
      <c r="A108" s="8" t="s">
        <v>173</v>
      </c>
      <c r="B108" s="8" t="s">
        <v>165</v>
      </c>
      <c r="C108" s="8" t="s">
        <v>171</v>
      </c>
      <c r="D108" s="8" t="s">
        <v>167</v>
      </c>
      <c r="E108" s="14">
        <f>일위대가!F734</f>
        <v>0</v>
      </c>
      <c r="F108" s="14">
        <f>일위대가!H734</f>
        <v>0</v>
      </c>
      <c r="G108" s="14">
        <f>일위대가!J734</f>
        <v>0</v>
      </c>
      <c r="H108" s="14">
        <f t="shared" si="4"/>
        <v>0</v>
      </c>
      <c r="I108" s="8" t="s">
        <v>172</v>
      </c>
      <c r="J108" s="8" t="s">
        <v>1599</v>
      </c>
      <c r="K108" s="2" t="s">
        <v>52</v>
      </c>
      <c r="L108" s="2" t="s">
        <v>52</v>
      </c>
      <c r="M108" s="2" t="s">
        <v>1599</v>
      </c>
      <c r="N108" s="2" t="s">
        <v>52</v>
      </c>
    </row>
    <row r="109" spans="1:14" ht="30" customHeight="1">
      <c r="A109" s="8" t="s">
        <v>177</v>
      </c>
      <c r="B109" s="8" t="s">
        <v>165</v>
      </c>
      <c r="C109" s="8" t="s">
        <v>175</v>
      </c>
      <c r="D109" s="8" t="s">
        <v>167</v>
      </c>
      <c r="E109" s="14">
        <f>일위대가!F739</f>
        <v>0</v>
      </c>
      <c r="F109" s="14">
        <f>일위대가!H739</f>
        <v>0</v>
      </c>
      <c r="G109" s="14">
        <f>일위대가!J739</f>
        <v>0</v>
      </c>
      <c r="H109" s="14">
        <f t="shared" si="4"/>
        <v>0</v>
      </c>
      <c r="I109" s="8" t="s">
        <v>176</v>
      </c>
      <c r="J109" s="8" t="s">
        <v>1599</v>
      </c>
      <c r="K109" s="2" t="s">
        <v>52</v>
      </c>
      <c r="L109" s="2" t="s">
        <v>52</v>
      </c>
      <c r="M109" s="2" t="s">
        <v>1599</v>
      </c>
      <c r="N109" s="2" t="s">
        <v>52</v>
      </c>
    </row>
    <row r="110" spans="1:14" ht="30" customHeight="1">
      <c r="A110" s="8" t="s">
        <v>181</v>
      </c>
      <c r="B110" s="8" t="s">
        <v>165</v>
      </c>
      <c r="C110" s="8" t="s">
        <v>179</v>
      </c>
      <c r="D110" s="8" t="s">
        <v>167</v>
      </c>
      <c r="E110" s="14">
        <f>일위대가!F744</f>
        <v>0</v>
      </c>
      <c r="F110" s="14">
        <f>일위대가!H744</f>
        <v>0</v>
      </c>
      <c r="G110" s="14">
        <f>일위대가!J744</f>
        <v>0</v>
      </c>
      <c r="H110" s="14">
        <f t="shared" si="4"/>
        <v>0</v>
      </c>
      <c r="I110" s="8" t="s">
        <v>180</v>
      </c>
      <c r="J110" s="8" t="s">
        <v>1599</v>
      </c>
      <c r="K110" s="2" t="s">
        <v>52</v>
      </c>
      <c r="L110" s="2" t="s">
        <v>52</v>
      </c>
      <c r="M110" s="2" t="s">
        <v>1599</v>
      </c>
      <c r="N110" s="2" t="s">
        <v>52</v>
      </c>
    </row>
    <row r="111" spans="1:14" ht="30" customHeight="1">
      <c r="A111" s="8" t="s">
        <v>186</v>
      </c>
      <c r="B111" s="8" t="s">
        <v>183</v>
      </c>
      <c r="C111" s="8" t="s">
        <v>184</v>
      </c>
      <c r="D111" s="8" t="s">
        <v>167</v>
      </c>
      <c r="E111" s="14">
        <f>일위대가!F749</f>
        <v>0</v>
      </c>
      <c r="F111" s="14">
        <f>일위대가!H749</f>
        <v>0</v>
      </c>
      <c r="G111" s="14">
        <f>일위대가!J749</f>
        <v>0</v>
      </c>
      <c r="H111" s="14">
        <f t="shared" si="4"/>
        <v>0</v>
      </c>
      <c r="I111" s="8" t="s">
        <v>185</v>
      </c>
      <c r="J111" s="8" t="s">
        <v>1599</v>
      </c>
      <c r="K111" s="2" t="s">
        <v>52</v>
      </c>
      <c r="L111" s="2" t="s">
        <v>52</v>
      </c>
      <c r="M111" s="2" t="s">
        <v>1599</v>
      </c>
      <c r="N111" s="2" t="s">
        <v>52</v>
      </c>
    </row>
    <row r="112" spans="1:14" ht="30" customHeight="1">
      <c r="A112" s="8" t="s">
        <v>190</v>
      </c>
      <c r="B112" s="8" t="s">
        <v>165</v>
      </c>
      <c r="C112" s="8" t="s">
        <v>188</v>
      </c>
      <c r="D112" s="8" t="s">
        <v>167</v>
      </c>
      <c r="E112" s="14">
        <f>일위대가!F754</f>
        <v>0</v>
      </c>
      <c r="F112" s="14">
        <f>일위대가!H754</f>
        <v>0</v>
      </c>
      <c r="G112" s="14">
        <f>일위대가!J754</f>
        <v>0</v>
      </c>
      <c r="H112" s="14">
        <f t="shared" si="4"/>
        <v>0</v>
      </c>
      <c r="I112" s="8" t="s">
        <v>189</v>
      </c>
      <c r="J112" s="8" t="s">
        <v>1599</v>
      </c>
      <c r="K112" s="2" t="s">
        <v>52</v>
      </c>
      <c r="L112" s="2" t="s">
        <v>52</v>
      </c>
      <c r="M112" s="2" t="s">
        <v>1599</v>
      </c>
      <c r="N112" s="2" t="s">
        <v>52</v>
      </c>
    </row>
    <row r="113" spans="1:14" ht="30" customHeight="1">
      <c r="A113" s="8" t="s">
        <v>195</v>
      </c>
      <c r="B113" s="8" t="s">
        <v>192</v>
      </c>
      <c r="C113" s="8" t="s">
        <v>193</v>
      </c>
      <c r="D113" s="8" t="s">
        <v>167</v>
      </c>
      <c r="E113" s="14">
        <f>일위대가!F759</f>
        <v>0</v>
      </c>
      <c r="F113" s="14">
        <f>일위대가!H759</f>
        <v>0</v>
      </c>
      <c r="G113" s="14">
        <f>일위대가!J759</f>
        <v>0</v>
      </c>
      <c r="H113" s="14">
        <f t="shared" si="4"/>
        <v>0</v>
      </c>
      <c r="I113" s="8" t="s">
        <v>194</v>
      </c>
      <c r="J113" s="8" t="s">
        <v>1599</v>
      </c>
      <c r="K113" s="2" t="s">
        <v>52</v>
      </c>
      <c r="L113" s="2" t="s">
        <v>52</v>
      </c>
      <c r="M113" s="2" t="s">
        <v>1599</v>
      </c>
      <c r="N113" s="2" t="s">
        <v>52</v>
      </c>
    </row>
    <row r="114" spans="1:14" ht="30" customHeight="1">
      <c r="A114" s="8" t="s">
        <v>200</v>
      </c>
      <c r="B114" s="8" t="s">
        <v>197</v>
      </c>
      <c r="C114" s="8" t="s">
        <v>198</v>
      </c>
      <c r="D114" s="8" t="s">
        <v>167</v>
      </c>
      <c r="E114" s="14">
        <f>일위대가!F764</f>
        <v>0</v>
      </c>
      <c r="F114" s="14">
        <f>일위대가!H764</f>
        <v>0</v>
      </c>
      <c r="G114" s="14">
        <f>일위대가!J764</f>
        <v>0</v>
      </c>
      <c r="H114" s="14">
        <f t="shared" si="4"/>
        <v>0</v>
      </c>
      <c r="I114" s="8" t="s">
        <v>199</v>
      </c>
      <c r="J114" s="8" t="s">
        <v>1599</v>
      </c>
      <c r="K114" s="2" t="s">
        <v>52</v>
      </c>
      <c r="L114" s="2" t="s">
        <v>52</v>
      </c>
      <c r="M114" s="2" t="s">
        <v>1599</v>
      </c>
      <c r="N114" s="2" t="s">
        <v>52</v>
      </c>
    </row>
    <row r="115" spans="1:14" ht="30" customHeight="1">
      <c r="A115" s="8" t="s">
        <v>205</v>
      </c>
      <c r="B115" s="8" t="s">
        <v>202</v>
      </c>
      <c r="C115" s="8" t="s">
        <v>203</v>
      </c>
      <c r="D115" s="8" t="s">
        <v>167</v>
      </c>
      <c r="E115" s="14">
        <f>일위대가!F769</f>
        <v>0</v>
      </c>
      <c r="F115" s="14">
        <f>일위대가!H769</f>
        <v>0</v>
      </c>
      <c r="G115" s="14">
        <f>일위대가!J769</f>
        <v>0</v>
      </c>
      <c r="H115" s="14">
        <f t="shared" si="4"/>
        <v>0</v>
      </c>
      <c r="I115" s="8" t="s">
        <v>204</v>
      </c>
      <c r="J115" s="8" t="s">
        <v>1599</v>
      </c>
      <c r="K115" s="2" t="s">
        <v>52</v>
      </c>
      <c r="L115" s="2" t="s">
        <v>52</v>
      </c>
      <c r="M115" s="2" t="s">
        <v>1599</v>
      </c>
      <c r="N115" s="2" t="s">
        <v>52</v>
      </c>
    </row>
    <row r="116" spans="1:14" ht="30" customHeight="1">
      <c r="A116" s="8" t="s">
        <v>209</v>
      </c>
      <c r="B116" s="8" t="s">
        <v>165</v>
      </c>
      <c r="C116" s="8" t="s">
        <v>207</v>
      </c>
      <c r="D116" s="8" t="s">
        <v>167</v>
      </c>
      <c r="E116" s="14">
        <f>일위대가!F774</f>
        <v>0</v>
      </c>
      <c r="F116" s="14">
        <f>일위대가!H774</f>
        <v>0</v>
      </c>
      <c r="G116" s="14">
        <f>일위대가!J774</f>
        <v>0</v>
      </c>
      <c r="H116" s="14">
        <f t="shared" si="4"/>
        <v>0</v>
      </c>
      <c r="I116" s="8" t="s">
        <v>208</v>
      </c>
      <c r="J116" s="8" t="s">
        <v>1599</v>
      </c>
      <c r="K116" s="2" t="s">
        <v>52</v>
      </c>
      <c r="L116" s="2" t="s">
        <v>52</v>
      </c>
      <c r="M116" s="2" t="s">
        <v>1599</v>
      </c>
      <c r="N116" s="2" t="s">
        <v>52</v>
      </c>
    </row>
    <row r="117" spans="1:14" ht="30" customHeight="1">
      <c r="A117" s="8" t="s">
        <v>434</v>
      </c>
      <c r="B117" s="8" t="s">
        <v>431</v>
      </c>
      <c r="C117" s="8" t="s">
        <v>432</v>
      </c>
      <c r="D117" s="8" t="s">
        <v>394</v>
      </c>
      <c r="E117" s="14">
        <f>일위대가!F779</f>
        <v>0</v>
      </c>
      <c r="F117" s="14">
        <f>일위대가!H779</f>
        <v>0</v>
      </c>
      <c r="G117" s="14">
        <f>일위대가!J779</f>
        <v>0</v>
      </c>
      <c r="H117" s="14">
        <f t="shared" si="4"/>
        <v>0</v>
      </c>
      <c r="I117" s="8" t="s">
        <v>433</v>
      </c>
      <c r="J117" s="8" t="s">
        <v>1795</v>
      </c>
      <c r="K117" s="2" t="s">
        <v>52</v>
      </c>
      <c r="L117" s="2" t="s">
        <v>52</v>
      </c>
      <c r="M117" s="2" t="s">
        <v>1795</v>
      </c>
      <c r="N117" s="2" t="s">
        <v>52</v>
      </c>
    </row>
    <row r="118" spans="1:14" ht="30" customHeight="1">
      <c r="A118" s="8" t="s">
        <v>438</v>
      </c>
      <c r="B118" s="8" t="s">
        <v>431</v>
      </c>
      <c r="C118" s="8" t="s">
        <v>436</v>
      </c>
      <c r="D118" s="8" t="s">
        <v>394</v>
      </c>
      <c r="E118" s="14">
        <f>일위대가!F784</f>
        <v>0</v>
      </c>
      <c r="F118" s="14">
        <f>일위대가!H784</f>
        <v>0</v>
      </c>
      <c r="G118" s="14">
        <f>일위대가!J784</f>
        <v>0</v>
      </c>
      <c r="H118" s="14">
        <f t="shared" si="4"/>
        <v>0</v>
      </c>
      <c r="I118" s="8" t="s">
        <v>437</v>
      </c>
      <c r="J118" s="8" t="s">
        <v>1795</v>
      </c>
      <c r="K118" s="2" t="s">
        <v>52</v>
      </c>
      <c r="L118" s="2" t="s">
        <v>52</v>
      </c>
      <c r="M118" s="2" t="s">
        <v>1795</v>
      </c>
      <c r="N118" s="2" t="s">
        <v>52</v>
      </c>
    </row>
    <row r="119" spans="1:14" ht="30" customHeight="1">
      <c r="A119" s="8" t="s">
        <v>446</v>
      </c>
      <c r="B119" s="8" t="s">
        <v>440</v>
      </c>
      <c r="C119" s="8" t="s">
        <v>444</v>
      </c>
      <c r="D119" s="8" t="s">
        <v>96</v>
      </c>
      <c r="E119" s="14">
        <f>일위대가!F789</f>
        <v>0</v>
      </c>
      <c r="F119" s="14">
        <f>일위대가!H789</f>
        <v>0</v>
      </c>
      <c r="G119" s="14">
        <f>일위대가!J789</f>
        <v>0</v>
      </c>
      <c r="H119" s="14">
        <f t="shared" si="4"/>
        <v>0</v>
      </c>
      <c r="I119" s="8" t="s">
        <v>445</v>
      </c>
      <c r="J119" s="8" t="s">
        <v>1795</v>
      </c>
      <c r="K119" s="2" t="s">
        <v>52</v>
      </c>
      <c r="L119" s="2" t="s">
        <v>52</v>
      </c>
      <c r="M119" s="2" t="s">
        <v>1795</v>
      </c>
      <c r="N119" s="2" t="s">
        <v>52</v>
      </c>
    </row>
    <row r="120" spans="1:14" ht="30" customHeight="1">
      <c r="A120" s="8" t="s">
        <v>456</v>
      </c>
      <c r="B120" s="8" t="s">
        <v>453</v>
      </c>
      <c r="C120" s="8" t="s">
        <v>454</v>
      </c>
      <c r="D120" s="8" t="s">
        <v>450</v>
      </c>
      <c r="E120" s="14">
        <f>일위대가!F794</f>
        <v>0</v>
      </c>
      <c r="F120" s="14">
        <f>일위대가!H794</f>
        <v>0</v>
      </c>
      <c r="G120" s="14">
        <f>일위대가!J794</f>
        <v>0</v>
      </c>
      <c r="H120" s="14">
        <f t="shared" si="4"/>
        <v>0</v>
      </c>
      <c r="I120" s="8" t="s">
        <v>455</v>
      </c>
      <c r="J120" s="8" t="s">
        <v>1795</v>
      </c>
      <c r="K120" s="2" t="s">
        <v>52</v>
      </c>
      <c r="L120" s="2" t="s">
        <v>52</v>
      </c>
      <c r="M120" s="2" t="s">
        <v>1795</v>
      </c>
      <c r="N120" s="2" t="s">
        <v>52</v>
      </c>
    </row>
    <row r="121" spans="1:14" ht="30" customHeight="1">
      <c r="A121" s="8" t="s">
        <v>461</v>
      </c>
      <c r="B121" s="8" t="s">
        <v>458</v>
      </c>
      <c r="C121" s="8" t="s">
        <v>459</v>
      </c>
      <c r="D121" s="8" t="s">
        <v>450</v>
      </c>
      <c r="E121" s="14">
        <f>일위대가!F799</f>
        <v>0</v>
      </c>
      <c r="F121" s="14">
        <f>일위대가!H799</f>
        <v>0</v>
      </c>
      <c r="G121" s="14">
        <f>일위대가!J799</f>
        <v>0</v>
      </c>
      <c r="H121" s="14">
        <f t="shared" si="4"/>
        <v>0</v>
      </c>
      <c r="I121" s="8" t="s">
        <v>460</v>
      </c>
      <c r="J121" s="8" t="s">
        <v>1795</v>
      </c>
      <c r="K121" s="2" t="s">
        <v>52</v>
      </c>
      <c r="L121" s="2" t="s">
        <v>52</v>
      </c>
      <c r="M121" s="2" t="s">
        <v>1795</v>
      </c>
      <c r="N121" s="2" t="s">
        <v>52</v>
      </c>
    </row>
    <row r="122" spans="1:14" ht="30" customHeight="1">
      <c r="A122" s="8" t="s">
        <v>466</v>
      </c>
      <c r="B122" s="8" t="s">
        <v>463</v>
      </c>
      <c r="C122" s="8" t="s">
        <v>464</v>
      </c>
      <c r="D122" s="8" t="s">
        <v>450</v>
      </c>
      <c r="E122" s="14">
        <f>일위대가!F804</f>
        <v>0</v>
      </c>
      <c r="F122" s="14">
        <f>일위대가!H804</f>
        <v>0</v>
      </c>
      <c r="G122" s="14">
        <f>일위대가!J804</f>
        <v>0</v>
      </c>
      <c r="H122" s="14">
        <f t="shared" si="4"/>
        <v>0</v>
      </c>
      <c r="I122" s="8" t="s">
        <v>465</v>
      </c>
      <c r="J122" s="8" t="s">
        <v>1795</v>
      </c>
      <c r="K122" s="2" t="s">
        <v>52</v>
      </c>
      <c r="L122" s="2" t="s">
        <v>52</v>
      </c>
      <c r="M122" s="2" t="s">
        <v>1795</v>
      </c>
      <c r="N122" s="2" t="s">
        <v>52</v>
      </c>
    </row>
    <row r="123" spans="1:14" ht="30" customHeight="1">
      <c r="A123" s="8" t="s">
        <v>471</v>
      </c>
      <c r="B123" s="8" t="s">
        <v>468</v>
      </c>
      <c r="C123" s="8" t="s">
        <v>469</v>
      </c>
      <c r="D123" s="8" t="s">
        <v>450</v>
      </c>
      <c r="E123" s="14">
        <f>일위대가!F809</f>
        <v>0</v>
      </c>
      <c r="F123" s="14">
        <f>일위대가!H809</f>
        <v>0</v>
      </c>
      <c r="G123" s="14">
        <f>일위대가!J809</f>
        <v>0</v>
      </c>
      <c r="H123" s="14">
        <f t="shared" si="4"/>
        <v>0</v>
      </c>
      <c r="I123" s="8" t="s">
        <v>470</v>
      </c>
      <c r="J123" s="8" t="s">
        <v>1795</v>
      </c>
      <c r="K123" s="2" t="s">
        <v>52</v>
      </c>
      <c r="L123" s="2" t="s">
        <v>52</v>
      </c>
      <c r="M123" s="2" t="s">
        <v>1795</v>
      </c>
      <c r="N123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809"/>
  <sheetViews>
    <sheetView view="pageBreakPreview" topLeftCell="A306" zoomScale="85" zoomScaleNormal="100" zoomScaleSheetLayoutView="85" workbookViewId="0">
      <selection activeCell="G43" activeCellId="1" sqref="E44 G43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139" t="s">
        <v>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51" ht="30" customHeight="1">
      <c r="A2" s="136" t="s">
        <v>2</v>
      </c>
      <c r="B2" s="136" t="s">
        <v>3</v>
      </c>
      <c r="C2" s="136" t="s">
        <v>4</v>
      </c>
      <c r="D2" s="136" t="s">
        <v>5</v>
      </c>
      <c r="E2" s="136" t="s">
        <v>6</v>
      </c>
      <c r="F2" s="136"/>
      <c r="G2" s="136" t="s">
        <v>9</v>
      </c>
      <c r="H2" s="136"/>
      <c r="I2" s="136" t="s">
        <v>10</v>
      </c>
      <c r="J2" s="136"/>
      <c r="K2" s="136" t="s">
        <v>11</v>
      </c>
      <c r="L2" s="136"/>
      <c r="M2" s="136" t="s">
        <v>12</v>
      </c>
      <c r="N2" s="135" t="s">
        <v>854</v>
      </c>
      <c r="O2" s="135" t="s">
        <v>20</v>
      </c>
      <c r="P2" s="135" t="s">
        <v>22</v>
      </c>
      <c r="Q2" s="135" t="s">
        <v>23</v>
      </c>
      <c r="R2" s="135" t="s">
        <v>24</v>
      </c>
      <c r="S2" s="135" t="s">
        <v>25</v>
      </c>
      <c r="T2" s="135" t="s">
        <v>26</v>
      </c>
      <c r="U2" s="135" t="s">
        <v>27</v>
      </c>
      <c r="V2" s="135" t="s">
        <v>28</v>
      </c>
      <c r="W2" s="135" t="s">
        <v>29</v>
      </c>
      <c r="X2" s="135" t="s">
        <v>30</v>
      </c>
      <c r="Y2" s="135" t="s">
        <v>31</v>
      </c>
      <c r="Z2" s="135" t="s">
        <v>32</v>
      </c>
      <c r="AA2" s="135" t="s">
        <v>33</v>
      </c>
      <c r="AB2" s="135" t="s">
        <v>34</v>
      </c>
      <c r="AC2" s="135" t="s">
        <v>35</v>
      </c>
      <c r="AD2" s="135" t="s">
        <v>36</v>
      </c>
      <c r="AE2" s="135" t="s">
        <v>37</v>
      </c>
      <c r="AF2" s="135" t="s">
        <v>38</v>
      </c>
      <c r="AG2" s="135" t="s">
        <v>39</v>
      </c>
      <c r="AH2" s="135" t="s">
        <v>40</v>
      </c>
      <c r="AI2" s="135" t="s">
        <v>41</v>
      </c>
      <c r="AJ2" s="135" t="s">
        <v>42</v>
      </c>
      <c r="AK2" s="135" t="s">
        <v>43</v>
      </c>
      <c r="AL2" s="135" t="s">
        <v>44</v>
      </c>
      <c r="AM2" s="135" t="s">
        <v>45</v>
      </c>
      <c r="AN2" s="135" t="s">
        <v>46</v>
      </c>
      <c r="AO2" s="135" t="s">
        <v>47</v>
      </c>
      <c r="AP2" s="135" t="s">
        <v>855</v>
      </c>
      <c r="AQ2" s="135" t="s">
        <v>856</v>
      </c>
      <c r="AR2" s="135" t="s">
        <v>857</v>
      </c>
      <c r="AS2" s="135" t="s">
        <v>858</v>
      </c>
      <c r="AT2" s="135" t="s">
        <v>859</v>
      </c>
      <c r="AU2" s="135" t="s">
        <v>860</v>
      </c>
      <c r="AV2" s="135" t="s">
        <v>48</v>
      </c>
      <c r="AW2" s="135" t="s">
        <v>861</v>
      </c>
      <c r="AX2" s="1" t="s">
        <v>853</v>
      </c>
      <c r="AY2" s="1" t="s">
        <v>21</v>
      </c>
    </row>
    <row r="3" spans="1:51" ht="30" customHeight="1">
      <c r="A3" s="136"/>
      <c r="B3" s="136"/>
      <c r="C3" s="136"/>
      <c r="D3" s="136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36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</row>
    <row r="4" spans="1:51" ht="30" customHeight="1">
      <c r="A4" s="140" t="s">
        <v>862</v>
      </c>
      <c r="B4" s="140"/>
      <c r="C4" s="140"/>
      <c r="D4" s="140"/>
      <c r="E4" s="141"/>
      <c r="F4" s="142"/>
      <c r="G4" s="141"/>
      <c r="H4" s="142"/>
      <c r="I4" s="141"/>
      <c r="J4" s="142"/>
      <c r="K4" s="141"/>
      <c r="L4" s="142"/>
      <c r="M4" s="140"/>
      <c r="N4" s="1" t="s">
        <v>863</v>
      </c>
    </row>
    <row r="5" spans="1:51" ht="30" customHeight="1">
      <c r="A5" s="8" t="s">
        <v>870</v>
      </c>
      <c r="B5" s="8" t="s">
        <v>865</v>
      </c>
      <c r="C5" s="8" t="s">
        <v>871</v>
      </c>
      <c r="D5" s="9">
        <v>0.20380000000000001</v>
      </c>
      <c r="E5" s="13">
        <f>단가대비표!O5</f>
        <v>0</v>
      </c>
      <c r="F5" s="14">
        <f>TRUNC(E5*D5,1)</f>
        <v>0</v>
      </c>
      <c r="G5" s="13">
        <f>단가대비표!P5</f>
        <v>0</v>
      </c>
      <c r="H5" s="14">
        <f>TRUNC(G5*D5,1)</f>
        <v>0</v>
      </c>
      <c r="I5" s="13">
        <f>단가대비표!V5</f>
        <v>0</v>
      </c>
      <c r="J5" s="14">
        <f>TRUNC(I5*D5,1)</f>
        <v>0</v>
      </c>
      <c r="K5" s="13">
        <f t="shared" ref="K5:L8" si="0">TRUNC(E5+G5+I5,1)</f>
        <v>0</v>
      </c>
      <c r="L5" s="14">
        <f t="shared" si="0"/>
        <v>0</v>
      </c>
      <c r="M5" s="8" t="s">
        <v>872</v>
      </c>
      <c r="N5" s="2" t="s">
        <v>863</v>
      </c>
      <c r="O5" s="2" t="s">
        <v>873</v>
      </c>
      <c r="P5" s="2" t="s">
        <v>65</v>
      </c>
      <c r="Q5" s="2" t="s">
        <v>65</v>
      </c>
      <c r="R5" s="2" t="s">
        <v>64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874</v>
      </c>
      <c r="AX5" s="2" t="s">
        <v>52</v>
      </c>
      <c r="AY5" s="2" t="s">
        <v>52</v>
      </c>
    </row>
    <row r="6" spans="1:51" ht="30" customHeight="1">
      <c r="A6" s="8" t="s">
        <v>875</v>
      </c>
      <c r="B6" s="8" t="s">
        <v>876</v>
      </c>
      <c r="C6" s="8" t="s">
        <v>877</v>
      </c>
      <c r="D6" s="9">
        <v>11.6</v>
      </c>
      <c r="E6" s="13">
        <f>단가대비표!O10</f>
        <v>0</v>
      </c>
      <c r="F6" s="14">
        <f>TRUNC(E6*D6,1)</f>
        <v>0</v>
      </c>
      <c r="G6" s="13">
        <f>단가대비표!P10</f>
        <v>0</v>
      </c>
      <c r="H6" s="14">
        <f>TRUNC(G6*D6,1)</f>
        <v>0</v>
      </c>
      <c r="I6" s="13">
        <f>단가대비표!V10</f>
        <v>0</v>
      </c>
      <c r="J6" s="14">
        <f>TRUNC(I6*D6,1)</f>
        <v>0</v>
      </c>
      <c r="K6" s="13">
        <f t="shared" si="0"/>
        <v>0</v>
      </c>
      <c r="L6" s="14">
        <f t="shared" si="0"/>
        <v>0</v>
      </c>
      <c r="M6" s="8" t="s">
        <v>52</v>
      </c>
      <c r="N6" s="2" t="s">
        <v>863</v>
      </c>
      <c r="O6" s="2" t="s">
        <v>878</v>
      </c>
      <c r="P6" s="2" t="s">
        <v>65</v>
      </c>
      <c r="Q6" s="2" t="s">
        <v>65</v>
      </c>
      <c r="R6" s="2" t="s">
        <v>64</v>
      </c>
      <c r="S6" s="3"/>
      <c r="T6" s="3"/>
      <c r="U6" s="3"/>
      <c r="V6" s="3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879</v>
      </c>
      <c r="AX6" s="2" t="s">
        <v>52</v>
      </c>
      <c r="AY6" s="2" t="s">
        <v>52</v>
      </c>
    </row>
    <row r="7" spans="1:51" ht="30" customHeight="1">
      <c r="A7" s="8" t="s">
        <v>880</v>
      </c>
      <c r="B7" s="8" t="s">
        <v>881</v>
      </c>
      <c r="C7" s="8" t="s">
        <v>789</v>
      </c>
      <c r="D7" s="9">
        <v>1</v>
      </c>
      <c r="E7" s="13">
        <f>TRUNC(SUMIF(V5:V8, RIGHTB(O7, 1), F5:F8)*U7, 2)</f>
        <v>0</v>
      </c>
      <c r="F7" s="14">
        <f>TRUNC(E7*D7,1)</f>
        <v>0</v>
      </c>
      <c r="G7" s="13">
        <v>0</v>
      </c>
      <c r="H7" s="14">
        <f>TRUNC(G7*D7,1)</f>
        <v>0</v>
      </c>
      <c r="I7" s="13">
        <v>0</v>
      </c>
      <c r="J7" s="14">
        <f>TRUNC(I7*D7,1)</f>
        <v>0</v>
      </c>
      <c r="K7" s="13">
        <f t="shared" si="0"/>
        <v>0</v>
      </c>
      <c r="L7" s="14">
        <f t="shared" si="0"/>
        <v>0</v>
      </c>
      <c r="M7" s="8" t="s">
        <v>52</v>
      </c>
      <c r="N7" s="2" t="s">
        <v>863</v>
      </c>
      <c r="O7" s="2" t="s">
        <v>790</v>
      </c>
      <c r="P7" s="2" t="s">
        <v>65</v>
      </c>
      <c r="Q7" s="2" t="s">
        <v>65</v>
      </c>
      <c r="R7" s="2" t="s">
        <v>65</v>
      </c>
      <c r="S7" s="3">
        <v>0</v>
      </c>
      <c r="T7" s="3">
        <v>0</v>
      </c>
      <c r="U7" s="3">
        <v>0.22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52</v>
      </c>
      <c r="AW7" s="2" t="s">
        <v>882</v>
      </c>
      <c r="AX7" s="2" t="s">
        <v>52</v>
      </c>
      <c r="AY7" s="2" t="s">
        <v>52</v>
      </c>
    </row>
    <row r="8" spans="1:51" ht="30" customHeight="1">
      <c r="A8" s="8" t="s">
        <v>883</v>
      </c>
      <c r="B8" s="8" t="s">
        <v>884</v>
      </c>
      <c r="C8" s="8" t="s">
        <v>885</v>
      </c>
      <c r="D8" s="9">
        <v>1</v>
      </c>
      <c r="E8" s="13">
        <f>TRUNC(단가대비표!O177*1/8*16/12*25/20, 1)</f>
        <v>0</v>
      </c>
      <c r="F8" s="14">
        <f>TRUNC(E8*D8,1)</f>
        <v>0</v>
      </c>
      <c r="G8" s="13">
        <f>TRUNC(단가대비표!P177*1/8*16/12*25/20, 1)</f>
        <v>0</v>
      </c>
      <c r="H8" s="14">
        <f>TRUNC(G8*D8,1)</f>
        <v>0</v>
      </c>
      <c r="I8" s="13">
        <f>TRUNC(단가대비표!V177*1/8*16/12*25/20, 1)</f>
        <v>0</v>
      </c>
      <c r="J8" s="14">
        <f>TRUNC(I8*D8,1)</f>
        <v>0</v>
      </c>
      <c r="K8" s="13">
        <f t="shared" si="0"/>
        <v>0</v>
      </c>
      <c r="L8" s="14">
        <f t="shared" si="0"/>
        <v>0</v>
      </c>
      <c r="M8" s="8" t="s">
        <v>52</v>
      </c>
      <c r="N8" s="2" t="s">
        <v>863</v>
      </c>
      <c r="O8" s="2" t="s">
        <v>886</v>
      </c>
      <c r="P8" s="2" t="s">
        <v>65</v>
      </c>
      <c r="Q8" s="2" t="s">
        <v>65</v>
      </c>
      <c r="R8" s="2" t="s">
        <v>64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887</v>
      </c>
      <c r="AX8" s="2" t="s">
        <v>64</v>
      </c>
      <c r="AY8" s="2" t="s">
        <v>52</v>
      </c>
    </row>
    <row r="9" spans="1:51" ht="30" customHeight="1">
      <c r="A9" s="8" t="s">
        <v>888</v>
      </c>
      <c r="B9" s="8" t="s">
        <v>52</v>
      </c>
      <c r="C9" s="8" t="s">
        <v>52</v>
      </c>
      <c r="D9" s="9"/>
      <c r="E9" s="13"/>
      <c r="F9" s="14">
        <f>TRUNC(SUMIF(N5:N8, N4, F5:F8),0)</f>
        <v>0</v>
      </c>
      <c r="G9" s="13"/>
      <c r="H9" s="14">
        <f>TRUNC(SUMIF(N5:N8, N4, H5:H8),0)</f>
        <v>0</v>
      </c>
      <c r="I9" s="13"/>
      <c r="J9" s="14">
        <f>TRUNC(SUMIF(N5:N8, N4, J5:J8),0)</f>
        <v>0</v>
      </c>
      <c r="K9" s="13"/>
      <c r="L9" s="14">
        <f>F9+H9+J9</f>
        <v>0</v>
      </c>
      <c r="M9" s="8" t="s">
        <v>52</v>
      </c>
      <c r="N9" s="2" t="s">
        <v>212</v>
      </c>
      <c r="O9" s="2" t="s">
        <v>212</v>
      </c>
      <c r="P9" s="2" t="s">
        <v>52</v>
      </c>
      <c r="Q9" s="2" t="s">
        <v>52</v>
      </c>
      <c r="R9" s="2" t="s">
        <v>52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52</v>
      </c>
      <c r="AX9" s="2" t="s">
        <v>52</v>
      </c>
      <c r="AY9" s="2" t="s">
        <v>52</v>
      </c>
    </row>
    <row r="10" spans="1:51" ht="30" customHeight="1">
      <c r="A10" s="9"/>
      <c r="B10" s="9"/>
      <c r="C10" s="9"/>
      <c r="D10" s="9"/>
      <c r="E10" s="13"/>
      <c r="F10" s="14"/>
      <c r="G10" s="13"/>
      <c r="H10" s="14"/>
      <c r="I10" s="13"/>
      <c r="J10" s="14"/>
      <c r="K10" s="13"/>
      <c r="L10" s="14"/>
      <c r="M10" s="9"/>
    </row>
    <row r="11" spans="1:51" ht="30" customHeight="1">
      <c r="A11" s="140" t="s">
        <v>889</v>
      </c>
      <c r="B11" s="140"/>
      <c r="C11" s="140"/>
      <c r="D11" s="140"/>
      <c r="E11" s="141"/>
      <c r="F11" s="142"/>
      <c r="G11" s="141"/>
      <c r="H11" s="142"/>
      <c r="I11" s="141"/>
      <c r="J11" s="142"/>
      <c r="K11" s="141"/>
      <c r="L11" s="142"/>
      <c r="M11" s="140"/>
      <c r="N11" s="1" t="s">
        <v>890</v>
      </c>
    </row>
    <row r="12" spans="1:51" ht="30" customHeight="1">
      <c r="A12" s="8" t="s">
        <v>895</v>
      </c>
      <c r="B12" s="8" t="s">
        <v>892</v>
      </c>
      <c r="C12" s="8" t="s">
        <v>871</v>
      </c>
      <c r="D12" s="9">
        <v>0.2213</v>
      </c>
      <c r="E12" s="13">
        <f>단가대비표!O6</f>
        <v>0</v>
      </c>
      <c r="F12" s="14">
        <f>TRUNC(E12*D12,1)</f>
        <v>0</v>
      </c>
      <c r="G12" s="13">
        <f>단가대비표!P6</f>
        <v>0</v>
      </c>
      <c r="H12" s="14">
        <f>TRUNC(G12*D12,1)</f>
        <v>0</v>
      </c>
      <c r="I12" s="13">
        <f>단가대비표!V6</f>
        <v>0</v>
      </c>
      <c r="J12" s="14">
        <f>TRUNC(I12*D12,1)</f>
        <v>0</v>
      </c>
      <c r="K12" s="13">
        <f t="shared" ref="K12:L15" si="1">TRUNC(E12+G12+I12,1)</f>
        <v>0</v>
      </c>
      <c r="L12" s="14">
        <f t="shared" si="1"/>
        <v>0</v>
      </c>
      <c r="M12" s="8" t="s">
        <v>872</v>
      </c>
      <c r="N12" s="2" t="s">
        <v>890</v>
      </c>
      <c r="O12" s="2" t="s">
        <v>896</v>
      </c>
      <c r="P12" s="2" t="s">
        <v>65</v>
      </c>
      <c r="Q12" s="2" t="s">
        <v>65</v>
      </c>
      <c r="R12" s="2" t="s">
        <v>64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897</v>
      </c>
      <c r="AX12" s="2" t="s">
        <v>52</v>
      </c>
      <c r="AY12" s="2" t="s">
        <v>52</v>
      </c>
    </row>
    <row r="13" spans="1:51" ht="30" customHeight="1">
      <c r="A13" s="8" t="s">
        <v>875</v>
      </c>
      <c r="B13" s="8" t="s">
        <v>876</v>
      </c>
      <c r="C13" s="8" t="s">
        <v>877</v>
      </c>
      <c r="D13" s="9">
        <v>11.6</v>
      </c>
      <c r="E13" s="13">
        <f>단가대비표!O10</f>
        <v>0</v>
      </c>
      <c r="F13" s="14">
        <f>TRUNC(E13*D13,1)</f>
        <v>0</v>
      </c>
      <c r="G13" s="13">
        <f>단가대비표!P10</f>
        <v>0</v>
      </c>
      <c r="H13" s="14">
        <f>TRUNC(G13*D13,1)</f>
        <v>0</v>
      </c>
      <c r="I13" s="13">
        <f>단가대비표!V10</f>
        <v>0</v>
      </c>
      <c r="J13" s="14">
        <f>TRUNC(I13*D13,1)</f>
        <v>0</v>
      </c>
      <c r="K13" s="13">
        <f t="shared" si="1"/>
        <v>0</v>
      </c>
      <c r="L13" s="14">
        <f t="shared" si="1"/>
        <v>0</v>
      </c>
      <c r="M13" s="8" t="s">
        <v>52</v>
      </c>
      <c r="N13" s="2" t="s">
        <v>890</v>
      </c>
      <c r="O13" s="2" t="s">
        <v>878</v>
      </c>
      <c r="P13" s="2" t="s">
        <v>65</v>
      </c>
      <c r="Q13" s="2" t="s">
        <v>65</v>
      </c>
      <c r="R13" s="2" t="s">
        <v>64</v>
      </c>
      <c r="S13" s="3"/>
      <c r="T13" s="3"/>
      <c r="U13" s="3"/>
      <c r="V13" s="3">
        <v>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898</v>
      </c>
      <c r="AX13" s="2" t="s">
        <v>52</v>
      </c>
      <c r="AY13" s="2" t="s">
        <v>52</v>
      </c>
    </row>
    <row r="14" spans="1:51" ht="30" customHeight="1">
      <c r="A14" s="8" t="s">
        <v>880</v>
      </c>
      <c r="B14" s="8" t="s">
        <v>899</v>
      </c>
      <c r="C14" s="8" t="s">
        <v>789</v>
      </c>
      <c r="D14" s="9">
        <v>1</v>
      </c>
      <c r="E14" s="13">
        <f>TRUNC(SUMIF(V12:V15, RIGHTB(O14, 1), F12:F15)*U14, 2)</f>
        <v>0</v>
      </c>
      <c r="F14" s="14">
        <f>TRUNC(E14*D14,1)</f>
        <v>0</v>
      </c>
      <c r="G14" s="13">
        <v>0</v>
      </c>
      <c r="H14" s="14">
        <f>TRUNC(G14*D14,1)</f>
        <v>0</v>
      </c>
      <c r="I14" s="13">
        <v>0</v>
      </c>
      <c r="J14" s="14">
        <f>TRUNC(I14*D14,1)</f>
        <v>0</v>
      </c>
      <c r="K14" s="13">
        <f t="shared" si="1"/>
        <v>0</v>
      </c>
      <c r="L14" s="14">
        <f t="shared" si="1"/>
        <v>0</v>
      </c>
      <c r="M14" s="8" t="s">
        <v>52</v>
      </c>
      <c r="N14" s="2" t="s">
        <v>890</v>
      </c>
      <c r="O14" s="2" t="s">
        <v>790</v>
      </c>
      <c r="P14" s="2" t="s">
        <v>65</v>
      </c>
      <c r="Q14" s="2" t="s">
        <v>65</v>
      </c>
      <c r="R14" s="2" t="s">
        <v>65</v>
      </c>
      <c r="S14" s="3">
        <v>0</v>
      </c>
      <c r="T14" s="3">
        <v>0</v>
      </c>
      <c r="U14" s="3">
        <v>0.24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900</v>
      </c>
      <c r="AX14" s="2" t="s">
        <v>52</v>
      </c>
      <c r="AY14" s="2" t="s">
        <v>52</v>
      </c>
    </row>
    <row r="15" spans="1:51" ht="30" customHeight="1">
      <c r="A15" s="8" t="s">
        <v>883</v>
      </c>
      <c r="B15" s="8" t="s">
        <v>884</v>
      </c>
      <c r="C15" s="8" t="s">
        <v>885</v>
      </c>
      <c r="D15" s="9">
        <v>1</v>
      </c>
      <c r="E15" s="13">
        <f>TRUNC(단가대비표!O177*1/8*16/12*25/20, 1)</f>
        <v>0</v>
      </c>
      <c r="F15" s="14">
        <f>TRUNC(E15*D15,1)</f>
        <v>0</v>
      </c>
      <c r="G15" s="13">
        <f>TRUNC(단가대비표!P177*1/8*16/12*25/20, 1)</f>
        <v>0</v>
      </c>
      <c r="H15" s="14">
        <f>TRUNC(G15*D15,1)</f>
        <v>0</v>
      </c>
      <c r="I15" s="13">
        <f>TRUNC(단가대비표!V177*1/8*16/12*25/20, 1)</f>
        <v>0</v>
      </c>
      <c r="J15" s="14">
        <f>TRUNC(I15*D15,1)</f>
        <v>0</v>
      </c>
      <c r="K15" s="13">
        <f t="shared" si="1"/>
        <v>0</v>
      </c>
      <c r="L15" s="14">
        <f t="shared" si="1"/>
        <v>0</v>
      </c>
      <c r="M15" s="8" t="s">
        <v>52</v>
      </c>
      <c r="N15" s="2" t="s">
        <v>890</v>
      </c>
      <c r="O15" s="2" t="s">
        <v>886</v>
      </c>
      <c r="P15" s="2" t="s">
        <v>65</v>
      </c>
      <c r="Q15" s="2" t="s">
        <v>65</v>
      </c>
      <c r="R15" s="2" t="s">
        <v>64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901</v>
      </c>
      <c r="AX15" s="2" t="s">
        <v>64</v>
      </c>
      <c r="AY15" s="2" t="s">
        <v>52</v>
      </c>
    </row>
    <row r="16" spans="1:51" ht="30" customHeight="1">
      <c r="A16" s="8" t="s">
        <v>888</v>
      </c>
      <c r="B16" s="8" t="s">
        <v>52</v>
      </c>
      <c r="C16" s="8" t="s">
        <v>52</v>
      </c>
      <c r="D16" s="9"/>
      <c r="E16" s="13"/>
      <c r="F16" s="14">
        <f>TRUNC(SUMIF(N12:N15, N11, F12:F15),0)</f>
        <v>0</v>
      </c>
      <c r="G16" s="13"/>
      <c r="H16" s="14">
        <f>TRUNC(SUMIF(N12:N15, N11, H12:H15),0)</f>
        <v>0</v>
      </c>
      <c r="I16" s="13"/>
      <c r="J16" s="14">
        <f>TRUNC(SUMIF(N12:N15, N11, J12:J15),0)</f>
        <v>0</v>
      </c>
      <c r="K16" s="13"/>
      <c r="L16" s="14">
        <f>F16+H16+J16</f>
        <v>0</v>
      </c>
      <c r="M16" s="8" t="s">
        <v>52</v>
      </c>
      <c r="N16" s="2" t="s">
        <v>212</v>
      </c>
      <c r="O16" s="2" t="s">
        <v>212</v>
      </c>
      <c r="P16" s="2" t="s">
        <v>52</v>
      </c>
      <c r="Q16" s="2" t="s">
        <v>52</v>
      </c>
      <c r="R16" s="2" t="s">
        <v>52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52</v>
      </c>
      <c r="AX16" s="2" t="s">
        <v>52</v>
      </c>
      <c r="AY16" s="2" t="s">
        <v>52</v>
      </c>
    </row>
    <row r="17" spans="1:51" ht="30" customHeight="1">
      <c r="A17" s="9"/>
      <c r="B17" s="9"/>
      <c r="C17" s="9"/>
      <c r="D17" s="9"/>
      <c r="E17" s="13"/>
      <c r="F17" s="14"/>
      <c r="G17" s="13"/>
      <c r="H17" s="14"/>
      <c r="I17" s="13"/>
      <c r="J17" s="14"/>
      <c r="K17" s="13"/>
      <c r="L17" s="14"/>
      <c r="M17" s="9"/>
    </row>
    <row r="18" spans="1:51" ht="30" customHeight="1">
      <c r="A18" s="140" t="s">
        <v>902</v>
      </c>
      <c r="B18" s="140"/>
      <c r="C18" s="140"/>
      <c r="D18" s="140"/>
      <c r="E18" s="141"/>
      <c r="F18" s="142"/>
      <c r="G18" s="141"/>
      <c r="H18" s="142"/>
      <c r="I18" s="141"/>
      <c r="J18" s="142"/>
      <c r="K18" s="141"/>
      <c r="L18" s="142"/>
      <c r="M18" s="140"/>
      <c r="N18" s="1" t="s">
        <v>903</v>
      </c>
    </row>
    <row r="19" spans="1:51" ht="30" customHeight="1">
      <c r="A19" s="8" t="s">
        <v>908</v>
      </c>
      <c r="B19" s="8" t="s">
        <v>905</v>
      </c>
      <c r="C19" s="8" t="s">
        <v>871</v>
      </c>
      <c r="D19" s="9">
        <v>0.36399999999999999</v>
      </c>
      <c r="E19" s="13">
        <f>단가대비표!O7</f>
        <v>0</v>
      </c>
      <c r="F19" s="14">
        <f>TRUNC(E19*D19,1)</f>
        <v>0</v>
      </c>
      <c r="G19" s="13">
        <f>단가대비표!P7</f>
        <v>0</v>
      </c>
      <c r="H19" s="14">
        <f>TRUNC(G19*D19,1)</f>
        <v>0</v>
      </c>
      <c r="I19" s="13">
        <f>단가대비표!V7</f>
        <v>0</v>
      </c>
      <c r="J19" s="14">
        <f>TRUNC(I19*D19,1)</f>
        <v>0</v>
      </c>
      <c r="K19" s="13">
        <f t="shared" ref="K19:L22" si="2">TRUNC(E19+G19+I19,1)</f>
        <v>0</v>
      </c>
      <c r="L19" s="14">
        <f t="shared" si="2"/>
        <v>0</v>
      </c>
      <c r="M19" s="8" t="s">
        <v>872</v>
      </c>
      <c r="N19" s="2" t="s">
        <v>903</v>
      </c>
      <c r="O19" s="2" t="s">
        <v>909</v>
      </c>
      <c r="P19" s="2" t="s">
        <v>65</v>
      </c>
      <c r="Q19" s="2" t="s">
        <v>65</v>
      </c>
      <c r="R19" s="2" t="s">
        <v>64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52</v>
      </c>
      <c r="AW19" s="2" t="s">
        <v>910</v>
      </c>
      <c r="AX19" s="2" t="s">
        <v>52</v>
      </c>
      <c r="AY19" s="2" t="s">
        <v>52</v>
      </c>
    </row>
    <row r="20" spans="1:51" ht="30" customHeight="1">
      <c r="A20" s="8" t="s">
        <v>911</v>
      </c>
      <c r="B20" s="8" t="s">
        <v>912</v>
      </c>
      <c r="C20" s="8" t="s">
        <v>877</v>
      </c>
      <c r="D20" s="9">
        <v>0.7</v>
      </c>
      <c r="E20" s="13">
        <f>단가대비표!O11</f>
        <v>0</v>
      </c>
      <c r="F20" s="14">
        <f>TRUNC(E20*D20,1)</f>
        <v>0</v>
      </c>
      <c r="G20" s="13">
        <f>단가대비표!P11</f>
        <v>0</v>
      </c>
      <c r="H20" s="14">
        <f>TRUNC(G20*D20,1)</f>
        <v>0</v>
      </c>
      <c r="I20" s="13">
        <f>단가대비표!V11</f>
        <v>0</v>
      </c>
      <c r="J20" s="14">
        <f>TRUNC(I20*D20,1)</f>
        <v>0</v>
      </c>
      <c r="K20" s="13">
        <f t="shared" si="2"/>
        <v>0</v>
      </c>
      <c r="L20" s="14">
        <f t="shared" si="2"/>
        <v>0</v>
      </c>
      <c r="M20" s="8" t="s">
        <v>52</v>
      </c>
      <c r="N20" s="2" t="s">
        <v>903</v>
      </c>
      <c r="O20" s="2" t="s">
        <v>913</v>
      </c>
      <c r="P20" s="2" t="s">
        <v>65</v>
      </c>
      <c r="Q20" s="2" t="s">
        <v>65</v>
      </c>
      <c r="R20" s="2" t="s">
        <v>64</v>
      </c>
      <c r="S20" s="3"/>
      <c r="T20" s="3"/>
      <c r="U20" s="3"/>
      <c r="V20" s="3">
        <v>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914</v>
      </c>
      <c r="AX20" s="2" t="s">
        <v>52</v>
      </c>
      <c r="AY20" s="2" t="s">
        <v>52</v>
      </c>
    </row>
    <row r="21" spans="1:51" ht="30" customHeight="1">
      <c r="A21" s="8" t="s">
        <v>880</v>
      </c>
      <c r="B21" s="8" t="s">
        <v>915</v>
      </c>
      <c r="C21" s="8" t="s">
        <v>789</v>
      </c>
      <c r="D21" s="9">
        <v>1</v>
      </c>
      <c r="E21" s="13">
        <f>TRUNC(SUMIF(V19:V22, RIGHTB(O21, 1), F19:F22)*U21, 2)</f>
        <v>0</v>
      </c>
      <c r="F21" s="14">
        <f>TRUNC(E21*D21,1)</f>
        <v>0</v>
      </c>
      <c r="G21" s="13">
        <v>0</v>
      </c>
      <c r="H21" s="14">
        <f>TRUNC(G21*D21,1)</f>
        <v>0</v>
      </c>
      <c r="I21" s="13">
        <v>0</v>
      </c>
      <c r="J21" s="14">
        <f>TRUNC(I21*D21,1)</f>
        <v>0</v>
      </c>
      <c r="K21" s="13">
        <f t="shared" si="2"/>
        <v>0</v>
      </c>
      <c r="L21" s="14">
        <f t="shared" si="2"/>
        <v>0</v>
      </c>
      <c r="M21" s="8" t="s">
        <v>52</v>
      </c>
      <c r="N21" s="2" t="s">
        <v>903</v>
      </c>
      <c r="O21" s="2" t="s">
        <v>790</v>
      </c>
      <c r="P21" s="2" t="s">
        <v>65</v>
      </c>
      <c r="Q21" s="2" t="s">
        <v>65</v>
      </c>
      <c r="R21" s="2" t="s">
        <v>65</v>
      </c>
      <c r="S21" s="3">
        <v>0</v>
      </c>
      <c r="T21" s="3">
        <v>0</v>
      </c>
      <c r="U21" s="3">
        <v>0.1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916</v>
      </c>
      <c r="AX21" s="2" t="s">
        <v>52</v>
      </c>
      <c r="AY21" s="2" t="s">
        <v>52</v>
      </c>
    </row>
    <row r="22" spans="1:51" ht="30" customHeight="1">
      <c r="A22" s="8" t="s">
        <v>917</v>
      </c>
      <c r="B22" s="8" t="s">
        <v>884</v>
      </c>
      <c r="C22" s="8" t="s">
        <v>885</v>
      </c>
      <c r="D22" s="9">
        <v>1</v>
      </c>
      <c r="E22" s="13">
        <f>TRUNC(단가대비표!O179*1/8*16/12*25/20, 1)</f>
        <v>0</v>
      </c>
      <c r="F22" s="14">
        <f>TRUNC(E22*D22,1)</f>
        <v>0</v>
      </c>
      <c r="G22" s="13">
        <f>TRUNC(단가대비표!P179*1/8*16/12*25/20, 1)</f>
        <v>0</v>
      </c>
      <c r="H22" s="14">
        <f>TRUNC(G22*D22,1)</f>
        <v>0</v>
      </c>
      <c r="I22" s="13">
        <f>TRUNC(단가대비표!V179*1/8*16/12*25/20, 1)</f>
        <v>0</v>
      </c>
      <c r="J22" s="14">
        <f>TRUNC(I22*D22,1)</f>
        <v>0</v>
      </c>
      <c r="K22" s="13">
        <f t="shared" si="2"/>
        <v>0</v>
      </c>
      <c r="L22" s="14">
        <f t="shared" si="2"/>
        <v>0</v>
      </c>
      <c r="M22" s="8" t="s">
        <v>52</v>
      </c>
      <c r="N22" s="2" t="s">
        <v>903</v>
      </c>
      <c r="O22" s="2" t="s">
        <v>918</v>
      </c>
      <c r="P22" s="2" t="s">
        <v>65</v>
      </c>
      <c r="Q22" s="2" t="s">
        <v>65</v>
      </c>
      <c r="R22" s="2" t="s">
        <v>64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52</v>
      </c>
      <c r="AW22" s="2" t="s">
        <v>919</v>
      </c>
      <c r="AX22" s="2" t="s">
        <v>64</v>
      </c>
      <c r="AY22" s="2" t="s">
        <v>52</v>
      </c>
    </row>
    <row r="23" spans="1:51" ht="30" customHeight="1">
      <c r="A23" s="8" t="s">
        <v>888</v>
      </c>
      <c r="B23" s="8" t="s">
        <v>52</v>
      </c>
      <c r="C23" s="8" t="s">
        <v>52</v>
      </c>
      <c r="D23" s="9"/>
      <c r="E23" s="13"/>
      <c r="F23" s="14">
        <f>TRUNC(SUMIF(N19:N22, N18, F19:F22),0)</f>
        <v>0</v>
      </c>
      <c r="G23" s="13"/>
      <c r="H23" s="14">
        <f>TRUNC(SUMIF(N19:N22, N18, H19:H22),0)</f>
        <v>0</v>
      </c>
      <c r="I23" s="13"/>
      <c r="J23" s="14">
        <f>TRUNC(SUMIF(N19:N22, N18, J19:J22),0)</f>
        <v>0</v>
      </c>
      <c r="K23" s="13"/>
      <c r="L23" s="14">
        <f>F23+H23+J23</f>
        <v>0</v>
      </c>
      <c r="M23" s="8" t="s">
        <v>52</v>
      </c>
      <c r="N23" s="2" t="s">
        <v>212</v>
      </c>
      <c r="O23" s="2" t="s">
        <v>212</v>
      </c>
      <c r="P23" s="2" t="s">
        <v>52</v>
      </c>
      <c r="Q23" s="2" t="s">
        <v>52</v>
      </c>
      <c r="R23" s="2" t="s">
        <v>52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52</v>
      </c>
      <c r="AW23" s="2" t="s">
        <v>52</v>
      </c>
      <c r="AX23" s="2" t="s">
        <v>52</v>
      </c>
      <c r="AY23" s="2" t="s">
        <v>52</v>
      </c>
    </row>
    <row r="24" spans="1:51" ht="30" customHeight="1">
      <c r="A24" s="9"/>
      <c r="B24" s="9"/>
      <c r="C24" s="9"/>
      <c r="D24" s="9"/>
      <c r="E24" s="13"/>
      <c r="F24" s="14"/>
      <c r="G24" s="13"/>
      <c r="H24" s="14"/>
      <c r="I24" s="13"/>
      <c r="J24" s="14"/>
      <c r="K24" s="13"/>
      <c r="L24" s="14"/>
      <c r="M24" s="9"/>
    </row>
    <row r="25" spans="1:51" ht="30" customHeight="1">
      <c r="A25" s="140" t="s">
        <v>920</v>
      </c>
      <c r="B25" s="140"/>
      <c r="C25" s="140"/>
      <c r="D25" s="140"/>
      <c r="E25" s="141"/>
      <c r="F25" s="142"/>
      <c r="G25" s="141"/>
      <c r="H25" s="142"/>
      <c r="I25" s="141"/>
      <c r="J25" s="142"/>
      <c r="K25" s="141"/>
      <c r="L25" s="142"/>
      <c r="M25" s="140"/>
      <c r="N25" s="1" t="s">
        <v>921</v>
      </c>
    </row>
    <row r="26" spans="1:51" ht="30" customHeight="1">
      <c r="A26" s="8" t="s">
        <v>926</v>
      </c>
      <c r="B26" s="8" t="s">
        <v>927</v>
      </c>
      <c r="C26" s="8" t="s">
        <v>871</v>
      </c>
      <c r="D26" s="9">
        <v>0.2787</v>
      </c>
      <c r="E26" s="13">
        <f>단가대비표!O8</f>
        <v>0</v>
      </c>
      <c r="F26" s="14">
        <f>TRUNC(E26*D26,1)</f>
        <v>0</v>
      </c>
      <c r="G26" s="13">
        <f>단가대비표!P8</f>
        <v>0</v>
      </c>
      <c r="H26" s="14">
        <f>TRUNC(G26*D26,1)</f>
        <v>0</v>
      </c>
      <c r="I26" s="13">
        <f>단가대비표!V8</f>
        <v>0</v>
      </c>
      <c r="J26" s="14">
        <f>TRUNC(I26*D26,1)</f>
        <v>0</v>
      </c>
      <c r="K26" s="13">
        <f t="shared" ref="K26:L29" si="3">TRUNC(E26+G26+I26,1)</f>
        <v>0</v>
      </c>
      <c r="L26" s="14">
        <f t="shared" si="3"/>
        <v>0</v>
      </c>
      <c r="M26" s="8" t="s">
        <v>872</v>
      </c>
      <c r="N26" s="2" t="s">
        <v>921</v>
      </c>
      <c r="O26" s="2" t="s">
        <v>928</v>
      </c>
      <c r="P26" s="2" t="s">
        <v>65</v>
      </c>
      <c r="Q26" s="2" t="s">
        <v>65</v>
      </c>
      <c r="R26" s="2" t="s">
        <v>64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52</v>
      </c>
      <c r="AW26" s="2" t="s">
        <v>929</v>
      </c>
      <c r="AX26" s="2" t="s">
        <v>52</v>
      </c>
      <c r="AY26" s="2" t="s">
        <v>52</v>
      </c>
    </row>
    <row r="27" spans="1:51" ht="30" customHeight="1">
      <c r="A27" s="8" t="s">
        <v>875</v>
      </c>
      <c r="B27" s="8" t="s">
        <v>876</v>
      </c>
      <c r="C27" s="8" t="s">
        <v>877</v>
      </c>
      <c r="D27" s="9">
        <v>6.4</v>
      </c>
      <c r="E27" s="13">
        <f>단가대비표!O10</f>
        <v>0</v>
      </c>
      <c r="F27" s="14">
        <f>TRUNC(E27*D27,1)</f>
        <v>0</v>
      </c>
      <c r="G27" s="13">
        <f>단가대비표!P10</f>
        <v>0</v>
      </c>
      <c r="H27" s="14">
        <f>TRUNC(G27*D27,1)</f>
        <v>0</v>
      </c>
      <c r="I27" s="13">
        <f>단가대비표!V10</f>
        <v>0</v>
      </c>
      <c r="J27" s="14">
        <f>TRUNC(I27*D27,1)</f>
        <v>0</v>
      </c>
      <c r="K27" s="13">
        <f t="shared" si="3"/>
        <v>0</v>
      </c>
      <c r="L27" s="14">
        <f t="shared" si="3"/>
        <v>0</v>
      </c>
      <c r="M27" s="8" t="s">
        <v>52</v>
      </c>
      <c r="N27" s="2" t="s">
        <v>921</v>
      </c>
      <c r="O27" s="2" t="s">
        <v>878</v>
      </c>
      <c r="P27" s="2" t="s">
        <v>65</v>
      </c>
      <c r="Q27" s="2" t="s">
        <v>65</v>
      </c>
      <c r="R27" s="2" t="s">
        <v>64</v>
      </c>
      <c r="S27" s="3"/>
      <c r="T27" s="3"/>
      <c r="U27" s="3"/>
      <c r="V27" s="3">
        <v>1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52</v>
      </c>
      <c r="AW27" s="2" t="s">
        <v>930</v>
      </c>
      <c r="AX27" s="2" t="s">
        <v>52</v>
      </c>
      <c r="AY27" s="2" t="s">
        <v>52</v>
      </c>
    </row>
    <row r="28" spans="1:51" ht="30" customHeight="1">
      <c r="A28" s="8" t="s">
        <v>880</v>
      </c>
      <c r="B28" s="8" t="s">
        <v>931</v>
      </c>
      <c r="C28" s="8" t="s">
        <v>789</v>
      </c>
      <c r="D28" s="9">
        <v>1</v>
      </c>
      <c r="E28" s="13">
        <f>TRUNC(SUMIF(V26:V29, RIGHTB(O28, 1), F26:F29)*U28, 2)</f>
        <v>0</v>
      </c>
      <c r="F28" s="14">
        <f>TRUNC(E28*D28,1)</f>
        <v>0</v>
      </c>
      <c r="G28" s="13">
        <v>0</v>
      </c>
      <c r="H28" s="14">
        <f>TRUNC(G28*D28,1)</f>
        <v>0</v>
      </c>
      <c r="I28" s="13">
        <v>0</v>
      </c>
      <c r="J28" s="14">
        <f>TRUNC(I28*D28,1)</f>
        <v>0</v>
      </c>
      <c r="K28" s="13">
        <f t="shared" si="3"/>
        <v>0</v>
      </c>
      <c r="L28" s="14">
        <f t="shared" si="3"/>
        <v>0</v>
      </c>
      <c r="M28" s="8" t="s">
        <v>52</v>
      </c>
      <c r="N28" s="2" t="s">
        <v>921</v>
      </c>
      <c r="O28" s="2" t="s">
        <v>790</v>
      </c>
      <c r="P28" s="2" t="s">
        <v>65</v>
      </c>
      <c r="Q28" s="2" t="s">
        <v>65</v>
      </c>
      <c r="R28" s="2" t="s">
        <v>65</v>
      </c>
      <c r="S28" s="3">
        <v>0</v>
      </c>
      <c r="T28" s="3">
        <v>0</v>
      </c>
      <c r="U28" s="3">
        <v>0.16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52</v>
      </c>
      <c r="AW28" s="2" t="s">
        <v>932</v>
      </c>
      <c r="AX28" s="2" t="s">
        <v>52</v>
      </c>
      <c r="AY28" s="2" t="s">
        <v>52</v>
      </c>
    </row>
    <row r="29" spans="1:51" ht="30" customHeight="1">
      <c r="A29" s="8" t="s">
        <v>933</v>
      </c>
      <c r="B29" s="8" t="s">
        <v>884</v>
      </c>
      <c r="C29" s="8" t="s">
        <v>885</v>
      </c>
      <c r="D29" s="9">
        <v>1</v>
      </c>
      <c r="E29" s="13">
        <f>TRUNC(단가대비표!O178*1/8*16/12*25/20, 1)</f>
        <v>0</v>
      </c>
      <c r="F29" s="14">
        <f>TRUNC(E29*D29,1)</f>
        <v>0</v>
      </c>
      <c r="G29" s="13">
        <f>TRUNC(단가대비표!P178*1/8*16/12*25/20, 1)</f>
        <v>0</v>
      </c>
      <c r="H29" s="14">
        <f>TRUNC(G29*D29,1)</f>
        <v>0</v>
      </c>
      <c r="I29" s="13">
        <f>TRUNC(단가대비표!V178*1/8*16/12*25/20, 1)</f>
        <v>0</v>
      </c>
      <c r="J29" s="14">
        <f>TRUNC(I29*D29,1)</f>
        <v>0</v>
      </c>
      <c r="K29" s="13">
        <f t="shared" si="3"/>
        <v>0</v>
      </c>
      <c r="L29" s="14">
        <f t="shared" si="3"/>
        <v>0</v>
      </c>
      <c r="M29" s="8" t="s">
        <v>52</v>
      </c>
      <c r="N29" s="2" t="s">
        <v>921</v>
      </c>
      <c r="O29" s="2" t="s">
        <v>934</v>
      </c>
      <c r="P29" s="2" t="s">
        <v>65</v>
      </c>
      <c r="Q29" s="2" t="s">
        <v>65</v>
      </c>
      <c r="R29" s="2" t="s">
        <v>64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935</v>
      </c>
      <c r="AX29" s="2" t="s">
        <v>64</v>
      </c>
      <c r="AY29" s="2" t="s">
        <v>52</v>
      </c>
    </row>
    <row r="30" spans="1:51" ht="30" customHeight="1">
      <c r="A30" s="8" t="s">
        <v>888</v>
      </c>
      <c r="B30" s="8" t="s">
        <v>52</v>
      </c>
      <c r="C30" s="8" t="s">
        <v>52</v>
      </c>
      <c r="D30" s="9"/>
      <c r="E30" s="13"/>
      <c r="F30" s="14">
        <f>TRUNC(SUMIF(N26:N29, N25, F26:F29),0)</f>
        <v>0</v>
      </c>
      <c r="G30" s="13"/>
      <c r="H30" s="14">
        <f>TRUNC(SUMIF(N26:N29, N25, H26:H29),0)</f>
        <v>0</v>
      </c>
      <c r="I30" s="13"/>
      <c r="J30" s="14">
        <f>TRUNC(SUMIF(N26:N29, N25, J26:J29),0)</f>
        <v>0</v>
      </c>
      <c r="K30" s="13"/>
      <c r="L30" s="14">
        <f>F30+H30+J30</f>
        <v>0</v>
      </c>
      <c r="M30" s="8" t="s">
        <v>52</v>
      </c>
      <c r="N30" s="2" t="s">
        <v>212</v>
      </c>
      <c r="O30" s="2" t="s">
        <v>212</v>
      </c>
      <c r="P30" s="2" t="s">
        <v>52</v>
      </c>
      <c r="Q30" s="2" t="s">
        <v>52</v>
      </c>
      <c r="R30" s="2" t="s">
        <v>52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52</v>
      </c>
      <c r="AX30" s="2" t="s">
        <v>52</v>
      </c>
      <c r="AY30" s="2" t="s">
        <v>52</v>
      </c>
    </row>
    <row r="31" spans="1:51" ht="30" customHeight="1">
      <c r="A31" s="9"/>
      <c r="B31" s="9"/>
      <c r="C31" s="9"/>
      <c r="D31" s="9"/>
      <c r="E31" s="13"/>
      <c r="F31" s="14"/>
      <c r="G31" s="13"/>
      <c r="H31" s="14"/>
      <c r="I31" s="13"/>
      <c r="J31" s="14"/>
      <c r="K31" s="13"/>
      <c r="L31" s="14"/>
      <c r="M31" s="9"/>
    </row>
    <row r="32" spans="1:51" ht="30" customHeight="1">
      <c r="A32" s="146" t="s">
        <v>2048</v>
      </c>
      <c r="B32" s="146"/>
      <c r="C32" s="146"/>
      <c r="D32" s="146"/>
      <c r="E32" s="147"/>
      <c r="F32" s="148"/>
      <c r="G32" s="147"/>
      <c r="H32" s="148"/>
      <c r="I32" s="147"/>
      <c r="J32" s="148"/>
      <c r="K32" s="147"/>
      <c r="L32" s="148"/>
      <c r="M32" s="146"/>
      <c r="N32" s="1" t="s">
        <v>645</v>
      </c>
    </row>
    <row r="33" spans="1:51" ht="30" customHeight="1">
      <c r="A33" s="8" t="s">
        <v>937</v>
      </c>
      <c r="B33" s="8" t="s">
        <v>938</v>
      </c>
      <c r="C33" s="8" t="s">
        <v>649</v>
      </c>
      <c r="D33" s="35">
        <v>0.9</v>
      </c>
      <c r="E33" s="13">
        <f>중기단가목록!E4</f>
        <v>0</v>
      </c>
      <c r="F33" s="14">
        <f>TRUNC(E33*D33,1)</f>
        <v>0</v>
      </c>
      <c r="G33" s="13">
        <f>중기단가목록!F4</f>
        <v>0</v>
      </c>
      <c r="H33" s="14">
        <f>TRUNC(G33*D33,1)</f>
        <v>0</v>
      </c>
      <c r="I33" s="13">
        <f>중기단가목록!G4</f>
        <v>0</v>
      </c>
      <c r="J33" s="14">
        <f>TRUNC(I33*D33,1)</f>
        <v>0</v>
      </c>
      <c r="K33" s="13">
        <f>TRUNC(E33+G33+I33,1)</f>
        <v>0</v>
      </c>
      <c r="L33" s="14">
        <f>TRUNC(F33+H33+J33,1)</f>
        <v>0</v>
      </c>
      <c r="M33" s="8" t="s">
        <v>939</v>
      </c>
      <c r="N33" s="2" t="s">
        <v>645</v>
      </c>
      <c r="O33" s="2" t="s">
        <v>940</v>
      </c>
      <c r="P33" s="2" t="s">
        <v>65</v>
      </c>
      <c r="Q33" s="2" t="s">
        <v>64</v>
      </c>
      <c r="R33" s="2" t="s">
        <v>65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941</v>
      </c>
      <c r="AX33" s="2" t="s">
        <v>52</v>
      </c>
      <c r="AY33" s="2" t="s">
        <v>52</v>
      </c>
    </row>
    <row r="34" spans="1:51" ht="30" customHeight="1">
      <c r="A34" s="8" t="s">
        <v>942</v>
      </c>
      <c r="B34" s="8" t="s">
        <v>943</v>
      </c>
      <c r="C34" s="8" t="s">
        <v>649</v>
      </c>
      <c r="D34" s="35">
        <v>0.1</v>
      </c>
      <c r="E34" s="13">
        <f>일위대가목록!E10</f>
        <v>0</v>
      </c>
      <c r="F34" s="14">
        <f>TRUNC(E34*D34,1)</f>
        <v>0</v>
      </c>
      <c r="G34" s="13">
        <f>일위대가목록!F10</f>
        <v>0</v>
      </c>
      <c r="H34" s="14">
        <f>TRUNC(G34*D34,1)</f>
        <v>0</v>
      </c>
      <c r="I34" s="13">
        <f>일위대가목록!G10</f>
        <v>0</v>
      </c>
      <c r="J34" s="14">
        <f>TRUNC(I34*D34,1)</f>
        <v>0</v>
      </c>
      <c r="K34" s="13">
        <f>TRUNC(E34+G34+I34,1)</f>
        <v>0</v>
      </c>
      <c r="L34" s="14">
        <f>TRUNC(F34+H34+J34,1)</f>
        <v>0</v>
      </c>
      <c r="M34" s="8" t="s">
        <v>944</v>
      </c>
      <c r="N34" s="2" t="s">
        <v>645</v>
      </c>
      <c r="O34" s="2" t="s">
        <v>945</v>
      </c>
      <c r="P34" s="2" t="s">
        <v>64</v>
      </c>
      <c r="Q34" s="2" t="s">
        <v>65</v>
      </c>
      <c r="R34" s="2" t="s">
        <v>65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946</v>
      </c>
      <c r="AX34" s="2" t="s">
        <v>52</v>
      </c>
      <c r="AY34" s="2" t="s">
        <v>52</v>
      </c>
    </row>
    <row r="35" spans="1:51" ht="30" customHeight="1">
      <c r="A35" s="8" t="s">
        <v>888</v>
      </c>
      <c r="B35" s="8" t="s">
        <v>52</v>
      </c>
      <c r="C35" s="8" t="s">
        <v>52</v>
      </c>
      <c r="D35" s="9"/>
      <c r="E35" s="13"/>
      <c r="F35" s="14">
        <f>TRUNC(SUMIF(N33:N34, N32, F33:F34),0)</f>
        <v>0</v>
      </c>
      <c r="G35" s="13"/>
      <c r="H35" s="14">
        <f>TRUNC(SUMIF(N33:N34, N32, H33:H34),0)</f>
        <v>0</v>
      </c>
      <c r="I35" s="13"/>
      <c r="J35" s="14">
        <f>TRUNC(SUMIF(N33:N34, N32, J33:J34),0)</f>
        <v>0</v>
      </c>
      <c r="K35" s="13"/>
      <c r="L35" s="14">
        <f>F35+H35+J35</f>
        <v>0</v>
      </c>
      <c r="M35" s="8" t="s">
        <v>52</v>
      </c>
      <c r="N35" s="2" t="s">
        <v>212</v>
      </c>
      <c r="O35" s="2" t="s">
        <v>212</v>
      </c>
      <c r="P35" s="2" t="s">
        <v>52</v>
      </c>
      <c r="Q35" s="2" t="s">
        <v>52</v>
      </c>
      <c r="R35" s="2" t="s">
        <v>52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52</v>
      </c>
      <c r="AW35" s="2" t="s">
        <v>52</v>
      </c>
      <c r="AX35" s="2" t="s">
        <v>52</v>
      </c>
      <c r="AY35" s="2" t="s">
        <v>52</v>
      </c>
    </row>
    <row r="36" spans="1:51" ht="30" customHeight="1">
      <c r="A36" s="9"/>
      <c r="B36" s="9"/>
      <c r="C36" s="9"/>
      <c r="D36" s="9"/>
      <c r="E36" s="13"/>
      <c r="F36" s="14"/>
      <c r="G36" s="13"/>
      <c r="H36" s="14"/>
      <c r="I36" s="13"/>
      <c r="J36" s="14"/>
      <c r="K36" s="13"/>
      <c r="L36" s="14"/>
      <c r="M36" s="9"/>
    </row>
    <row r="37" spans="1:51" ht="30" customHeight="1">
      <c r="A37" s="140" t="s">
        <v>947</v>
      </c>
      <c r="B37" s="140"/>
      <c r="C37" s="140"/>
      <c r="D37" s="140"/>
      <c r="E37" s="141"/>
      <c r="F37" s="142"/>
      <c r="G37" s="141"/>
      <c r="H37" s="142"/>
      <c r="I37" s="141"/>
      <c r="J37" s="142"/>
      <c r="K37" s="141"/>
      <c r="L37" s="142"/>
      <c r="M37" s="140"/>
      <c r="N37" s="1" t="s">
        <v>948</v>
      </c>
    </row>
    <row r="38" spans="1:51" ht="30" customHeight="1">
      <c r="A38" s="8" t="s">
        <v>953</v>
      </c>
      <c r="B38" s="8" t="s">
        <v>884</v>
      </c>
      <c r="C38" s="8" t="s">
        <v>885</v>
      </c>
      <c r="D38" s="9">
        <v>0.2</v>
      </c>
      <c r="E38" s="13">
        <f>단가대비표!O171</f>
        <v>0</v>
      </c>
      <c r="F38" s="14">
        <f>TRUNC(E38*D38,1)</f>
        <v>0</v>
      </c>
      <c r="G38" s="13">
        <f>단가대비표!P171</f>
        <v>0</v>
      </c>
      <c r="H38" s="14">
        <f>TRUNC(G38*D38,1)</f>
        <v>0</v>
      </c>
      <c r="I38" s="13">
        <f>단가대비표!V171</f>
        <v>0</v>
      </c>
      <c r="J38" s="14">
        <f>TRUNC(I38*D38,1)</f>
        <v>0</v>
      </c>
      <c r="K38" s="13">
        <f>TRUNC(E38+G38+I38,1)</f>
        <v>0</v>
      </c>
      <c r="L38" s="14">
        <f>TRUNC(F38+H38+J38,1)</f>
        <v>0</v>
      </c>
      <c r="M38" s="8" t="s">
        <v>52</v>
      </c>
      <c r="N38" s="2" t="s">
        <v>948</v>
      </c>
      <c r="O38" s="2" t="s">
        <v>954</v>
      </c>
      <c r="P38" s="2" t="s">
        <v>65</v>
      </c>
      <c r="Q38" s="2" t="s">
        <v>65</v>
      </c>
      <c r="R38" s="2" t="s">
        <v>64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955</v>
      </c>
      <c r="AX38" s="2" t="s">
        <v>52</v>
      </c>
      <c r="AY38" s="2" t="s">
        <v>52</v>
      </c>
    </row>
    <row r="39" spans="1:51" ht="30" customHeight="1">
      <c r="A39" s="8" t="s">
        <v>888</v>
      </c>
      <c r="B39" s="8" t="s">
        <v>52</v>
      </c>
      <c r="C39" s="8" t="s">
        <v>52</v>
      </c>
      <c r="D39" s="9"/>
      <c r="E39" s="13"/>
      <c r="F39" s="14">
        <f>TRUNC(SUMIF(N38:N38, N37, F38:F38),0)</f>
        <v>0</v>
      </c>
      <c r="G39" s="13"/>
      <c r="H39" s="14">
        <f>TRUNC(SUMIF(N38:N38, N37, H38:H38),0)</f>
        <v>0</v>
      </c>
      <c r="I39" s="13"/>
      <c r="J39" s="14">
        <f>TRUNC(SUMIF(N38:N38, N37, J38:J38),0)</f>
        <v>0</v>
      </c>
      <c r="K39" s="13"/>
      <c r="L39" s="14">
        <f>F39+H39+J39</f>
        <v>0</v>
      </c>
      <c r="M39" s="8" t="s">
        <v>52</v>
      </c>
      <c r="N39" s="2" t="s">
        <v>212</v>
      </c>
      <c r="O39" s="2" t="s">
        <v>212</v>
      </c>
      <c r="P39" s="2" t="s">
        <v>52</v>
      </c>
      <c r="Q39" s="2" t="s">
        <v>52</v>
      </c>
      <c r="R39" s="2" t="s">
        <v>52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52</v>
      </c>
      <c r="AX39" s="2" t="s">
        <v>52</v>
      </c>
      <c r="AY39" s="2" t="s">
        <v>52</v>
      </c>
    </row>
    <row r="40" spans="1:51" ht="30" customHeight="1">
      <c r="A40" s="9"/>
      <c r="B40" s="9"/>
      <c r="C40" s="9"/>
      <c r="D40" s="9"/>
      <c r="E40" s="13"/>
      <c r="F40" s="14"/>
      <c r="G40" s="13"/>
      <c r="H40" s="14"/>
      <c r="I40" s="13"/>
      <c r="J40" s="14"/>
      <c r="K40" s="13"/>
      <c r="L40" s="14"/>
      <c r="M40" s="9"/>
    </row>
    <row r="41" spans="1:51" ht="30" customHeight="1">
      <c r="A41" s="140" t="s">
        <v>956</v>
      </c>
      <c r="B41" s="140"/>
      <c r="C41" s="140"/>
      <c r="D41" s="140"/>
      <c r="E41" s="141"/>
      <c r="F41" s="142"/>
      <c r="G41" s="141"/>
      <c r="H41" s="142"/>
      <c r="I41" s="141"/>
      <c r="J41" s="142"/>
      <c r="K41" s="141"/>
      <c r="L41" s="142"/>
      <c r="M41" s="140"/>
      <c r="N41" s="1" t="s">
        <v>945</v>
      </c>
    </row>
    <row r="42" spans="1:51" ht="30" customHeight="1">
      <c r="A42" s="8" t="s">
        <v>953</v>
      </c>
      <c r="B42" s="8" t="s">
        <v>884</v>
      </c>
      <c r="C42" s="8" t="s">
        <v>885</v>
      </c>
      <c r="D42" s="9">
        <v>0.1</v>
      </c>
      <c r="E42" s="13">
        <f>단가대비표!O171</f>
        <v>0</v>
      </c>
      <c r="F42" s="14">
        <f>TRUNC(E42*D42,1)</f>
        <v>0</v>
      </c>
      <c r="G42" s="13">
        <f>단가대비표!P171</f>
        <v>0</v>
      </c>
      <c r="H42" s="14">
        <f>TRUNC(G42*D42,1)</f>
        <v>0</v>
      </c>
      <c r="I42" s="13">
        <f>단가대비표!V171</f>
        <v>0</v>
      </c>
      <c r="J42" s="14">
        <f>TRUNC(I42*D42,1)</f>
        <v>0</v>
      </c>
      <c r="K42" s="13">
        <f>TRUNC(E42+G42+I42,1)</f>
        <v>0</v>
      </c>
      <c r="L42" s="14">
        <f>TRUNC(F42+H42+J42,1)</f>
        <v>0</v>
      </c>
      <c r="M42" s="8" t="s">
        <v>52</v>
      </c>
      <c r="N42" s="2" t="s">
        <v>945</v>
      </c>
      <c r="O42" s="2" t="s">
        <v>954</v>
      </c>
      <c r="P42" s="2" t="s">
        <v>65</v>
      </c>
      <c r="Q42" s="2" t="s">
        <v>65</v>
      </c>
      <c r="R42" s="2" t="s">
        <v>64</v>
      </c>
      <c r="S42" s="3"/>
      <c r="T42" s="3"/>
      <c r="U42" s="3"/>
      <c r="V42" s="3">
        <v>1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958</v>
      </c>
      <c r="AX42" s="2" t="s">
        <v>52</v>
      </c>
      <c r="AY42" s="2" t="s">
        <v>52</v>
      </c>
    </row>
    <row r="43" spans="1:51" ht="30" customHeight="1">
      <c r="A43" s="8" t="s">
        <v>959</v>
      </c>
      <c r="B43" s="8" t="s">
        <v>960</v>
      </c>
      <c r="C43" s="8" t="s">
        <v>789</v>
      </c>
      <c r="D43" s="9">
        <v>1</v>
      </c>
      <c r="E43" s="13">
        <f>TRUNC(SUMIF(V42:V43, RIGHTB(O43, 1), H42:H43)*U43, 2)</f>
        <v>0</v>
      </c>
      <c r="F43" s="14">
        <f>TRUNC(E43*D43,1)</f>
        <v>0</v>
      </c>
      <c r="G43" s="13">
        <v>0</v>
      </c>
      <c r="H43" s="14">
        <f>TRUNC(G43*D43,1)</f>
        <v>0</v>
      </c>
      <c r="I43" s="13">
        <v>0</v>
      </c>
      <c r="J43" s="14">
        <f>TRUNC(I43*D43,1)</f>
        <v>0</v>
      </c>
      <c r="K43" s="13">
        <f>TRUNC(E43+G43+I43,1)</f>
        <v>0</v>
      </c>
      <c r="L43" s="14">
        <f>TRUNC(F43+H43+J43,1)</f>
        <v>0</v>
      </c>
      <c r="M43" s="8" t="s">
        <v>52</v>
      </c>
      <c r="N43" s="2" t="s">
        <v>945</v>
      </c>
      <c r="O43" s="2" t="s">
        <v>790</v>
      </c>
      <c r="P43" s="2" t="s">
        <v>65</v>
      </c>
      <c r="Q43" s="2" t="s">
        <v>65</v>
      </c>
      <c r="R43" s="2" t="s">
        <v>65</v>
      </c>
      <c r="S43" s="3">
        <v>1</v>
      </c>
      <c r="T43" s="3">
        <v>0</v>
      </c>
      <c r="U43" s="3">
        <v>0.03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961</v>
      </c>
      <c r="AX43" s="2" t="s">
        <v>52</v>
      </c>
      <c r="AY43" s="2" t="s">
        <v>52</v>
      </c>
    </row>
    <row r="44" spans="1:51" ht="30" customHeight="1">
      <c r="A44" s="8" t="s">
        <v>888</v>
      </c>
      <c r="B44" s="8" t="s">
        <v>52</v>
      </c>
      <c r="C44" s="8" t="s">
        <v>52</v>
      </c>
      <c r="D44" s="9"/>
      <c r="E44" s="13"/>
      <c r="F44" s="14">
        <f>TRUNC(SUMIF(N42:N43, N41, F42:F43),0)</f>
        <v>0</v>
      </c>
      <c r="G44" s="13"/>
      <c r="H44" s="14">
        <f>TRUNC(SUMIF(N42:N43, N41, H42:H43),0)</f>
        <v>0</v>
      </c>
      <c r="I44" s="13"/>
      <c r="J44" s="14">
        <f>TRUNC(SUMIF(N42:N43, N41, J42:J43),0)</f>
        <v>0</v>
      </c>
      <c r="K44" s="13"/>
      <c r="L44" s="14">
        <f>F44+H44+J44</f>
        <v>0</v>
      </c>
      <c r="M44" s="8" t="s">
        <v>52</v>
      </c>
      <c r="N44" s="2" t="s">
        <v>212</v>
      </c>
      <c r="O44" s="2" t="s">
        <v>212</v>
      </c>
      <c r="P44" s="2" t="s">
        <v>52</v>
      </c>
      <c r="Q44" s="2" t="s">
        <v>52</v>
      </c>
      <c r="R44" s="2" t="s">
        <v>52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52</v>
      </c>
      <c r="AX44" s="2" t="s">
        <v>52</v>
      </c>
      <c r="AY44" s="2" t="s">
        <v>52</v>
      </c>
    </row>
    <row r="45" spans="1:51" ht="30" customHeight="1">
      <c r="A45" s="9"/>
      <c r="B45" s="9"/>
      <c r="C45" s="9"/>
      <c r="D45" s="9"/>
      <c r="E45" s="13"/>
      <c r="F45" s="14"/>
      <c r="G45" s="13"/>
      <c r="H45" s="14"/>
      <c r="I45" s="13"/>
      <c r="J45" s="14"/>
      <c r="K45" s="13"/>
      <c r="L45" s="14"/>
      <c r="M45" s="9"/>
    </row>
    <row r="46" spans="1:51" ht="30" customHeight="1">
      <c r="A46" s="143" t="s">
        <v>2047</v>
      </c>
      <c r="B46" s="143"/>
      <c r="C46" s="143"/>
      <c r="D46" s="143"/>
      <c r="E46" s="144"/>
      <c r="F46" s="145"/>
      <c r="G46" s="144"/>
      <c r="H46" s="145"/>
      <c r="I46" s="144"/>
      <c r="J46" s="145"/>
      <c r="K46" s="144"/>
      <c r="L46" s="145"/>
      <c r="M46" s="143"/>
      <c r="N46" s="1" t="s">
        <v>651</v>
      </c>
    </row>
    <row r="47" spans="1:51" ht="30" customHeight="1">
      <c r="A47" s="8" t="s">
        <v>963</v>
      </c>
      <c r="B47" s="8" t="s">
        <v>964</v>
      </c>
      <c r="C47" s="8" t="s">
        <v>649</v>
      </c>
      <c r="D47" s="35">
        <v>0.9</v>
      </c>
      <c r="E47" s="13">
        <f>중기단가목록!E5</f>
        <v>0</v>
      </c>
      <c r="F47" s="14">
        <f>TRUNC(E47*D47,1)</f>
        <v>0</v>
      </c>
      <c r="G47" s="13">
        <f>중기단가목록!F5</f>
        <v>0</v>
      </c>
      <c r="H47" s="14">
        <f>TRUNC(G47*D47,1)</f>
        <v>0</v>
      </c>
      <c r="I47" s="13">
        <f>중기단가목록!G5</f>
        <v>0</v>
      </c>
      <c r="J47" s="14">
        <f>TRUNC(I47*D47,1)</f>
        <v>0</v>
      </c>
      <c r="K47" s="13">
        <f>TRUNC(E47+G47+I47,1)</f>
        <v>0</v>
      </c>
      <c r="L47" s="14">
        <f>TRUNC(F47+H47+J47,1)</f>
        <v>0</v>
      </c>
      <c r="M47" s="8" t="s">
        <v>965</v>
      </c>
      <c r="N47" s="2" t="s">
        <v>651</v>
      </c>
      <c r="O47" s="2" t="s">
        <v>966</v>
      </c>
      <c r="P47" s="2" t="s">
        <v>65</v>
      </c>
      <c r="Q47" s="2" t="s">
        <v>64</v>
      </c>
      <c r="R47" s="2" t="s">
        <v>65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52</v>
      </c>
      <c r="AW47" s="2" t="s">
        <v>967</v>
      </c>
      <c r="AX47" s="2" t="s">
        <v>52</v>
      </c>
      <c r="AY47" s="2" t="s">
        <v>52</v>
      </c>
    </row>
    <row r="48" spans="1:51" ht="30" customHeight="1">
      <c r="A48" s="8" t="s">
        <v>942</v>
      </c>
      <c r="B48" s="8" t="s">
        <v>943</v>
      </c>
      <c r="C48" s="8" t="s">
        <v>649</v>
      </c>
      <c r="D48" s="35">
        <v>0.1</v>
      </c>
      <c r="E48" s="13">
        <f>일위대가목록!E10</f>
        <v>0</v>
      </c>
      <c r="F48" s="14">
        <f>TRUNC(E48*D48,1)</f>
        <v>0</v>
      </c>
      <c r="G48" s="13">
        <f>일위대가목록!F10</f>
        <v>0</v>
      </c>
      <c r="H48" s="14">
        <f>TRUNC(G48*D48,1)</f>
        <v>0</v>
      </c>
      <c r="I48" s="13">
        <f>일위대가목록!G10</f>
        <v>0</v>
      </c>
      <c r="J48" s="14">
        <f>TRUNC(I48*D48,1)</f>
        <v>0</v>
      </c>
      <c r="K48" s="13">
        <f>TRUNC(E48+G48+I48,1)</f>
        <v>0</v>
      </c>
      <c r="L48" s="14">
        <f>TRUNC(F48+H48+J48,1)</f>
        <v>0</v>
      </c>
      <c r="M48" s="8" t="s">
        <v>944</v>
      </c>
      <c r="N48" s="2" t="s">
        <v>651</v>
      </c>
      <c r="O48" s="2" t="s">
        <v>945</v>
      </c>
      <c r="P48" s="2" t="s">
        <v>64</v>
      </c>
      <c r="Q48" s="2" t="s">
        <v>65</v>
      </c>
      <c r="R48" s="2" t="s">
        <v>65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52</v>
      </c>
      <c r="AW48" s="2" t="s">
        <v>968</v>
      </c>
      <c r="AX48" s="2" t="s">
        <v>52</v>
      </c>
      <c r="AY48" s="2" t="s">
        <v>52</v>
      </c>
    </row>
    <row r="49" spans="1:51" ht="30" customHeight="1">
      <c r="A49" s="8" t="s">
        <v>888</v>
      </c>
      <c r="B49" s="8" t="s">
        <v>52</v>
      </c>
      <c r="C49" s="8" t="s">
        <v>52</v>
      </c>
      <c r="D49" s="9"/>
      <c r="E49" s="13"/>
      <c r="F49" s="14">
        <f>TRUNC(SUMIF(N47:N48, N46, F47:F48),0)</f>
        <v>0</v>
      </c>
      <c r="G49" s="13"/>
      <c r="H49" s="14">
        <f>TRUNC(SUMIF(N47:N48, N46, H47:H48),0)</f>
        <v>0</v>
      </c>
      <c r="I49" s="13"/>
      <c r="J49" s="14">
        <f>TRUNC(SUMIF(N47:N48, N46, J47:J48),0)</f>
        <v>0</v>
      </c>
      <c r="K49" s="13"/>
      <c r="L49" s="14">
        <f>F49+H49+J49</f>
        <v>0</v>
      </c>
      <c r="M49" s="8" t="s">
        <v>52</v>
      </c>
      <c r="N49" s="2" t="s">
        <v>212</v>
      </c>
      <c r="O49" s="2" t="s">
        <v>212</v>
      </c>
      <c r="P49" s="2" t="s">
        <v>52</v>
      </c>
      <c r="Q49" s="2" t="s">
        <v>52</v>
      </c>
      <c r="R49" s="2" t="s">
        <v>52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52</v>
      </c>
      <c r="AX49" s="2" t="s">
        <v>52</v>
      </c>
      <c r="AY49" s="2" t="s">
        <v>52</v>
      </c>
    </row>
    <row r="50" spans="1:51" ht="30" customHeight="1">
      <c r="A50" s="9"/>
      <c r="B50" s="9"/>
      <c r="C50" s="9"/>
      <c r="D50" s="9"/>
      <c r="E50" s="13"/>
      <c r="F50" s="14"/>
      <c r="G50" s="13"/>
      <c r="H50" s="14"/>
      <c r="I50" s="13"/>
      <c r="J50" s="14"/>
      <c r="K50" s="13"/>
      <c r="L50" s="14"/>
      <c r="M50" s="9"/>
    </row>
    <row r="51" spans="1:51" ht="30" customHeight="1">
      <c r="A51" s="140" t="s">
        <v>969</v>
      </c>
      <c r="B51" s="140"/>
      <c r="C51" s="140"/>
      <c r="D51" s="140"/>
      <c r="E51" s="141"/>
      <c r="F51" s="142"/>
      <c r="G51" s="141"/>
      <c r="H51" s="142"/>
      <c r="I51" s="141"/>
      <c r="J51" s="142"/>
      <c r="K51" s="141"/>
      <c r="L51" s="142"/>
      <c r="M51" s="140"/>
      <c r="N51" s="1" t="s">
        <v>970</v>
      </c>
    </row>
    <row r="52" spans="1:51" ht="30" customHeight="1">
      <c r="A52" s="8" t="s">
        <v>953</v>
      </c>
      <c r="B52" s="8" t="s">
        <v>884</v>
      </c>
      <c r="C52" s="8" t="s">
        <v>885</v>
      </c>
      <c r="D52" s="9">
        <v>0.14000000000000001</v>
      </c>
      <c r="E52" s="13">
        <f>단가대비표!O171</f>
        <v>0</v>
      </c>
      <c r="F52" s="14">
        <f>TRUNC(E52*D52,1)</f>
        <v>0</v>
      </c>
      <c r="G52" s="13">
        <f>단가대비표!P171</f>
        <v>0</v>
      </c>
      <c r="H52" s="14">
        <f>TRUNC(G52*D52,1)</f>
        <v>0</v>
      </c>
      <c r="I52" s="13">
        <f>단가대비표!V171</f>
        <v>0</v>
      </c>
      <c r="J52" s="14">
        <f>TRUNC(I52*D52,1)</f>
        <v>0</v>
      </c>
      <c r="K52" s="13">
        <f>TRUNC(E52+G52+I52,1)</f>
        <v>0</v>
      </c>
      <c r="L52" s="14">
        <f>TRUNC(F52+H52+J52,1)</f>
        <v>0</v>
      </c>
      <c r="M52" s="8" t="s">
        <v>52</v>
      </c>
      <c r="N52" s="2" t="s">
        <v>970</v>
      </c>
      <c r="O52" s="2" t="s">
        <v>954</v>
      </c>
      <c r="P52" s="2" t="s">
        <v>65</v>
      </c>
      <c r="Q52" s="2" t="s">
        <v>65</v>
      </c>
      <c r="R52" s="2" t="s">
        <v>64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975</v>
      </c>
      <c r="AX52" s="2" t="s">
        <v>52</v>
      </c>
      <c r="AY52" s="2" t="s">
        <v>52</v>
      </c>
    </row>
    <row r="53" spans="1:51" ht="30" customHeight="1">
      <c r="A53" s="8" t="s">
        <v>888</v>
      </c>
      <c r="B53" s="8" t="s">
        <v>52</v>
      </c>
      <c r="C53" s="8" t="s">
        <v>52</v>
      </c>
      <c r="D53" s="9"/>
      <c r="E53" s="13"/>
      <c r="F53" s="14">
        <f>TRUNC(SUMIF(N52:N52, N51, F52:F52),0)</f>
        <v>0</v>
      </c>
      <c r="G53" s="13"/>
      <c r="H53" s="14">
        <f>TRUNC(SUMIF(N52:N52, N51, H52:H52),0)</f>
        <v>0</v>
      </c>
      <c r="I53" s="13"/>
      <c r="J53" s="14">
        <f>TRUNC(SUMIF(N52:N52, N51, J52:J52),0)</f>
        <v>0</v>
      </c>
      <c r="K53" s="13"/>
      <c r="L53" s="14">
        <f>F53+H53+J53</f>
        <v>0</v>
      </c>
      <c r="M53" s="8" t="s">
        <v>52</v>
      </c>
      <c r="N53" s="2" t="s">
        <v>212</v>
      </c>
      <c r="O53" s="2" t="s">
        <v>212</v>
      </c>
      <c r="P53" s="2" t="s">
        <v>52</v>
      </c>
      <c r="Q53" s="2" t="s">
        <v>52</v>
      </c>
      <c r="R53" s="2" t="s">
        <v>52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52</v>
      </c>
      <c r="AX53" s="2" t="s">
        <v>52</v>
      </c>
      <c r="AY53" s="2" t="s">
        <v>52</v>
      </c>
    </row>
    <row r="54" spans="1:51" ht="30" customHeight="1">
      <c r="A54" s="9"/>
      <c r="B54" s="9"/>
      <c r="C54" s="9"/>
      <c r="D54" s="9"/>
      <c r="E54" s="13"/>
      <c r="F54" s="14"/>
      <c r="G54" s="13"/>
      <c r="H54" s="14"/>
      <c r="I54" s="13"/>
      <c r="J54" s="14"/>
      <c r="K54" s="13"/>
      <c r="L54" s="14"/>
      <c r="M54" s="9"/>
    </row>
    <row r="55" spans="1:51" ht="30" customHeight="1">
      <c r="A55" s="140" t="s">
        <v>976</v>
      </c>
      <c r="B55" s="140"/>
      <c r="C55" s="140"/>
      <c r="D55" s="140"/>
      <c r="E55" s="141"/>
      <c r="F55" s="142"/>
      <c r="G55" s="141"/>
      <c r="H55" s="142"/>
      <c r="I55" s="141"/>
      <c r="J55" s="142"/>
      <c r="K55" s="141"/>
      <c r="L55" s="142"/>
      <c r="M55" s="140"/>
      <c r="N55" s="1" t="s">
        <v>977</v>
      </c>
    </row>
    <row r="56" spans="1:51" ht="30" customHeight="1">
      <c r="A56" s="8" t="s">
        <v>953</v>
      </c>
      <c r="B56" s="8" t="s">
        <v>884</v>
      </c>
      <c r="C56" s="8" t="s">
        <v>885</v>
      </c>
      <c r="D56" s="9">
        <v>0.2</v>
      </c>
      <c r="E56" s="13">
        <f>단가대비표!O171</f>
        <v>0</v>
      </c>
      <c r="F56" s="14">
        <f>TRUNC(E56*D56,1)</f>
        <v>0</v>
      </c>
      <c r="G56" s="13">
        <f>단가대비표!P171</f>
        <v>0</v>
      </c>
      <c r="H56" s="14">
        <f>TRUNC(G56*D56,1)</f>
        <v>0</v>
      </c>
      <c r="I56" s="13">
        <f>단가대비표!V171</f>
        <v>0</v>
      </c>
      <c r="J56" s="14">
        <f>TRUNC(I56*D56,1)</f>
        <v>0</v>
      </c>
      <c r="K56" s="13">
        <f>TRUNC(E56+G56+I56,1)</f>
        <v>0</v>
      </c>
      <c r="L56" s="14">
        <f>TRUNC(F56+H56+J56,1)</f>
        <v>0</v>
      </c>
      <c r="M56" s="8" t="s">
        <v>52</v>
      </c>
      <c r="N56" s="2" t="s">
        <v>977</v>
      </c>
      <c r="O56" s="2" t="s">
        <v>954</v>
      </c>
      <c r="P56" s="2" t="s">
        <v>65</v>
      </c>
      <c r="Q56" s="2" t="s">
        <v>65</v>
      </c>
      <c r="R56" s="2" t="s">
        <v>64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981</v>
      </c>
      <c r="AX56" s="2" t="s">
        <v>52</v>
      </c>
      <c r="AY56" s="2" t="s">
        <v>52</v>
      </c>
    </row>
    <row r="57" spans="1:51" ht="30" customHeight="1">
      <c r="A57" s="8" t="s">
        <v>888</v>
      </c>
      <c r="B57" s="8" t="s">
        <v>52</v>
      </c>
      <c r="C57" s="8" t="s">
        <v>52</v>
      </c>
      <c r="D57" s="9"/>
      <c r="E57" s="13"/>
      <c r="F57" s="14">
        <f>TRUNC(SUMIF(N56:N56, N55, F56:F56),0)</f>
        <v>0</v>
      </c>
      <c r="G57" s="13"/>
      <c r="H57" s="14">
        <f>TRUNC(SUMIF(N56:N56, N55, H56:H56),0)</f>
        <v>0</v>
      </c>
      <c r="I57" s="13"/>
      <c r="J57" s="14">
        <f>TRUNC(SUMIF(N56:N56, N55, J56:J56),0)</f>
        <v>0</v>
      </c>
      <c r="K57" s="13"/>
      <c r="L57" s="14">
        <f>F57+H57+J57</f>
        <v>0</v>
      </c>
      <c r="M57" s="8" t="s">
        <v>52</v>
      </c>
      <c r="N57" s="2" t="s">
        <v>212</v>
      </c>
      <c r="O57" s="2" t="s">
        <v>212</v>
      </c>
      <c r="P57" s="2" t="s">
        <v>52</v>
      </c>
      <c r="Q57" s="2" t="s">
        <v>52</v>
      </c>
      <c r="R57" s="2" t="s">
        <v>52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52</v>
      </c>
      <c r="AX57" s="2" t="s">
        <v>52</v>
      </c>
      <c r="AY57" s="2" t="s">
        <v>52</v>
      </c>
    </row>
    <row r="58" spans="1:51" ht="30" customHeight="1">
      <c r="A58" s="9"/>
      <c r="B58" s="9"/>
      <c r="C58" s="9"/>
      <c r="D58" s="9"/>
      <c r="E58" s="13"/>
      <c r="F58" s="14"/>
      <c r="G58" s="13"/>
      <c r="H58" s="14"/>
      <c r="I58" s="13"/>
      <c r="J58" s="14"/>
      <c r="K58" s="13"/>
      <c r="L58" s="14"/>
      <c r="M58" s="9"/>
    </row>
    <row r="59" spans="1:51" ht="30" customHeight="1">
      <c r="A59" s="140" t="s">
        <v>982</v>
      </c>
      <c r="B59" s="140"/>
      <c r="C59" s="140"/>
      <c r="D59" s="140"/>
      <c r="E59" s="141"/>
      <c r="F59" s="142"/>
      <c r="G59" s="141"/>
      <c r="H59" s="142"/>
      <c r="I59" s="141"/>
      <c r="J59" s="142"/>
      <c r="K59" s="141"/>
      <c r="L59" s="142"/>
      <c r="M59" s="140"/>
      <c r="N59" s="1" t="s">
        <v>983</v>
      </c>
    </row>
    <row r="60" spans="1:51" ht="30" customHeight="1">
      <c r="A60" s="8" t="s">
        <v>989</v>
      </c>
      <c r="B60" s="8" t="s">
        <v>990</v>
      </c>
      <c r="C60" s="8" t="s">
        <v>986</v>
      </c>
      <c r="D60" s="9">
        <v>1.03</v>
      </c>
      <c r="E60" s="13">
        <f>단가대비표!O9</f>
        <v>0</v>
      </c>
      <c r="F60" s="14">
        <f>TRUNC(E60*D60,1)</f>
        <v>0</v>
      </c>
      <c r="G60" s="13">
        <f>단가대비표!P9</f>
        <v>0</v>
      </c>
      <c r="H60" s="14">
        <f>TRUNC(G60*D60,1)</f>
        <v>0</v>
      </c>
      <c r="I60" s="13">
        <f>단가대비표!V9</f>
        <v>0</v>
      </c>
      <c r="J60" s="14">
        <f>TRUNC(I60*D60,1)</f>
        <v>0</v>
      </c>
      <c r="K60" s="13">
        <f t="shared" ref="K60:L63" si="4">TRUNC(E60+G60+I60,1)</f>
        <v>0</v>
      </c>
      <c r="L60" s="14">
        <f t="shared" si="4"/>
        <v>0</v>
      </c>
      <c r="M60" s="8" t="s">
        <v>991</v>
      </c>
      <c r="N60" s="2" t="s">
        <v>52</v>
      </c>
      <c r="O60" s="2" t="s">
        <v>992</v>
      </c>
      <c r="P60" s="2" t="s">
        <v>65</v>
      </c>
      <c r="Q60" s="2" t="s">
        <v>65</v>
      </c>
      <c r="R60" s="2" t="s">
        <v>64</v>
      </c>
      <c r="S60" s="3"/>
      <c r="T60" s="3"/>
      <c r="U60" s="3"/>
      <c r="V60" s="3">
        <v>1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993</v>
      </c>
      <c r="AX60" s="2" t="s">
        <v>52</v>
      </c>
      <c r="AY60" s="2" t="s">
        <v>994</v>
      </c>
    </row>
    <row r="61" spans="1:51" ht="30" customHeight="1">
      <c r="A61" s="8" t="s">
        <v>995</v>
      </c>
      <c r="B61" s="8" t="s">
        <v>996</v>
      </c>
      <c r="C61" s="8" t="s">
        <v>649</v>
      </c>
      <c r="D61" s="9">
        <v>3.7999999999999999E-2</v>
      </c>
      <c r="E61" s="13">
        <f>단가대비표!O28</f>
        <v>0</v>
      </c>
      <c r="F61" s="14">
        <f>TRUNC(E61*D61,1)</f>
        <v>0</v>
      </c>
      <c r="G61" s="13">
        <f>단가대비표!P28</f>
        <v>0</v>
      </c>
      <c r="H61" s="14">
        <f>TRUNC(G61*D61,1)</f>
        <v>0</v>
      </c>
      <c r="I61" s="13">
        <f>단가대비표!V28</f>
        <v>0</v>
      </c>
      <c r="J61" s="14">
        <f>TRUNC(I61*D61,1)</f>
        <v>0</v>
      </c>
      <c r="K61" s="13">
        <f t="shared" si="4"/>
        <v>0</v>
      </c>
      <c r="L61" s="14">
        <f t="shared" si="4"/>
        <v>0</v>
      </c>
      <c r="M61" s="8" t="s">
        <v>991</v>
      </c>
      <c r="N61" s="2" t="s">
        <v>52</v>
      </c>
      <c r="O61" s="2" t="s">
        <v>997</v>
      </c>
      <c r="P61" s="2" t="s">
        <v>65</v>
      </c>
      <c r="Q61" s="2" t="s">
        <v>65</v>
      </c>
      <c r="R61" s="2" t="s">
        <v>64</v>
      </c>
      <c r="S61" s="3"/>
      <c r="T61" s="3"/>
      <c r="U61" s="3"/>
      <c r="V61" s="3">
        <v>1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998</v>
      </c>
      <c r="AX61" s="2" t="s">
        <v>52</v>
      </c>
      <c r="AY61" s="2" t="s">
        <v>994</v>
      </c>
    </row>
    <row r="62" spans="1:51" ht="30" customHeight="1">
      <c r="A62" s="8" t="s">
        <v>999</v>
      </c>
      <c r="B62" s="8" t="s">
        <v>1000</v>
      </c>
      <c r="C62" s="8" t="s">
        <v>789</v>
      </c>
      <c r="D62" s="9">
        <v>1</v>
      </c>
      <c r="E62" s="13">
        <f>TRUNC(SUMIF(V60:V63, RIGHTB(O62, 1), F60:F63)*U62, 2)</f>
        <v>0</v>
      </c>
      <c r="F62" s="14">
        <f>TRUNC(E62*D62,1)</f>
        <v>0</v>
      </c>
      <c r="G62" s="13">
        <v>0</v>
      </c>
      <c r="H62" s="14">
        <f>TRUNC(G62*D62,1)</f>
        <v>0</v>
      </c>
      <c r="I62" s="13">
        <v>0</v>
      </c>
      <c r="J62" s="14">
        <f>TRUNC(I62*D62,1)</f>
        <v>0</v>
      </c>
      <c r="K62" s="13">
        <f t="shared" si="4"/>
        <v>0</v>
      </c>
      <c r="L62" s="14">
        <f t="shared" si="4"/>
        <v>0</v>
      </c>
      <c r="M62" s="8" t="s">
        <v>52</v>
      </c>
      <c r="N62" s="2" t="s">
        <v>983</v>
      </c>
      <c r="O62" s="2" t="s">
        <v>790</v>
      </c>
      <c r="P62" s="2" t="s">
        <v>65</v>
      </c>
      <c r="Q62" s="2" t="s">
        <v>65</v>
      </c>
      <c r="R62" s="2" t="s">
        <v>65</v>
      </c>
      <c r="S62" s="3">
        <v>0</v>
      </c>
      <c r="T62" s="3">
        <v>0</v>
      </c>
      <c r="U62" s="3">
        <v>0.32700000000000001</v>
      </c>
      <c r="V62" s="3"/>
      <c r="W62" s="3">
        <v>2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52</v>
      </c>
      <c r="AW62" s="2" t="s">
        <v>1001</v>
      </c>
      <c r="AX62" s="2" t="s">
        <v>52</v>
      </c>
      <c r="AY62" s="2" t="s">
        <v>52</v>
      </c>
    </row>
    <row r="63" spans="1:51" ht="30" customHeight="1">
      <c r="A63" s="8" t="s">
        <v>1002</v>
      </c>
      <c r="B63" s="8" t="s">
        <v>1003</v>
      </c>
      <c r="C63" s="8" t="s">
        <v>789</v>
      </c>
      <c r="D63" s="9">
        <v>1</v>
      </c>
      <c r="E63" s="13">
        <f>TRUNC(SUMIF(W60:W63, RIGHTB(O63, 1), F60:F63)*U63, 2)</f>
        <v>0</v>
      </c>
      <c r="F63" s="14">
        <f>TRUNC(E63*D63,1)</f>
        <v>0</v>
      </c>
      <c r="G63" s="13">
        <v>0</v>
      </c>
      <c r="H63" s="14">
        <f>TRUNC(G63*D63,1)</f>
        <v>0</v>
      </c>
      <c r="I63" s="13">
        <v>0</v>
      </c>
      <c r="J63" s="14">
        <f>TRUNC(I63*D63,1)</f>
        <v>0</v>
      </c>
      <c r="K63" s="13">
        <f t="shared" si="4"/>
        <v>0</v>
      </c>
      <c r="L63" s="14">
        <f t="shared" si="4"/>
        <v>0</v>
      </c>
      <c r="M63" s="8" t="s">
        <v>52</v>
      </c>
      <c r="N63" s="2" t="s">
        <v>983</v>
      </c>
      <c r="O63" s="2" t="s">
        <v>1004</v>
      </c>
      <c r="P63" s="2" t="s">
        <v>65</v>
      </c>
      <c r="Q63" s="2" t="s">
        <v>65</v>
      </c>
      <c r="R63" s="2" t="s">
        <v>65</v>
      </c>
      <c r="S63" s="3">
        <v>0</v>
      </c>
      <c r="T63" s="3">
        <v>0</v>
      </c>
      <c r="U63" s="3">
        <v>0.11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52</v>
      </c>
      <c r="AW63" s="2" t="s">
        <v>1005</v>
      </c>
      <c r="AX63" s="2" t="s">
        <v>52</v>
      </c>
      <c r="AY63" s="2" t="s">
        <v>52</v>
      </c>
    </row>
    <row r="64" spans="1:51" ht="30" customHeight="1">
      <c r="A64" s="8" t="s">
        <v>888</v>
      </c>
      <c r="B64" s="8" t="s">
        <v>52</v>
      </c>
      <c r="C64" s="8" t="s">
        <v>52</v>
      </c>
      <c r="D64" s="9"/>
      <c r="E64" s="13"/>
      <c r="F64" s="14">
        <f>TRUNC(SUMIF(N60:N63, N59, F60:F63),0)</f>
        <v>0</v>
      </c>
      <c r="G64" s="13"/>
      <c r="H64" s="14">
        <f>TRUNC(SUMIF(N60:N63, N59, H60:H63),0)</f>
        <v>0</v>
      </c>
      <c r="I64" s="13"/>
      <c r="J64" s="14">
        <f>TRUNC(SUMIF(N60:N63, N59, J60:J63),0)</f>
        <v>0</v>
      </c>
      <c r="K64" s="13"/>
      <c r="L64" s="14">
        <f>F64+H64+J64</f>
        <v>0</v>
      </c>
      <c r="M64" s="8" t="s">
        <v>52</v>
      </c>
      <c r="N64" s="2" t="s">
        <v>212</v>
      </c>
      <c r="O64" s="2" t="s">
        <v>212</v>
      </c>
      <c r="P64" s="2" t="s">
        <v>52</v>
      </c>
      <c r="Q64" s="2" t="s">
        <v>52</v>
      </c>
      <c r="R64" s="2" t="s">
        <v>52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52</v>
      </c>
      <c r="AW64" s="2" t="s">
        <v>52</v>
      </c>
      <c r="AX64" s="2" t="s">
        <v>52</v>
      </c>
      <c r="AY64" s="2" t="s">
        <v>52</v>
      </c>
    </row>
    <row r="65" spans="1:51" ht="30" customHeight="1">
      <c r="A65" s="9"/>
      <c r="B65" s="9"/>
      <c r="C65" s="9"/>
      <c r="D65" s="9"/>
      <c r="E65" s="13"/>
      <c r="F65" s="14"/>
      <c r="G65" s="13"/>
      <c r="H65" s="14"/>
      <c r="I65" s="13"/>
      <c r="J65" s="14"/>
      <c r="K65" s="13"/>
      <c r="L65" s="14"/>
      <c r="M65" s="9"/>
    </row>
    <row r="66" spans="1:51" ht="30" customHeight="1">
      <c r="A66" s="140" t="s">
        <v>1006</v>
      </c>
      <c r="B66" s="140"/>
      <c r="C66" s="140"/>
      <c r="D66" s="140"/>
      <c r="E66" s="141"/>
      <c r="F66" s="142"/>
      <c r="G66" s="141"/>
      <c r="H66" s="142"/>
      <c r="I66" s="141"/>
      <c r="J66" s="142"/>
      <c r="K66" s="141"/>
      <c r="L66" s="142"/>
      <c r="M66" s="140"/>
      <c r="N66" s="1" t="s">
        <v>1007</v>
      </c>
    </row>
    <row r="67" spans="1:51" ht="30" customHeight="1">
      <c r="A67" s="8" t="s">
        <v>1011</v>
      </c>
      <c r="B67" s="8" t="s">
        <v>884</v>
      </c>
      <c r="C67" s="8" t="s">
        <v>885</v>
      </c>
      <c r="D67" s="9">
        <v>0.1</v>
      </c>
      <c r="E67" s="13">
        <f>단가대비표!O173</f>
        <v>0</v>
      </c>
      <c r="F67" s="14">
        <f>TRUNC(E67*D67,1)</f>
        <v>0</v>
      </c>
      <c r="G67" s="13">
        <f>단가대비표!P173</f>
        <v>0</v>
      </c>
      <c r="H67" s="14">
        <f>TRUNC(G67*D67,1)</f>
        <v>0</v>
      </c>
      <c r="I67" s="13">
        <f>단가대비표!V173</f>
        <v>0</v>
      </c>
      <c r="J67" s="14">
        <f>TRUNC(I67*D67,1)</f>
        <v>0</v>
      </c>
      <c r="K67" s="13">
        <f t="shared" ref="K67:L69" si="5">TRUNC(E67+G67+I67,1)</f>
        <v>0</v>
      </c>
      <c r="L67" s="14">
        <f t="shared" si="5"/>
        <v>0</v>
      </c>
      <c r="M67" s="8" t="s">
        <v>52</v>
      </c>
      <c r="N67" s="2" t="s">
        <v>1007</v>
      </c>
      <c r="O67" s="2" t="s">
        <v>1012</v>
      </c>
      <c r="P67" s="2" t="s">
        <v>65</v>
      </c>
      <c r="Q67" s="2" t="s">
        <v>65</v>
      </c>
      <c r="R67" s="2" t="s">
        <v>64</v>
      </c>
      <c r="S67" s="3"/>
      <c r="T67" s="3"/>
      <c r="U67" s="3"/>
      <c r="V67" s="3">
        <v>1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1013</v>
      </c>
      <c r="AX67" s="2" t="s">
        <v>52</v>
      </c>
      <c r="AY67" s="2" t="s">
        <v>52</v>
      </c>
    </row>
    <row r="68" spans="1:51" ht="30" customHeight="1">
      <c r="A68" s="8" t="s">
        <v>953</v>
      </c>
      <c r="B68" s="8" t="s">
        <v>884</v>
      </c>
      <c r="C68" s="8" t="s">
        <v>885</v>
      </c>
      <c r="D68" s="9">
        <v>0.02</v>
      </c>
      <c r="E68" s="13">
        <f>단가대비표!O171</f>
        <v>0</v>
      </c>
      <c r="F68" s="14">
        <f>TRUNC(E68*D68,1)</f>
        <v>0</v>
      </c>
      <c r="G68" s="13">
        <f>단가대비표!P171</f>
        <v>0</v>
      </c>
      <c r="H68" s="14">
        <f>TRUNC(G68*D68,1)</f>
        <v>0</v>
      </c>
      <c r="I68" s="13">
        <f>단가대비표!V171</f>
        <v>0</v>
      </c>
      <c r="J68" s="14">
        <f>TRUNC(I68*D68,1)</f>
        <v>0</v>
      </c>
      <c r="K68" s="13">
        <f t="shared" si="5"/>
        <v>0</v>
      </c>
      <c r="L68" s="14">
        <f t="shared" si="5"/>
        <v>0</v>
      </c>
      <c r="M68" s="8" t="s">
        <v>52</v>
      </c>
      <c r="N68" s="2" t="s">
        <v>1007</v>
      </c>
      <c r="O68" s="2" t="s">
        <v>954</v>
      </c>
      <c r="P68" s="2" t="s">
        <v>65</v>
      </c>
      <c r="Q68" s="2" t="s">
        <v>65</v>
      </c>
      <c r="R68" s="2" t="s">
        <v>64</v>
      </c>
      <c r="S68" s="3"/>
      <c r="T68" s="3"/>
      <c r="U68" s="3"/>
      <c r="V68" s="3">
        <v>1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52</v>
      </c>
      <c r="AW68" s="2" t="s">
        <v>1014</v>
      </c>
      <c r="AX68" s="2" t="s">
        <v>52</v>
      </c>
      <c r="AY68" s="2" t="s">
        <v>52</v>
      </c>
    </row>
    <row r="69" spans="1:51" ht="30" customHeight="1">
      <c r="A69" s="8" t="s">
        <v>959</v>
      </c>
      <c r="B69" s="8" t="s">
        <v>1015</v>
      </c>
      <c r="C69" s="8" t="s">
        <v>789</v>
      </c>
      <c r="D69" s="9">
        <v>1</v>
      </c>
      <c r="E69" s="13">
        <v>0</v>
      </c>
      <c r="F69" s="14">
        <f>TRUNC(E69*D69,1)</f>
        <v>0</v>
      </c>
      <c r="G69" s="13">
        <v>0</v>
      </c>
      <c r="H69" s="14">
        <f>TRUNC(G69*D69,1)</f>
        <v>0</v>
      </c>
      <c r="I69" s="13">
        <f>TRUNC(SUMIF(V67:V69, RIGHTB(O69, 1), H67:H69)*U69, 2)</f>
        <v>0</v>
      </c>
      <c r="J69" s="14">
        <f>TRUNC(I69*D69,1)</f>
        <v>0</v>
      </c>
      <c r="K69" s="13">
        <f t="shared" si="5"/>
        <v>0</v>
      </c>
      <c r="L69" s="14">
        <f t="shared" si="5"/>
        <v>0</v>
      </c>
      <c r="M69" s="8" t="s">
        <v>52</v>
      </c>
      <c r="N69" s="2" t="s">
        <v>1007</v>
      </c>
      <c r="O69" s="2" t="s">
        <v>790</v>
      </c>
      <c r="P69" s="2" t="s">
        <v>65</v>
      </c>
      <c r="Q69" s="2" t="s">
        <v>65</v>
      </c>
      <c r="R69" s="2" t="s">
        <v>65</v>
      </c>
      <c r="S69" s="3">
        <v>1</v>
      </c>
      <c r="T69" s="3">
        <v>2</v>
      </c>
      <c r="U69" s="3">
        <v>0.01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52</v>
      </c>
      <c r="AW69" s="2" t="s">
        <v>1016</v>
      </c>
      <c r="AX69" s="2" t="s">
        <v>52</v>
      </c>
      <c r="AY69" s="2" t="s">
        <v>52</v>
      </c>
    </row>
    <row r="70" spans="1:51" ht="30" customHeight="1">
      <c r="A70" s="8" t="s">
        <v>888</v>
      </c>
      <c r="B70" s="8" t="s">
        <v>52</v>
      </c>
      <c r="C70" s="8" t="s">
        <v>52</v>
      </c>
      <c r="D70" s="9"/>
      <c r="E70" s="13"/>
      <c r="F70" s="14">
        <f>TRUNC(SUMIF(N67:N69, N66, F67:F69),0)</f>
        <v>0</v>
      </c>
      <c r="G70" s="13"/>
      <c r="H70" s="14">
        <f>TRUNC(SUMIF(N67:N69, N66, H67:H69),0)</f>
        <v>0</v>
      </c>
      <c r="I70" s="13"/>
      <c r="J70" s="14">
        <f>TRUNC(SUMIF(N67:N69, N66, J67:J69),0)</f>
        <v>0</v>
      </c>
      <c r="K70" s="13"/>
      <c r="L70" s="14">
        <f>F70+H70+J70</f>
        <v>0</v>
      </c>
      <c r="M70" s="8" t="s">
        <v>52</v>
      </c>
      <c r="N70" s="2" t="s">
        <v>212</v>
      </c>
      <c r="O70" s="2" t="s">
        <v>212</v>
      </c>
      <c r="P70" s="2" t="s">
        <v>52</v>
      </c>
      <c r="Q70" s="2" t="s">
        <v>52</v>
      </c>
      <c r="R70" s="2" t="s">
        <v>52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52</v>
      </c>
      <c r="AW70" s="2" t="s">
        <v>52</v>
      </c>
      <c r="AX70" s="2" t="s">
        <v>52</v>
      </c>
      <c r="AY70" s="2" t="s">
        <v>52</v>
      </c>
    </row>
    <row r="71" spans="1:51" ht="30" customHeight="1">
      <c r="A71" s="9"/>
      <c r="B71" s="9"/>
      <c r="C71" s="9"/>
      <c r="D71" s="9"/>
      <c r="E71" s="13"/>
      <c r="F71" s="14"/>
      <c r="G71" s="13"/>
      <c r="H71" s="14"/>
      <c r="I71" s="13"/>
      <c r="J71" s="14"/>
      <c r="K71" s="13"/>
      <c r="L71" s="14"/>
      <c r="M71" s="9"/>
    </row>
    <row r="72" spans="1:51" ht="30" customHeight="1">
      <c r="A72" s="140" t="s">
        <v>1017</v>
      </c>
      <c r="B72" s="140"/>
      <c r="C72" s="140"/>
      <c r="D72" s="140"/>
      <c r="E72" s="141"/>
      <c r="F72" s="142"/>
      <c r="G72" s="141"/>
      <c r="H72" s="142"/>
      <c r="I72" s="141"/>
      <c r="J72" s="142"/>
      <c r="K72" s="141"/>
      <c r="L72" s="142"/>
      <c r="M72" s="140"/>
      <c r="N72" s="1" t="s">
        <v>1018</v>
      </c>
    </row>
    <row r="73" spans="1:51" ht="30" customHeight="1">
      <c r="A73" s="8" t="s">
        <v>984</v>
      </c>
      <c r="B73" s="8" t="s">
        <v>985</v>
      </c>
      <c r="C73" s="8" t="s">
        <v>986</v>
      </c>
      <c r="D73" s="9">
        <v>1</v>
      </c>
      <c r="E73" s="13">
        <f>일위대가목록!E14</f>
        <v>0</v>
      </c>
      <c r="F73" s="14">
        <f>TRUNC(E73*D73,1)</f>
        <v>0</v>
      </c>
      <c r="G73" s="13">
        <f>일위대가목록!F14</f>
        <v>0</v>
      </c>
      <c r="H73" s="14">
        <f>TRUNC(G73*D73,1)</f>
        <v>0</v>
      </c>
      <c r="I73" s="13">
        <f>일위대가목록!G14</f>
        <v>0</v>
      </c>
      <c r="J73" s="14">
        <f>TRUNC(I73*D73,1)</f>
        <v>0</v>
      </c>
      <c r="K73" s="13">
        <f>TRUNC(E73+G73+I73,1)</f>
        <v>0</v>
      </c>
      <c r="L73" s="14">
        <f>TRUNC(F73+H73+J73,1)</f>
        <v>0</v>
      </c>
      <c r="M73" s="8" t="s">
        <v>987</v>
      </c>
      <c r="N73" s="2" t="s">
        <v>1018</v>
      </c>
      <c r="O73" s="2" t="s">
        <v>983</v>
      </c>
      <c r="P73" s="2" t="s">
        <v>64</v>
      </c>
      <c r="Q73" s="2" t="s">
        <v>65</v>
      </c>
      <c r="R73" s="2" t="s">
        <v>65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1022</v>
      </c>
      <c r="AX73" s="2" t="s">
        <v>52</v>
      </c>
      <c r="AY73" s="2" t="s">
        <v>52</v>
      </c>
    </row>
    <row r="74" spans="1:51" ht="30" customHeight="1">
      <c r="A74" s="8" t="s">
        <v>1008</v>
      </c>
      <c r="B74" s="8" t="s">
        <v>1009</v>
      </c>
      <c r="C74" s="8" t="s">
        <v>986</v>
      </c>
      <c r="D74" s="9">
        <v>1</v>
      </c>
      <c r="E74" s="13">
        <f>일위대가목록!E15</f>
        <v>0</v>
      </c>
      <c r="F74" s="14">
        <f>TRUNC(E74*D74,1)</f>
        <v>0</v>
      </c>
      <c r="G74" s="13">
        <f>일위대가목록!F15</f>
        <v>0</v>
      </c>
      <c r="H74" s="14">
        <f>TRUNC(G74*D74,1)</f>
        <v>0</v>
      </c>
      <c r="I74" s="13">
        <f>일위대가목록!G15</f>
        <v>0</v>
      </c>
      <c r="J74" s="14">
        <f>TRUNC(I74*D74,1)</f>
        <v>0</v>
      </c>
      <c r="K74" s="13">
        <f>TRUNC(E74+G74+I74,1)</f>
        <v>0</v>
      </c>
      <c r="L74" s="14">
        <f>TRUNC(F74+H74+J74,1)</f>
        <v>0</v>
      </c>
      <c r="M74" s="8" t="s">
        <v>1010</v>
      </c>
      <c r="N74" s="2" t="s">
        <v>1018</v>
      </c>
      <c r="O74" s="2" t="s">
        <v>1007</v>
      </c>
      <c r="P74" s="2" t="s">
        <v>64</v>
      </c>
      <c r="Q74" s="2" t="s">
        <v>65</v>
      </c>
      <c r="R74" s="2" t="s">
        <v>65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1023</v>
      </c>
      <c r="AX74" s="2" t="s">
        <v>52</v>
      </c>
      <c r="AY74" s="2" t="s">
        <v>52</v>
      </c>
    </row>
    <row r="75" spans="1:51" ht="30" customHeight="1">
      <c r="A75" s="8" t="s">
        <v>888</v>
      </c>
      <c r="B75" s="8" t="s">
        <v>52</v>
      </c>
      <c r="C75" s="8" t="s">
        <v>52</v>
      </c>
      <c r="D75" s="9"/>
      <c r="E75" s="13"/>
      <c r="F75" s="14">
        <f>TRUNC(SUMIF(N73:N74, N72, F73:F74),0)</f>
        <v>0</v>
      </c>
      <c r="G75" s="13"/>
      <c r="H75" s="14">
        <f>TRUNC(SUMIF(N73:N74, N72, H73:H74),0)</f>
        <v>0</v>
      </c>
      <c r="I75" s="13"/>
      <c r="J75" s="14">
        <f>TRUNC(SUMIF(N73:N74, N72, J73:J74),0)</f>
        <v>0</v>
      </c>
      <c r="K75" s="13"/>
      <c r="L75" s="14">
        <f>F75+H75+J75</f>
        <v>0</v>
      </c>
      <c r="M75" s="8" t="s">
        <v>52</v>
      </c>
      <c r="N75" s="2" t="s">
        <v>212</v>
      </c>
      <c r="O75" s="2" t="s">
        <v>212</v>
      </c>
      <c r="P75" s="2" t="s">
        <v>52</v>
      </c>
      <c r="Q75" s="2" t="s">
        <v>52</v>
      </c>
      <c r="R75" s="2" t="s">
        <v>52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52</v>
      </c>
      <c r="AX75" s="2" t="s">
        <v>52</v>
      </c>
      <c r="AY75" s="2" t="s">
        <v>52</v>
      </c>
    </row>
    <row r="76" spans="1:51" ht="30" customHeight="1">
      <c r="A76" s="9"/>
      <c r="B76" s="9"/>
      <c r="C76" s="9"/>
      <c r="D76" s="9"/>
      <c r="E76" s="13"/>
      <c r="F76" s="14"/>
      <c r="G76" s="13"/>
      <c r="H76" s="14"/>
      <c r="I76" s="13"/>
      <c r="J76" s="14"/>
      <c r="K76" s="13"/>
      <c r="L76" s="14"/>
      <c r="M76" s="9"/>
    </row>
    <row r="77" spans="1:51" ht="30" customHeight="1">
      <c r="A77" s="140" t="s">
        <v>1024</v>
      </c>
      <c r="B77" s="140"/>
      <c r="C77" s="140"/>
      <c r="D77" s="140"/>
      <c r="E77" s="141"/>
      <c r="F77" s="142"/>
      <c r="G77" s="141"/>
      <c r="H77" s="142"/>
      <c r="I77" s="141"/>
      <c r="J77" s="142"/>
      <c r="K77" s="141"/>
      <c r="L77" s="142"/>
      <c r="M77" s="140"/>
      <c r="N77" s="1" t="s">
        <v>1025</v>
      </c>
    </row>
    <row r="78" spans="1:51" ht="30" customHeight="1">
      <c r="A78" s="8" t="s">
        <v>1030</v>
      </c>
      <c r="B78" s="8" t="s">
        <v>884</v>
      </c>
      <c r="C78" s="8" t="s">
        <v>885</v>
      </c>
      <c r="D78" s="9">
        <v>0.06</v>
      </c>
      <c r="E78" s="13">
        <f>단가대비표!O174</f>
        <v>0</v>
      </c>
      <c r="F78" s="14">
        <f>TRUNC(E78*D78,1)</f>
        <v>0</v>
      </c>
      <c r="G78" s="13">
        <f>단가대비표!P174</f>
        <v>0</v>
      </c>
      <c r="H78" s="14">
        <f>TRUNC(G78*D78,1)</f>
        <v>0</v>
      </c>
      <c r="I78" s="13">
        <f>단가대비표!V174</f>
        <v>0</v>
      </c>
      <c r="J78" s="14">
        <f>TRUNC(I78*D78,1)</f>
        <v>0</v>
      </c>
      <c r="K78" s="13">
        <f t="shared" ref="K78:L82" si="6">TRUNC(E78+G78+I78,1)</f>
        <v>0</v>
      </c>
      <c r="L78" s="14">
        <f t="shared" si="6"/>
        <v>0</v>
      </c>
      <c r="M78" s="8" t="s">
        <v>52</v>
      </c>
      <c r="N78" s="2" t="s">
        <v>1025</v>
      </c>
      <c r="O78" s="2" t="s">
        <v>1031</v>
      </c>
      <c r="P78" s="2" t="s">
        <v>65</v>
      </c>
      <c r="Q78" s="2" t="s">
        <v>65</v>
      </c>
      <c r="R78" s="2" t="s">
        <v>64</v>
      </c>
      <c r="S78" s="3"/>
      <c r="T78" s="3"/>
      <c r="U78" s="3"/>
      <c r="V78" s="3">
        <v>1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52</v>
      </c>
      <c r="AW78" s="2" t="s">
        <v>1032</v>
      </c>
      <c r="AX78" s="2" t="s">
        <v>52</v>
      </c>
      <c r="AY78" s="2" t="s">
        <v>52</v>
      </c>
    </row>
    <row r="79" spans="1:51" ht="30" customHeight="1">
      <c r="A79" s="8" t="s">
        <v>953</v>
      </c>
      <c r="B79" s="8" t="s">
        <v>884</v>
      </c>
      <c r="C79" s="8" t="s">
        <v>885</v>
      </c>
      <c r="D79" s="9">
        <v>0.02</v>
      </c>
      <c r="E79" s="13">
        <f>단가대비표!O171</f>
        <v>0</v>
      </c>
      <c r="F79" s="14">
        <f>TRUNC(E79*D79,1)</f>
        <v>0</v>
      </c>
      <c r="G79" s="13">
        <f>단가대비표!P171</f>
        <v>0</v>
      </c>
      <c r="H79" s="14">
        <f>TRUNC(G79*D79,1)</f>
        <v>0</v>
      </c>
      <c r="I79" s="13">
        <f>단가대비표!V171</f>
        <v>0</v>
      </c>
      <c r="J79" s="14">
        <f>TRUNC(I79*D79,1)</f>
        <v>0</v>
      </c>
      <c r="K79" s="13">
        <f t="shared" si="6"/>
        <v>0</v>
      </c>
      <c r="L79" s="14">
        <f t="shared" si="6"/>
        <v>0</v>
      </c>
      <c r="M79" s="8" t="s">
        <v>52</v>
      </c>
      <c r="N79" s="2" t="s">
        <v>1025</v>
      </c>
      <c r="O79" s="2" t="s">
        <v>954</v>
      </c>
      <c r="P79" s="2" t="s">
        <v>65</v>
      </c>
      <c r="Q79" s="2" t="s">
        <v>65</v>
      </c>
      <c r="R79" s="2" t="s">
        <v>64</v>
      </c>
      <c r="S79" s="3"/>
      <c r="T79" s="3"/>
      <c r="U79" s="3"/>
      <c r="V79" s="3">
        <v>1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1033</v>
      </c>
      <c r="AX79" s="2" t="s">
        <v>52</v>
      </c>
      <c r="AY79" s="2" t="s">
        <v>52</v>
      </c>
    </row>
    <row r="80" spans="1:51" ht="30" customHeight="1">
      <c r="A80" s="8" t="s">
        <v>959</v>
      </c>
      <c r="B80" s="8" t="s">
        <v>1034</v>
      </c>
      <c r="C80" s="8" t="s">
        <v>789</v>
      </c>
      <c r="D80" s="9">
        <v>1</v>
      </c>
      <c r="E80" s="13">
        <v>0</v>
      </c>
      <c r="F80" s="14">
        <f>TRUNC(E80*D80,1)</f>
        <v>0</v>
      </c>
      <c r="G80" s="13">
        <v>0</v>
      </c>
      <c r="H80" s="14">
        <f>TRUNC(G80*D80,1)</f>
        <v>0</v>
      </c>
      <c r="I80" s="13">
        <f>TRUNC(SUMIF(V78:V82, RIGHTB(O80, 1), H78:H82)*U80, 2)</f>
        <v>0</v>
      </c>
      <c r="J80" s="14">
        <f>TRUNC(I80*D80,1)</f>
        <v>0</v>
      </c>
      <c r="K80" s="13">
        <f t="shared" si="6"/>
        <v>0</v>
      </c>
      <c r="L80" s="14">
        <f t="shared" si="6"/>
        <v>0</v>
      </c>
      <c r="M80" s="8" t="s">
        <v>52</v>
      </c>
      <c r="N80" s="2" t="s">
        <v>1025</v>
      </c>
      <c r="O80" s="2" t="s">
        <v>790</v>
      </c>
      <c r="P80" s="2" t="s">
        <v>65</v>
      </c>
      <c r="Q80" s="2" t="s">
        <v>65</v>
      </c>
      <c r="R80" s="2" t="s">
        <v>65</v>
      </c>
      <c r="S80" s="3">
        <v>1</v>
      </c>
      <c r="T80" s="3">
        <v>2</v>
      </c>
      <c r="U80" s="3">
        <v>0.02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1035</v>
      </c>
      <c r="AX80" s="2" t="s">
        <v>52</v>
      </c>
      <c r="AY80" s="2" t="s">
        <v>52</v>
      </c>
    </row>
    <row r="81" spans="1:51" ht="30" customHeight="1">
      <c r="A81" s="8" t="s">
        <v>891</v>
      </c>
      <c r="B81" s="8" t="s">
        <v>892</v>
      </c>
      <c r="C81" s="8" t="s">
        <v>866</v>
      </c>
      <c r="D81" s="9">
        <v>0.09</v>
      </c>
      <c r="E81" s="13">
        <f>일위대가목록!E5</f>
        <v>0</v>
      </c>
      <c r="F81" s="14">
        <f>TRUNC(E81*D81,1)</f>
        <v>0</v>
      </c>
      <c r="G81" s="13">
        <f>일위대가목록!F5</f>
        <v>0</v>
      </c>
      <c r="H81" s="14">
        <f>TRUNC(G81*D81,1)</f>
        <v>0</v>
      </c>
      <c r="I81" s="13">
        <f>일위대가목록!G5</f>
        <v>0</v>
      </c>
      <c r="J81" s="14">
        <f>TRUNC(I81*D81,1)</f>
        <v>0</v>
      </c>
      <c r="K81" s="13">
        <f t="shared" si="6"/>
        <v>0</v>
      </c>
      <c r="L81" s="14">
        <f t="shared" si="6"/>
        <v>0</v>
      </c>
      <c r="M81" s="8" t="s">
        <v>893</v>
      </c>
      <c r="N81" s="2" t="s">
        <v>1025</v>
      </c>
      <c r="O81" s="2" t="s">
        <v>890</v>
      </c>
      <c r="P81" s="2" t="s">
        <v>64</v>
      </c>
      <c r="Q81" s="2" t="s">
        <v>65</v>
      </c>
      <c r="R81" s="2" t="s">
        <v>65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52</v>
      </c>
      <c r="AW81" s="2" t="s">
        <v>1036</v>
      </c>
      <c r="AX81" s="2" t="s">
        <v>52</v>
      </c>
      <c r="AY81" s="2" t="s">
        <v>52</v>
      </c>
    </row>
    <row r="82" spans="1:51" ht="30" customHeight="1">
      <c r="A82" s="8" t="s">
        <v>1037</v>
      </c>
      <c r="B82" s="8" t="s">
        <v>1038</v>
      </c>
      <c r="C82" s="8" t="s">
        <v>649</v>
      </c>
      <c r="D82" s="9">
        <v>1.02</v>
      </c>
      <c r="E82" s="13">
        <f>단가대비표!O29</f>
        <v>0</v>
      </c>
      <c r="F82" s="14">
        <f>TRUNC(E82*D82,1)</f>
        <v>0</v>
      </c>
      <c r="G82" s="13">
        <f>단가대비표!P29</f>
        <v>0</v>
      </c>
      <c r="H82" s="14">
        <f>TRUNC(G82*D82,1)</f>
        <v>0</v>
      </c>
      <c r="I82" s="13">
        <f>단가대비표!V29</f>
        <v>0</v>
      </c>
      <c r="J82" s="14">
        <f>TRUNC(I82*D82,1)</f>
        <v>0</v>
      </c>
      <c r="K82" s="13">
        <f t="shared" si="6"/>
        <v>0</v>
      </c>
      <c r="L82" s="14">
        <f t="shared" si="6"/>
        <v>0</v>
      </c>
      <c r="M82" s="8" t="s">
        <v>52</v>
      </c>
      <c r="N82" s="2" t="s">
        <v>1025</v>
      </c>
      <c r="O82" s="2" t="s">
        <v>1039</v>
      </c>
      <c r="P82" s="2" t="s">
        <v>65</v>
      </c>
      <c r="Q82" s="2" t="s">
        <v>65</v>
      </c>
      <c r="R82" s="2" t="s">
        <v>64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52</v>
      </c>
      <c r="AW82" s="2" t="s">
        <v>1040</v>
      </c>
      <c r="AX82" s="2" t="s">
        <v>52</v>
      </c>
      <c r="AY82" s="2" t="s">
        <v>52</v>
      </c>
    </row>
    <row r="83" spans="1:51" ht="30" customHeight="1">
      <c r="A83" s="8" t="s">
        <v>888</v>
      </c>
      <c r="B83" s="8" t="s">
        <v>52</v>
      </c>
      <c r="C83" s="8" t="s">
        <v>52</v>
      </c>
      <c r="D83" s="9"/>
      <c r="E83" s="13"/>
      <c r="F83" s="14">
        <f>TRUNC(SUMIF(N78:N82, N77, F78:F82),0)</f>
        <v>0</v>
      </c>
      <c r="G83" s="13"/>
      <c r="H83" s="14">
        <f>TRUNC(SUMIF(N78:N82, N77, H78:H82),0)</f>
        <v>0</v>
      </c>
      <c r="I83" s="13"/>
      <c r="J83" s="14">
        <f>TRUNC(SUMIF(N78:N82, N77, J78:J82),0)</f>
        <v>0</v>
      </c>
      <c r="K83" s="13"/>
      <c r="L83" s="14">
        <f>F83+H83+J83</f>
        <v>0</v>
      </c>
      <c r="M83" s="8" t="s">
        <v>52</v>
      </c>
      <c r="N83" s="2" t="s">
        <v>212</v>
      </c>
      <c r="O83" s="2" t="s">
        <v>212</v>
      </c>
      <c r="P83" s="2" t="s">
        <v>52</v>
      </c>
      <c r="Q83" s="2" t="s">
        <v>52</v>
      </c>
      <c r="R83" s="2" t="s">
        <v>52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52</v>
      </c>
      <c r="AW83" s="2" t="s">
        <v>52</v>
      </c>
      <c r="AX83" s="2" t="s">
        <v>52</v>
      </c>
      <c r="AY83" s="2" t="s">
        <v>52</v>
      </c>
    </row>
    <row r="84" spans="1:51" ht="30" customHeight="1">
      <c r="A84" s="9"/>
      <c r="B84" s="9"/>
      <c r="C84" s="9"/>
      <c r="D84" s="9"/>
      <c r="E84" s="13"/>
      <c r="F84" s="14"/>
      <c r="G84" s="13"/>
      <c r="H84" s="14"/>
      <c r="I84" s="13"/>
      <c r="J84" s="14"/>
      <c r="K84" s="13"/>
      <c r="L84" s="14"/>
      <c r="M84" s="9"/>
    </row>
    <row r="85" spans="1:51" ht="30" customHeight="1">
      <c r="A85" s="140" t="s">
        <v>1041</v>
      </c>
      <c r="B85" s="140"/>
      <c r="C85" s="140"/>
      <c r="D85" s="140"/>
      <c r="E85" s="141"/>
      <c r="F85" s="142"/>
      <c r="G85" s="141"/>
      <c r="H85" s="142"/>
      <c r="I85" s="141"/>
      <c r="J85" s="142"/>
      <c r="K85" s="141"/>
      <c r="L85" s="142"/>
      <c r="M85" s="140"/>
      <c r="N85" s="1" t="s">
        <v>294</v>
      </c>
    </row>
    <row r="86" spans="1:51" ht="30" customHeight="1">
      <c r="A86" s="8" t="s">
        <v>59</v>
      </c>
      <c r="B86" s="8" t="s">
        <v>1043</v>
      </c>
      <c r="C86" s="8" t="s">
        <v>96</v>
      </c>
      <c r="D86" s="9">
        <v>1.1000000000000001</v>
      </c>
      <c r="E86" s="13">
        <f>단가대비표!O118</f>
        <v>0</v>
      </c>
      <c r="F86" s="14">
        <f>TRUNC(E86*D86,1)</f>
        <v>0</v>
      </c>
      <c r="G86" s="13">
        <f>단가대비표!P118</f>
        <v>0</v>
      </c>
      <c r="H86" s="14">
        <f>TRUNC(G86*D86,1)</f>
        <v>0</v>
      </c>
      <c r="I86" s="13">
        <f>단가대비표!V118</f>
        <v>0</v>
      </c>
      <c r="J86" s="14">
        <f>TRUNC(I86*D86,1)</f>
        <v>0</v>
      </c>
      <c r="K86" s="13">
        <f t="shared" ref="K86:L90" si="7">TRUNC(E86+G86+I86,1)</f>
        <v>0</v>
      </c>
      <c r="L86" s="14">
        <f t="shared" si="7"/>
        <v>0</v>
      </c>
      <c r="M86" s="8" t="s">
        <v>52</v>
      </c>
      <c r="N86" s="2" t="s">
        <v>294</v>
      </c>
      <c r="O86" s="2" t="s">
        <v>1044</v>
      </c>
      <c r="P86" s="2" t="s">
        <v>65</v>
      </c>
      <c r="Q86" s="2" t="s">
        <v>65</v>
      </c>
      <c r="R86" s="2" t="s">
        <v>64</v>
      </c>
      <c r="S86" s="3"/>
      <c r="T86" s="3"/>
      <c r="U86" s="3"/>
      <c r="V86" s="3">
        <v>1</v>
      </c>
      <c r="W86" s="3">
        <v>2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52</v>
      </c>
      <c r="AW86" s="2" t="s">
        <v>1045</v>
      </c>
      <c r="AX86" s="2" t="s">
        <v>52</v>
      </c>
      <c r="AY86" s="2" t="s">
        <v>52</v>
      </c>
    </row>
    <row r="87" spans="1:51" ht="30" customHeight="1">
      <c r="A87" s="8" t="s">
        <v>1046</v>
      </c>
      <c r="B87" s="8" t="s">
        <v>1047</v>
      </c>
      <c r="C87" s="8" t="s">
        <v>789</v>
      </c>
      <c r="D87" s="9">
        <v>1</v>
      </c>
      <c r="E87" s="13">
        <f>TRUNC(SUMIF(V86:V90, RIGHTB(O87, 1), F86:F90)*U87, 2)</f>
        <v>0</v>
      </c>
      <c r="F87" s="14">
        <f>TRUNC(E87*D87,1)</f>
        <v>0</v>
      </c>
      <c r="G87" s="13">
        <v>0</v>
      </c>
      <c r="H87" s="14">
        <f>TRUNC(G87*D87,1)</f>
        <v>0</v>
      </c>
      <c r="I87" s="13">
        <v>0</v>
      </c>
      <c r="J87" s="14">
        <f>TRUNC(I87*D87,1)</f>
        <v>0</v>
      </c>
      <c r="K87" s="13">
        <f t="shared" si="7"/>
        <v>0</v>
      </c>
      <c r="L87" s="14">
        <f t="shared" si="7"/>
        <v>0</v>
      </c>
      <c r="M87" s="8" t="s">
        <v>52</v>
      </c>
      <c r="N87" s="2" t="s">
        <v>294</v>
      </c>
      <c r="O87" s="2" t="s">
        <v>790</v>
      </c>
      <c r="P87" s="2" t="s">
        <v>65</v>
      </c>
      <c r="Q87" s="2" t="s">
        <v>65</v>
      </c>
      <c r="R87" s="2" t="s">
        <v>65</v>
      </c>
      <c r="S87" s="3">
        <v>0</v>
      </c>
      <c r="T87" s="3">
        <v>0</v>
      </c>
      <c r="U87" s="3">
        <v>0.15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1048</v>
      </c>
      <c r="AX87" s="2" t="s">
        <v>52</v>
      </c>
      <c r="AY87" s="2" t="s">
        <v>52</v>
      </c>
    </row>
    <row r="88" spans="1:51" ht="30" customHeight="1">
      <c r="A88" s="8" t="s">
        <v>1049</v>
      </c>
      <c r="B88" s="8" t="s">
        <v>1050</v>
      </c>
      <c r="C88" s="8" t="s">
        <v>789</v>
      </c>
      <c r="D88" s="9">
        <v>1</v>
      </c>
      <c r="E88" s="13">
        <f>TRUNC(SUMIF(W86:W90, RIGHTB(O88, 1), F86:F90)*U88, 2)</f>
        <v>0</v>
      </c>
      <c r="F88" s="14">
        <f>TRUNC(E88*D88,1)</f>
        <v>0</v>
      </c>
      <c r="G88" s="13">
        <v>0</v>
      </c>
      <c r="H88" s="14">
        <f>TRUNC(G88*D88,1)</f>
        <v>0</v>
      </c>
      <c r="I88" s="13">
        <v>0</v>
      </c>
      <c r="J88" s="14">
        <f>TRUNC(I88*D88,1)</f>
        <v>0</v>
      </c>
      <c r="K88" s="13">
        <f t="shared" si="7"/>
        <v>0</v>
      </c>
      <c r="L88" s="14">
        <f t="shared" si="7"/>
        <v>0</v>
      </c>
      <c r="M88" s="8" t="s">
        <v>52</v>
      </c>
      <c r="N88" s="2" t="s">
        <v>294</v>
      </c>
      <c r="O88" s="2" t="s">
        <v>1004</v>
      </c>
      <c r="P88" s="2" t="s">
        <v>65</v>
      </c>
      <c r="Q88" s="2" t="s">
        <v>65</v>
      </c>
      <c r="R88" s="2" t="s">
        <v>65</v>
      </c>
      <c r="S88" s="3">
        <v>0</v>
      </c>
      <c r="T88" s="3">
        <v>0</v>
      </c>
      <c r="U88" s="3">
        <v>0.02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1051</v>
      </c>
      <c r="AX88" s="2" t="s">
        <v>52</v>
      </c>
      <c r="AY88" s="2" t="s">
        <v>52</v>
      </c>
    </row>
    <row r="89" spans="1:51" ht="30" customHeight="1">
      <c r="A89" s="8" t="s">
        <v>1052</v>
      </c>
      <c r="B89" s="8" t="s">
        <v>884</v>
      </c>
      <c r="C89" s="8" t="s">
        <v>885</v>
      </c>
      <c r="D89" s="9">
        <v>0.05</v>
      </c>
      <c r="E89" s="13">
        <f>단가대비표!O180</f>
        <v>0</v>
      </c>
      <c r="F89" s="14">
        <f>TRUNC(E89*D89,1)</f>
        <v>0</v>
      </c>
      <c r="G89" s="13">
        <f>단가대비표!P180</f>
        <v>0</v>
      </c>
      <c r="H89" s="14">
        <f>TRUNC(G89*D89,1)</f>
        <v>0</v>
      </c>
      <c r="I89" s="13">
        <f>단가대비표!V180</f>
        <v>0</v>
      </c>
      <c r="J89" s="14">
        <f>TRUNC(I89*D89,1)</f>
        <v>0</v>
      </c>
      <c r="K89" s="13">
        <f t="shared" si="7"/>
        <v>0</v>
      </c>
      <c r="L89" s="14">
        <f t="shared" si="7"/>
        <v>0</v>
      </c>
      <c r="M89" s="8" t="s">
        <v>52</v>
      </c>
      <c r="N89" s="2" t="s">
        <v>294</v>
      </c>
      <c r="O89" s="2" t="s">
        <v>1053</v>
      </c>
      <c r="P89" s="2" t="s">
        <v>65</v>
      </c>
      <c r="Q89" s="2" t="s">
        <v>65</v>
      </c>
      <c r="R89" s="2" t="s">
        <v>64</v>
      </c>
      <c r="S89" s="3"/>
      <c r="T89" s="3"/>
      <c r="U89" s="3"/>
      <c r="V89" s="3"/>
      <c r="W89" s="3"/>
      <c r="X89" s="3">
        <v>3</v>
      </c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52</v>
      </c>
      <c r="AW89" s="2" t="s">
        <v>1054</v>
      </c>
      <c r="AX89" s="2" t="s">
        <v>52</v>
      </c>
      <c r="AY89" s="2" t="s">
        <v>52</v>
      </c>
    </row>
    <row r="90" spans="1:51" ht="30" customHeight="1">
      <c r="A90" s="8" t="s">
        <v>959</v>
      </c>
      <c r="B90" s="8" t="s">
        <v>960</v>
      </c>
      <c r="C90" s="8" t="s">
        <v>789</v>
      </c>
      <c r="D90" s="9">
        <v>1</v>
      </c>
      <c r="E90" s="13">
        <f>TRUNC(SUMIF(X86:X90, RIGHTB(O90, 1), H86:H90)*U90, 2)</f>
        <v>0</v>
      </c>
      <c r="F90" s="14">
        <f>TRUNC(E90*D90,1)</f>
        <v>0</v>
      </c>
      <c r="G90" s="13">
        <v>0</v>
      </c>
      <c r="H90" s="14">
        <f>TRUNC(G90*D90,1)</f>
        <v>0</v>
      </c>
      <c r="I90" s="13">
        <v>0</v>
      </c>
      <c r="J90" s="14">
        <f>TRUNC(I90*D90,1)</f>
        <v>0</v>
      </c>
      <c r="K90" s="13">
        <f t="shared" si="7"/>
        <v>0</v>
      </c>
      <c r="L90" s="14">
        <f t="shared" si="7"/>
        <v>0</v>
      </c>
      <c r="M90" s="8" t="s">
        <v>52</v>
      </c>
      <c r="N90" s="2" t="s">
        <v>294</v>
      </c>
      <c r="O90" s="2" t="s">
        <v>1055</v>
      </c>
      <c r="P90" s="2" t="s">
        <v>65</v>
      </c>
      <c r="Q90" s="2" t="s">
        <v>65</v>
      </c>
      <c r="R90" s="2" t="s">
        <v>65</v>
      </c>
      <c r="S90" s="3">
        <v>1</v>
      </c>
      <c r="T90" s="3">
        <v>0</v>
      </c>
      <c r="U90" s="3">
        <v>0.03</v>
      </c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52</v>
      </c>
      <c r="AW90" s="2" t="s">
        <v>1056</v>
      </c>
      <c r="AX90" s="2" t="s">
        <v>52</v>
      </c>
      <c r="AY90" s="2" t="s">
        <v>52</v>
      </c>
    </row>
    <row r="91" spans="1:51" ht="30" customHeight="1">
      <c r="A91" s="8" t="s">
        <v>888</v>
      </c>
      <c r="B91" s="8" t="s">
        <v>52</v>
      </c>
      <c r="C91" s="8" t="s">
        <v>52</v>
      </c>
      <c r="D91" s="9"/>
      <c r="E91" s="13"/>
      <c r="F91" s="14">
        <f>TRUNC(SUMIF(N86:N90, N85, F86:F90),0)</f>
        <v>0</v>
      </c>
      <c r="G91" s="13"/>
      <c r="H91" s="14">
        <f>TRUNC(SUMIF(N86:N90, N85, H86:H90),0)</f>
        <v>0</v>
      </c>
      <c r="I91" s="13"/>
      <c r="J91" s="14">
        <f>TRUNC(SUMIF(N86:N90, N85, J86:J90),0)</f>
        <v>0</v>
      </c>
      <c r="K91" s="13"/>
      <c r="L91" s="14">
        <f>F91+H91+J91</f>
        <v>0</v>
      </c>
      <c r="M91" s="8" t="s">
        <v>52</v>
      </c>
      <c r="N91" s="2" t="s">
        <v>212</v>
      </c>
      <c r="O91" s="2" t="s">
        <v>212</v>
      </c>
      <c r="P91" s="2" t="s">
        <v>52</v>
      </c>
      <c r="Q91" s="2" t="s">
        <v>52</v>
      </c>
      <c r="R91" s="2" t="s">
        <v>52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52</v>
      </c>
      <c r="AX91" s="2" t="s">
        <v>52</v>
      </c>
      <c r="AY91" s="2" t="s">
        <v>52</v>
      </c>
    </row>
    <row r="92" spans="1:51" ht="30" customHeight="1">
      <c r="A92" s="9"/>
      <c r="B92" s="9"/>
      <c r="C92" s="9"/>
      <c r="D92" s="9"/>
      <c r="E92" s="13"/>
      <c r="F92" s="14"/>
      <c r="G92" s="13"/>
      <c r="H92" s="14"/>
      <c r="I92" s="13"/>
      <c r="J92" s="14"/>
      <c r="K92" s="13"/>
      <c r="L92" s="14"/>
      <c r="M92" s="9"/>
    </row>
    <row r="93" spans="1:51" ht="30" customHeight="1">
      <c r="A93" s="140" t="s">
        <v>1057</v>
      </c>
      <c r="B93" s="140"/>
      <c r="C93" s="140"/>
      <c r="D93" s="140"/>
      <c r="E93" s="141"/>
      <c r="F93" s="142"/>
      <c r="G93" s="141"/>
      <c r="H93" s="142"/>
      <c r="I93" s="141"/>
      <c r="J93" s="142"/>
      <c r="K93" s="141"/>
      <c r="L93" s="142"/>
      <c r="M93" s="140"/>
      <c r="N93" s="1" t="s">
        <v>298</v>
      </c>
    </row>
    <row r="94" spans="1:51" ht="30" customHeight="1">
      <c r="A94" s="8" t="s">
        <v>59</v>
      </c>
      <c r="B94" s="8" t="s">
        <v>1058</v>
      </c>
      <c r="C94" s="8" t="s">
        <v>96</v>
      </c>
      <c r="D94" s="9">
        <v>1.1000000000000001</v>
      </c>
      <c r="E94" s="13">
        <f>단가대비표!O119</f>
        <v>0</v>
      </c>
      <c r="F94" s="14">
        <f>TRUNC(E94*D94,1)</f>
        <v>0</v>
      </c>
      <c r="G94" s="13">
        <f>단가대비표!P119</f>
        <v>0</v>
      </c>
      <c r="H94" s="14">
        <f>TRUNC(G94*D94,1)</f>
        <v>0</v>
      </c>
      <c r="I94" s="13">
        <f>단가대비표!V119</f>
        <v>0</v>
      </c>
      <c r="J94" s="14">
        <f>TRUNC(I94*D94,1)</f>
        <v>0</v>
      </c>
      <c r="K94" s="13">
        <f t="shared" ref="K94:L98" si="8">TRUNC(E94+G94+I94,1)</f>
        <v>0</v>
      </c>
      <c r="L94" s="14">
        <f t="shared" si="8"/>
        <v>0</v>
      </c>
      <c r="M94" s="8" t="s">
        <v>52</v>
      </c>
      <c r="N94" s="2" t="s">
        <v>298</v>
      </c>
      <c r="O94" s="2" t="s">
        <v>1059</v>
      </c>
      <c r="P94" s="2" t="s">
        <v>65</v>
      </c>
      <c r="Q94" s="2" t="s">
        <v>65</v>
      </c>
      <c r="R94" s="2" t="s">
        <v>64</v>
      </c>
      <c r="S94" s="3"/>
      <c r="T94" s="3"/>
      <c r="U94" s="3"/>
      <c r="V94" s="3">
        <v>1</v>
      </c>
      <c r="W94" s="3">
        <v>2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52</v>
      </c>
      <c r="AW94" s="2" t="s">
        <v>1060</v>
      </c>
      <c r="AX94" s="2" t="s">
        <v>52</v>
      </c>
      <c r="AY94" s="2" t="s">
        <v>52</v>
      </c>
    </row>
    <row r="95" spans="1:51" ht="30" customHeight="1">
      <c r="A95" s="8" t="s">
        <v>1046</v>
      </c>
      <c r="B95" s="8" t="s">
        <v>1047</v>
      </c>
      <c r="C95" s="8" t="s">
        <v>789</v>
      </c>
      <c r="D95" s="9">
        <v>1</v>
      </c>
      <c r="E95" s="13">
        <f>TRUNC(SUMIF(V94:V98, RIGHTB(O95, 1), F94:F98)*U95, 2)</f>
        <v>0</v>
      </c>
      <c r="F95" s="14">
        <f>TRUNC(E95*D95,1)</f>
        <v>0</v>
      </c>
      <c r="G95" s="13">
        <v>0</v>
      </c>
      <c r="H95" s="14">
        <f>TRUNC(G95*D95,1)</f>
        <v>0</v>
      </c>
      <c r="I95" s="13">
        <v>0</v>
      </c>
      <c r="J95" s="14">
        <f>TRUNC(I95*D95,1)</f>
        <v>0</v>
      </c>
      <c r="K95" s="13">
        <f t="shared" si="8"/>
        <v>0</v>
      </c>
      <c r="L95" s="14">
        <f t="shared" si="8"/>
        <v>0</v>
      </c>
      <c r="M95" s="8" t="s">
        <v>52</v>
      </c>
      <c r="N95" s="2" t="s">
        <v>298</v>
      </c>
      <c r="O95" s="2" t="s">
        <v>790</v>
      </c>
      <c r="P95" s="2" t="s">
        <v>65</v>
      </c>
      <c r="Q95" s="2" t="s">
        <v>65</v>
      </c>
      <c r="R95" s="2" t="s">
        <v>65</v>
      </c>
      <c r="S95" s="3">
        <v>0</v>
      </c>
      <c r="T95" s="3">
        <v>0</v>
      </c>
      <c r="U95" s="3">
        <v>0.15</v>
      </c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1061</v>
      </c>
      <c r="AX95" s="2" t="s">
        <v>52</v>
      </c>
      <c r="AY95" s="2" t="s">
        <v>52</v>
      </c>
    </row>
    <row r="96" spans="1:51" ht="30" customHeight="1">
      <c r="A96" s="8" t="s">
        <v>1049</v>
      </c>
      <c r="B96" s="8" t="s">
        <v>1050</v>
      </c>
      <c r="C96" s="8" t="s">
        <v>789</v>
      </c>
      <c r="D96" s="9">
        <v>1</v>
      </c>
      <c r="E96" s="13">
        <f>TRUNC(SUMIF(W94:W98, RIGHTB(O96, 1), F94:F98)*U96, 2)</f>
        <v>0</v>
      </c>
      <c r="F96" s="14">
        <f>TRUNC(E96*D96,1)</f>
        <v>0</v>
      </c>
      <c r="G96" s="13">
        <v>0</v>
      </c>
      <c r="H96" s="14">
        <f>TRUNC(G96*D96,1)</f>
        <v>0</v>
      </c>
      <c r="I96" s="13">
        <v>0</v>
      </c>
      <c r="J96" s="14">
        <f>TRUNC(I96*D96,1)</f>
        <v>0</v>
      </c>
      <c r="K96" s="13">
        <f t="shared" si="8"/>
        <v>0</v>
      </c>
      <c r="L96" s="14">
        <f t="shared" si="8"/>
        <v>0</v>
      </c>
      <c r="M96" s="8" t="s">
        <v>52</v>
      </c>
      <c r="N96" s="2" t="s">
        <v>298</v>
      </c>
      <c r="O96" s="2" t="s">
        <v>1004</v>
      </c>
      <c r="P96" s="2" t="s">
        <v>65</v>
      </c>
      <c r="Q96" s="2" t="s">
        <v>65</v>
      </c>
      <c r="R96" s="2" t="s">
        <v>65</v>
      </c>
      <c r="S96" s="3">
        <v>0</v>
      </c>
      <c r="T96" s="3">
        <v>0</v>
      </c>
      <c r="U96" s="3">
        <v>0.02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1062</v>
      </c>
      <c r="AX96" s="2" t="s">
        <v>52</v>
      </c>
      <c r="AY96" s="2" t="s">
        <v>52</v>
      </c>
    </row>
    <row r="97" spans="1:51" ht="30" customHeight="1">
      <c r="A97" s="8" t="s">
        <v>1052</v>
      </c>
      <c r="B97" s="8" t="s">
        <v>884</v>
      </c>
      <c r="C97" s="8" t="s">
        <v>885</v>
      </c>
      <c r="D97" s="9">
        <v>0.06</v>
      </c>
      <c r="E97" s="13">
        <f>단가대비표!O180</f>
        <v>0</v>
      </c>
      <c r="F97" s="14">
        <f>TRUNC(E97*D97,1)</f>
        <v>0</v>
      </c>
      <c r="G97" s="13">
        <f>단가대비표!P180</f>
        <v>0</v>
      </c>
      <c r="H97" s="14">
        <f>TRUNC(G97*D97,1)</f>
        <v>0</v>
      </c>
      <c r="I97" s="13">
        <f>단가대비표!V180</f>
        <v>0</v>
      </c>
      <c r="J97" s="14">
        <f>TRUNC(I97*D97,1)</f>
        <v>0</v>
      </c>
      <c r="K97" s="13">
        <f t="shared" si="8"/>
        <v>0</v>
      </c>
      <c r="L97" s="14">
        <f t="shared" si="8"/>
        <v>0</v>
      </c>
      <c r="M97" s="8" t="s">
        <v>52</v>
      </c>
      <c r="N97" s="2" t="s">
        <v>298</v>
      </c>
      <c r="O97" s="2" t="s">
        <v>1053</v>
      </c>
      <c r="P97" s="2" t="s">
        <v>65</v>
      </c>
      <c r="Q97" s="2" t="s">
        <v>65</v>
      </c>
      <c r="R97" s="2" t="s">
        <v>64</v>
      </c>
      <c r="S97" s="3"/>
      <c r="T97" s="3"/>
      <c r="U97" s="3"/>
      <c r="V97" s="3"/>
      <c r="W97" s="3"/>
      <c r="X97" s="3">
        <v>3</v>
      </c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1063</v>
      </c>
      <c r="AX97" s="2" t="s">
        <v>52</v>
      </c>
      <c r="AY97" s="2" t="s">
        <v>52</v>
      </c>
    </row>
    <row r="98" spans="1:51" ht="30" customHeight="1">
      <c r="A98" s="8" t="s">
        <v>959</v>
      </c>
      <c r="B98" s="8" t="s">
        <v>960</v>
      </c>
      <c r="C98" s="8" t="s">
        <v>789</v>
      </c>
      <c r="D98" s="9">
        <v>1</v>
      </c>
      <c r="E98" s="13">
        <f>TRUNC(SUMIF(X94:X98, RIGHTB(O98, 1), H94:H98)*U98, 2)</f>
        <v>0</v>
      </c>
      <c r="F98" s="14">
        <f>TRUNC(E98*D98,1)</f>
        <v>0</v>
      </c>
      <c r="G98" s="13">
        <v>0</v>
      </c>
      <c r="H98" s="14">
        <f>TRUNC(G98*D98,1)</f>
        <v>0</v>
      </c>
      <c r="I98" s="13">
        <v>0</v>
      </c>
      <c r="J98" s="14">
        <f>TRUNC(I98*D98,1)</f>
        <v>0</v>
      </c>
      <c r="K98" s="13">
        <f t="shared" si="8"/>
        <v>0</v>
      </c>
      <c r="L98" s="14">
        <f t="shared" si="8"/>
        <v>0</v>
      </c>
      <c r="M98" s="8" t="s">
        <v>52</v>
      </c>
      <c r="N98" s="2" t="s">
        <v>298</v>
      </c>
      <c r="O98" s="2" t="s">
        <v>1055</v>
      </c>
      <c r="P98" s="2" t="s">
        <v>65</v>
      </c>
      <c r="Q98" s="2" t="s">
        <v>65</v>
      </c>
      <c r="R98" s="2" t="s">
        <v>65</v>
      </c>
      <c r="S98" s="3">
        <v>1</v>
      </c>
      <c r="T98" s="3">
        <v>0</v>
      </c>
      <c r="U98" s="3">
        <v>0.03</v>
      </c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52</v>
      </c>
      <c r="AW98" s="2" t="s">
        <v>1064</v>
      </c>
      <c r="AX98" s="2" t="s">
        <v>52</v>
      </c>
      <c r="AY98" s="2" t="s">
        <v>52</v>
      </c>
    </row>
    <row r="99" spans="1:51" ht="30" customHeight="1">
      <c r="A99" s="8" t="s">
        <v>888</v>
      </c>
      <c r="B99" s="8" t="s">
        <v>52</v>
      </c>
      <c r="C99" s="8" t="s">
        <v>52</v>
      </c>
      <c r="D99" s="9"/>
      <c r="E99" s="13"/>
      <c r="F99" s="14">
        <f>TRUNC(SUMIF(N94:N98, N93, F94:F98),0)</f>
        <v>0</v>
      </c>
      <c r="G99" s="13"/>
      <c r="H99" s="14">
        <f>TRUNC(SUMIF(N94:N98, N93, H94:H98),0)</f>
        <v>0</v>
      </c>
      <c r="I99" s="13"/>
      <c r="J99" s="14">
        <f>TRUNC(SUMIF(N94:N98, N93, J94:J98),0)</f>
        <v>0</v>
      </c>
      <c r="K99" s="13"/>
      <c r="L99" s="14">
        <f>F99+H99+J99</f>
        <v>0</v>
      </c>
      <c r="M99" s="8" t="s">
        <v>52</v>
      </c>
      <c r="N99" s="2" t="s">
        <v>212</v>
      </c>
      <c r="O99" s="2" t="s">
        <v>212</v>
      </c>
      <c r="P99" s="2" t="s">
        <v>52</v>
      </c>
      <c r="Q99" s="2" t="s">
        <v>52</v>
      </c>
      <c r="R99" s="2" t="s">
        <v>52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52</v>
      </c>
      <c r="AW99" s="2" t="s">
        <v>52</v>
      </c>
      <c r="AX99" s="2" t="s">
        <v>52</v>
      </c>
      <c r="AY99" s="2" t="s">
        <v>52</v>
      </c>
    </row>
    <row r="100" spans="1:51" ht="30" customHeight="1">
      <c r="A100" s="9"/>
      <c r="B100" s="9"/>
      <c r="C100" s="9"/>
      <c r="D100" s="9"/>
      <c r="E100" s="13"/>
      <c r="F100" s="14"/>
      <c r="G100" s="13"/>
      <c r="H100" s="14"/>
      <c r="I100" s="13"/>
      <c r="J100" s="14"/>
      <c r="K100" s="13"/>
      <c r="L100" s="14"/>
      <c r="M100" s="9"/>
    </row>
    <row r="101" spans="1:51" ht="30" customHeight="1">
      <c r="A101" s="140" t="s">
        <v>1065</v>
      </c>
      <c r="B101" s="140"/>
      <c r="C101" s="140"/>
      <c r="D101" s="140"/>
      <c r="E101" s="141"/>
      <c r="F101" s="142"/>
      <c r="G101" s="141"/>
      <c r="H101" s="142"/>
      <c r="I101" s="141"/>
      <c r="J101" s="142"/>
      <c r="K101" s="141"/>
      <c r="L101" s="142"/>
      <c r="M101" s="140"/>
      <c r="N101" s="1" t="s">
        <v>63</v>
      </c>
    </row>
    <row r="102" spans="1:51" ht="30" customHeight="1">
      <c r="A102" s="8" t="s">
        <v>59</v>
      </c>
      <c r="B102" s="8" t="s">
        <v>1066</v>
      </c>
      <c r="C102" s="8" t="s">
        <v>96</v>
      </c>
      <c r="D102" s="9">
        <v>1.1000000000000001</v>
      </c>
      <c r="E102" s="13">
        <f>단가대비표!O120</f>
        <v>0</v>
      </c>
      <c r="F102" s="14">
        <f>TRUNC(E102*D102,1)</f>
        <v>0</v>
      </c>
      <c r="G102" s="13">
        <f>단가대비표!P120</f>
        <v>0</v>
      </c>
      <c r="H102" s="14">
        <f>TRUNC(G102*D102,1)</f>
        <v>0</v>
      </c>
      <c r="I102" s="13">
        <f>단가대비표!V120</f>
        <v>0</v>
      </c>
      <c r="J102" s="14">
        <f>TRUNC(I102*D102,1)</f>
        <v>0</v>
      </c>
      <c r="K102" s="13">
        <f t="shared" ref="K102:L106" si="9">TRUNC(E102+G102+I102,1)</f>
        <v>0</v>
      </c>
      <c r="L102" s="14">
        <f t="shared" si="9"/>
        <v>0</v>
      </c>
      <c r="M102" s="8" t="s">
        <v>52</v>
      </c>
      <c r="N102" s="2" t="s">
        <v>63</v>
      </c>
      <c r="O102" s="2" t="s">
        <v>1067</v>
      </c>
      <c r="P102" s="2" t="s">
        <v>65</v>
      </c>
      <c r="Q102" s="2" t="s">
        <v>65</v>
      </c>
      <c r="R102" s="2" t="s">
        <v>64</v>
      </c>
      <c r="S102" s="3"/>
      <c r="T102" s="3"/>
      <c r="U102" s="3"/>
      <c r="V102" s="3">
        <v>1</v>
      </c>
      <c r="W102" s="3">
        <v>2</v>
      </c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1068</v>
      </c>
      <c r="AX102" s="2" t="s">
        <v>52</v>
      </c>
      <c r="AY102" s="2" t="s">
        <v>52</v>
      </c>
    </row>
    <row r="103" spans="1:51" ht="30" customHeight="1">
      <c r="A103" s="8" t="s">
        <v>1046</v>
      </c>
      <c r="B103" s="8" t="s">
        <v>1047</v>
      </c>
      <c r="C103" s="8" t="s">
        <v>789</v>
      </c>
      <c r="D103" s="9">
        <v>1</v>
      </c>
      <c r="E103" s="13">
        <f>TRUNC(SUMIF(V102:V106, RIGHTB(O103, 1), F102:F106)*U103, 2)</f>
        <v>0</v>
      </c>
      <c r="F103" s="14">
        <f>TRUNC(E103*D103,1)</f>
        <v>0</v>
      </c>
      <c r="G103" s="13">
        <v>0</v>
      </c>
      <c r="H103" s="14">
        <f>TRUNC(G103*D103,1)</f>
        <v>0</v>
      </c>
      <c r="I103" s="13">
        <v>0</v>
      </c>
      <c r="J103" s="14">
        <f>TRUNC(I103*D103,1)</f>
        <v>0</v>
      </c>
      <c r="K103" s="13">
        <f t="shared" si="9"/>
        <v>0</v>
      </c>
      <c r="L103" s="14">
        <f t="shared" si="9"/>
        <v>0</v>
      </c>
      <c r="M103" s="8" t="s">
        <v>52</v>
      </c>
      <c r="N103" s="2" t="s">
        <v>63</v>
      </c>
      <c r="O103" s="2" t="s">
        <v>790</v>
      </c>
      <c r="P103" s="2" t="s">
        <v>65</v>
      </c>
      <c r="Q103" s="2" t="s">
        <v>65</v>
      </c>
      <c r="R103" s="2" t="s">
        <v>65</v>
      </c>
      <c r="S103" s="3">
        <v>0</v>
      </c>
      <c r="T103" s="3">
        <v>0</v>
      </c>
      <c r="U103" s="3">
        <v>0.15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52</v>
      </c>
      <c r="AW103" s="2" t="s">
        <v>1069</v>
      </c>
      <c r="AX103" s="2" t="s">
        <v>52</v>
      </c>
      <c r="AY103" s="2" t="s">
        <v>52</v>
      </c>
    </row>
    <row r="104" spans="1:51" ht="30" customHeight="1">
      <c r="A104" s="8" t="s">
        <v>1049</v>
      </c>
      <c r="B104" s="8" t="s">
        <v>1050</v>
      </c>
      <c r="C104" s="8" t="s">
        <v>789</v>
      </c>
      <c r="D104" s="9">
        <v>1</v>
      </c>
      <c r="E104" s="13">
        <f>TRUNC(SUMIF(W102:W106, RIGHTB(O104, 1), F102:F106)*U104, 2)</f>
        <v>0</v>
      </c>
      <c r="F104" s="14">
        <f>TRUNC(E104*D104,1)</f>
        <v>0</v>
      </c>
      <c r="G104" s="13">
        <v>0</v>
      </c>
      <c r="H104" s="14">
        <f>TRUNC(G104*D104,1)</f>
        <v>0</v>
      </c>
      <c r="I104" s="13">
        <v>0</v>
      </c>
      <c r="J104" s="14">
        <f>TRUNC(I104*D104,1)</f>
        <v>0</v>
      </c>
      <c r="K104" s="13">
        <f t="shared" si="9"/>
        <v>0</v>
      </c>
      <c r="L104" s="14">
        <f t="shared" si="9"/>
        <v>0</v>
      </c>
      <c r="M104" s="8" t="s">
        <v>52</v>
      </c>
      <c r="N104" s="2" t="s">
        <v>63</v>
      </c>
      <c r="O104" s="2" t="s">
        <v>1004</v>
      </c>
      <c r="P104" s="2" t="s">
        <v>65</v>
      </c>
      <c r="Q104" s="2" t="s">
        <v>65</v>
      </c>
      <c r="R104" s="2" t="s">
        <v>65</v>
      </c>
      <c r="S104" s="3">
        <v>0</v>
      </c>
      <c r="T104" s="3">
        <v>0</v>
      </c>
      <c r="U104" s="3">
        <v>0.02</v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1070</v>
      </c>
      <c r="AX104" s="2" t="s">
        <v>52</v>
      </c>
      <c r="AY104" s="2" t="s">
        <v>52</v>
      </c>
    </row>
    <row r="105" spans="1:51" ht="30" customHeight="1">
      <c r="A105" s="8" t="s">
        <v>1052</v>
      </c>
      <c r="B105" s="8" t="s">
        <v>884</v>
      </c>
      <c r="C105" s="8" t="s">
        <v>885</v>
      </c>
      <c r="D105" s="9">
        <v>0.08</v>
      </c>
      <c r="E105" s="13">
        <f>단가대비표!O180</f>
        <v>0</v>
      </c>
      <c r="F105" s="14">
        <f>TRUNC(E105*D105,1)</f>
        <v>0</v>
      </c>
      <c r="G105" s="13">
        <f>단가대비표!P180</f>
        <v>0</v>
      </c>
      <c r="H105" s="14">
        <f>TRUNC(G105*D105,1)</f>
        <v>0</v>
      </c>
      <c r="I105" s="13">
        <f>단가대비표!V180</f>
        <v>0</v>
      </c>
      <c r="J105" s="14">
        <f>TRUNC(I105*D105,1)</f>
        <v>0</v>
      </c>
      <c r="K105" s="13">
        <f t="shared" si="9"/>
        <v>0</v>
      </c>
      <c r="L105" s="14">
        <f t="shared" si="9"/>
        <v>0</v>
      </c>
      <c r="M105" s="8" t="s">
        <v>52</v>
      </c>
      <c r="N105" s="2" t="s">
        <v>63</v>
      </c>
      <c r="O105" s="2" t="s">
        <v>1053</v>
      </c>
      <c r="P105" s="2" t="s">
        <v>65</v>
      </c>
      <c r="Q105" s="2" t="s">
        <v>65</v>
      </c>
      <c r="R105" s="2" t="s">
        <v>64</v>
      </c>
      <c r="S105" s="3"/>
      <c r="T105" s="3"/>
      <c r="U105" s="3"/>
      <c r="V105" s="3"/>
      <c r="W105" s="3"/>
      <c r="X105" s="3">
        <v>3</v>
      </c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1071</v>
      </c>
      <c r="AX105" s="2" t="s">
        <v>52</v>
      </c>
      <c r="AY105" s="2" t="s">
        <v>52</v>
      </c>
    </row>
    <row r="106" spans="1:51" ht="30" customHeight="1">
      <c r="A106" s="8" t="s">
        <v>959</v>
      </c>
      <c r="B106" s="8" t="s">
        <v>960</v>
      </c>
      <c r="C106" s="8" t="s">
        <v>789</v>
      </c>
      <c r="D106" s="9">
        <v>1</v>
      </c>
      <c r="E106" s="13">
        <f>TRUNC(SUMIF(X102:X106, RIGHTB(O106, 1), H102:H106)*U106, 2)</f>
        <v>0</v>
      </c>
      <c r="F106" s="14">
        <f>TRUNC(E106*D106,1)</f>
        <v>0</v>
      </c>
      <c r="G106" s="13">
        <v>0</v>
      </c>
      <c r="H106" s="14">
        <f>TRUNC(G106*D106,1)</f>
        <v>0</v>
      </c>
      <c r="I106" s="13">
        <v>0</v>
      </c>
      <c r="J106" s="14">
        <f>TRUNC(I106*D106,1)</f>
        <v>0</v>
      </c>
      <c r="K106" s="13">
        <f t="shared" si="9"/>
        <v>0</v>
      </c>
      <c r="L106" s="14">
        <f t="shared" si="9"/>
        <v>0</v>
      </c>
      <c r="M106" s="8" t="s">
        <v>52</v>
      </c>
      <c r="N106" s="2" t="s">
        <v>63</v>
      </c>
      <c r="O106" s="2" t="s">
        <v>1055</v>
      </c>
      <c r="P106" s="2" t="s">
        <v>65</v>
      </c>
      <c r="Q106" s="2" t="s">
        <v>65</v>
      </c>
      <c r="R106" s="2" t="s">
        <v>65</v>
      </c>
      <c r="S106" s="3">
        <v>1</v>
      </c>
      <c r="T106" s="3">
        <v>0</v>
      </c>
      <c r="U106" s="3">
        <v>0.03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1072</v>
      </c>
      <c r="AX106" s="2" t="s">
        <v>52</v>
      </c>
      <c r="AY106" s="2" t="s">
        <v>52</v>
      </c>
    </row>
    <row r="107" spans="1:51" ht="30" customHeight="1">
      <c r="A107" s="8" t="s">
        <v>888</v>
      </c>
      <c r="B107" s="8" t="s">
        <v>52</v>
      </c>
      <c r="C107" s="8" t="s">
        <v>52</v>
      </c>
      <c r="D107" s="9"/>
      <c r="E107" s="13"/>
      <c r="F107" s="14">
        <f>TRUNC(SUMIF(N102:N106, N101, F102:F106),0)</f>
        <v>0</v>
      </c>
      <c r="G107" s="13"/>
      <c r="H107" s="14">
        <f>TRUNC(SUMIF(N102:N106, N101, H102:H106),0)</f>
        <v>0</v>
      </c>
      <c r="I107" s="13"/>
      <c r="J107" s="14">
        <f>TRUNC(SUMIF(N102:N106, N101, J102:J106),0)</f>
        <v>0</v>
      </c>
      <c r="K107" s="13"/>
      <c r="L107" s="14">
        <f>F107+H107+J107</f>
        <v>0</v>
      </c>
      <c r="M107" s="8" t="s">
        <v>52</v>
      </c>
      <c r="N107" s="2" t="s">
        <v>212</v>
      </c>
      <c r="O107" s="2" t="s">
        <v>212</v>
      </c>
      <c r="P107" s="2" t="s">
        <v>52</v>
      </c>
      <c r="Q107" s="2" t="s">
        <v>52</v>
      </c>
      <c r="R107" s="2" t="s">
        <v>52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52</v>
      </c>
      <c r="AW107" s="2" t="s">
        <v>52</v>
      </c>
      <c r="AX107" s="2" t="s">
        <v>52</v>
      </c>
      <c r="AY107" s="2" t="s">
        <v>52</v>
      </c>
    </row>
    <row r="108" spans="1:51" ht="30" customHeight="1">
      <c r="A108" s="9"/>
      <c r="B108" s="9"/>
      <c r="C108" s="9"/>
      <c r="D108" s="9"/>
      <c r="E108" s="13"/>
      <c r="F108" s="14"/>
      <c r="G108" s="13"/>
      <c r="H108" s="14"/>
      <c r="I108" s="13"/>
      <c r="J108" s="14"/>
      <c r="K108" s="13"/>
      <c r="L108" s="14"/>
      <c r="M108" s="9"/>
    </row>
    <row r="109" spans="1:51" ht="30" customHeight="1">
      <c r="A109" s="140" t="s">
        <v>1073</v>
      </c>
      <c r="B109" s="140"/>
      <c r="C109" s="140"/>
      <c r="D109" s="140"/>
      <c r="E109" s="141"/>
      <c r="F109" s="142"/>
      <c r="G109" s="141"/>
      <c r="H109" s="142"/>
      <c r="I109" s="141"/>
      <c r="J109" s="142"/>
      <c r="K109" s="141"/>
      <c r="L109" s="142"/>
      <c r="M109" s="140"/>
      <c r="N109" s="1" t="s">
        <v>69</v>
      </c>
    </row>
    <row r="110" spans="1:51" ht="30" customHeight="1">
      <c r="A110" s="8" t="s">
        <v>59</v>
      </c>
      <c r="B110" s="8" t="s">
        <v>1074</v>
      </c>
      <c r="C110" s="8" t="s">
        <v>96</v>
      </c>
      <c r="D110" s="9">
        <v>1.1000000000000001</v>
      </c>
      <c r="E110" s="13">
        <f>단가대비표!O121</f>
        <v>0</v>
      </c>
      <c r="F110" s="14">
        <f>TRUNC(E110*D110,1)</f>
        <v>0</v>
      </c>
      <c r="G110" s="13">
        <f>단가대비표!P121</f>
        <v>0</v>
      </c>
      <c r="H110" s="14">
        <f>TRUNC(G110*D110,1)</f>
        <v>0</v>
      </c>
      <c r="I110" s="13">
        <f>단가대비표!V121</f>
        <v>0</v>
      </c>
      <c r="J110" s="14">
        <f>TRUNC(I110*D110,1)</f>
        <v>0</v>
      </c>
      <c r="K110" s="13">
        <f t="shared" ref="K110:L114" si="10">TRUNC(E110+G110+I110,1)</f>
        <v>0</v>
      </c>
      <c r="L110" s="14">
        <f t="shared" si="10"/>
        <v>0</v>
      </c>
      <c r="M110" s="8" t="s">
        <v>52</v>
      </c>
      <c r="N110" s="2" t="s">
        <v>69</v>
      </c>
      <c r="O110" s="2" t="s">
        <v>1075</v>
      </c>
      <c r="P110" s="2" t="s">
        <v>65</v>
      </c>
      <c r="Q110" s="2" t="s">
        <v>65</v>
      </c>
      <c r="R110" s="2" t="s">
        <v>64</v>
      </c>
      <c r="S110" s="3"/>
      <c r="T110" s="3"/>
      <c r="U110" s="3"/>
      <c r="V110" s="3">
        <v>1</v>
      </c>
      <c r="W110" s="3">
        <v>2</v>
      </c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1076</v>
      </c>
      <c r="AX110" s="2" t="s">
        <v>52</v>
      </c>
      <c r="AY110" s="2" t="s">
        <v>52</v>
      </c>
    </row>
    <row r="111" spans="1:51" ht="30" customHeight="1">
      <c r="A111" s="8" t="s">
        <v>1046</v>
      </c>
      <c r="B111" s="8" t="s">
        <v>1047</v>
      </c>
      <c r="C111" s="8" t="s">
        <v>789</v>
      </c>
      <c r="D111" s="9">
        <v>1</v>
      </c>
      <c r="E111" s="13">
        <f>TRUNC(SUMIF(V110:V114, RIGHTB(O111, 1), F110:F114)*U111, 2)</f>
        <v>0</v>
      </c>
      <c r="F111" s="14">
        <f>TRUNC(E111*D111,1)</f>
        <v>0</v>
      </c>
      <c r="G111" s="13">
        <v>0</v>
      </c>
      <c r="H111" s="14">
        <f>TRUNC(G111*D111,1)</f>
        <v>0</v>
      </c>
      <c r="I111" s="13">
        <v>0</v>
      </c>
      <c r="J111" s="14">
        <f>TRUNC(I111*D111,1)</f>
        <v>0</v>
      </c>
      <c r="K111" s="13">
        <f t="shared" si="10"/>
        <v>0</v>
      </c>
      <c r="L111" s="14">
        <f t="shared" si="10"/>
        <v>0</v>
      </c>
      <c r="M111" s="8" t="s">
        <v>52</v>
      </c>
      <c r="N111" s="2" t="s">
        <v>69</v>
      </c>
      <c r="O111" s="2" t="s">
        <v>790</v>
      </c>
      <c r="P111" s="2" t="s">
        <v>65</v>
      </c>
      <c r="Q111" s="2" t="s">
        <v>65</v>
      </c>
      <c r="R111" s="2" t="s">
        <v>65</v>
      </c>
      <c r="S111" s="3">
        <v>0</v>
      </c>
      <c r="T111" s="3">
        <v>0</v>
      </c>
      <c r="U111" s="3">
        <v>0.15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52</v>
      </c>
      <c r="AW111" s="2" t="s">
        <v>1077</v>
      </c>
      <c r="AX111" s="2" t="s">
        <v>52</v>
      </c>
      <c r="AY111" s="2" t="s">
        <v>52</v>
      </c>
    </row>
    <row r="112" spans="1:51" ht="30" customHeight="1">
      <c r="A112" s="8" t="s">
        <v>1049</v>
      </c>
      <c r="B112" s="8" t="s">
        <v>1050</v>
      </c>
      <c r="C112" s="8" t="s">
        <v>789</v>
      </c>
      <c r="D112" s="9">
        <v>1</v>
      </c>
      <c r="E112" s="13">
        <f>TRUNC(SUMIF(W110:W114, RIGHTB(O112, 1), F110:F114)*U112, 2)</f>
        <v>0</v>
      </c>
      <c r="F112" s="14">
        <f>TRUNC(E112*D112,1)</f>
        <v>0</v>
      </c>
      <c r="G112" s="13">
        <v>0</v>
      </c>
      <c r="H112" s="14">
        <f>TRUNC(G112*D112,1)</f>
        <v>0</v>
      </c>
      <c r="I112" s="13">
        <v>0</v>
      </c>
      <c r="J112" s="14">
        <f>TRUNC(I112*D112,1)</f>
        <v>0</v>
      </c>
      <c r="K112" s="13">
        <f t="shared" si="10"/>
        <v>0</v>
      </c>
      <c r="L112" s="14">
        <f t="shared" si="10"/>
        <v>0</v>
      </c>
      <c r="M112" s="8" t="s">
        <v>52</v>
      </c>
      <c r="N112" s="2" t="s">
        <v>69</v>
      </c>
      <c r="O112" s="2" t="s">
        <v>1004</v>
      </c>
      <c r="P112" s="2" t="s">
        <v>65</v>
      </c>
      <c r="Q112" s="2" t="s">
        <v>65</v>
      </c>
      <c r="R112" s="2" t="s">
        <v>65</v>
      </c>
      <c r="S112" s="3">
        <v>0</v>
      </c>
      <c r="T112" s="3">
        <v>0</v>
      </c>
      <c r="U112" s="3">
        <v>0.02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52</v>
      </c>
      <c r="AW112" s="2" t="s">
        <v>1078</v>
      </c>
      <c r="AX112" s="2" t="s">
        <v>52</v>
      </c>
      <c r="AY112" s="2" t="s">
        <v>52</v>
      </c>
    </row>
    <row r="113" spans="1:51" ht="30" customHeight="1">
      <c r="A113" s="8" t="s">
        <v>1052</v>
      </c>
      <c r="B113" s="8" t="s">
        <v>884</v>
      </c>
      <c r="C113" s="8" t="s">
        <v>885</v>
      </c>
      <c r="D113" s="9">
        <v>0.1</v>
      </c>
      <c r="E113" s="13">
        <f>단가대비표!O180</f>
        <v>0</v>
      </c>
      <c r="F113" s="14">
        <f>TRUNC(E113*D113,1)</f>
        <v>0</v>
      </c>
      <c r="G113" s="13">
        <f>단가대비표!P180</f>
        <v>0</v>
      </c>
      <c r="H113" s="14">
        <f>TRUNC(G113*D113,1)</f>
        <v>0</v>
      </c>
      <c r="I113" s="13">
        <f>단가대비표!V180</f>
        <v>0</v>
      </c>
      <c r="J113" s="14">
        <f>TRUNC(I113*D113,1)</f>
        <v>0</v>
      </c>
      <c r="K113" s="13">
        <f t="shared" si="10"/>
        <v>0</v>
      </c>
      <c r="L113" s="14">
        <f t="shared" si="10"/>
        <v>0</v>
      </c>
      <c r="M113" s="8" t="s">
        <v>52</v>
      </c>
      <c r="N113" s="2" t="s">
        <v>69</v>
      </c>
      <c r="O113" s="2" t="s">
        <v>1053</v>
      </c>
      <c r="P113" s="2" t="s">
        <v>65</v>
      </c>
      <c r="Q113" s="2" t="s">
        <v>65</v>
      </c>
      <c r="R113" s="2" t="s">
        <v>64</v>
      </c>
      <c r="S113" s="3"/>
      <c r="T113" s="3"/>
      <c r="U113" s="3"/>
      <c r="V113" s="3"/>
      <c r="W113" s="3"/>
      <c r="X113" s="3">
        <v>3</v>
      </c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1079</v>
      </c>
      <c r="AX113" s="2" t="s">
        <v>52</v>
      </c>
      <c r="AY113" s="2" t="s">
        <v>52</v>
      </c>
    </row>
    <row r="114" spans="1:51" ht="30" customHeight="1">
      <c r="A114" s="8" t="s">
        <v>959</v>
      </c>
      <c r="B114" s="8" t="s">
        <v>960</v>
      </c>
      <c r="C114" s="8" t="s">
        <v>789</v>
      </c>
      <c r="D114" s="9">
        <v>1</v>
      </c>
      <c r="E114" s="13">
        <f>TRUNC(SUMIF(X110:X114, RIGHTB(O114, 1), H110:H114)*U114, 2)</f>
        <v>0</v>
      </c>
      <c r="F114" s="14">
        <f>TRUNC(E114*D114,1)</f>
        <v>0</v>
      </c>
      <c r="G114" s="13">
        <v>0</v>
      </c>
      <c r="H114" s="14">
        <f>TRUNC(G114*D114,1)</f>
        <v>0</v>
      </c>
      <c r="I114" s="13">
        <v>0</v>
      </c>
      <c r="J114" s="14">
        <f>TRUNC(I114*D114,1)</f>
        <v>0</v>
      </c>
      <c r="K114" s="13">
        <f t="shared" si="10"/>
        <v>0</v>
      </c>
      <c r="L114" s="14">
        <f t="shared" si="10"/>
        <v>0</v>
      </c>
      <c r="M114" s="8" t="s">
        <v>52</v>
      </c>
      <c r="N114" s="2" t="s">
        <v>69</v>
      </c>
      <c r="O114" s="2" t="s">
        <v>1055</v>
      </c>
      <c r="P114" s="2" t="s">
        <v>65</v>
      </c>
      <c r="Q114" s="2" t="s">
        <v>65</v>
      </c>
      <c r="R114" s="2" t="s">
        <v>65</v>
      </c>
      <c r="S114" s="3">
        <v>1</v>
      </c>
      <c r="T114" s="3">
        <v>0</v>
      </c>
      <c r="U114" s="3">
        <v>0.03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1080</v>
      </c>
      <c r="AX114" s="2" t="s">
        <v>52</v>
      </c>
      <c r="AY114" s="2" t="s">
        <v>52</v>
      </c>
    </row>
    <row r="115" spans="1:51" ht="30" customHeight="1">
      <c r="A115" s="8" t="s">
        <v>888</v>
      </c>
      <c r="B115" s="8" t="s">
        <v>52</v>
      </c>
      <c r="C115" s="8" t="s">
        <v>52</v>
      </c>
      <c r="D115" s="9"/>
      <c r="E115" s="13"/>
      <c r="F115" s="14">
        <f>TRUNC(SUMIF(N110:N114, N109, F110:F114),0)</f>
        <v>0</v>
      </c>
      <c r="G115" s="13"/>
      <c r="H115" s="14">
        <f>TRUNC(SUMIF(N110:N114, N109, H110:H114),0)</f>
        <v>0</v>
      </c>
      <c r="I115" s="13"/>
      <c r="J115" s="14">
        <f>TRUNC(SUMIF(N110:N114, N109, J110:J114),0)</f>
        <v>0</v>
      </c>
      <c r="K115" s="13"/>
      <c r="L115" s="14">
        <f>F115+H115+J115</f>
        <v>0</v>
      </c>
      <c r="M115" s="8" t="s">
        <v>52</v>
      </c>
      <c r="N115" s="2" t="s">
        <v>212</v>
      </c>
      <c r="O115" s="2" t="s">
        <v>212</v>
      </c>
      <c r="P115" s="2" t="s">
        <v>52</v>
      </c>
      <c r="Q115" s="2" t="s">
        <v>52</v>
      </c>
      <c r="R115" s="2" t="s">
        <v>52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52</v>
      </c>
      <c r="AX115" s="2" t="s">
        <v>52</v>
      </c>
      <c r="AY115" s="2" t="s">
        <v>52</v>
      </c>
    </row>
    <row r="116" spans="1:51" ht="30" customHeight="1">
      <c r="A116" s="9"/>
      <c r="B116" s="9"/>
      <c r="C116" s="9"/>
      <c r="D116" s="9"/>
      <c r="E116" s="13"/>
      <c r="F116" s="14"/>
      <c r="G116" s="13"/>
      <c r="H116" s="14"/>
      <c r="I116" s="13"/>
      <c r="J116" s="14"/>
      <c r="K116" s="13"/>
      <c r="L116" s="14"/>
      <c r="M116" s="9"/>
    </row>
    <row r="117" spans="1:51" ht="30" customHeight="1">
      <c r="A117" s="140" t="s">
        <v>1081</v>
      </c>
      <c r="B117" s="140"/>
      <c r="C117" s="140"/>
      <c r="D117" s="140"/>
      <c r="E117" s="141"/>
      <c r="F117" s="142"/>
      <c r="G117" s="141"/>
      <c r="H117" s="142"/>
      <c r="I117" s="141"/>
      <c r="J117" s="142"/>
      <c r="K117" s="141"/>
      <c r="L117" s="142"/>
      <c r="M117" s="140"/>
      <c r="N117" s="1" t="s">
        <v>73</v>
      </c>
    </row>
    <row r="118" spans="1:51" ht="30" customHeight="1">
      <c r="A118" s="8" t="s">
        <v>59</v>
      </c>
      <c r="B118" s="8" t="s">
        <v>1082</v>
      </c>
      <c r="C118" s="8" t="s">
        <v>96</v>
      </c>
      <c r="D118" s="9">
        <v>1.1000000000000001</v>
      </c>
      <c r="E118" s="13">
        <f>단가대비표!O122</f>
        <v>0</v>
      </c>
      <c r="F118" s="14">
        <f>TRUNC(E118*D118,1)</f>
        <v>0</v>
      </c>
      <c r="G118" s="13">
        <f>단가대비표!P122</f>
        <v>0</v>
      </c>
      <c r="H118" s="14">
        <f>TRUNC(G118*D118,1)</f>
        <v>0</v>
      </c>
      <c r="I118" s="13">
        <f>단가대비표!V122</f>
        <v>0</v>
      </c>
      <c r="J118" s="14">
        <f>TRUNC(I118*D118,1)</f>
        <v>0</v>
      </c>
      <c r="K118" s="13">
        <f t="shared" ref="K118:L122" si="11">TRUNC(E118+G118+I118,1)</f>
        <v>0</v>
      </c>
      <c r="L118" s="14">
        <f t="shared" si="11"/>
        <v>0</v>
      </c>
      <c r="M118" s="8" t="s">
        <v>52</v>
      </c>
      <c r="N118" s="2" t="s">
        <v>73</v>
      </c>
      <c r="O118" s="2" t="s">
        <v>1083</v>
      </c>
      <c r="P118" s="2" t="s">
        <v>65</v>
      </c>
      <c r="Q118" s="2" t="s">
        <v>65</v>
      </c>
      <c r="R118" s="2" t="s">
        <v>64</v>
      </c>
      <c r="S118" s="3"/>
      <c r="T118" s="3"/>
      <c r="U118" s="3"/>
      <c r="V118" s="3">
        <v>1</v>
      </c>
      <c r="W118" s="3">
        <v>2</v>
      </c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52</v>
      </c>
      <c r="AW118" s="2" t="s">
        <v>1084</v>
      </c>
      <c r="AX118" s="2" t="s">
        <v>52</v>
      </c>
      <c r="AY118" s="2" t="s">
        <v>52</v>
      </c>
    </row>
    <row r="119" spans="1:51" ht="30" customHeight="1">
      <c r="A119" s="8" t="s">
        <v>1046</v>
      </c>
      <c r="B119" s="8" t="s">
        <v>1047</v>
      </c>
      <c r="C119" s="8" t="s">
        <v>789</v>
      </c>
      <c r="D119" s="9">
        <v>1</v>
      </c>
      <c r="E119" s="13">
        <f>TRUNC(SUMIF(V118:V122, RIGHTB(O119, 1), F118:F122)*U119, 2)</f>
        <v>0</v>
      </c>
      <c r="F119" s="14">
        <f>TRUNC(E119*D119,1)</f>
        <v>0</v>
      </c>
      <c r="G119" s="13">
        <v>0</v>
      </c>
      <c r="H119" s="14">
        <f>TRUNC(G119*D119,1)</f>
        <v>0</v>
      </c>
      <c r="I119" s="13">
        <v>0</v>
      </c>
      <c r="J119" s="14">
        <f>TRUNC(I119*D119,1)</f>
        <v>0</v>
      </c>
      <c r="K119" s="13">
        <f t="shared" si="11"/>
        <v>0</v>
      </c>
      <c r="L119" s="14">
        <f t="shared" si="11"/>
        <v>0</v>
      </c>
      <c r="M119" s="8" t="s">
        <v>52</v>
      </c>
      <c r="N119" s="2" t="s">
        <v>73</v>
      </c>
      <c r="O119" s="2" t="s">
        <v>790</v>
      </c>
      <c r="P119" s="2" t="s">
        <v>65</v>
      </c>
      <c r="Q119" s="2" t="s">
        <v>65</v>
      </c>
      <c r="R119" s="2" t="s">
        <v>65</v>
      </c>
      <c r="S119" s="3">
        <v>0</v>
      </c>
      <c r="T119" s="3">
        <v>0</v>
      </c>
      <c r="U119" s="3">
        <v>0.15</v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1085</v>
      </c>
      <c r="AX119" s="2" t="s">
        <v>52</v>
      </c>
      <c r="AY119" s="2" t="s">
        <v>52</v>
      </c>
    </row>
    <row r="120" spans="1:51" ht="30" customHeight="1">
      <c r="A120" s="8" t="s">
        <v>1049</v>
      </c>
      <c r="B120" s="8" t="s">
        <v>1050</v>
      </c>
      <c r="C120" s="8" t="s">
        <v>789</v>
      </c>
      <c r="D120" s="9">
        <v>1</v>
      </c>
      <c r="E120" s="13">
        <f>TRUNC(SUMIF(W118:W122, RIGHTB(O120, 1), F118:F122)*U120, 2)</f>
        <v>0</v>
      </c>
      <c r="F120" s="14">
        <f>TRUNC(E120*D120,1)</f>
        <v>0</v>
      </c>
      <c r="G120" s="13">
        <v>0</v>
      </c>
      <c r="H120" s="14">
        <f>TRUNC(G120*D120,1)</f>
        <v>0</v>
      </c>
      <c r="I120" s="13">
        <v>0</v>
      </c>
      <c r="J120" s="14">
        <f>TRUNC(I120*D120,1)</f>
        <v>0</v>
      </c>
      <c r="K120" s="13">
        <f t="shared" si="11"/>
        <v>0</v>
      </c>
      <c r="L120" s="14">
        <f t="shared" si="11"/>
        <v>0</v>
      </c>
      <c r="M120" s="8" t="s">
        <v>52</v>
      </c>
      <c r="N120" s="2" t="s">
        <v>73</v>
      </c>
      <c r="O120" s="2" t="s">
        <v>1004</v>
      </c>
      <c r="P120" s="2" t="s">
        <v>65</v>
      </c>
      <c r="Q120" s="2" t="s">
        <v>65</v>
      </c>
      <c r="R120" s="2" t="s">
        <v>65</v>
      </c>
      <c r="S120" s="3">
        <v>0</v>
      </c>
      <c r="T120" s="3">
        <v>0</v>
      </c>
      <c r="U120" s="3">
        <v>0.02</v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1086</v>
      </c>
      <c r="AX120" s="2" t="s">
        <v>52</v>
      </c>
      <c r="AY120" s="2" t="s">
        <v>52</v>
      </c>
    </row>
    <row r="121" spans="1:51" ht="30" customHeight="1">
      <c r="A121" s="8" t="s">
        <v>1052</v>
      </c>
      <c r="B121" s="8" t="s">
        <v>884</v>
      </c>
      <c r="C121" s="8" t="s">
        <v>885</v>
      </c>
      <c r="D121" s="9">
        <v>0.13</v>
      </c>
      <c r="E121" s="13">
        <f>단가대비표!O180</f>
        <v>0</v>
      </c>
      <c r="F121" s="14">
        <f>TRUNC(E121*D121,1)</f>
        <v>0</v>
      </c>
      <c r="G121" s="13">
        <f>단가대비표!P180</f>
        <v>0</v>
      </c>
      <c r="H121" s="14">
        <f>TRUNC(G121*D121,1)</f>
        <v>0</v>
      </c>
      <c r="I121" s="13">
        <f>단가대비표!V180</f>
        <v>0</v>
      </c>
      <c r="J121" s="14">
        <f>TRUNC(I121*D121,1)</f>
        <v>0</v>
      </c>
      <c r="K121" s="13">
        <f t="shared" si="11"/>
        <v>0</v>
      </c>
      <c r="L121" s="14">
        <f t="shared" si="11"/>
        <v>0</v>
      </c>
      <c r="M121" s="8" t="s">
        <v>52</v>
      </c>
      <c r="N121" s="2" t="s">
        <v>73</v>
      </c>
      <c r="O121" s="2" t="s">
        <v>1053</v>
      </c>
      <c r="P121" s="2" t="s">
        <v>65</v>
      </c>
      <c r="Q121" s="2" t="s">
        <v>65</v>
      </c>
      <c r="R121" s="2" t="s">
        <v>64</v>
      </c>
      <c r="S121" s="3"/>
      <c r="T121" s="3"/>
      <c r="U121" s="3"/>
      <c r="V121" s="3"/>
      <c r="W121" s="3"/>
      <c r="X121" s="3">
        <v>3</v>
      </c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1087</v>
      </c>
      <c r="AX121" s="2" t="s">
        <v>52</v>
      </c>
      <c r="AY121" s="2" t="s">
        <v>52</v>
      </c>
    </row>
    <row r="122" spans="1:51" ht="30" customHeight="1">
      <c r="A122" s="8" t="s">
        <v>959</v>
      </c>
      <c r="B122" s="8" t="s">
        <v>960</v>
      </c>
      <c r="C122" s="8" t="s">
        <v>789</v>
      </c>
      <c r="D122" s="9">
        <v>1</v>
      </c>
      <c r="E122" s="13">
        <f>TRUNC(SUMIF(X118:X122, RIGHTB(O122, 1), H118:H122)*U122, 2)</f>
        <v>0</v>
      </c>
      <c r="F122" s="14">
        <f>TRUNC(E122*D122,1)</f>
        <v>0</v>
      </c>
      <c r="G122" s="13">
        <v>0</v>
      </c>
      <c r="H122" s="14">
        <f>TRUNC(G122*D122,1)</f>
        <v>0</v>
      </c>
      <c r="I122" s="13">
        <v>0</v>
      </c>
      <c r="J122" s="14">
        <f>TRUNC(I122*D122,1)</f>
        <v>0</v>
      </c>
      <c r="K122" s="13">
        <f t="shared" si="11"/>
        <v>0</v>
      </c>
      <c r="L122" s="14">
        <f t="shared" si="11"/>
        <v>0</v>
      </c>
      <c r="M122" s="8" t="s">
        <v>52</v>
      </c>
      <c r="N122" s="2" t="s">
        <v>73</v>
      </c>
      <c r="O122" s="2" t="s">
        <v>1055</v>
      </c>
      <c r="P122" s="2" t="s">
        <v>65</v>
      </c>
      <c r="Q122" s="2" t="s">
        <v>65</v>
      </c>
      <c r="R122" s="2" t="s">
        <v>65</v>
      </c>
      <c r="S122" s="3">
        <v>1</v>
      </c>
      <c r="T122" s="3">
        <v>0</v>
      </c>
      <c r="U122" s="3">
        <v>0.03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52</v>
      </c>
      <c r="AW122" s="2" t="s">
        <v>1088</v>
      </c>
      <c r="AX122" s="2" t="s">
        <v>52</v>
      </c>
      <c r="AY122" s="2" t="s">
        <v>52</v>
      </c>
    </row>
    <row r="123" spans="1:51" ht="30" customHeight="1">
      <c r="A123" s="8" t="s">
        <v>888</v>
      </c>
      <c r="B123" s="8" t="s">
        <v>52</v>
      </c>
      <c r="C123" s="8" t="s">
        <v>52</v>
      </c>
      <c r="D123" s="9"/>
      <c r="E123" s="13"/>
      <c r="F123" s="14">
        <f>TRUNC(SUMIF(N118:N122, N117, F118:F122),0)</f>
        <v>0</v>
      </c>
      <c r="G123" s="13"/>
      <c r="H123" s="14">
        <f>TRUNC(SUMIF(N118:N122, N117, H118:H122),0)</f>
        <v>0</v>
      </c>
      <c r="I123" s="13"/>
      <c r="J123" s="14">
        <f>TRUNC(SUMIF(N118:N122, N117, J118:J122),0)</f>
        <v>0</v>
      </c>
      <c r="K123" s="13"/>
      <c r="L123" s="14">
        <f>F123+H123+J123</f>
        <v>0</v>
      </c>
      <c r="M123" s="8" t="s">
        <v>52</v>
      </c>
      <c r="N123" s="2" t="s">
        <v>212</v>
      </c>
      <c r="O123" s="2" t="s">
        <v>212</v>
      </c>
      <c r="P123" s="2" t="s">
        <v>52</v>
      </c>
      <c r="Q123" s="2" t="s">
        <v>52</v>
      </c>
      <c r="R123" s="2" t="s">
        <v>52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2" t="s">
        <v>52</v>
      </c>
      <c r="AW123" s="2" t="s">
        <v>52</v>
      </c>
      <c r="AX123" s="2" t="s">
        <v>52</v>
      </c>
      <c r="AY123" s="2" t="s">
        <v>52</v>
      </c>
    </row>
    <row r="124" spans="1:51" ht="30" customHeight="1">
      <c r="A124" s="9"/>
      <c r="B124" s="9"/>
      <c r="C124" s="9"/>
      <c r="D124" s="9"/>
      <c r="E124" s="13"/>
      <c r="F124" s="14"/>
      <c r="G124" s="13"/>
      <c r="H124" s="14"/>
      <c r="I124" s="13"/>
      <c r="J124" s="14"/>
      <c r="K124" s="13"/>
      <c r="L124" s="14"/>
      <c r="M124" s="9"/>
    </row>
    <row r="125" spans="1:51" ht="30" customHeight="1">
      <c r="A125" s="140" t="s">
        <v>1089</v>
      </c>
      <c r="B125" s="140"/>
      <c r="C125" s="140"/>
      <c r="D125" s="140"/>
      <c r="E125" s="141"/>
      <c r="F125" s="142"/>
      <c r="G125" s="141"/>
      <c r="H125" s="142"/>
      <c r="I125" s="141"/>
      <c r="J125" s="142"/>
      <c r="K125" s="141"/>
      <c r="L125" s="142"/>
      <c r="M125" s="140"/>
      <c r="N125" s="1" t="s">
        <v>532</v>
      </c>
    </row>
    <row r="126" spans="1:51" ht="30" customHeight="1">
      <c r="A126" s="8" t="s">
        <v>59</v>
      </c>
      <c r="B126" s="8" t="s">
        <v>1090</v>
      </c>
      <c r="C126" s="8" t="s">
        <v>96</v>
      </c>
      <c r="D126" s="9">
        <v>1.1000000000000001</v>
      </c>
      <c r="E126" s="13">
        <f>단가대비표!O123</f>
        <v>0</v>
      </c>
      <c r="F126" s="14">
        <f>TRUNC(E126*D126,1)</f>
        <v>0</v>
      </c>
      <c r="G126" s="13">
        <f>단가대비표!P123</f>
        <v>0</v>
      </c>
      <c r="H126" s="14">
        <f>TRUNC(G126*D126,1)</f>
        <v>0</v>
      </c>
      <c r="I126" s="13">
        <f>단가대비표!V123</f>
        <v>0</v>
      </c>
      <c r="J126" s="14">
        <f>TRUNC(I126*D126,1)</f>
        <v>0</v>
      </c>
      <c r="K126" s="13">
        <f t="shared" ref="K126:L130" si="12">TRUNC(E126+G126+I126,1)</f>
        <v>0</v>
      </c>
      <c r="L126" s="14">
        <f t="shared" si="12"/>
        <v>0</v>
      </c>
      <c r="M126" s="8" t="s">
        <v>52</v>
      </c>
      <c r="N126" s="2" t="s">
        <v>532</v>
      </c>
      <c r="O126" s="2" t="s">
        <v>1091</v>
      </c>
      <c r="P126" s="2" t="s">
        <v>65</v>
      </c>
      <c r="Q126" s="2" t="s">
        <v>65</v>
      </c>
      <c r="R126" s="2" t="s">
        <v>64</v>
      </c>
      <c r="S126" s="3"/>
      <c r="T126" s="3"/>
      <c r="U126" s="3"/>
      <c r="V126" s="3">
        <v>1</v>
      </c>
      <c r="W126" s="3">
        <v>2</v>
      </c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1092</v>
      </c>
      <c r="AX126" s="2" t="s">
        <v>52</v>
      </c>
      <c r="AY126" s="2" t="s">
        <v>52</v>
      </c>
    </row>
    <row r="127" spans="1:51" ht="30" customHeight="1">
      <c r="A127" s="8" t="s">
        <v>1046</v>
      </c>
      <c r="B127" s="8" t="s">
        <v>1047</v>
      </c>
      <c r="C127" s="8" t="s">
        <v>789</v>
      </c>
      <c r="D127" s="9">
        <v>1</v>
      </c>
      <c r="E127" s="13">
        <f>TRUNC(SUMIF(V126:V130, RIGHTB(O127, 1), F126:F130)*U127, 2)</f>
        <v>0</v>
      </c>
      <c r="F127" s="14">
        <f>TRUNC(E127*D127,1)</f>
        <v>0</v>
      </c>
      <c r="G127" s="13">
        <v>0</v>
      </c>
      <c r="H127" s="14">
        <f>TRUNC(G127*D127,1)</f>
        <v>0</v>
      </c>
      <c r="I127" s="13">
        <v>0</v>
      </c>
      <c r="J127" s="14">
        <f>TRUNC(I127*D127,1)</f>
        <v>0</v>
      </c>
      <c r="K127" s="13">
        <f t="shared" si="12"/>
        <v>0</v>
      </c>
      <c r="L127" s="14">
        <f t="shared" si="12"/>
        <v>0</v>
      </c>
      <c r="M127" s="8" t="s">
        <v>52</v>
      </c>
      <c r="N127" s="2" t="s">
        <v>532</v>
      </c>
      <c r="O127" s="2" t="s">
        <v>790</v>
      </c>
      <c r="P127" s="2" t="s">
        <v>65</v>
      </c>
      <c r="Q127" s="2" t="s">
        <v>65</v>
      </c>
      <c r="R127" s="2" t="s">
        <v>65</v>
      </c>
      <c r="S127" s="3">
        <v>0</v>
      </c>
      <c r="T127" s="3">
        <v>0</v>
      </c>
      <c r="U127" s="3">
        <v>0.15</v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52</v>
      </c>
      <c r="AW127" s="2" t="s">
        <v>1093</v>
      </c>
      <c r="AX127" s="2" t="s">
        <v>52</v>
      </c>
      <c r="AY127" s="2" t="s">
        <v>52</v>
      </c>
    </row>
    <row r="128" spans="1:51" ht="30" customHeight="1">
      <c r="A128" s="8" t="s">
        <v>1049</v>
      </c>
      <c r="B128" s="8" t="s">
        <v>1050</v>
      </c>
      <c r="C128" s="8" t="s">
        <v>789</v>
      </c>
      <c r="D128" s="9">
        <v>1</v>
      </c>
      <c r="E128" s="13">
        <f>TRUNC(SUMIF(W126:W130, RIGHTB(O128, 1), F126:F130)*U128, 2)</f>
        <v>0</v>
      </c>
      <c r="F128" s="14">
        <f>TRUNC(E128*D128,1)</f>
        <v>0</v>
      </c>
      <c r="G128" s="13">
        <v>0</v>
      </c>
      <c r="H128" s="14">
        <f>TRUNC(G128*D128,1)</f>
        <v>0</v>
      </c>
      <c r="I128" s="13">
        <v>0</v>
      </c>
      <c r="J128" s="14">
        <f>TRUNC(I128*D128,1)</f>
        <v>0</v>
      </c>
      <c r="K128" s="13">
        <f t="shared" si="12"/>
        <v>0</v>
      </c>
      <c r="L128" s="14">
        <f t="shared" si="12"/>
        <v>0</v>
      </c>
      <c r="M128" s="8" t="s">
        <v>52</v>
      </c>
      <c r="N128" s="2" t="s">
        <v>532</v>
      </c>
      <c r="O128" s="2" t="s">
        <v>1004</v>
      </c>
      <c r="P128" s="2" t="s">
        <v>65</v>
      </c>
      <c r="Q128" s="2" t="s">
        <v>65</v>
      </c>
      <c r="R128" s="2" t="s">
        <v>65</v>
      </c>
      <c r="S128" s="3">
        <v>0</v>
      </c>
      <c r="T128" s="3">
        <v>0</v>
      </c>
      <c r="U128" s="3">
        <v>0.02</v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52</v>
      </c>
      <c r="AW128" s="2" t="s">
        <v>1094</v>
      </c>
      <c r="AX128" s="2" t="s">
        <v>52</v>
      </c>
      <c r="AY128" s="2" t="s">
        <v>52</v>
      </c>
    </row>
    <row r="129" spans="1:51" ht="30" customHeight="1">
      <c r="A129" s="8" t="s">
        <v>1052</v>
      </c>
      <c r="B129" s="8" t="s">
        <v>884</v>
      </c>
      <c r="C129" s="8" t="s">
        <v>885</v>
      </c>
      <c r="D129" s="9">
        <v>0.19</v>
      </c>
      <c r="E129" s="13">
        <f>단가대비표!O180</f>
        <v>0</v>
      </c>
      <c r="F129" s="14">
        <f>TRUNC(E129*D129,1)</f>
        <v>0</v>
      </c>
      <c r="G129" s="13">
        <f>단가대비표!P180</f>
        <v>0</v>
      </c>
      <c r="H129" s="14">
        <f>TRUNC(G129*D129,1)</f>
        <v>0</v>
      </c>
      <c r="I129" s="13">
        <f>단가대비표!V180</f>
        <v>0</v>
      </c>
      <c r="J129" s="14">
        <f>TRUNC(I129*D129,1)</f>
        <v>0</v>
      </c>
      <c r="K129" s="13">
        <f t="shared" si="12"/>
        <v>0</v>
      </c>
      <c r="L129" s="14">
        <f t="shared" si="12"/>
        <v>0</v>
      </c>
      <c r="M129" s="8" t="s">
        <v>52</v>
      </c>
      <c r="N129" s="2" t="s">
        <v>532</v>
      </c>
      <c r="O129" s="2" t="s">
        <v>1053</v>
      </c>
      <c r="P129" s="2" t="s">
        <v>65</v>
      </c>
      <c r="Q129" s="2" t="s">
        <v>65</v>
      </c>
      <c r="R129" s="2" t="s">
        <v>64</v>
      </c>
      <c r="S129" s="3"/>
      <c r="T129" s="3"/>
      <c r="U129" s="3"/>
      <c r="V129" s="3"/>
      <c r="W129" s="3"/>
      <c r="X129" s="3">
        <v>3</v>
      </c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1095</v>
      </c>
      <c r="AX129" s="2" t="s">
        <v>52</v>
      </c>
      <c r="AY129" s="2" t="s">
        <v>52</v>
      </c>
    </row>
    <row r="130" spans="1:51" ht="30" customHeight="1">
      <c r="A130" s="8" t="s">
        <v>959</v>
      </c>
      <c r="B130" s="8" t="s">
        <v>960</v>
      </c>
      <c r="C130" s="8" t="s">
        <v>789</v>
      </c>
      <c r="D130" s="9">
        <v>1</v>
      </c>
      <c r="E130" s="13">
        <f>TRUNC(SUMIF(X126:X130, RIGHTB(O130, 1), H126:H130)*U130, 2)</f>
        <v>0</v>
      </c>
      <c r="F130" s="14">
        <f>TRUNC(E130*D130,1)</f>
        <v>0</v>
      </c>
      <c r="G130" s="13">
        <v>0</v>
      </c>
      <c r="H130" s="14">
        <f>TRUNC(G130*D130,1)</f>
        <v>0</v>
      </c>
      <c r="I130" s="13">
        <v>0</v>
      </c>
      <c r="J130" s="14">
        <f>TRUNC(I130*D130,1)</f>
        <v>0</v>
      </c>
      <c r="K130" s="13">
        <f t="shared" si="12"/>
        <v>0</v>
      </c>
      <c r="L130" s="14">
        <f t="shared" si="12"/>
        <v>0</v>
      </c>
      <c r="M130" s="8" t="s">
        <v>52</v>
      </c>
      <c r="N130" s="2" t="s">
        <v>532</v>
      </c>
      <c r="O130" s="2" t="s">
        <v>1055</v>
      </c>
      <c r="P130" s="2" t="s">
        <v>65</v>
      </c>
      <c r="Q130" s="2" t="s">
        <v>65</v>
      </c>
      <c r="R130" s="2" t="s">
        <v>65</v>
      </c>
      <c r="S130" s="3">
        <v>1</v>
      </c>
      <c r="T130" s="3">
        <v>0</v>
      </c>
      <c r="U130" s="3">
        <v>0.03</v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1096</v>
      </c>
      <c r="AX130" s="2" t="s">
        <v>52</v>
      </c>
      <c r="AY130" s="2" t="s">
        <v>52</v>
      </c>
    </row>
    <row r="131" spans="1:51" ht="30" customHeight="1">
      <c r="A131" s="8" t="s">
        <v>888</v>
      </c>
      <c r="B131" s="8" t="s">
        <v>52</v>
      </c>
      <c r="C131" s="8" t="s">
        <v>52</v>
      </c>
      <c r="D131" s="9"/>
      <c r="E131" s="13"/>
      <c r="F131" s="14">
        <f>TRUNC(SUMIF(N126:N130, N125, F126:F130),0)</f>
        <v>0</v>
      </c>
      <c r="G131" s="13"/>
      <c r="H131" s="14">
        <f>TRUNC(SUMIF(N126:N130, N125, H126:H130),0)</f>
        <v>0</v>
      </c>
      <c r="I131" s="13"/>
      <c r="J131" s="14">
        <f>TRUNC(SUMIF(N126:N130, N125, J126:J130),0)</f>
        <v>0</v>
      </c>
      <c r="K131" s="13"/>
      <c r="L131" s="14">
        <f>F131+H131+J131</f>
        <v>0</v>
      </c>
      <c r="M131" s="8" t="s">
        <v>52</v>
      </c>
      <c r="N131" s="2" t="s">
        <v>212</v>
      </c>
      <c r="O131" s="2" t="s">
        <v>212</v>
      </c>
      <c r="P131" s="2" t="s">
        <v>52</v>
      </c>
      <c r="Q131" s="2" t="s">
        <v>52</v>
      </c>
      <c r="R131" s="2" t="s">
        <v>52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52</v>
      </c>
      <c r="AX131" s="2" t="s">
        <v>52</v>
      </c>
      <c r="AY131" s="2" t="s">
        <v>52</v>
      </c>
    </row>
    <row r="132" spans="1:51" ht="30" customHeight="1">
      <c r="A132" s="9"/>
      <c r="B132" s="9"/>
      <c r="C132" s="9"/>
      <c r="D132" s="9"/>
      <c r="E132" s="13"/>
      <c r="F132" s="14"/>
      <c r="G132" s="13"/>
      <c r="H132" s="14"/>
      <c r="I132" s="13"/>
      <c r="J132" s="14"/>
      <c r="K132" s="13"/>
      <c r="L132" s="14"/>
      <c r="M132" s="9"/>
    </row>
    <row r="133" spans="1:51" ht="30" customHeight="1">
      <c r="A133" s="140" t="s">
        <v>1097</v>
      </c>
      <c r="B133" s="140"/>
      <c r="C133" s="140"/>
      <c r="D133" s="140"/>
      <c r="E133" s="141"/>
      <c r="F133" s="142"/>
      <c r="G133" s="141"/>
      <c r="H133" s="142"/>
      <c r="I133" s="141"/>
      <c r="J133" s="142"/>
      <c r="K133" s="141"/>
      <c r="L133" s="142"/>
      <c r="M133" s="140"/>
      <c r="N133" s="1" t="s">
        <v>284</v>
      </c>
    </row>
    <row r="134" spans="1:51" ht="30" customHeight="1">
      <c r="A134" s="8" t="s">
        <v>265</v>
      </c>
      <c r="B134" s="8" t="s">
        <v>1098</v>
      </c>
      <c r="C134" s="8" t="s">
        <v>61</v>
      </c>
      <c r="D134" s="9">
        <v>1.1000000000000001</v>
      </c>
      <c r="E134" s="13">
        <f>단가대비표!O129</f>
        <v>0</v>
      </c>
      <c r="F134" s="14">
        <f>TRUNC(E134*D134,1)</f>
        <v>0</v>
      </c>
      <c r="G134" s="13">
        <f>단가대비표!P129</f>
        <v>0</v>
      </c>
      <c r="H134" s="14">
        <f>TRUNC(G134*D134,1)</f>
        <v>0</v>
      </c>
      <c r="I134" s="13">
        <f>단가대비표!V129</f>
        <v>0</v>
      </c>
      <c r="J134" s="14">
        <f>TRUNC(I134*D134,1)</f>
        <v>0</v>
      </c>
      <c r="K134" s="13">
        <f t="shared" ref="K134:L137" si="13">TRUNC(E134+G134+I134,1)</f>
        <v>0</v>
      </c>
      <c r="L134" s="14">
        <f t="shared" si="13"/>
        <v>0</v>
      </c>
      <c r="M134" s="8" t="s">
        <v>52</v>
      </c>
      <c r="N134" s="2" t="s">
        <v>284</v>
      </c>
      <c r="O134" s="2" t="s">
        <v>1099</v>
      </c>
      <c r="P134" s="2" t="s">
        <v>65</v>
      </c>
      <c r="Q134" s="2" t="s">
        <v>65</v>
      </c>
      <c r="R134" s="2" t="s">
        <v>64</v>
      </c>
      <c r="S134" s="3"/>
      <c r="T134" s="3"/>
      <c r="U134" s="3"/>
      <c r="V134" s="3">
        <v>1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1100</v>
      </c>
      <c r="AX134" s="2" t="s">
        <v>52</v>
      </c>
      <c r="AY134" s="2" t="s">
        <v>52</v>
      </c>
    </row>
    <row r="135" spans="1:51" ht="30" customHeight="1">
      <c r="A135" s="8" t="s">
        <v>1049</v>
      </c>
      <c r="B135" s="8" t="s">
        <v>1050</v>
      </c>
      <c r="C135" s="8" t="s">
        <v>789</v>
      </c>
      <c r="D135" s="9">
        <v>1</v>
      </c>
      <c r="E135" s="13">
        <f>TRUNC(SUMIF(V134:V137, RIGHTB(O135, 1), F134:F137)*U135, 2)</f>
        <v>0</v>
      </c>
      <c r="F135" s="14">
        <f>TRUNC(E135*D135,1)</f>
        <v>0</v>
      </c>
      <c r="G135" s="13">
        <v>0</v>
      </c>
      <c r="H135" s="14">
        <f>TRUNC(G135*D135,1)</f>
        <v>0</v>
      </c>
      <c r="I135" s="13">
        <v>0</v>
      </c>
      <c r="J135" s="14">
        <f>TRUNC(I135*D135,1)</f>
        <v>0</v>
      </c>
      <c r="K135" s="13">
        <f t="shared" si="13"/>
        <v>0</v>
      </c>
      <c r="L135" s="14">
        <f t="shared" si="13"/>
        <v>0</v>
      </c>
      <c r="M135" s="8" t="s">
        <v>52</v>
      </c>
      <c r="N135" s="2" t="s">
        <v>284</v>
      </c>
      <c r="O135" s="2" t="s">
        <v>790</v>
      </c>
      <c r="P135" s="2" t="s">
        <v>65</v>
      </c>
      <c r="Q135" s="2" t="s">
        <v>65</v>
      </c>
      <c r="R135" s="2" t="s">
        <v>65</v>
      </c>
      <c r="S135" s="3">
        <v>0</v>
      </c>
      <c r="T135" s="3">
        <v>0</v>
      </c>
      <c r="U135" s="3">
        <v>0.02</v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1101</v>
      </c>
      <c r="AX135" s="2" t="s">
        <v>52</v>
      </c>
      <c r="AY135" s="2" t="s">
        <v>52</v>
      </c>
    </row>
    <row r="136" spans="1:51" ht="30" customHeight="1">
      <c r="A136" s="8" t="s">
        <v>1052</v>
      </c>
      <c r="B136" s="8" t="s">
        <v>884</v>
      </c>
      <c r="C136" s="8" t="s">
        <v>885</v>
      </c>
      <c r="D136" s="9">
        <v>8.5999999999999993E-2</v>
      </c>
      <c r="E136" s="13">
        <f>단가대비표!O180</f>
        <v>0</v>
      </c>
      <c r="F136" s="14">
        <f>TRUNC(E136*D136,1)</f>
        <v>0</v>
      </c>
      <c r="G136" s="13">
        <f>단가대비표!P180</f>
        <v>0</v>
      </c>
      <c r="H136" s="14">
        <f>TRUNC(G136*D136,1)</f>
        <v>0</v>
      </c>
      <c r="I136" s="13">
        <f>단가대비표!V180</f>
        <v>0</v>
      </c>
      <c r="J136" s="14">
        <f>TRUNC(I136*D136,1)</f>
        <v>0</v>
      </c>
      <c r="K136" s="13">
        <f t="shared" si="13"/>
        <v>0</v>
      </c>
      <c r="L136" s="14">
        <f t="shared" si="13"/>
        <v>0</v>
      </c>
      <c r="M136" s="8" t="s">
        <v>52</v>
      </c>
      <c r="N136" s="2" t="s">
        <v>284</v>
      </c>
      <c r="O136" s="2" t="s">
        <v>1053</v>
      </c>
      <c r="P136" s="2" t="s">
        <v>65</v>
      </c>
      <c r="Q136" s="2" t="s">
        <v>65</v>
      </c>
      <c r="R136" s="2" t="s">
        <v>64</v>
      </c>
      <c r="S136" s="3"/>
      <c r="T136" s="3"/>
      <c r="U136" s="3"/>
      <c r="V136" s="3"/>
      <c r="W136" s="3">
        <v>2</v>
      </c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1102</v>
      </c>
      <c r="AX136" s="2" t="s">
        <v>52</v>
      </c>
      <c r="AY136" s="2" t="s">
        <v>52</v>
      </c>
    </row>
    <row r="137" spans="1:51" ht="30" customHeight="1">
      <c r="A137" s="8" t="s">
        <v>959</v>
      </c>
      <c r="B137" s="8" t="s">
        <v>960</v>
      </c>
      <c r="C137" s="8" t="s">
        <v>789</v>
      </c>
      <c r="D137" s="9">
        <v>1</v>
      </c>
      <c r="E137" s="13">
        <f>TRUNC(SUMIF(W134:W137, RIGHTB(O137, 1), H134:H137)*U137, 2)</f>
        <v>0</v>
      </c>
      <c r="F137" s="14">
        <f>TRUNC(E137*D137,1)</f>
        <v>0</v>
      </c>
      <c r="G137" s="13">
        <v>0</v>
      </c>
      <c r="H137" s="14">
        <f>TRUNC(G137*D137,1)</f>
        <v>0</v>
      </c>
      <c r="I137" s="13">
        <v>0</v>
      </c>
      <c r="J137" s="14">
        <f>TRUNC(I137*D137,1)</f>
        <v>0</v>
      </c>
      <c r="K137" s="13">
        <f t="shared" si="13"/>
        <v>0</v>
      </c>
      <c r="L137" s="14">
        <f t="shared" si="13"/>
        <v>0</v>
      </c>
      <c r="M137" s="8" t="s">
        <v>52</v>
      </c>
      <c r="N137" s="2" t="s">
        <v>284</v>
      </c>
      <c r="O137" s="2" t="s">
        <v>1004</v>
      </c>
      <c r="P137" s="2" t="s">
        <v>65</v>
      </c>
      <c r="Q137" s="2" t="s">
        <v>65</v>
      </c>
      <c r="R137" s="2" t="s">
        <v>65</v>
      </c>
      <c r="S137" s="3">
        <v>1</v>
      </c>
      <c r="T137" s="3">
        <v>0</v>
      </c>
      <c r="U137" s="3">
        <v>0.03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1103</v>
      </c>
      <c r="AX137" s="2" t="s">
        <v>52</v>
      </c>
      <c r="AY137" s="2" t="s">
        <v>52</v>
      </c>
    </row>
    <row r="138" spans="1:51" ht="30" customHeight="1">
      <c r="A138" s="8" t="s">
        <v>888</v>
      </c>
      <c r="B138" s="8" t="s">
        <v>52</v>
      </c>
      <c r="C138" s="8" t="s">
        <v>52</v>
      </c>
      <c r="D138" s="9"/>
      <c r="E138" s="13"/>
      <c r="F138" s="14">
        <f>TRUNC(SUMIF(N134:N137, N133, F134:F137),0)</f>
        <v>0</v>
      </c>
      <c r="G138" s="13"/>
      <c r="H138" s="14">
        <f>TRUNC(SUMIF(N134:N137, N133, H134:H137),0)</f>
        <v>0</v>
      </c>
      <c r="I138" s="13"/>
      <c r="J138" s="14">
        <f>TRUNC(SUMIF(N134:N137, N133, J134:J137),0)</f>
        <v>0</v>
      </c>
      <c r="K138" s="13"/>
      <c r="L138" s="14">
        <f>F138+H138+J138</f>
        <v>0</v>
      </c>
      <c r="M138" s="8" t="s">
        <v>52</v>
      </c>
      <c r="N138" s="2" t="s">
        <v>212</v>
      </c>
      <c r="O138" s="2" t="s">
        <v>212</v>
      </c>
      <c r="P138" s="2" t="s">
        <v>52</v>
      </c>
      <c r="Q138" s="2" t="s">
        <v>52</v>
      </c>
      <c r="R138" s="2" t="s">
        <v>52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52</v>
      </c>
      <c r="AX138" s="2" t="s">
        <v>52</v>
      </c>
      <c r="AY138" s="2" t="s">
        <v>52</v>
      </c>
    </row>
    <row r="139" spans="1:51" ht="30" customHeight="1">
      <c r="A139" s="9"/>
      <c r="B139" s="9"/>
      <c r="C139" s="9"/>
      <c r="D139" s="9"/>
      <c r="E139" s="13"/>
      <c r="F139" s="14"/>
      <c r="G139" s="13"/>
      <c r="H139" s="14"/>
      <c r="I139" s="13"/>
      <c r="J139" s="14"/>
      <c r="K139" s="13"/>
      <c r="L139" s="14"/>
      <c r="M139" s="9"/>
    </row>
    <row r="140" spans="1:51" ht="30" customHeight="1">
      <c r="A140" s="140" t="s">
        <v>1104</v>
      </c>
      <c r="B140" s="140"/>
      <c r="C140" s="140"/>
      <c r="D140" s="140"/>
      <c r="E140" s="141"/>
      <c r="F140" s="142"/>
      <c r="G140" s="141"/>
      <c r="H140" s="142"/>
      <c r="I140" s="141"/>
      <c r="J140" s="142"/>
      <c r="K140" s="141"/>
      <c r="L140" s="142"/>
      <c r="M140" s="140"/>
      <c r="N140" s="1" t="s">
        <v>288</v>
      </c>
    </row>
    <row r="141" spans="1:51" ht="30" customHeight="1">
      <c r="A141" s="8" t="s">
        <v>265</v>
      </c>
      <c r="B141" s="8" t="s">
        <v>1105</v>
      </c>
      <c r="C141" s="8" t="s">
        <v>61</v>
      </c>
      <c r="D141" s="9">
        <v>1.1000000000000001</v>
      </c>
      <c r="E141" s="13">
        <f>단가대비표!O130</f>
        <v>0</v>
      </c>
      <c r="F141" s="14">
        <f>TRUNC(E141*D141,1)</f>
        <v>0</v>
      </c>
      <c r="G141" s="13">
        <f>단가대비표!P130</f>
        <v>0</v>
      </c>
      <c r="H141" s="14">
        <f>TRUNC(G141*D141,1)</f>
        <v>0</v>
      </c>
      <c r="I141" s="13">
        <f>단가대비표!V130</f>
        <v>0</v>
      </c>
      <c r="J141" s="14">
        <f>TRUNC(I141*D141,1)</f>
        <v>0</v>
      </c>
      <c r="K141" s="13">
        <f t="shared" ref="K141:L144" si="14">TRUNC(E141+G141+I141,1)</f>
        <v>0</v>
      </c>
      <c r="L141" s="14">
        <f t="shared" si="14"/>
        <v>0</v>
      </c>
      <c r="M141" s="8" t="s">
        <v>52</v>
      </c>
      <c r="N141" s="2" t="s">
        <v>288</v>
      </c>
      <c r="O141" s="2" t="s">
        <v>1106</v>
      </c>
      <c r="P141" s="2" t="s">
        <v>65</v>
      </c>
      <c r="Q141" s="2" t="s">
        <v>65</v>
      </c>
      <c r="R141" s="2" t="s">
        <v>64</v>
      </c>
      <c r="S141" s="3"/>
      <c r="T141" s="3"/>
      <c r="U141" s="3"/>
      <c r="V141" s="3">
        <v>1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2" t="s">
        <v>52</v>
      </c>
      <c r="AW141" s="2" t="s">
        <v>1107</v>
      </c>
      <c r="AX141" s="2" t="s">
        <v>52</v>
      </c>
      <c r="AY141" s="2" t="s">
        <v>52</v>
      </c>
    </row>
    <row r="142" spans="1:51" ht="30" customHeight="1">
      <c r="A142" s="8" t="s">
        <v>1049</v>
      </c>
      <c r="B142" s="8" t="s">
        <v>1050</v>
      </c>
      <c r="C142" s="8" t="s">
        <v>789</v>
      </c>
      <c r="D142" s="9">
        <v>1</v>
      </c>
      <c r="E142" s="13">
        <f>TRUNC(SUMIF(V141:V144, RIGHTB(O142, 1), F141:F144)*U142, 2)</f>
        <v>0</v>
      </c>
      <c r="F142" s="14">
        <f>TRUNC(E142*D142,1)</f>
        <v>0</v>
      </c>
      <c r="G142" s="13">
        <v>0</v>
      </c>
      <c r="H142" s="14">
        <f>TRUNC(G142*D142,1)</f>
        <v>0</v>
      </c>
      <c r="I142" s="13">
        <v>0</v>
      </c>
      <c r="J142" s="14">
        <f>TRUNC(I142*D142,1)</f>
        <v>0</v>
      </c>
      <c r="K142" s="13">
        <f t="shared" si="14"/>
        <v>0</v>
      </c>
      <c r="L142" s="14">
        <f t="shared" si="14"/>
        <v>0</v>
      </c>
      <c r="M142" s="8" t="s">
        <v>52</v>
      </c>
      <c r="N142" s="2" t="s">
        <v>288</v>
      </c>
      <c r="O142" s="2" t="s">
        <v>790</v>
      </c>
      <c r="P142" s="2" t="s">
        <v>65</v>
      </c>
      <c r="Q142" s="2" t="s">
        <v>65</v>
      </c>
      <c r="R142" s="2" t="s">
        <v>65</v>
      </c>
      <c r="S142" s="3">
        <v>0</v>
      </c>
      <c r="T142" s="3">
        <v>0</v>
      </c>
      <c r="U142" s="3">
        <v>0.02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52</v>
      </c>
      <c r="AW142" s="2" t="s">
        <v>1108</v>
      </c>
      <c r="AX142" s="2" t="s">
        <v>52</v>
      </c>
      <c r="AY142" s="2" t="s">
        <v>52</v>
      </c>
    </row>
    <row r="143" spans="1:51" ht="30" customHeight="1">
      <c r="A143" s="8" t="s">
        <v>1052</v>
      </c>
      <c r="B143" s="8" t="s">
        <v>884</v>
      </c>
      <c r="C143" s="8" t="s">
        <v>885</v>
      </c>
      <c r="D143" s="9">
        <v>0.104</v>
      </c>
      <c r="E143" s="13">
        <f>단가대비표!O180</f>
        <v>0</v>
      </c>
      <c r="F143" s="14">
        <f>TRUNC(E143*D143,1)</f>
        <v>0</v>
      </c>
      <c r="G143" s="13">
        <f>단가대비표!P180</f>
        <v>0</v>
      </c>
      <c r="H143" s="14">
        <f>TRUNC(G143*D143,1)</f>
        <v>0</v>
      </c>
      <c r="I143" s="13">
        <f>단가대비표!V180</f>
        <v>0</v>
      </c>
      <c r="J143" s="14">
        <f>TRUNC(I143*D143,1)</f>
        <v>0</v>
      </c>
      <c r="K143" s="13">
        <f t="shared" si="14"/>
        <v>0</v>
      </c>
      <c r="L143" s="14">
        <f t="shared" si="14"/>
        <v>0</v>
      </c>
      <c r="M143" s="8" t="s">
        <v>52</v>
      </c>
      <c r="N143" s="2" t="s">
        <v>288</v>
      </c>
      <c r="O143" s="2" t="s">
        <v>1053</v>
      </c>
      <c r="P143" s="2" t="s">
        <v>65</v>
      </c>
      <c r="Q143" s="2" t="s">
        <v>65</v>
      </c>
      <c r="R143" s="2" t="s">
        <v>64</v>
      </c>
      <c r="S143" s="3"/>
      <c r="T143" s="3"/>
      <c r="U143" s="3"/>
      <c r="V143" s="3"/>
      <c r="W143" s="3">
        <v>2</v>
      </c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1109</v>
      </c>
      <c r="AX143" s="2" t="s">
        <v>52</v>
      </c>
      <c r="AY143" s="2" t="s">
        <v>52</v>
      </c>
    </row>
    <row r="144" spans="1:51" ht="30" customHeight="1">
      <c r="A144" s="8" t="s">
        <v>959</v>
      </c>
      <c r="B144" s="8" t="s">
        <v>960</v>
      </c>
      <c r="C144" s="8" t="s">
        <v>789</v>
      </c>
      <c r="D144" s="9">
        <v>1</v>
      </c>
      <c r="E144" s="13">
        <f>TRUNC(SUMIF(W141:W144, RIGHTB(O144, 1), H141:H144)*U144, 2)</f>
        <v>0</v>
      </c>
      <c r="F144" s="14">
        <f>TRUNC(E144*D144,1)</f>
        <v>0</v>
      </c>
      <c r="G144" s="13">
        <v>0</v>
      </c>
      <c r="H144" s="14">
        <f>TRUNC(G144*D144,1)</f>
        <v>0</v>
      </c>
      <c r="I144" s="13">
        <v>0</v>
      </c>
      <c r="J144" s="14">
        <f>TRUNC(I144*D144,1)</f>
        <v>0</v>
      </c>
      <c r="K144" s="13">
        <f t="shared" si="14"/>
        <v>0</v>
      </c>
      <c r="L144" s="14">
        <f t="shared" si="14"/>
        <v>0</v>
      </c>
      <c r="M144" s="8" t="s">
        <v>52</v>
      </c>
      <c r="N144" s="2" t="s">
        <v>288</v>
      </c>
      <c r="O144" s="2" t="s">
        <v>1004</v>
      </c>
      <c r="P144" s="2" t="s">
        <v>65</v>
      </c>
      <c r="Q144" s="2" t="s">
        <v>65</v>
      </c>
      <c r="R144" s="2" t="s">
        <v>65</v>
      </c>
      <c r="S144" s="3">
        <v>1</v>
      </c>
      <c r="T144" s="3">
        <v>0</v>
      </c>
      <c r="U144" s="3">
        <v>0.03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52</v>
      </c>
      <c r="AW144" s="2" t="s">
        <v>1110</v>
      </c>
      <c r="AX144" s="2" t="s">
        <v>52</v>
      </c>
      <c r="AY144" s="2" t="s">
        <v>52</v>
      </c>
    </row>
    <row r="145" spans="1:51" ht="30" customHeight="1">
      <c r="A145" s="8" t="s">
        <v>888</v>
      </c>
      <c r="B145" s="8" t="s">
        <v>52</v>
      </c>
      <c r="C145" s="8" t="s">
        <v>52</v>
      </c>
      <c r="D145" s="9"/>
      <c r="E145" s="13"/>
      <c r="F145" s="14">
        <f>TRUNC(SUMIF(N141:N144, N140, F141:F144),0)</f>
        <v>0</v>
      </c>
      <c r="G145" s="13"/>
      <c r="H145" s="14">
        <f>TRUNC(SUMIF(N141:N144, N140, H141:H144),0)</f>
        <v>0</v>
      </c>
      <c r="I145" s="13"/>
      <c r="J145" s="14">
        <f>TRUNC(SUMIF(N141:N144, N140, J141:J144),0)</f>
        <v>0</v>
      </c>
      <c r="K145" s="13"/>
      <c r="L145" s="14">
        <f>F145+H145+J145</f>
        <v>0</v>
      </c>
      <c r="M145" s="8" t="s">
        <v>52</v>
      </c>
      <c r="N145" s="2" t="s">
        <v>212</v>
      </c>
      <c r="O145" s="2" t="s">
        <v>212</v>
      </c>
      <c r="P145" s="2" t="s">
        <v>52</v>
      </c>
      <c r="Q145" s="2" t="s">
        <v>52</v>
      </c>
      <c r="R145" s="2" t="s">
        <v>52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52</v>
      </c>
      <c r="AX145" s="2" t="s">
        <v>52</v>
      </c>
      <c r="AY145" s="2" t="s">
        <v>52</v>
      </c>
    </row>
    <row r="146" spans="1:51" ht="30" customHeight="1">
      <c r="A146" s="9"/>
      <c r="B146" s="9"/>
      <c r="C146" s="9"/>
      <c r="D146" s="9"/>
      <c r="E146" s="13"/>
      <c r="F146" s="14"/>
      <c r="G146" s="13"/>
      <c r="H146" s="14"/>
      <c r="I146" s="13"/>
      <c r="J146" s="14"/>
      <c r="K146" s="13"/>
      <c r="L146" s="14"/>
      <c r="M146" s="9"/>
    </row>
    <row r="147" spans="1:51" ht="30" customHeight="1">
      <c r="A147" s="140" t="s">
        <v>1111</v>
      </c>
      <c r="B147" s="140"/>
      <c r="C147" s="140"/>
      <c r="D147" s="140"/>
      <c r="E147" s="141"/>
      <c r="F147" s="142"/>
      <c r="G147" s="141"/>
      <c r="H147" s="142"/>
      <c r="I147" s="141"/>
      <c r="J147" s="142"/>
      <c r="K147" s="141"/>
      <c r="L147" s="142"/>
      <c r="M147" s="140"/>
      <c r="N147" s="1" t="s">
        <v>615</v>
      </c>
    </row>
    <row r="148" spans="1:51" ht="30" customHeight="1">
      <c r="A148" s="8" t="s">
        <v>265</v>
      </c>
      <c r="B148" s="8" t="s">
        <v>1112</v>
      </c>
      <c r="C148" s="8" t="s">
        <v>61</v>
      </c>
      <c r="D148" s="9">
        <v>1.1000000000000001</v>
      </c>
      <c r="E148" s="13">
        <f>단가대비표!O131</f>
        <v>0</v>
      </c>
      <c r="F148" s="14">
        <f>TRUNC(E148*D148,1)</f>
        <v>0</v>
      </c>
      <c r="G148" s="13">
        <f>단가대비표!P131</f>
        <v>0</v>
      </c>
      <c r="H148" s="14">
        <f>TRUNC(G148*D148,1)</f>
        <v>0</v>
      </c>
      <c r="I148" s="13">
        <f>단가대비표!V131</f>
        <v>0</v>
      </c>
      <c r="J148" s="14">
        <f>TRUNC(I148*D148,1)</f>
        <v>0</v>
      </c>
      <c r="K148" s="13">
        <f t="shared" ref="K148:L151" si="15">TRUNC(E148+G148+I148,1)</f>
        <v>0</v>
      </c>
      <c r="L148" s="14">
        <f t="shared" si="15"/>
        <v>0</v>
      </c>
      <c r="M148" s="8" t="s">
        <v>52</v>
      </c>
      <c r="N148" s="2" t="s">
        <v>615</v>
      </c>
      <c r="O148" s="2" t="s">
        <v>1113</v>
      </c>
      <c r="P148" s="2" t="s">
        <v>65</v>
      </c>
      <c r="Q148" s="2" t="s">
        <v>65</v>
      </c>
      <c r="R148" s="2" t="s">
        <v>64</v>
      </c>
      <c r="S148" s="3"/>
      <c r="T148" s="3"/>
      <c r="U148" s="3"/>
      <c r="V148" s="3">
        <v>1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1114</v>
      </c>
      <c r="AX148" s="2" t="s">
        <v>52</v>
      </c>
      <c r="AY148" s="2" t="s">
        <v>52</v>
      </c>
    </row>
    <row r="149" spans="1:51" ht="30" customHeight="1">
      <c r="A149" s="8" t="s">
        <v>1049</v>
      </c>
      <c r="B149" s="8" t="s">
        <v>1050</v>
      </c>
      <c r="C149" s="8" t="s">
        <v>789</v>
      </c>
      <c r="D149" s="9">
        <v>1</v>
      </c>
      <c r="E149" s="13">
        <f>TRUNC(SUMIF(V148:V151, RIGHTB(O149, 1), F148:F151)*U149, 2)</f>
        <v>0</v>
      </c>
      <c r="F149" s="14">
        <f>TRUNC(E149*D149,1)</f>
        <v>0</v>
      </c>
      <c r="G149" s="13">
        <v>0</v>
      </c>
      <c r="H149" s="14">
        <f>TRUNC(G149*D149,1)</f>
        <v>0</v>
      </c>
      <c r="I149" s="13">
        <v>0</v>
      </c>
      <c r="J149" s="14">
        <f>TRUNC(I149*D149,1)</f>
        <v>0</v>
      </c>
      <c r="K149" s="13">
        <f t="shared" si="15"/>
        <v>0</v>
      </c>
      <c r="L149" s="14">
        <f t="shared" si="15"/>
        <v>0</v>
      </c>
      <c r="M149" s="8" t="s">
        <v>52</v>
      </c>
      <c r="N149" s="2" t="s">
        <v>615</v>
      </c>
      <c r="O149" s="2" t="s">
        <v>790</v>
      </c>
      <c r="P149" s="2" t="s">
        <v>65</v>
      </c>
      <c r="Q149" s="2" t="s">
        <v>65</v>
      </c>
      <c r="R149" s="2" t="s">
        <v>65</v>
      </c>
      <c r="S149" s="3">
        <v>0</v>
      </c>
      <c r="T149" s="3">
        <v>0</v>
      </c>
      <c r="U149" s="3">
        <v>0.02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52</v>
      </c>
      <c r="AW149" s="2" t="s">
        <v>1115</v>
      </c>
      <c r="AX149" s="2" t="s">
        <v>52</v>
      </c>
      <c r="AY149" s="2" t="s">
        <v>52</v>
      </c>
    </row>
    <row r="150" spans="1:51" ht="30" customHeight="1">
      <c r="A150" s="8" t="s">
        <v>1052</v>
      </c>
      <c r="B150" s="8" t="s">
        <v>884</v>
      </c>
      <c r="C150" s="8" t="s">
        <v>885</v>
      </c>
      <c r="D150" s="9">
        <v>0.16300000000000001</v>
      </c>
      <c r="E150" s="13">
        <f>단가대비표!O180</f>
        <v>0</v>
      </c>
      <c r="F150" s="14">
        <f>TRUNC(E150*D150,1)</f>
        <v>0</v>
      </c>
      <c r="G150" s="13">
        <f>단가대비표!P180</f>
        <v>0</v>
      </c>
      <c r="H150" s="14">
        <f>TRUNC(G150*D150,1)</f>
        <v>0</v>
      </c>
      <c r="I150" s="13">
        <f>단가대비표!V180</f>
        <v>0</v>
      </c>
      <c r="J150" s="14">
        <f>TRUNC(I150*D150,1)</f>
        <v>0</v>
      </c>
      <c r="K150" s="13">
        <f t="shared" si="15"/>
        <v>0</v>
      </c>
      <c r="L150" s="14">
        <f t="shared" si="15"/>
        <v>0</v>
      </c>
      <c r="M150" s="8" t="s">
        <v>52</v>
      </c>
      <c r="N150" s="2" t="s">
        <v>615</v>
      </c>
      <c r="O150" s="2" t="s">
        <v>1053</v>
      </c>
      <c r="P150" s="2" t="s">
        <v>65</v>
      </c>
      <c r="Q150" s="2" t="s">
        <v>65</v>
      </c>
      <c r="R150" s="2" t="s">
        <v>64</v>
      </c>
      <c r="S150" s="3"/>
      <c r="T150" s="3"/>
      <c r="U150" s="3"/>
      <c r="V150" s="3"/>
      <c r="W150" s="3">
        <v>2</v>
      </c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52</v>
      </c>
      <c r="AW150" s="2" t="s">
        <v>1116</v>
      </c>
      <c r="AX150" s="2" t="s">
        <v>52</v>
      </c>
      <c r="AY150" s="2" t="s">
        <v>52</v>
      </c>
    </row>
    <row r="151" spans="1:51" ht="30" customHeight="1">
      <c r="A151" s="8" t="s">
        <v>959</v>
      </c>
      <c r="B151" s="8" t="s">
        <v>960</v>
      </c>
      <c r="C151" s="8" t="s">
        <v>789</v>
      </c>
      <c r="D151" s="9">
        <v>1</v>
      </c>
      <c r="E151" s="13">
        <f>TRUNC(SUMIF(W148:W151, RIGHTB(O151, 1), H148:H151)*U151, 2)</f>
        <v>0</v>
      </c>
      <c r="F151" s="14">
        <f>TRUNC(E151*D151,1)</f>
        <v>0</v>
      </c>
      <c r="G151" s="13">
        <v>0</v>
      </c>
      <c r="H151" s="14">
        <f>TRUNC(G151*D151,1)</f>
        <v>0</v>
      </c>
      <c r="I151" s="13">
        <v>0</v>
      </c>
      <c r="J151" s="14">
        <f>TRUNC(I151*D151,1)</f>
        <v>0</v>
      </c>
      <c r="K151" s="13">
        <f t="shared" si="15"/>
        <v>0</v>
      </c>
      <c r="L151" s="14">
        <f t="shared" si="15"/>
        <v>0</v>
      </c>
      <c r="M151" s="8" t="s">
        <v>52</v>
      </c>
      <c r="N151" s="2" t="s">
        <v>615</v>
      </c>
      <c r="O151" s="2" t="s">
        <v>1004</v>
      </c>
      <c r="P151" s="2" t="s">
        <v>65</v>
      </c>
      <c r="Q151" s="2" t="s">
        <v>65</v>
      </c>
      <c r="R151" s="2" t="s">
        <v>65</v>
      </c>
      <c r="S151" s="3">
        <v>1</v>
      </c>
      <c r="T151" s="3">
        <v>0</v>
      </c>
      <c r="U151" s="3">
        <v>0.03</v>
      </c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1117</v>
      </c>
      <c r="AX151" s="2" t="s">
        <v>52</v>
      </c>
      <c r="AY151" s="2" t="s">
        <v>52</v>
      </c>
    </row>
    <row r="152" spans="1:51" ht="30" customHeight="1">
      <c r="A152" s="8" t="s">
        <v>888</v>
      </c>
      <c r="B152" s="8" t="s">
        <v>52</v>
      </c>
      <c r="C152" s="8" t="s">
        <v>52</v>
      </c>
      <c r="D152" s="9"/>
      <c r="E152" s="13"/>
      <c r="F152" s="14">
        <f>TRUNC(SUMIF(N148:N151, N147, F148:F151),0)</f>
        <v>0</v>
      </c>
      <c r="G152" s="13"/>
      <c r="H152" s="14">
        <f>TRUNC(SUMIF(N148:N151, N147, H148:H151),0)</f>
        <v>0</v>
      </c>
      <c r="I152" s="13"/>
      <c r="J152" s="14">
        <f>TRUNC(SUMIF(N148:N151, N147, J148:J151),0)</f>
        <v>0</v>
      </c>
      <c r="K152" s="13"/>
      <c r="L152" s="14">
        <f>F152+H152+J152</f>
        <v>0</v>
      </c>
      <c r="M152" s="8" t="s">
        <v>52</v>
      </c>
      <c r="N152" s="2" t="s">
        <v>212</v>
      </c>
      <c r="O152" s="2" t="s">
        <v>212</v>
      </c>
      <c r="P152" s="2" t="s">
        <v>52</v>
      </c>
      <c r="Q152" s="2" t="s">
        <v>52</v>
      </c>
      <c r="R152" s="2" t="s">
        <v>52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52</v>
      </c>
      <c r="AX152" s="2" t="s">
        <v>52</v>
      </c>
      <c r="AY152" s="2" t="s">
        <v>52</v>
      </c>
    </row>
    <row r="153" spans="1:51" ht="30" customHeight="1">
      <c r="A153" s="9"/>
      <c r="B153" s="9"/>
      <c r="C153" s="9"/>
      <c r="D153" s="9"/>
      <c r="E153" s="13"/>
      <c r="F153" s="14"/>
      <c r="G153" s="13"/>
      <c r="H153" s="14"/>
      <c r="I153" s="13"/>
      <c r="J153" s="14"/>
      <c r="K153" s="13"/>
      <c r="L153" s="14"/>
      <c r="M153" s="9"/>
    </row>
    <row r="154" spans="1:51" ht="30" customHeight="1">
      <c r="A154" s="140" t="s">
        <v>1118</v>
      </c>
      <c r="B154" s="140"/>
      <c r="C154" s="140"/>
      <c r="D154" s="140"/>
      <c r="E154" s="141"/>
      <c r="F154" s="142"/>
      <c r="G154" s="141"/>
      <c r="H154" s="142"/>
      <c r="I154" s="141"/>
      <c r="J154" s="142"/>
      <c r="K154" s="141"/>
      <c r="L154" s="142"/>
      <c r="M154" s="140"/>
      <c r="N154" s="1" t="s">
        <v>367</v>
      </c>
    </row>
    <row r="155" spans="1:51" ht="30" customHeight="1">
      <c r="A155" s="8" t="s">
        <v>265</v>
      </c>
      <c r="B155" s="8" t="s">
        <v>1120</v>
      </c>
      <c r="C155" s="8" t="s">
        <v>61</v>
      </c>
      <c r="D155" s="9">
        <v>1.1000000000000001</v>
      </c>
      <c r="E155" s="13">
        <f>단가대비표!O132</f>
        <v>0</v>
      </c>
      <c r="F155" s="14">
        <f>TRUNC(E155*D155,1)</f>
        <v>0</v>
      </c>
      <c r="G155" s="13">
        <f>단가대비표!P132</f>
        <v>0</v>
      </c>
      <c r="H155" s="14">
        <f>TRUNC(G155*D155,1)</f>
        <v>0</v>
      </c>
      <c r="I155" s="13">
        <f>단가대비표!V132</f>
        <v>0</v>
      </c>
      <c r="J155" s="14">
        <f>TRUNC(I155*D155,1)</f>
        <v>0</v>
      </c>
      <c r="K155" s="13">
        <f t="shared" ref="K155:L158" si="16">TRUNC(E155+G155+I155,1)</f>
        <v>0</v>
      </c>
      <c r="L155" s="14">
        <f t="shared" si="16"/>
        <v>0</v>
      </c>
      <c r="M155" s="8" t="s">
        <v>52</v>
      </c>
      <c r="N155" s="2" t="s">
        <v>367</v>
      </c>
      <c r="O155" s="2" t="s">
        <v>1121</v>
      </c>
      <c r="P155" s="2" t="s">
        <v>65</v>
      </c>
      <c r="Q155" s="2" t="s">
        <v>65</v>
      </c>
      <c r="R155" s="2" t="s">
        <v>64</v>
      </c>
      <c r="S155" s="3"/>
      <c r="T155" s="3"/>
      <c r="U155" s="3"/>
      <c r="V155" s="3">
        <v>1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1122</v>
      </c>
      <c r="AX155" s="2" t="s">
        <v>52</v>
      </c>
      <c r="AY155" s="2" t="s">
        <v>52</v>
      </c>
    </row>
    <row r="156" spans="1:51" ht="30" customHeight="1">
      <c r="A156" s="8" t="s">
        <v>880</v>
      </c>
      <c r="B156" s="8" t="s">
        <v>1123</v>
      </c>
      <c r="C156" s="8" t="s">
        <v>789</v>
      </c>
      <c r="D156" s="9">
        <v>1</v>
      </c>
      <c r="E156" s="13">
        <f>TRUNC(SUMIF(V155:V158, RIGHTB(O156, 1), F155:F158)*U156, 2)</f>
        <v>0</v>
      </c>
      <c r="F156" s="14">
        <f>TRUNC(E156*D156,1)</f>
        <v>0</v>
      </c>
      <c r="G156" s="13">
        <v>0</v>
      </c>
      <c r="H156" s="14">
        <f>TRUNC(G156*D156,1)</f>
        <v>0</v>
      </c>
      <c r="I156" s="13">
        <v>0</v>
      </c>
      <c r="J156" s="14">
        <f>TRUNC(I156*D156,1)</f>
        <v>0</v>
      </c>
      <c r="K156" s="13">
        <f t="shared" si="16"/>
        <v>0</v>
      </c>
      <c r="L156" s="14">
        <f t="shared" si="16"/>
        <v>0</v>
      </c>
      <c r="M156" s="8" t="s">
        <v>52</v>
      </c>
      <c r="N156" s="2" t="s">
        <v>367</v>
      </c>
      <c r="O156" s="2" t="s">
        <v>790</v>
      </c>
      <c r="P156" s="2" t="s">
        <v>65</v>
      </c>
      <c r="Q156" s="2" t="s">
        <v>65</v>
      </c>
      <c r="R156" s="2" t="s">
        <v>65</v>
      </c>
      <c r="S156" s="3">
        <v>0</v>
      </c>
      <c r="T156" s="3">
        <v>0</v>
      </c>
      <c r="U156" s="3">
        <v>0.02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1124</v>
      </c>
      <c r="AX156" s="2" t="s">
        <v>52</v>
      </c>
      <c r="AY156" s="2" t="s">
        <v>52</v>
      </c>
    </row>
    <row r="157" spans="1:51" ht="30" customHeight="1">
      <c r="A157" s="8" t="s">
        <v>1052</v>
      </c>
      <c r="B157" s="8" t="s">
        <v>884</v>
      </c>
      <c r="C157" s="8" t="s">
        <v>885</v>
      </c>
      <c r="D157" s="9">
        <v>5.1999999999999998E-2</v>
      </c>
      <c r="E157" s="13">
        <f>단가대비표!O180</f>
        <v>0</v>
      </c>
      <c r="F157" s="14">
        <f>TRUNC(E157*D157,1)</f>
        <v>0</v>
      </c>
      <c r="G157" s="13">
        <f>단가대비표!P180</f>
        <v>0</v>
      </c>
      <c r="H157" s="14">
        <f>TRUNC(G157*D157,1)</f>
        <v>0</v>
      </c>
      <c r="I157" s="13">
        <f>단가대비표!V180</f>
        <v>0</v>
      </c>
      <c r="J157" s="14">
        <f>TRUNC(I157*D157,1)</f>
        <v>0</v>
      </c>
      <c r="K157" s="13">
        <f t="shared" si="16"/>
        <v>0</v>
      </c>
      <c r="L157" s="14">
        <f t="shared" si="16"/>
        <v>0</v>
      </c>
      <c r="M157" s="8" t="s">
        <v>52</v>
      </c>
      <c r="N157" s="2" t="s">
        <v>367</v>
      </c>
      <c r="O157" s="2" t="s">
        <v>1053</v>
      </c>
      <c r="P157" s="2" t="s">
        <v>65</v>
      </c>
      <c r="Q157" s="2" t="s">
        <v>65</v>
      </c>
      <c r="R157" s="2" t="s">
        <v>64</v>
      </c>
      <c r="S157" s="3"/>
      <c r="T157" s="3"/>
      <c r="U157" s="3"/>
      <c r="V157" s="3"/>
      <c r="W157" s="3">
        <v>2</v>
      </c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1125</v>
      </c>
      <c r="AX157" s="2" t="s">
        <v>52</v>
      </c>
      <c r="AY157" s="2" t="s">
        <v>52</v>
      </c>
    </row>
    <row r="158" spans="1:51" ht="30" customHeight="1">
      <c r="A158" s="8" t="s">
        <v>959</v>
      </c>
      <c r="B158" s="8" t="s">
        <v>960</v>
      </c>
      <c r="C158" s="8" t="s">
        <v>789</v>
      </c>
      <c r="D158" s="9">
        <v>1</v>
      </c>
      <c r="E158" s="13">
        <f>TRUNC(SUMIF(W155:W158, RIGHTB(O158, 1), H155:H158)*U158, 2)</f>
        <v>0</v>
      </c>
      <c r="F158" s="14">
        <f>TRUNC(E158*D158,1)</f>
        <v>0</v>
      </c>
      <c r="G158" s="13">
        <v>0</v>
      </c>
      <c r="H158" s="14">
        <f>TRUNC(G158*D158,1)</f>
        <v>0</v>
      </c>
      <c r="I158" s="13">
        <v>0</v>
      </c>
      <c r="J158" s="14">
        <f>TRUNC(I158*D158,1)</f>
        <v>0</v>
      </c>
      <c r="K158" s="13">
        <f t="shared" si="16"/>
        <v>0</v>
      </c>
      <c r="L158" s="14">
        <f t="shared" si="16"/>
        <v>0</v>
      </c>
      <c r="M158" s="8" t="s">
        <v>52</v>
      </c>
      <c r="N158" s="2" t="s">
        <v>367</v>
      </c>
      <c r="O158" s="2" t="s">
        <v>1004</v>
      </c>
      <c r="P158" s="2" t="s">
        <v>65</v>
      </c>
      <c r="Q158" s="2" t="s">
        <v>65</v>
      </c>
      <c r="R158" s="2" t="s">
        <v>65</v>
      </c>
      <c r="S158" s="3">
        <v>1</v>
      </c>
      <c r="T158" s="3">
        <v>0</v>
      </c>
      <c r="U158" s="3">
        <v>0.03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52</v>
      </c>
      <c r="AW158" s="2" t="s">
        <v>1126</v>
      </c>
      <c r="AX158" s="2" t="s">
        <v>52</v>
      </c>
      <c r="AY158" s="2" t="s">
        <v>52</v>
      </c>
    </row>
    <row r="159" spans="1:51" ht="30" customHeight="1">
      <c r="A159" s="8" t="s">
        <v>888</v>
      </c>
      <c r="B159" s="8" t="s">
        <v>52</v>
      </c>
      <c r="C159" s="8" t="s">
        <v>52</v>
      </c>
      <c r="D159" s="9"/>
      <c r="E159" s="13"/>
      <c r="F159" s="14">
        <f>TRUNC(SUMIF(N155:N158, N154, F155:F158),0)</f>
        <v>0</v>
      </c>
      <c r="G159" s="13"/>
      <c r="H159" s="14">
        <f>TRUNC(SUMIF(N155:N158, N154, H155:H158),0)</f>
        <v>0</v>
      </c>
      <c r="I159" s="13"/>
      <c r="J159" s="14">
        <f>TRUNC(SUMIF(N155:N158, N154, J155:J158),0)</f>
        <v>0</v>
      </c>
      <c r="K159" s="13"/>
      <c r="L159" s="14">
        <f>F159+H159+J159</f>
        <v>0</v>
      </c>
      <c r="M159" s="8" t="s">
        <v>52</v>
      </c>
      <c r="N159" s="2" t="s">
        <v>212</v>
      </c>
      <c r="O159" s="2" t="s">
        <v>212</v>
      </c>
      <c r="P159" s="2" t="s">
        <v>52</v>
      </c>
      <c r="Q159" s="2" t="s">
        <v>52</v>
      </c>
      <c r="R159" s="2" t="s">
        <v>52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52</v>
      </c>
      <c r="AW159" s="2" t="s">
        <v>52</v>
      </c>
      <c r="AX159" s="2" t="s">
        <v>52</v>
      </c>
      <c r="AY159" s="2" t="s">
        <v>52</v>
      </c>
    </row>
    <row r="160" spans="1:51" ht="30" customHeight="1">
      <c r="A160" s="9"/>
      <c r="B160" s="9"/>
      <c r="C160" s="9"/>
      <c r="D160" s="9"/>
      <c r="E160" s="13"/>
      <c r="F160" s="14"/>
      <c r="G160" s="13"/>
      <c r="H160" s="14"/>
      <c r="I160" s="13"/>
      <c r="J160" s="14"/>
      <c r="K160" s="13"/>
      <c r="L160" s="14"/>
      <c r="M160" s="9"/>
    </row>
    <row r="161" spans="1:51" ht="30" customHeight="1">
      <c r="A161" s="140" t="s">
        <v>1127</v>
      </c>
      <c r="B161" s="140"/>
      <c r="C161" s="140"/>
      <c r="D161" s="140"/>
      <c r="E161" s="141"/>
      <c r="F161" s="142"/>
      <c r="G161" s="141"/>
      <c r="H161" s="142"/>
      <c r="I161" s="141"/>
      <c r="J161" s="142"/>
      <c r="K161" s="141"/>
      <c r="L161" s="142"/>
      <c r="M161" s="140"/>
      <c r="N161" s="1" t="s">
        <v>610</v>
      </c>
    </row>
    <row r="162" spans="1:51" ht="30" customHeight="1">
      <c r="A162" s="8" t="s">
        <v>265</v>
      </c>
      <c r="B162" s="8" t="s">
        <v>1128</v>
      </c>
      <c r="C162" s="8" t="s">
        <v>61</v>
      </c>
      <c r="D162" s="9">
        <v>1.1000000000000001</v>
      </c>
      <c r="E162" s="13">
        <f>단가대비표!O133</f>
        <v>0</v>
      </c>
      <c r="F162" s="14">
        <f>TRUNC(E162*D162,1)</f>
        <v>0</v>
      </c>
      <c r="G162" s="13">
        <f>단가대비표!P133</f>
        <v>0</v>
      </c>
      <c r="H162" s="14">
        <f>TRUNC(G162*D162,1)</f>
        <v>0</v>
      </c>
      <c r="I162" s="13">
        <f>단가대비표!V133</f>
        <v>0</v>
      </c>
      <c r="J162" s="14">
        <f>TRUNC(I162*D162,1)</f>
        <v>0</v>
      </c>
      <c r="K162" s="13">
        <f t="shared" ref="K162:L165" si="17">TRUNC(E162+G162+I162,1)</f>
        <v>0</v>
      </c>
      <c r="L162" s="14">
        <f t="shared" si="17"/>
        <v>0</v>
      </c>
      <c r="M162" s="8" t="s">
        <v>52</v>
      </c>
      <c r="N162" s="2" t="s">
        <v>610</v>
      </c>
      <c r="O162" s="2" t="s">
        <v>1129</v>
      </c>
      <c r="P162" s="2" t="s">
        <v>65</v>
      </c>
      <c r="Q162" s="2" t="s">
        <v>65</v>
      </c>
      <c r="R162" s="2" t="s">
        <v>64</v>
      </c>
      <c r="S162" s="3"/>
      <c r="T162" s="3"/>
      <c r="U162" s="3"/>
      <c r="V162" s="3">
        <v>1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52</v>
      </c>
      <c r="AW162" s="2" t="s">
        <v>1130</v>
      </c>
      <c r="AX162" s="2" t="s">
        <v>52</v>
      </c>
      <c r="AY162" s="2" t="s">
        <v>52</v>
      </c>
    </row>
    <row r="163" spans="1:51" ht="30" customHeight="1">
      <c r="A163" s="8" t="s">
        <v>1049</v>
      </c>
      <c r="B163" s="8" t="s">
        <v>1050</v>
      </c>
      <c r="C163" s="8" t="s">
        <v>789</v>
      </c>
      <c r="D163" s="9">
        <v>1</v>
      </c>
      <c r="E163" s="13">
        <f>TRUNC(SUMIF(V162:V165, RIGHTB(O163, 1), F162:F165)*U163, 2)</f>
        <v>0</v>
      </c>
      <c r="F163" s="14">
        <f>TRUNC(E163*D163,1)</f>
        <v>0</v>
      </c>
      <c r="G163" s="13">
        <v>0</v>
      </c>
      <c r="H163" s="14">
        <f>TRUNC(G163*D163,1)</f>
        <v>0</v>
      </c>
      <c r="I163" s="13">
        <v>0</v>
      </c>
      <c r="J163" s="14">
        <f>TRUNC(I163*D163,1)</f>
        <v>0</v>
      </c>
      <c r="K163" s="13">
        <f t="shared" si="17"/>
        <v>0</v>
      </c>
      <c r="L163" s="14">
        <f t="shared" si="17"/>
        <v>0</v>
      </c>
      <c r="M163" s="8" t="s">
        <v>52</v>
      </c>
      <c r="N163" s="2" t="s">
        <v>610</v>
      </c>
      <c r="O163" s="2" t="s">
        <v>790</v>
      </c>
      <c r="P163" s="2" t="s">
        <v>65</v>
      </c>
      <c r="Q163" s="2" t="s">
        <v>65</v>
      </c>
      <c r="R163" s="2" t="s">
        <v>65</v>
      </c>
      <c r="S163" s="3">
        <v>0</v>
      </c>
      <c r="T163" s="3">
        <v>0</v>
      </c>
      <c r="U163" s="3">
        <v>0.02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1131</v>
      </c>
      <c r="AX163" s="2" t="s">
        <v>52</v>
      </c>
      <c r="AY163" s="2" t="s">
        <v>52</v>
      </c>
    </row>
    <row r="164" spans="1:51" ht="30" customHeight="1">
      <c r="A164" s="8" t="s">
        <v>1052</v>
      </c>
      <c r="B164" s="8" t="s">
        <v>884</v>
      </c>
      <c r="C164" s="8" t="s">
        <v>885</v>
      </c>
      <c r="D164" s="9">
        <v>8.5999999999999993E-2</v>
      </c>
      <c r="E164" s="13">
        <f>단가대비표!O180</f>
        <v>0</v>
      </c>
      <c r="F164" s="14">
        <f>TRUNC(E164*D164,1)</f>
        <v>0</v>
      </c>
      <c r="G164" s="13">
        <f>단가대비표!P180</f>
        <v>0</v>
      </c>
      <c r="H164" s="14">
        <f>TRUNC(G164*D164,1)</f>
        <v>0</v>
      </c>
      <c r="I164" s="13">
        <f>단가대비표!V180</f>
        <v>0</v>
      </c>
      <c r="J164" s="14">
        <f>TRUNC(I164*D164,1)</f>
        <v>0</v>
      </c>
      <c r="K164" s="13">
        <f t="shared" si="17"/>
        <v>0</v>
      </c>
      <c r="L164" s="14">
        <f t="shared" si="17"/>
        <v>0</v>
      </c>
      <c r="M164" s="8" t="s">
        <v>52</v>
      </c>
      <c r="N164" s="2" t="s">
        <v>610</v>
      </c>
      <c r="O164" s="2" t="s">
        <v>1053</v>
      </c>
      <c r="P164" s="2" t="s">
        <v>65</v>
      </c>
      <c r="Q164" s="2" t="s">
        <v>65</v>
      </c>
      <c r="R164" s="2" t="s">
        <v>64</v>
      </c>
      <c r="S164" s="3"/>
      <c r="T164" s="3"/>
      <c r="U164" s="3"/>
      <c r="V164" s="3"/>
      <c r="W164" s="3">
        <v>2</v>
      </c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1132</v>
      </c>
      <c r="AX164" s="2" t="s">
        <v>52</v>
      </c>
      <c r="AY164" s="2" t="s">
        <v>52</v>
      </c>
    </row>
    <row r="165" spans="1:51" ht="30" customHeight="1">
      <c r="A165" s="8" t="s">
        <v>959</v>
      </c>
      <c r="B165" s="8" t="s">
        <v>960</v>
      </c>
      <c r="C165" s="8" t="s">
        <v>789</v>
      </c>
      <c r="D165" s="9">
        <v>1</v>
      </c>
      <c r="E165" s="13">
        <f>TRUNC(SUMIF(W162:W165, RIGHTB(O165, 1), H162:H165)*U165, 2)</f>
        <v>0</v>
      </c>
      <c r="F165" s="14">
        <f>TRUNC(E165*D165,1)</f>
        <v>0</v>
      </c>
      <c r="G165" s="13">
        <v>0</v>
      </c>
      <c r="H165" s="14">
        <f>TRUNC(G165*D165,1)</f>
        <v>0</v>
      </c>
      <c r="I165" s="13">
        <v>0</v>
      </c>
      <c r="J165" s="14">
        <f>TRUNC(I165*D165,1)</f>
        <v>0</v>
      </c>
      <c r="K165" s="13">
        <f t="shared" si="17"/>
        <v>0</v>
      </c>
      <c r="L165" s="14">
        <f t="shared" si="17"/>
        <v>0</v>
      </c>
      <c r="M165" s="8" t="s">
        <v>52</v>
      </c>
      <c r="N165" s="2" t="s">
        <v>610</v>
      </c>
      <c r="O165" s="2" t="s">
        <v>1004</v>
      </c>
      <c r="P165" s="2" t="s">
        <v>65</v>
      </c>
      <c r="Q165" s="2" t="s">
        <v>65</v>
      </c>
      <c r="R165" s="2" t="s">
        <v>65</v>
      </c>
      <c r="S165" s="3">
        <v>1</v>
      </c>
      <c r="T165" s="3">
        <v>0</v>
      </c>
      <c r="U165" s="3">
        <v>0.03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2" t="s">
        <v>52</v>
      </c>
      <c r="AW165" s="2" t="s">
        <v>1133</v>
      </c>
      <c r="AX165" s="2" t="s">
        <v>52</v>
      </c>
      <c r="AY165" s="2" t="s">
        <v>52</v>
      </c>
    </row>
    <row r="166" spans="1:51" ht="30" customHeight="1">
      <c r="A166" s="8" t="s">
        <v>888</v>
      </c>
      <c r="B166" s="8" t="s">
        <v>52</v>
      </c>
      <c r="C166" s="8" t="s">
        <v>52</v>
      </c>
      <c r="D166" s="9"/>
      <c r="E166" s="13"/>
      <c r="F166" s="14">
        <f>TRUNC(SUMIF(N162:N165, N161, F162:F165),0)</f>
        <v>0</v>
      </c>
      <c r="G166" s="13"/>
      <c r="H166" s="14">
        <f>TRUNC(SUMIF(N162:N165, N161, H162:H165),0)</f>
        <v>0</v>
      </c>
      <c r="I166" s="13"/>
      <c r="J166" s="14">
        <f>TRUNC(SUMIF(N162:N165, N161, J162:J165),0)</f>
        <v>0</v>
      </c>
      <c r="K166" s="13"/>
      <c r="L166" s="14">
        <f>F166+H166+J166</f>
        <v>0</v>
      </c>
      <c r="M166" s="8" t="s">
        <v>52</v>
      </c>
      <c r="N166" s="2" t="s">
        <v>212</v>
      </c>
      <c r="O166" s="2" t="s">
        <v>212</v>
      </c>
      <c r="P166" s="2" t="s">
        <v>52</v>
      </c>
      <c r="Q166" s="2" t="s">
        <v>52</v>
      </c>
      <c r="R166" s="2" t="s">
        <v>52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52</v>
      </c>
      <c r="AW166" s="2" t="s">
        <v>52</v>
      </c>
      <c r="AX166" s="2" t="s">
        <v>52</v>
      </c>
      <c r="AY166" s="2" t="s">
        <v>52</v>
      </c>
    </row>
    <row r="167" spans="1:51" ht="30" customHeight="1">
      <c r="A167" s="9"/>
      <c r="B167" s="9"/>
      <c r="C167" s="9"/>
      <c r="D167" s="9"/>
      <c r="E167" s="13"/>
      <c r="F167" s="14"/>
      <c r="G167" s="13"/>
      <c r="H167" s="14"/>
      <c r="I167" s="13"/>
      <c r="J167" s="14"/>
      <c r="K167" s="13"/>
      <c r="L167" s="14"/>
      <c r="M167" s="9"/>
    </row>
    <row r="168" spans="1:51" ht="30" customHeight="1">
      <c r="A168" s="140" t="s">
        <v>1134</v>
      </c>
      <c r="B168" s="140"/>
      <c r="C168" s="140"/>
      <c r="D168" s="140"/>
      <c r="E168" s="141"/>
      <c r="F168" s="142"/>
      <c r="G168" s="141"/>
      <c r="H168" s="142"/>
      <c r="I168" s="141"/>
      <c r="J168" s="142"/>
      <c r="K168" s="141"/>
      <c r="L168" s="142"/>
      <c r="M168" s="140"/>
      <c r="N168" s="1" t="s">
        <v>622</v>
      </c>
    </row>
    <row r="169" spans="1:51" ht="30" customHeight="1">
      <c r="A169" s="8" t="s">
        <v>619</v>
      </c>
      <c r="B169" s="8" t="s">
        <v>1136</v>
      </c>
      <c r="C169" s="8" t="s">
        <v>61</v>
      </c>
      <c r="D169" s="9">
        <v>1.03</v>
      </c>
      <c r="E169" s="13">
        <f>단가대비표!O116</f>
        <v>0</v>
      </c>
      <c r="F169" s="14">
        <f t="shared" ref="F169:F174" si="18">TRUNC(E169*D169,1)</f>
        <v>0</v>
      </c>
      <c r="G169" s="13">
        <f>단가대비표!P116</f>
        <v>0</v>
      </c>
      <c r="H169" s="14">
        <f t="shared" ref="H169:H174" si="19">TRUNC(G169*D169,1)</f>
        <v>0</v>
      </c>
      <c r="I169" s="13">
        <f>단가대비표!V116</f>
        <v>0</v>
      </c>
      <c r="J169" s="14">
        <f t="shared" ref="J169:J174" si="20">TRUNC(I169*D169,1)</f>
        <v>0</v>
      </c>
      <c r="K169" s="13">
        <f t="shared" ref="K169:L174" si="21">TRUNC(E169+G169+I169,1)</f>
        <v>0</v>
      </c>
      <c r="L169" s="14">
        <f t="shared" si="21"/>
        <v>0</v>
      </c>
      <c r="M169" s="8" t="s">
        <v>52</v>
      </c>
      <c r="N169" s="2" t="s">
        <v>622</v>
      </c>
      <c r="O169" s="2" t="s">
        <v>1137</v>
      </c>
      <c r="P169" s="2" t="s">
        <v>65</v>
      </c>
      <c r="Q169" s="2" t="s">
        <v>65</v>
      </c>
      <c r="R169" s="2" t="s">
        <v>64</v>
      </c>
      <c r="S169" s="3"/>
      <c r="T169" s="3"/>
      <c r="U169" s="3"/>
      <c r="V169" s="3">
        <v>1</v>
      </c>
      <c r="W169" s="3">
        <v>2</v>
      </c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1138</v>
      </c>
      <c r="AX169" s="2" t="s">
        <v>52</v>
      </c>
      <c r="AY169" s="2" t="s">
        <v>52</v>
      </c>
    </row>
    <row r="170" spans="1:51" ht="30" customHeight="1">
      <c r="A170" s="8" t="s">
        <v>1046</v>
      </c>
      <c r="B170" s="8" t="s">
        <v>1047</v>
      </c>
      <c r="C170" s="8" t="s">
        <v>789</v>
      </c>
      <c r="D170" s="9">
        <v>1</v>
      </c>
      <c r="E170" s="13">
        <f>TRUNC(SUMIF(V169:V174, RIGHTB(O170, 1), F169:F174)*U170, 2)</f>
        <v>0</v>
      </c>
      <c r="F170" s="14">
        <f t="shared" si="18"/>
        <v>0</v>
      </c>
      <c r="G170" s="13">
        <v>0</v>
      </c>
      <c r="H170" s="14">
        <f t="shared" si="19"/>
        <v>0</v>
      </c>
      <c r="I170" s="13">
        <v>0</v>
      </c>
      <c r="J170" s="14">
        <f t="shared" si="20"/>
        <v>0</v>
      </c>
      <c r="K170" s="13">
        <f t="shared" si="21"/>
        <v>0</v>
      </c>
      <c r="L170" s="14">
        <f t="shared" si="21"/>
        <v>0</v>
      </c>
      <c r="M170" s="8" t="s">
        <v>52</v>
      </c>
      <c r="N170" s="2" t="s">
        <v>622</v>
      </c>
      <c r="O170" s="2" t="s">
        <v>790</v>
      </c>
      <c r="P170" s="2" t="s">
        <v>65</v>
      </c>
      <c r="Q170" s="2" t="s">
        <v>65</v>
      </c>
      <c r="R170" s="2" t="s">
        <v>65</v>
      </c>
      <c r="S170" s="3">
        <v>0</v>
      </c>
      <c r="T170" s="3">
        <v>0</v>
      </c>
      <c r="U170" s="3">
        <v>0.15</v>
      </c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52</v>
      </c>
      <c r="AW170" s="2" t="s">
        <v>1139</v>
      </c>
      <c r="AX170" s="2" t="s">
        <v>52</v>
      </c>
      <c r="AY170" s="2" t="s">
        <v>52</v>
      </c>
    </row>
    <row r="171" spans="1:51" ht="30" customHeight="1">
      <c r="A171" s="8" t="s">
        <v>1049</v>
      </c>
      <c r="B171" s="8" t="s">
        <v>1050</v>
      </c>
      <c r="C171" s="8" t="s">
        <v>789</v>
      </c>
      <c r="D171" s="9">
        <v>1</v>
      </c>
      <c r="E171" s="13">
        <f>TRUNC(SUMIF(W169:W174, RIGHTB(O171, 1), F169:F174)*U171, 2)</f>
        <v>0</v>
      </c>
      <c r="F171" s="14">
        <f t="shared" si="18"/>
        <v>0</v>
      </c>
      <c r="G171" s="13">
        <v>0</v>
      </c>
      <c r="H171" s="14">
        <f t="shared" si="19"/>
        <v>0</v>
      </c>
      <c r="I171" s="13">
        <v>0</v>
      </c>
      <c r="J171" s="14">
        <f t="shared" si="20"/>
        <v>0</v>
      </c>
      <c r="K171" s="13">
        <f t="shared" si="21"/>
        <v>0</v>
      </c>
      <c r="L171" s="14">
        <f t="shared" si="21"/>
        <v>0</v>
      </c>
      <c r="M171" s="8" t="s">
        <v>52</v>
      </c>
      <c r="N171" s="2" t="s">
        <v>622</v>
      </c>
      <c r="O171" s="2" t="s">
        <v>1004</v>
      </c>
      <c r="P171" s="2" t="s">
        <v>65</v>
      </c>
      <c r="Q171" s="2" t="s">
        <v>65</v>
      </c>
      <c r="R171" s="2" t="s">
        <v>65</v>
      </c>
      <c r="S171" s="3">
        <v>0</v>
      </c>
      <c r="T171" s="3">
        <v>0</v>
      </c>
      <c r="U171" s="3">
        <v>0.02</v>
      </c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1140</v>
      </c>
      <c r="AX171" s="2" t="s">
        <v>52</v>
      </c>
      <c r="AY171" s="2" t="s">
        <v>52</v>
      </c>
    </row>
    <row r="172" spans="1:51" ht="30" customHeight="1">
      <c r="A172" s="8" t="s">
        <v>1141</v>
      </c>
      <c r="B172" s="8" t="s">
        <v>884</v>
      </c>
      <c r="C172" s="8" t="s">
        <v>885</v>
      </c>
      <c r="D172" s="9">
        <v>6.0000000000000001E-3</v>
      </c>
      <c r="E172" s="13">
        <f>단가대비표!O182</f>
        <v>0</v>
      </c>
      <c r="F172" s="14">
        <f t="shared" si="18"/>
        <v>0</v>
      </c>
      <c r="G172" s="13">
        <f>단가대비표!P182</f>
        <v>0</v>
      </c>
      <c r="H172" s="14">
        <f t="shared" si="19"/>
        <v>0</v>
      </c>
      <c r="I172" s="13">
        <f>단가대비표!V182</f>
        <v>0</v>
      </c>
      <c r="J172" s="14">
        <f t="shared" si="20"/>
        <v>0</v>
      </c>
      <c r="K172" s="13">
        <f t="shared" si="21"/>
        <v>0</v>
      </c>
      <c r="L172" s="14">
        <f t="shared" si="21"/>
        <v>0</v>
      </c>
      <c r="M172" s="8" t="s">
        <v>52</v>
      </c>
      <c r="N172" s="2" t="s">
        <v>622</v>
      </c>
      <c r="O172" s="2" t="s">
        <v>1142</v>
      </c>
      <c r="P172" s="2" t="s">
        <v>65</v>
      </c>
      <c r="Q172" s="2" t="s">
        <v>65</v>
      </c>
      <c r="R172" s="2" t="s">
        <v>64</v>
      </c>
      <c r="S172" s="3"/>
      <c r="T172" s="3"/>
      <c r="U172" s="3"/>
      <c r="V172" s="3"/>
      <c r="W172" s="3"/>
      <c r="X172" s="3">
        <v>3</v>
      </c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1143</v>
      </c>
      <c r="AX172" s="2" t="s">
        <v>52</v>
      </c>
      <c r="AY172" s="2" t="s">
        <v>52</v>
      </c>
    </row>
    <row r="173" spans="1:51" ht="30" customHeight="1">
      <c r="A173" s="8" t="s">
        <v>953</v>
      </c>
      <c r="B173" s="8" t="s">
        <v>884</v>
      </c>
      <c r="C173" s="8" t="s">
        <v>885</v>
      </c>
      <c r="D173" s="9">
        <v>1.4E-2</v>
      </c>
      <c r="E173" s="13">
        <f>단가대비표!O171</f>
        <v>0</v>
      </c>
      <c r="F173" s="14">
        <f t="shared" si="18"/>
        <v>0</v>
      </c>
      <c r="G173" s="13">
        <f>단가대비표!P171</f>
        <v>0</v>
      </c>
      <c r="H173" s="14">
        <f t="shared" si="19"/>
        <v>0</v>
      </c>
      <c r="I173" s="13">
        <f>단가대비표!V171</f>
        <v>0</v>
      </c>
      <c r="J173" s="14">
        <f t="shared" si="20"/>
        <v>0</v>
      </c>
      <c r="K173" s="13">
        <f t="shared" si="21"/>
        <v>0</v>
      </c>
      <c r="L173" s="14">
        <f t="shared" si="21"/>
        <v>0</v>
      </c>
      <c r="M173" s="8" t="s">
        <v>52</v>
      </c>
      <c r="N173" s="2" t="s">
        <v>622</v>
      </c>
      <c r="O173" s="2" t="s">
        <v>954</v>
      </c>
      <c r="P173" s="2" t="s">
        <v>65</v>
      </c>
      <c r="Q173" s="2" t="s">
        <v>65</v>
      </c>
      <c r="R173" s="2" t="s">
        <v>64</v>
      </c>
      <c r="S173" s="3"/>
      <c r="T173" s="3"/>
      <c r="U173" s="3"/>
      <c r="V173" s="3"/>
      <c r="W173" s="3"/>
      <c r="X173" s="3">
        <v>3</v>
      </c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1144</v>
      </c>
      <c r="AX173" s="2" t="s">
        <v>52</v>
      </c>
      <c r="AY173" s="2" t="s">
        <v>52</v>
      </c>
    </row>
    <row r="174" spans="1:51" ht="30" customHeight="1">
      <c r="A174" s="8" t="s">
        <v>959</v>
      </c>
      <c r="B174" s="8" t="s">
        <v>960</v>
      </c>
      <c r="C174" s="8" t="s">
        <v>789</v>
      </c>
      <c r="D174" s="9">
        <v>1</v>
      </c>
      <c r="E174" s="13">
        <f>TRUNC(SUMIF(X169:X174, RIGHTB(O174, 1), H169:H174)*U174, 2)</f>
        <v>0</v>
      </c>
      <c r="F174" s="14">
        <f t="shared" si="18"/>
        <v>0</v>
      </c>
      <c r="G174" s="13">
        <v>0</v>
      </c>
      <c r="H174" s="14">
        <f t="shared" si="19"/>
        <v>0</v>
      </c>
      <c r="I174" s="13">
        <v>0</v>
      </c>
      <c r="J174" s="14">
        <f t="shared" si="20"/>
        <v>0</v>
      </c>
      <c r="K174" s="13">
        <f t="shared" si="21"/>
        <v>0</v>
      </c>
      <c r="L174" s="14">
        <f t="shared" si="21"/>
        <v>0</v>
      </c>
      <c r="M174" s="8" t="s">
        <v>52</v>
      </c>
      <c r="N174" s="2" t="s">
        <v>622</v>
      </c>
      <c r="O174" s="2" t="s">
        <v>1055</v>
      </c>
      <c r="P174" s="2" t="s">
        <v>65</v>
      </c>
      <c r="Q174" s="2" t="s">
        <v>65</v>
      </c>
      <c r="R174" s="2" t="s">
        <v>65</v>
      </c>
      <c r="S174" s="3">
        <v>1</v>
      </c>
      <c r="T174" s="3">
        <v>0</v>
      </c>
      <c r="U174" s="3">
        <v>0.03</v>
      </c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1145</v>
      </c>
      <c r="AX174" s="2" t="s">
        <v>52</v>
      </c>
      <c r="AY174" s="2" t="s">
        <v>52</v>
      </c>
    </row>
    <row r="175" spans="1:51" ht="30" customHeight="1">
      <c r="A175" s="8" t="s">
        <v>888</v>
      </c>
      <c r="B175" s="8" t="s">
        <v>52</v>
      </c>
      <c r="C175" s="8" t="s">
        <v>52</v>
      </c>
      <c r="D175" s="9"/>
      <c r="E175" s="13"/>
      <c r="F175" s="14">
        <f>TRUNC(SUMIF(N169:N174, N168, F169:F174),0)</f>
        <v>0</v>
      </c>
      <c r="G175" s="13"/>
      <c r="H175" s="14">
        <f>TRUNC(SUMIF(N169:N174, N168, H169:H174),0)</f>
        <v>0</v>
      </c>
      <c r="I175" s="13"/>
      <c r="J175" s="14">
        <f>TRUNC(SUMIF(N169:N174, N168, J169:J174),0)</f>
        <v>0</v>
      </c>
      <c r="K175" s="13"/>
      <c r="L175" s="14">
        <f>F175+H175+J175</f>
        <v>0</v>
      </c>
      <c r="M175" s="8" t="s">
        <v>52</v>
      </c>
      <c r="N175" s="2" t="s">
        <v>212</v>
      </c>
      <c r="O175" s="2" t="s">
        <v>212</v>
      </c>
      <c r="P175" s="2" t="s">
        <v>52</v>
      </c>
      <c r="Q175" s="2" t="s">
        <v>52</v>
      </c>
      <c r="R175" s="2" t="s">
        <v>52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52</v>
      </c>
      <c r="AW175" s="2" t="s">
        <v>52</v>
      </c>
      <c r="AX175" s="2" t="s">
        <v>52</v>
      </c>
      <c r="AY175" s="2" t="s">
        <v>52</v>
      </c>
    </row>
    <row r="176" spans="1:51" ht="30" customHeight="1">
      <c r="A176" s="9"/>
      <c r="B176" s="9"/>
      <c r="C176" s="9"/>
      <c r="D176" s="9"/>
      <c r="E176" s="13"/>
      <c r="F176" s="14"/>
      <c r="G176" s="13"/>
      <c r="H176" s="14"/>
      <c r="I176" s="13"/>
      <c r="J176" s="14"/>
      <c r="K176" s="13"/>
      <c r="L176" s="14"/>
      <c r="M176" s="9"/>
    </row>
    <row r="177" spans="1:51" ht="30" customHeight="1">
      <c r="A177" s="140" t="s">
        <v>1146</v>
      </c>
      <c r="B177" s="140"/>
      <c r="C177" s="140"/>
      <c r="D177" s="140"/>
      <c r="E177" s="141"/>
      <c r="F177" s="142"/>
      <c r="G177" s="141"/>
      <c r="H177" s="142"/>
      <c r="I177" s="141"/>
      <c r="J177" s="142"/>
      <c r="K177" s="141"/>
      <c r="L177" s="142"/>
      <c r="M177" s="140"/>
      <c r="N177" s="1" t="s">
        <v>626</v>
      </c>
    </row>
    <row r="178" spans="1:51" ht="30" customHeight="1">
      <c r="A178" s="8" t="s">
        <v>619</v>
      </c>
      <c r="B178" s="8" t="s">
        <v>1147</v>
      </c>
      <c r="C178" s="8" t="s">
        <v>61</v>
      </c>
      <c r="D178" s="9">
        <v>1.03</v>
      </c>
      <c r="E178" s="13">
        <f>단가대비표!O117</f>
        <v>0</v>
      </c>
      <c r="F178" s="14">
        <f t="shared" ref="F178:F183" si="22">TRUNC(E178*D178,1)</f>
        <v>0</v>
      </c>
      <c r="G178" s="13">
        <f>단가대비표!P117</f>
        <v>0</v>
      </c>
      <c r="H178" s="14">
        <f t="shared" ref="H178:H183" si="23">TRUNC(G178*D178,1)</f>
        <v>0</v>
      </c>
      <c r="I178" s="13">
        <f>단가대비표!V117</f>
        <v>0</v>
      </c>
      <c r="J178" s="14">
        <f t="shared" ref="J178:J183" si="24">TRUNC(I178*D178,1)</f>
        <v>0</v>
      </c>
      <c r="K178" s="13">
        <f t="shared" ref="K178:L183" si="25">TRUNC(E178+G178+I178,1)</f>
        <v>0</v>
      </c>
      <c r="L178" s="14">
        <f t="shared" si="25"/>
        <v>0</v>
      </c>
      <c r="M178" s="8" t="s">
        <v>52</v>
      </c>
      <c r="N178" s="2" t="s">
        <v>626</v>
      </c>
      <c r="O178" s="2" t="s">
        <v>1148</v>
      </c>
      <c r="P178" s="2" t="s">
        <v>65</v>
      </c>
      <c r="Q178" s="2" t="s">
        <v>65</v>
      </c>
      <c r="R178" s="2" t="s">
        <v>64</v>
      </c>
      <c r="S178" s="3"/>
      <c r="T178" s="3"/>
      <c r="U178" s="3"/>
      <c r="V178" s="3">
        <v>1</v>
      </c>
      <c r="W178" s="3">
        <v>2</v>
      </c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52</v>
      </c>
      <c r="AW178" s="2" t="s">
        <v>1149</v>
      </c>
      <c r="AX178" s="2" t="s">
        <v>52</v>
      </c>
      <c r="AY178" s="2" t="s">
        <v>52</v>
      </c>
    </row>
    <row r="179" spans="1:51" ht="30" customHeight="1">
      <c r="A179" s="8" t="s">
        <v>1046</v>
      </c>
      <c r="B179" s="8" t="s">
        <v>1047</v>
      </c>
      <c r="C179" s="8" t="s">
        <v>789</v>
      </c>
      <c r="D179" s="9">
        <v>1</v>
      </c>
      <c r="E179" s="13">
        <f>TRUNC(SUMIF(V178:V183, RIGHTB(O179, 1), F178:F183)*U179, 2)</f>
        <v>0</v>
      </c>
      <c r="F179" s="14">
        <f t="shared" si="22"/>
        <v>0</v>
      </c>
      <c r="G179" s="13">
        <v>0</v>
      </c>
      <c r="H179" s="14">
        <f t="shared" si="23"/>
        <v>0</v>
      </c>
      <c r="I179" s="13">
        <v>0</v>
      </c>
      <c r="J179" s="14">
        <f t="shared" si="24"/>
        <v>0</v>
      </c>
      <c r="K179" s="13">
        <f t="shared" si="25"/>
        <v>0</v>
      </c>
      <c r="L179" s="14">
        <f t="shared" si="25"/>
        <v>0</v>
      </c>
      <c r="M179" s="8" t="s">
        <v>52</v>
      </c>
      <c r="N179" s="2" t="s">
        <v>626</v>
      </c>
      <c r="O179" s="2" t="s">
        <v>790</v>
      </c>
      <c r="P179" s="2" t="s">
        <v>65</v>
      </c>
      <c r="Q179" s="2" t="s">
        <v>65</v>
      </c>
      <c r="R179" s="2" t="s">
        <v>65</v>
      </c>
      <c r="S179" s="3">
        <v>0</v>
      </c>
      <c r="T179" s="3">
        <v>0</v>
      </c>
      <c r="U179" s="3">
        <v>0.15</v>
      </c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52</v>
      </c>
      <c r="AW179" s="2" t="s">
        <v>1150</v>
      </c>
      <c r="AX179" s="2" t="s">
        <v>52</v>
      </c>
      <c r="AY179" s="2" t="s">
        <v>52</v>
      </c>
    </row>
    <row r="180" spans="1:51" ht="30" customHeight="1">
      <c r="A180" s="8" t="s">
        <v>1049</v>
      </c>
      <c r="B180" s="8" t="s">
        <v>1050</v>
      </c>
      <c r="C180" s="8" t="s">
        <v>789</v>
      </c>
      <c r="D180" s="9">
        <v>1</v>
      </c>
      <c r="E180" s="13">
        <f>TRUNC(SUMIF(W178:W183, RIGHTB(O180, 1), F178:F183)*U180, 2)</f>
        <v>0</v>
      </c>
      <c r="F180" s="14">
        <f t="shared" si="22"/>
        <v>0</v>
      </c>
      <c r="G180" s="13">
        <v>0</v>
      </c>
      <c r="H180" s="14">
        <f t="shared" si="23"/>
        <v>0</v>
      </c>
      <c r="I180" s="13">
        <v>0</v>
      </c>
      <c r="J180" s="14">
        <f t="shared" si="24"/>
        <v>0</v>
      </c>
      <c r="K180" s="13">
        <f t="shared" si="25"/>
        <v>0</v>
      </c>
      <c r="L180" s="14">
        <f t="shared" si="25"/>
        <v>0</v>
      </c>
      <c r="M180" s="8" t="s">
        <v>52</v>
      </c>
      <c r="N180" s="2" t="s">
        <v>626</v>
      </c>
      <c r="O180" s="2" t="s">
        <v>1004</v>
      </c>
      <c r="P180" s="2" t="s">
        <v>65</v>
      </c>
      <c r="Q180" s="2" t="s">
        <v>65</v>
      </c>
      <c r="R180" s="2" t="s">
        <v>65</v>
      </c>
      <c r="S180" s="3">
        <v>0</v>
      </c>
      <c r="T180" s="3">
        <v>0</v>
      </c>
      <c r="U180" s="3">
        <v>0.02</v>
      </c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1151</v>
      </c>
      <c r="AX180" s="2" t="s">
        <v>52</v>
      </c>
      <c r="AY180" s="2" t="s">
        <v>52</v>
      </c>
    </row>
    <row r="181" spans="1:51" ht="30" customHeight="1">
      <c r="A181" s="8" t="s">
        <v>1141</v>
      </c>
      <c r="B181" s="8" t="s">
        <v>884</v>
      </c>
      <c r="C181" s="8" t="s">
        <v>885</v>
      </c>
      <c r="D181" s="9">
        <v>7.0000000000000001E-3</v>
      </c>
      <c r="E181" s="13">
        <f>단가대비표!O182</f>
        <v>0</v>
      </c>
      <c r="F181" s="14">
        <f t="shared" si="22"/>
        <v>0</v>
      </c>
      <c r="G181" s="13">
        <f>단가대비표!P182</f>
        <v>0</v>
      </c>
      <c r="H181" s="14">
        <f t="shared" si="23"/>
        <v>0</v>
      </c>
      <c r="I181" s="13">
        <f>단가대비표!V182</f>
        <v>0</v>
      </c>
      <c r="J181" s="14">
        <f t="shared" si="24"/>
        <v>0</v>
      </c>
      <c r="K181" s="13">
        <f t="shared" si="25"/>
        <v>0</v>
      </c>
      <c r="L181" s="14">
        <f t="shared" si="25"/>
        <v>0</v>
      </c>
      <c r="M181" s="8" t="s">
        <v>52</v>
      </c>
      <c r="N181" s="2" t="s">
        <v>626</v>
      </c>
      <c r="O181" s="2" t="s">
        <v>1142</v>
      </c>
      <c r="P181" s="2" t="s">
        <v>65</v>
      </c>
      <c r="Q181" s="2" t="s">
        <v>65</v>
      </c>
      <c r="R181" s="2" t="s">
        <v>64</v>
      </c>
      <c r="S181" s="3"/>
      <c r="T181" s="3"/>
      <c r="U181" s="3"/>
      <c r="V181" s="3"/>
      <c r="W181" s="3"/>
      <c r="X181" s="3">
        <v>3</v>
      </c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1152</v>
      </c>
      <c r="AX181" s="2" t="s">
        <v>52</v>
      </c>
      <c r="AY181" s="2" t="s">
        <v>52</v>
      </c>
    </row>
    <row r="182" spans="1:51" ht="30" customHeight="1">
      <c r="A182" s="8" t="s">
        <v>953</v>
      </c>
      <c r="B182" s="8" t="s">
        <v>884</v>
      </c>
      <c r="C182" s="8" t="s">
        <v>885</v>
      </c>
      <c r="D182" s="9">
        <v>1.7999999999999999E-2</v>
      </c>
      <c r="E182" s="13">
        <f>단가대비표!O171</f>
        <v>0</v>
      </c>
      <c r="F182" s="14">
        <f t="shared" si="22"/>
        <v>0</v>
      </c>
      <c r="G182" s="13">
        <f>단가대비표!P171</f>
        <v>0</v>
      </c>
      <c r="H182" s="14">
        <f t="shared" si="23"/>
        <v>0</v>
      </c>
      <c r="I182" s="13">
        <f>단가대비표!V171</f>
        <v>0</v>
      </c>
      <c r="J182" s="14">
        <f t="shared" si="24"/>
        <v>0</v>
      </c>
      <c r="K182" s="13">
        <f t="shared" si="25"/>
        <v>0</v>
      </c>
      <c r="L182" s="14">
        <f t="shared" si="25"/>
        <v>0</v>
      </c>
      <c r="M182" s="8" t="s">
        <v>52</v>
      </c>
      <c r="N182" s="2" t="s">
        <v>626</v>
      </c>
      <c r="O182" s="2" t="s">
        <v>954</v>
      </c>
      <c r="P182" s="2" t="s">
        <v>65</v>
      </c>
      <c r="Q182" s="2" t="s">
        <v>65</v>
      </c>
      <c r="R182" s="2" t="s">
        <v>64</v>
      </c>
      <c r="S182" s="3"/>
      <c r="T182" s="3"/>
      <c r="U182" s="3"/>
      <c r="V182" s="3"/>
      <c r="W182" s="3"/>
      <c r="X182" s="3">
        <v>3</v>
      </c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52</v>
      </c>
      <c r="AW182" s="2" t="s">
        <v>1153</v>
      </c>
      <c r="AX182" s="2" t="s">
        <v>52</v>
      </c>
      <c r="AY182" s="2" t="s">
        <v>52</v>
      </c>
    </row>
    <row r="183" spans="1:51" ht="30" customHeight="1">
      <c r="A183" s="8" t="s">
        <v>959</v>
      </c>
      <c r="B183" s="8" t="s">
        <v>960</v>
      </c>
      <c r="C183" s="8" t="s">
        <v>789</v>
      </c>
      <c r="D183" s="9">
        <v>1</v>
      </c>
      <c r="E183" s="13">
        <f>TRUNC(SUMIF(X178:X183, RIGHTB(O183, 1), H178:H183)*U183, 2)</f>
        <v>0</v>
      </c>
      <c r="F183" s="14">
        <f t="shared" si="22"/>
        <v>0</v>
      </c>
      <c r="G183" s="13">
        <v>0</v>
      </c>
      <c r="H183" s="14">
        <f t="shared" si="23"/>
        <v>0</v>
      </c>
      <c r="I183" s="13">
        <v>0</v>
      </c>
      <c r="J183" s="14">
        <f t="shared" si="24"/>
        <v>0</v>
      </c>
      <c r="K183" s="13">
        <f t="shared" si="25"/>
        <v>0</v>
      </c>
      <c r="L183" s="14">
        <f t="shared" si="25"/>
        <v>0</v>
      </c>
      <c r="M183" s="8" t="s">
        <v>52</v>
      </c>
      <c r="N183" s="2" t="s">
        <v>626</v>
      </c>
      <c r="O183" s="2" t="s">
        <v>1055</v>
      </c>
      <c r="P183" s="2" t="s">
        <v>65</v>
      </c>
      <c r="Q183" s="2" t="s">
        <v>65</v>
      </c>
      <c r="R183" s="2" t="s">
        <v>65</v>
      </c>
      <c r="S183" s="3">
        <v>1</v>
      </c>
      <c r="T183" s="3">
        <v>0</v>
      </c>
      <c r="U183" s="3">
        <v>0.03</v>
      </c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52</v>
      </c>
      <c r="AW183" s="2" t="s">
        <v>1154</v>
      </c>
      <c r="AX183" s="2" t="s">
        <v>52</v>
      </c>
      <c r="AY183" s="2" t="s">
        <v>52</v>
      </c>
    </row>
    <row r="184" spans="1:51" ht="30" customHeight="1">
      <c r="A184" s="8" t="s">
        <v>888</v>
      </c>
      <c r="B184" s="8" t="s">
        <v>52</v>
      </c>
      <c r="C184" s="8" t="s">
        <v>52</v>
      </c>
      <c r="D184" s="9"/>
      <c r="E184" s="13"/>
      <c r="F184" s="14">
        <f>TRUNC(SUMIF(N178:N183, N177, F178:F183),0)</f>
        <v>0</v>
      </c>
      <c r="G184" s="13"/>
      <c r="H184" s="14">
        <f>TRUNC(SUMIF(N178:N183, N177, H178:H183),0)</f>
        <v>0</v>
      </c>
      <c r="I184" s="13"/>
      <c r="J184" s="14">
        <f>TRUNC(SUMIF(N178:N183, N177, J178:J183),0)</f>
        <v>0</v>
      </c>
      <c r="K184" s="13"/>
      <c r="L184" s="14">
        <f>F184+H184+J184</f>
        <v>0</v>
      </c>
      <c r="M184" s="8" t="s">
        <v>52</v>
      </c>
      <c r="N184" s="2" t="s">
        <v>212</v>
      </c>
      <c r="O184" s="2" t="s">
        <v>212</v>
      </c>
      <c r="P184" s="2" t="s">
        <v>52</v>
      </c>
      <c r="Q184" s="2" t="s">
        <v>52</v>
      </c>
      <c r="R184" s="2" t="s">
        <v>52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52</v>
      </c>
      <c r="AX184" s="2" t="s">
        <v>52</v>
      </c>
      <c r="AY184" s="2" t="s">
        <v>52</v>
      </c>
    </row>
    <row r="185" spans="1:51" ht="30" customHeight="1">
      <c r="A185" s="9"/>
      <c r="B185" s="9"/>
      <c r="C185" s="9"/>
      <c r="D185" s="9"/>
      <c r="E185" s="13"/>
      <c r="F185" s="14"/>
      <c r="G185" s="13"/>
      <c r="H185" s="14"/>
      <c r="I185" s="13"/>
      <c r="J185" s="14"/>
      <c r="K185" s="13"/>
      <c r="L185" s="14"/>
      <c r="M185" s="9"/>
    </row>
    <row r="186" spans="1:51" ht="30" customHeight="1">
      <c r="A186" s="140" t="s">
        <v>1155</v>
      </c>
      <c r="B186" s="140"/>
      <c r="C186" s="140"/>
      <c r="D186" s="140"/>
      <c r="E186" s="141"/>
      <c r="F186" s="142"/>
      <c r="G186" s="141"/>
      <c r="H186" s="142"/>
      <c r="I186" s="141"/>
      <c r="J186" s="142"/>
      <c r="K186" s="141"/>
      <c r="L186" s="142"/>
      <c r="M186" s="140"/>
      <c r="N186" s="1" t="s">
        <v>303</v>
      </c>
    </row>
    <row r="187" spans="1:51" ht="30" customHeight="1">
      <c r="A187" s="8" t="s">
        <v>1157</v>
      </c>
      <c r="B187" s="8" t="s">
        <v>1158</v>
      </c>
      <c r="C187" s="8" t="s">
        <v>119</v>
      </c>
      <c r="D187" s="9">
        <v>1</v>
      </c>
      <c r="E187" s="13">
        <f>단가대비표!O36</f>
        <v>0</v>
      </c>
      <c r="F187" s="14">
        <f t="shared" ref="F187:F193" si="26">TRUNC(E187*D187,1)</f>
        <v>0</v>
      </c>
      <c r="G187" s="13">
        <f>단가대비표!P36</f>
        <v>0</v>
      </c>
      <c r="H187" s="14">
        <f t="shared" ref="H187:H193" si="27">TRUNC(G187*D187,1)</f>
        <v>0</v>
      </c>
      <c r="I187" s="13">
        <f>단가대비표!V36</f>
        <v>0</v>
      </c>
      <c r="J187" s="14">
        <f t="shared" ref="J187:J193" si="28">TRUNC(I187*D187,1)</f>
        <v>0</v>
      </c>
      <c r="K187" s="13">
        <f t="shared" ref="K187:L193" si="29">TRUNC(E187+G187+I187,1)</f>
        <v>0</v>
      </c>
      <c r="L187" s="14">
        <f t="shared" si="29"/>
        <v>0</v>
      </c>
      <c r="M187" s="8" t="s">
        <v>52</v>
      </c>
      <c r="N187" s="2" t="s">
        <v>303</v>
      </c>
      <c r="O187" s="2" t="s">
        <v>1159</v>
      </c>
      <c r="P187" s="2" t="s">
        <v>65</v>
      </c>
      <c r="Q187" s="2" t="s">
        <v>65</v>
      </c>
      <c r="R187" s="2" t="s">
        <v>64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1160</v>
      </c>
      <c r="AX187" s="2" t="s">
        <v>52</v>
      </c>
      <c r="AY187" s="2" t="s">
        <v>52</v>
      </c>
    </row>
    <row r="188" spans="1:51" ht="30" customHeight="1">
      <c r="A188" s="8" t="s">
        <v>1161</v>
      </c>
      <c r="B188" s="8" t="s">
        <v>1162</v>
      </c>
      <c r="C188" s="8" t="s">
        <v>119</v>
      </c>
      <c r="D188" s="9">
        <v>1</v>
      </c>
      <c r="E188" s="13">
        <f>단가대비표!O44</f>
        <v>0</v>
      </c>
      <c r="F188" s="14">
        <f t="shared" si="26"/>
        <v>0</v>
      </c>
      <c r="G188" s="13">
        <f>단가대비표!P44</f>
        <v>0</v>
      </c>
      <c r="H188" s="14">
        <f t="shared" si="27"/>
        <v>0</v>
      </c>
      <c r="I188" s="13">
        <f>단가대비표!V44</f>
        <v>0</v>
      </c>
      <c r="J188" s="14">
        <f t="shared" si="28"/>
        <v>0</v>
      </c>
      <c r="K188" s="13">
        <f t="shared" si="29"/>
        <v>0</v>
      </c>
      <c r="L188" s="14">
        <f t="shared" si="29"/>
        <v>0</v>
      </c>
      <c r="M188" s="8" t="s">
        <v>52</v>
      </c>
      <c r="N188" s="2" t="s">
        <v>303</v>
      </c>
      <c r="O188" s="2" t="s">
        <v>1163</v>
      </c>
      <c r="P188" s="2" t="s">
        <v>65</v>
      </c>
      <c r="Q188" s="2" t="s">
        <v>65</v>
      </c>
      <c r="R188" s="2" t="s">
        <v>64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1164</v>
      </c>
      <c r="AX188" s="2" t="s">
        <v>52</v>
      </c>
      <c r="AY188" s="2" t="s">
        <v>52</v>
      </c>
    </row>
    <row r="189" spans="1:51" ht="30" customHeight="1">
      <c r="A189" s="8" t="s">
        <v>1165</v>
      </c>
      <c r="B189" s="8" t="s">
        <v>1166</v>
      </c>
      <c r="C189" s="8" t="s">
        <v>119</v>
      </c>
      <c r="D189" s="9">
        <v>2</v>
      </c>
      <c r="E189" s="13">
        <f>단가대비표!O37</f>
        <v>0</v>
      </c>
      <c r="F189" s="14">
        <f t="shared" si="26"/>
        <v>0</v>
      </c>
      <c r="G189" s="13">
        <f>단가대비표!P37</f>
        <v>0</v>
      </c>
      <c r="H189" s="14">
        <f t="shared" si="27"/>
        <v>0</v>
      </c>
      <c r="I189" s="13">
        <f>단가대비표!V37</f>
        <v>0</v>
      </c>
      <c r="J189" s="14">
        <f t="shared" si="28"/>
        <v>0</v>
      </c>
      <c r="K189" s="13">
        <f t="shared" si="29"/>
        <v>0</v>
      </c>
      <c r="L189" s="14">
        <f t="shared" si="29"/>
        <v>0</v>
      </c>
      <c r="M189" s="8" t="s">
        <v>52</v>
      </c>
      <c r="N189" s="2" t="s">
        <v>303</v>
      </c>
      <c r="O189" s="2" t="s">
        <v>1167</v>
      </c>
      <c r="P189" s="2" t="s">
        <v>65</v>
      </c>
      <c r="Q189" s="2" t="s">
        <v>65</v>
      </c>
      <c r="R189" s="2" t="s">
        <v>64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52</v>
      </c>
      <c r="AW189" s="2" t="s">
        <v>1168</v>
      </c>
      <c r="AX189" s="2" t="s">
        <v>52</v>
      </c>
      <c r="AY189" s="2" t="s">
        <v>52</v>
      </c>
    </row>
    <row r="190" spans="1:51" ht="30" customHeight="1">
      <c r="A190" s="8" t="s">
        <v>1169</v>
      </c>
      <c r="B190" s="8" t="s">
        <v>1170</v>
      </c>
      <c r="C190" s="8" t="s">
        <v>119</v>
      </c>
      <c r="D190" s="9">
        <v>2</v>
      </c>
      <c r="E190" s="13">
        <f>단가대비표!O41</f>
        <v>0</v>
      </c>
      <c r="F190" s="14">
        <f t="shared" si="26"/>
        <v>0</v>
      </c>
      <c r="G190" s="13">
        <f>단가대비표!P41</f>
        <v>0</v>
      </c>
      <c r="H190" s="14">
        <f t="shared" si="27"/>
        <v>0</v>
      </c>
      <c r="I190" s="13">
        <f>단가대비표!V41</f>
        <v>0</v>
      </c>
      <c r="J190" s="14">
        <f t="shared" si="28"/>
        <v>0</v>
      </c>
      <c r="K190" s="13">
        <f t="shared" si="29"/>
        <v>0</v>
      </c>
      <c r="L190" s="14">
        <f t="shared" si="29"/>
        <v>0</v>
      </c>
      <c r="M190" s="8" t="s">
        <v>52</v>
      </c>
      <c r="N190" s="2" t="s">
        <v>303</v>
      </c>
      <c r="O190" s="2" t="s">
        <v>1171</v>
      </c>
      <c r="P190" s="2" t="s">
        <v>65</v>
      </c>
      <c r="Q190" s="2" t="s">
        <v>65</v>
      </c>
      <c r="R190" s="2" t="s">
        <v>64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52</v>
      </c>
      <c r="AW190" s="2" t="s">
        <v>1172</v>
      </c>
      <c r="AX190" s="2" t="s">
        <v>52</v>
      </c>
      <c r="AY190" s="2" t="s">
        <v>52</v>
      </c>
    </row>
    <row r="191" spans="1:51" ht="30" customHeight="1">
      <c r="A191" s="8" t="s">
        <v>128</v>
      </c>
      <c r="B191" s="8" t="s">
        <v>1173</v>
      </c>
      <c r="C191" s="8" t="s">
        <v>119</v>
      </c>
      <c r="D191" s="9">
        <v>1</v>
      </c>
      <c r="E191" s="13">
        <f>단가대비표!O140</f>
        <v>0</v>
      </c>
      <c r="F191" s="14">
        <f t="shared" si="26"/>
        <v>0</v>
      </c>
      <c r="G191" s="13">
        <f>단가대비표!P140</f>
        <v>0</v>
      </c>
      <c r="H191" s="14">
        <f t="shared" si="27"/>
        <v>0</v>
      </c>
      <c r="I191" s="13">
        <f>단가대비표!V140</f>
        <v>0</v>
      </c>
      <c r="J191" s="14">
        <f t="shared" si="28"/>
        <v>0</v>
      </c>
      <c r="K191" s="13">
        <f t="shared" si="29"/>
        <v>0</v>
      </c>
      <c r="L191" s="14">
        <f t="shared" si="29"/>
        <v>0</v>
      </c>
      <c r="M191" s="8" t="s">
        <v>52</v>
      </c>
      <c r="N191" s="2" t="s">
        <v>303</v>
      </c>
      <c r="O191" s="2" t="s">
        <v>1174</v>
      </c>
      <c r="P191" s="2" t="s">
        <v>65</v>
      </c>
      <c r="Q191" s="2" t="s">
        <v>65</v>
      </c>
      <c r="R191" s="2" t="s">
        <v>64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1175</v>
      </c>
      <c r="AX191" s="2" t="s">
        <v>52</v>
      </c>
      <c r="AY191" s="2" t="s">
        <v>52</v>
      </c>
    </row>
    <row r="192" spans="1:51" ht="30" customHeight="1">
      <c r="A192" s="8" t="s">
        <v>1052</v>
      </c>
      <c r="B192" s="8" t="s">
        <v>884</v>
      </c>
      <c r="C192" s="8" t="s">
        <v>885</v>
      </c>
      <c r="D192" s="9">
        <v>5.3999999999999999E-2</v>
      </c>
      <c r="E192" s="13">
        <f>단가대비표!O180</f>
        <v>0</v>
      </c>
      <c r="F192" s="14">
        <f t="shared" si="26"/>
        <v>0</v>
      </c>
      <c r="G192" s="13">
        <f>단가대비표!P180</f>
        <v>0</v>
      </c>
      <c r="H192" s="14">
        <f t="shared" si="27"/>
        <v>0</v>
      </c>
      <c r="I192" s="13">
        <f>단가대비표!V180</f>
        <v>0</v>
      </c>
      <c r="J192" s="14">
        <f t="shared" si="28"/>
        <v>0</v>
      </c>
      <c r="K192" s="13">
        <f t="shared" si="29"/>
        <v>0</v>
      </c>
      <c r="L192" s="14">
        <f t="shared" si="29"/>
        <v>0</v>
      </c>
      <c r="M192" s="8" t="s">
        <v>52</v>
      </c>
      <c r="N192" s="2" t="s">
        <v>303</v>
      </c>
      <c r="O192" s="2" t="s">
        <v>1053</v>
      </c>
      <c r="P192" s="2" t="s">
        <v>65</v>
      </c>
      <c r="Q192" s="2" t="s">
        <v>65</v>
      </c>
      <c r="R192" s="2" t="s">
        <v>64</v>
      </c>
      <c r="S192" s="3"/>
      <c r="T192" s="3"/>
      <c r="U192" s="3"/>
      <c r="V192" s="3">
        <v>1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1176</v>
      </c>
      <c r="AX192" s="2" t="s">
        <v>52</v>
      </c>
      <c r="AY192" s="2" t="s">
        <v>52</v>
      </c>
    </row>
    <row r="193" spans="1:51" ht="30" customHeight="1">
      <c r="A193" s="8" t="s">
        <v>959</v>
      </c>
      <c r="B193" s="8" t="s">
        <v>960</v>
      </c>
      <c r="C193" s="8" t="s">
        <v>789</v>
      </c>
      <c r="D193" s="9">
        <v>1</v>
      </c>
      <c r="E193" s="13">
        <f>TRUNC(SUMIF(V187:V193, RIGHTB(O193, 1), H187:H193)*U193, 2)</f>
        <v>0</v>
      </c>
      <c r="F193" s="14">
        <f t="shared" si="26"/>
        <v>0</v>
      </c>
      <c r="G193" s="13">
        <v>0</v>
      </c>
      <c r="H193" s="14">
        <f t="shared" si="27"/>
        <v>0</v>
      </c>
      <c r="I193" s="13">
        <v>0</v>
      </c>
      <c r="J193" s="14">
        <f t="shared" si="28"/>
        <v>0</v>
      </c>
      <c r="K193" s="13">
        <f t="shared" si="29"/>
        <v>0</v>
      </c>
      <c r="L193" s="14">
        <f t="shared" si="29"/>
        <v>0</v>
      </c>
      <c r="M193" s="8" t="s">
        <v>52</v>
      </c>
      <c r="N193" s="2" t="s">
        <v>303</v>
      </c>
      <c r="O193" s="2" t="s">
        <v>790</v>
      </c>
      <c r="P193" s="2" t="s">
        <v>65</v>
      </c>
      <c r="Q193" s="2" t="s">
        <v>65</v>
      </c>
      <c r="R193" s="2" t="s">
        <v>65</v>
      </c>
      <c r="S193" s="3">
        <v>1</v>
      </c>
      <c r="T193" s="3">
        <v>0</v>
      </c>
      <c r="U193" s="3">
        <v>0.03</v>
      </c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1177</v>
      </c>
      <c r="AX193" s="2" t="s">
        <v>52</v>
      </c>
      <c r="AY193" s="2" t="s">
        <v>52</v>
      </c>
    </row>
    <row r="194" spans="1:51" ht="30" customHeight="1">
      <c r="A194" s="8" t="s">
        <v>888</v>
      </c>
      <c r="B194" s="8" t="s">
        <v>52</v>
      </c>
      <c r="C194" s="8" t="s">
        <v>52</v>
      </c>
      <c r="D194" s="9"/>
      <c r="E194" s="13"/>
      <c r="F194" s="14">
        <f>TRUNC(SUMIF(N187:N193, N186, F187:F193),0)</f>
        <v>0</v>
      </c>
      <c r="G194" s="13"/>
      <c r="H194" s="14">
        <f>TRUNC(SUMIF(N187:N193, N186, H187:H193),0)</f>
        <v>0</v>
      </c>
      <c r="I194" s="13"/>
      <c r="J194" s="14">
        <f>TRUNC(SUMIF(N187:N193, N186, J187:J193),0)</f>
        <v>0</v>
      </c>
      <c r="K194" s="13"/>
      <c r="L194" s="14">
        <f>F194+H194+J194</f>
        <v>0</v>
      </c>
      <c r="M194" s="8" t="s">
        <v>52</v>
      </c>
      <c r="N194" s="2" t="s">
        <v>212</v>
      </c>
      <c r="O194" s="2" t="s">
        <v>212</v>
      </c>
      <c r="P194" s="2" t="s">
        <v>52</v>
      </c>
      <c r="Q194" s="2" t="s">
        <v>52</v>
      </c>
      <c r="R194" s="2" t="s">
        <v>52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52</v>
      </c>
      <c r="AW194" s="2" t="s">
        <v>52</v>
      </c>
      <c r="AX194" s="2" t="s">
        <v>52</v>
      </c>
      <c r="AY194" s="2" t="s">
        <v>52</v>
      </c>
    </row>
    <row r="195" spans="1:51" ht="30" customHeight="1">
      <c r="A195" s="9"/>
      <c r="B195" s="9"/>
      <c r="C195" s="9"/>
      <c r="D195" s="9"/>
      <c r="E195" s="13"/>
      <c r="F195" s="14"/>
      <c r="G195" s="13"/>
      <c r="H195" s="14"/>
      <c r="I195" s="13"/>
      <c r="J195" s="14"/>
      <c r="K195" s="13"/>
      <c r="L195" s="14"/>
      <c r="M195" s="9"/>
    </row>
    <row r="196" spans="1:51" ht="30" customHeight="1">
      <c r="A196" s="140" t="s">
        <v>1178</v>
      </c>
      <c r="B196" s="140"/>
      <c r="C196" s="140"/>
      <c r="D196" s="140"/>
      <c r="E196" s="141"/>
      <c r="F196" s="142"/>
      <c r="G196" s="141"/>
      <c r="H196" s="142"/>
      <c r="I196" s="141"/>
      <c r="J196" s="142"/>
      <c r="K196" s="141"/>
      <c r="L196" s="142"/>
      <c r="M196" s="140"/>
      <c r="N196" s="1" t="s">
        <v>307</v>
      </c>
    </row>
    <row r="197" spans="1:51" ht="30" customHeight="1">
      <c r="A197" s="8" t="s">
        <v>1157</v>
      </c>
      <c r="B197" s="8" t="s">
        <v>1158</v>
      </c>
      <c r="C197" s="8" t="s">
        <v>119</v>
      </c>
      <c r="D197" s="9">
        <v>1</v>
      </c>
      <c r="E197" s="13">
        <f>단가대비표!O36</f>
        <v>0</v>
      </c>
      <c r="F197" s="14">
        <f t="shared" ref="F197:F203" si="30">TRUNC(E197*D197,1)</f>
        <v>0</v>
      </c>
      <c r="G197" s="13">
        <f>단가대비표!P36</f>
        <v>0</v>
      </c>
      <c r="H197" s="14">
        <f t="shared" ref="H197:H203" si="31">TRUNC(G197*D197,1)</f>
        <v>0</v>
      </c>
      <c r="I197" s="13">
        <f>단가대비표!V36</f>
        <v>0</v>
      </c>
      <c r="J197" s="14">
        <f t="shared" ref="J197:J203" si="32">TRUNC(I197*D197,1)</f>
        <v>0</v>
      </c>
      <c r="K197" s="13">
        <f t="shared" ref="K197:L203" si="33">TRUNC(E197+G197+I197,1)</f>
        <v>0</v>
      </c>
      <c r="L197" s="14">
        <f t="shared" si="33"/>
        <v>0</v>
      </c>
      <c r="M197" s="8" t="s">
        <v>52</v>
      </c>
      <c r="N197" s="2" t="s">
        <v>307</v>
      </c>
      <c r="O197" s="2" t="s">
        <v>1159</v>
      </c>
      <c r="P197" s="2" t="s">
        <v>65</v>
      </c>
      <c r="Q197" s="2" t="s">
        <v>65</v>
      </c>
      <c r="R197" s="2" t="s">
        <v>64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2" t="s">
        <v>52</v>
      </c>
      <c r="AW197" s="2" t="s">
        <v>1179</v>
      </c>
      <c r="AX197" s="2" t="s">
        <v>52</v>
      </c>
      <c r="AY197" s="2" t="s">
        <v>52</v>
      </c>
    </row>
    <row r="198" spans="1:51" ht="30" customHeight="1">
      <c r="A198" s="8" t="s">
        <v>1161</v>
      </c>
      <c r="B198" s="8" t="s">
        <v>1162</v>
      </c>
      <c r="C198" s="8" t="s">
        <v>119</v>
      </c>
      <c r="D198" s="9">
        <v>1</v>
      </c>
      <c r="E198" s="13">
        <f>단가대비표!O44</f>
        <v>0</v>
      </c>
      <c r="F198" s="14">
        <f t="shared" si="30"/>
        <v>0</v>
      </c>
      <c r="G198" s="13">
        <f>단가대비표!P44</f>
        <v>0</v>
      </c>
      <c r="H198" s="14">
        <f t="shared" si="31"/>
        <v>0</v>
      </c>
      <c r="I198" s="13">
        <f>단가대비표!V44</f>
        <v>0</v>
      </c>
      <c r="J198" s="14">
        <f t="shared" si="32"/>
        <v>0</v>
      </c>
      <c r="K198" s="13">
        <f t="shared" si="33"/>
        <v>0</v>
      </c>
      <c r="L198" s="14">
        <f t="shared" si="33"/>
        <v>0</v>
      </c>
      <c r="M198" s="8" t="s">
        <v>52</v>
      </c>
      <c r="N198" s="2" t="s">
        <v>307</v>
      </c>
      <c r="O198" s="2" t="s">
        <v>1163</v>
      </c>
      <c r="P198" s="2" t="s">
        <v>65</v>
      </c>
      <c r="Q198" s="2" t="s">
        <v>65</v>
      </c>
      <c r="R198" s="2" t="s">
        <v>64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52</v>
      </c>
      <c r="AW198" s="2" t="s">
        <v>1180</v>
      </c>
      <c r="AX198" s="2" t="s">
        <v>52</v>
      </c>
      <c r="AY198" s="2" t="s">
        <v>52</v>
      </c>
    </row>
    <row r="199" spans="1:51" ht="30" customHeight="1">
      <c r="A199" s="8" t="s">
        <v>1165</v>
      </c>
      <c r="B199" s="8" t="s">
        <v>1166</v>
      </c>
      <c r="C199" s="8" t="s">
        <v>119</v>
      </c>
      <c r="D199" s="9">
        <v>2</v>
      </c>
      <c r="E199" s="13">
        <f>단가대비표!O37</f>
        <v>0</v>
      </c>
      <c r="F199" s="14">
        <f t="shared" si="30"/>
        <v>0</v>
      </c>
      <c r="G199" s="13">
        <f>단가대비표!P37</f>
        <v>0</v>
      </c>
      <c r="H199" s="14">
        <f t="shared" si="31"/>
        <v>0</v>
      </c>
      <c r="I199" s="13">
        <f>단가대비표!V37</f>
        <v>0</v>
      </c>
      <c r="J199" s="14">
        <f t="shared" si="32"/>
        <v>0</v>
      </c>
      <c r="K199" s="13">
        <f t="shared" si="33"/>
        <v>0</v>
      </c>
      <c r="L199" s="14">
        <f t="shared" si="33"/>
        <v>0</v>
      </c>
      <c r="M199" s="8" t="s">
        <v>52</v>
      </c>
      <c r="N199" s="2" t="s">
        <v>307</v>
      </c>
      <c r="O199" s="2" t="s">
        <v>1167</v>
      </c>
      <c r="P199" s="2" t="s">
        <v>65</v>
      </c>
      <c r="Q199" s="2" t="s">
        <v>65</v>
      </c>
      <c r="R199" s="2" t="s">
        <v>64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52</v>
      </c>
      <c r="AW199" s="2" t="s">
        <v>1181</v>
      </c>
      <c r="AX199" s="2" t="s">
        <v>52</v>
      </c>
      <c r="AY199" s="2" t="s">
        <v>52</v>
      </c>
    </row>
    <row r="200" spans="1:51" ht="30" customHeight="1">
      <c r="A200" s="8" t="s">
        <v>1169</v>
      </c>
      <c r="B200" s="8" t="s">
        <v>1170</v>
      </c>
      <c r="C200" s="8" t="s">
        <v>119</v>
      </c>
      <c r="D200" s="9">
        <v>2</v>
      </c>
      <c r="E200" s="13">
        <f>단가대비표!O41</f>
        <v>0</v>
      </c>
      <c r="F200" s="14">
        <f t="shared" si="30"/>
        <v>0</v>
      </c>
      <c r="G200" s="13">
        <f>단가대비표!P41</f>
        <v>0</v>
      </c>
      <c r="H200" s="14">
        <f t="shared" si="31"/>
        <v>0</v>
      </c>
      <c r="I200" s="13">
        <f>단가대비표!V41</f>
        <v>0</v>
      </c>
      <c r="J200" s="14">
        <f t="shared" si="32"/>
        <v>0</v>
      </c>
      <c r="K200" s="13">
        <f t="shared" si="33"/>
        <v>0</v>
      </c>
      <c r="L200" s="14">
        <f t="shared" si="33"/>
        <v>0</v>
      </c>
      <c r="M200" s="8" t="s">
        <v>52</v>
      </c>
      <c r="N200" s="2" t="s">
        <v>307</v>
      </c>
      <c r="O200" s="2" t="s">
        <v>1171</v>
      </c>
      <c r="P200" s="2" t="s">
        <v>65</v>
      </c>
      <c r="Q200" s="2" t="s">
        <v>65</v>
      </c>
      <c r="R200" s="2" t="s">
        <v>64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52</v>
      </c>
      <c r="AW200" s="2" t="s">
        <v>1182</v>
      </c>
      <c r="AX200" s="2" t="s">
        <v>52</v>
      </c>
      <c r="AY200" s="2" t="s">
        <v>52</v>
      </c>
    </row>
    <row r="201" spans="1:51" ht="30" customHeight="1">
      <c r="A201" s="8" t="s">
        <v>128</v>
      </c>
      <c r="B201" s="8" t="s">
        <v>1183</v>
      </c>
      <c r="C201" s="8" t="s">
        <v>119</v>
      </c>
      <c r="D201" s="9">
        <v>1</v>
      </c>
      <c r="E201" s="13">
        <f>단가대비표!O141</f>
        <v>0</v>
      </c>
      <c r="F201" s="14">
        <f t="shared" si="30"/>
        <v>0</v>
      </c>
      <c r="G201" s="13">
        <f>단가대비표!P141</f>
        <v>0</v>
      </c>
      <c r="H201" s="14">
        <f t="shared" si="31"/>
        <v>0</v>
      </c>
      <c r="I201" s="13">
        <f>단가대비표!V141</f>
        <v>0</v>
      </c>
      <c r="J201" s="14">
        <f t="shared" si="32"/>
        <v>0</v>
      </c>
      <c r="K201" s="13">
        <f t="shared" si="33"/>
        <v>0</v>
      </c>
      <c r="L201" s="14">
        <f t="shared" si="33"/>
        <v>0</v>
      </c>
      <c r="M201" s="8" t="s">
        <v>52</v>
      </c>
      <c r="N201" s="2" t="s">
        <v>307</v>
      </c>
      <c r="O201" s="2" t="s">
        <v>1184</v>
      </c>
      <c r="P201" s="2" t="s">
        <v>65</v>
      </c>
      <c r="Q201" s="2" t="s">
        <v>65</v>
      </c>
      <c r="R201" s="2" t="s">
        <v>64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1185</v>
      </c>
      <c r="AX201" s="2" t="s">
        <v>52</v>
      </c>
      <c r="AY201" s="2" t="s">
        <v>52</v>
      </c>
    </row>
    <row r="202" spans="1:51" ht="30" customHeight="1">
      <c r="A202" s="8" t="s">
        <v>1052</v>
      </c>
      <c r="B202" s="8" t="s">
        <v>884</v>
      </c>
      <c r="C202" s="8" t="s">
        <v>885</v>
      </c>
      <c r="D202" s="9">
        <v>5.3999999999999999E-2</v>
      </c>
      <c r="E202" s="13">
        <f>단가대비표!O180</f>
        <v>0</v>
      </c>
      <c r="F202" s="14">
        <f t="shared" si="30"/>
        <v>0</v>
      </c>
      <c r="G202" s="13">
        <f>단가대비표!P180</f>
        <v>0</v>
      </c>
      <c r="H202" s="14">
        <f t="shared" si="31"/>
        <v>0</v>
      </c>
      <c r="I202" s="13">
        <f>단가대비표!V180</f>
        <v>0</v>
      </c>
      <c r="J202" s="14">
        <f t="shared" si="32"/>
        <v>0</v>
      </c>
      <c r="K202" s="13">
        <f t="shared" si="33"/>
        <v>0</v>
      </c>
      <c r="L202" s="14">
        <f t="shared" si="33"/>
        <v>0</v>
      </c>
      <c r="M202" s="8" t="s">
        <v>52</v>
      </c>
      <c r="N202" s="2" t="s">
        <v>307</v>
      </c>
      <c r="O202" s="2" t="s">
        <v>1053</v>
      </c>
      <c r="P202" s="2" t="s">
        <v>65</v>
      </c>
      <c r="Q202" s="2" t="s">
        <v>65</v>
      </c>
      <c r="R202" s="2" t="s">
        <v>64</v>
      </c>
      <c r="S202" s="3"/>
      <c r="T202" s="3"/>
      <c r="U202" s="3"/>
      <c r="V202" s="3">
        <v>1</v>
      </c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2" t="s">
        <v>52</v>
      </c>
      <c r="AW202" s="2" t="s">
        <v>1186</v>
      </c>
      <c r="AX202" s="2" t="s">
        <v>52</v>
      </c>
      <c r="AY202" s="2" t="s">
        <v>52</v>
      </c>
    </row>
    <row r="203" spans="1:51" ht="30" customHeight="1">
      <c r="A203" s="8" t="s">
        <v>959</v>
      </c>
      <c r="B203" s="8" t="s">
        <v>960</v>
      </c>
      <c r="C203" s="8" t="s">
        <v>789</v>
      </c>
      <c r="D203" s="9">
        <v>1</v>
      </c>
      <c r="E203" s="13">
        <f>TRUNC(SUMIF(V197:V203, RIGHTB(O203, 1), H197:H203)*U203, 2)</f>
        <v>0</v>
      </c>
      <c r="F203" s="14">
        <f t="shared" si="30"/>
        <v>0</v>
      </c>
      <c r="G203" s="13">
        <v>0</v>
      </c>
      <c r="H203" s="14">
        <f t="shared" si="31"/>
        <v>0</v>
      </c>
      <c r="I203" s="13">
        <v>0</v>
      </c>
      <c r="J203" s="14">
        <f t="shared" si="32"/>
        <v>0</v>
      </c>
      <c r="K203" s="13">
        <f t="shared" si="33"/>
        <v>0</v>
      </c>
      <c r="L203" s="14">
        <f t="shared" si="33"/>
        <v>0</v>
      </c>
      <c r="M203" s="8" t="s">
        <v>52</v>
      </c>
      <c r="N203" s="2" t="s">
        <v>307</v>
      </c>
      <c r="O203" s="2" t="s">
        <v>790</v>
      </c>
      <c r="P203" s="2" t="s">
        <v>65</v>
      </c>
      <c r="Q203" s="2" t="s">
        <v>65</v>
      </c>
      <c r="R203" s="2" t="s">
        <v>65</v>
      </c>
      <c r="S203" s="3">
        <v>1</v>
      </c>
      <c r="T203" s="3">
        <v>0</v>
      </c>
      <c r="U203" s="3">
        <v>0.03</v>
      </c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52</v>
      </c>
      <c r="AW203" s="2" t="s">
        <v>1187</v>
      </c>
      <c r="AX203" s="2" t="s">
        <v>52</v>
      </c>
      <c r="AY203" s="2" t="s">
        <v>52</v>
      </c>
    </row>
    <row r="204" spans="1:51" ht="30" customHeight="1">
      <c r="A204" s="8" t="s">
        <v>888</v>
      </c>
      <c r="B204" s="8" t="s">
        <v>52</v>
      </c>
      <c r="C204" s="8" t="s">
        <v>52</v>
      </c>
      <c r="D204" s="9"/>
      <c r="E204" s="13"/>
      <c r="F204" s="14">
        <f>TRUNC(SUMIF(N197:N203, N196, F197:F203),0)</f>
        <v>0</v>
      </c>
      <c r="G204" s="13"/>
      <c r="H204" s="14">
        <f>TRUNC(SUMIF(N197:N203, N196, H197:H203),0)</f>
        <v>0</v>
      </c>
      <c r="I204" s="13"/>
      <c r="J204" s="14">
        <f>TRUNC(SUMIF(N197:N203, N196, J197:J203),0)</f>
        <v>0</v>
      </c>
      <c r="K204" s="13"/>
      <c r="L204" s="14">
        <f>F204+H204+J204</f>
        <v>0</v>
      </c>
      <c r="M204" s="8" t="s">
        <v>52</v>
      </c>
      <c r="N204" s="2" t="s">
        <v>212</v>
      </c>
      <c r="O204" s="2" t="s">
        <v>212</v>
      </c>
      <c r="P204" s="2" t="s">
        <v>52</v>
      </c>
      <c r="Q204" s="2" t="s">
        <v>52</v>
      </c>
      <c r="R204" s="2" t="s">
        <v>52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52</v>
      </c>
      <c r="AW204" s="2" t="s">
        <v>52</v>
      </c>
      <c r="AX204" s="2" t="s">
        <v>52</v>
      </c>
      <c r="AY204" s="2" t="s">
        <v>52</v>
      </c>
    </row>
    <row r="205" spans="1:51" ht="30" customHeight="1">
      <c r="A205" s="9"/>
      <c r="B205" s="9"/>
      <c r="C205" s="9"/>
      <c r="D205" s="9"/>
      <c r="E205" s="13"/>
      <c r="F205" s="14"/>
      <c r="G205" s="13"/>
      <c r="H205" s="14"/>
      <c r="I205" s="13"/>
      <c r="J205" s="14"/>
      <c r="K205" s="13"/>
      <c r="L205" s="14"/>
      <c r="M205" s="9"/>
    </row>
    <row r="206" spans="1:51" ht="30" customHeight="1">
      <c r="A206" s="140" t="s">
        <v>1188</v>
      </c>
      <c r="B206" s="140"/>
      <c r="C206" s="140"/>
      <c r="D206" s="140"/>
      <c r="E206" s="141"/>
      <c r="F206" s="142"/>
      <c r="G206" s="141"/>
      <c r="H206" s="142"/>
      <c r="I206" s="141"/>
      <c r="J206" s="142"/>
      <c r="K206" s="141"/>
      <c r="L206" s="142"/>
      <c r="M206" s="140"/>
      <c r="N206" s="1" t="s">
        <v>79</v>
      </c>
    </row>
    <row r="207" spans="1:51" ht="30" customHeight="1">
      <c r="A207" s="8" t="s">
        <v>1157</v>
      </c>
      <c r="B207" s="8" t="s">
        <v>1158</v>
      </c>
      <c r="C207" s="8" t="s">
        <v>119</v>
      </c>
      <c r="D207" s="9">
        <v>1</v>
      </c>
      <c r="E207" s="13">
        <f>단가대비표!O36</f>
        <v>0</v>
      </c>
      <c r="F207" s="14">
        <f t="shared" ref="F207:F213" si="34">TRUNC(E207*D207,1)</f>
        <v>0</v>
      </c>
      <c r="G207" s="13">
        <f>단가대비표!P36</f>
        <v>0</v>
      </c>
      <c r="H207" s="14">
        <f t="shared" ref="H207:H213" si="35">TRUNC(G207*D207,1)</f>
        <v>0</v>
      </c>
      <c r="I207" s="13">
        <f>단가대비표!V36</f>
        <v>0</v>
      </c>
      <c r="J207" s="14">
        <f t="shared" ref="J207:J213" si="36">TRUNC(I207*D207,1)</f>
        <v>0</v>
      </c>
      <c r="K207" s="13">
        <f t="shared" ref="K207:L213" si="37">TRUNC(E207+G207+I207,1)</f>
        <v>0</v>
      </c>
      <c r="L207" s="14">
        <f t="shared" si="37"/>
        <v>0</v>
      </c>
      <c r="M207" s="8" t="s">
        <v>52</v>
      </c>
      <c r="N207" s="2" t="s">
        <v>79</v>
      </c>
      <c r="O207" s="2" t="s">
        <v>1159</v>
      </c>
      <c r="P207" s="2" t="s">
        <v>65</v>
      </c>
      <c r="Q207" s="2" t="s">
        <v>65</v>
      </c>
      <c r="R207" s="2" t="s">
        <v>64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52</v>
      </c>
      <c r="AW207" s="2" t="s">
        <v>1189</v>
      </c>
      <c r="AX207" s="2" t="s">
        <v>52</v>
      </c>
      <c r="AY207" s="2" t="s">
        <v>52</v>
      </c>
    </row>
    <row r="208" spans="1:51" ht="30" customHeight="1">
      <c r="A208" s="8" t="s">
        <v>1161</v>
      </c>
      <c r="B208" s="8" t="s">
        <v>1162</v>
      </c>
      <c r="C208" s="8" t="s">
        <v>119</v>
      </c>
      <c r="D208" s="9">
        <v>1</v>
      </c>
      <c r="E208" s="13">
        <f>단가대비표!O44</f>
        <v>0</v>
      </c>
      <c r="F208" s="14">
        <f t="shared" si="34"/>
        <v>0</v>
      </c>
      <c r="G208" s="13">
        <f>단가대비표!P44</f>
        <v>0</v>
      </c>
      <c r="H208" s="14">
        <f t="shared" si="35"/>
        <v>0</v>
      </c>
      <c r="I208" s="13">
        <f>단가대비표!V44</f>
        <v>0</v>
      </c>
      <c r="J208" s="14">
        <f t="shared" si="36"/>
        <v>0</v>
      </c>
      <c r="K208" s="13">
        <f t="shared" si="37"/>
        <v>0</v>
      </c>
      <c r="L208" s="14">
        <f t="shared" si="37"/>
        <v>0</v>
      </c>
      <c r="M208" s="8" t="s">
        <v>52</v>
      </c>
      <c r="N208" s="2" t="s">
        <v>79</v>
      </c>
      <c r="O208" s="2" t="s">
        <v>1163</v>
      </c>
      <c r="P208" s="2" t="s">
        <v>65</v>
      </c>
      <c r="Q208" s="2" t="s">
        <v>65</v>
      </c>
      <c r="R208" s="2" t="s">
        <v>64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52</v>
      </c>
      <c r="AW208" s="2" t="s">
        <v>1190</v>
      </c>
      <c r="AX208" s="2" t="s">
        <v>52</v>
      </c>
      <c r="AY208" s="2" t="s">
        <v>52</v>
      </c>
    </row>
    <row r="209" spans="1:51" ht="30" customHeight="1">
      <c r="A209" s="8" t="s">
        <v>1165</v>
      </c>
      <c r="B209" s="8" t="s">
        <v>1166</v>
      </c>
      <c r="C209" s="8" t="s">
        <v>119</v>
      </c>
      <c r="D209" s="9">
        <v>2</v>
      </c>
      <c r="E209" s="13">
        <f>단가대비표!O37</f>
        <v>0</v>
      </c>
      <c r="F209" s="14">
        <f t="shared" si="34"/>
        <v>0</v>
      </c>
      <c r="G209" s="13">
        <f>단가대비표!P37</f>
        <v>0</v>
      </c>
      <c r="H209" s="14">
        <f t="shared" si="35"/>
        <v>0</v>
      </c>
      <c r="I209" s="13">
        <f>단가대비표!V37</f>
        <v>0</v>
      </c>
      <c r="J209" s="14">
        <f t="shared" si="36"/>
        <v>0</v>
      </c>
      <c r="K209" s="13">
        <f t="shared" si="37"/>
        <v>0</v>
      </c>
      <c r="L209" s="14">
        <f t="shared" si="37"/>
        <v>0</v>
      </c>
      <c r="M209" s="8" t="s">
        <v>52</v>
      </c>
      <c r="N209" s="2" t="s">
        <v>79</v>
      </c>
      <c r="O209" s="2" t="s">
        <v>1167</v>
      </c>
      <c r="P209" s="2" t="s">
        <v>65</v>
      </c>
      <c r="Q209" s="2" t="s">
        <v>65</v>
      </c>
      <c r="R209" s="2" t="s">
        <v>64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52</v>
      </c>
      <c r="AW209" s="2" t="s">
        <v>1191</v>
      </c>
      <c r="AX209" s="2" t="s">
        <v>52</v>
      </c>
      <c r="AY209" s="2" t="s">
        <v>52</v>
      </c>
    </row>
    <row r="210" spans="1:51" ht="30" customHeight="1">
      <c r="A210" s="8" t="s">
        <v>1169</v>
      </c>
      <c r="B210" s="8" t="s">
        <v>1170</v>
      </c>
      <c r="C210" s="8" t="s">
        <v>119</v>
      </c>
      <c r="D210" s="9">
        <v>2</v>
      </c>
      <c r="E210" s="13">
        <f>단가대비표!O41</f>
        <v>0</v>
      </c>
      <c r="F210" s="14">
        <f t="shared" si="34"/>
        <v>0</v>
      </c>
      <c r="G210" s="13">
        <f>단가대비표!P41</f>
        <v>0</v>
      </c>
      <c r="H210" s="14">
        <f t="shared" si="35"/>
        <v>0</v>
      </c>
      <c r="I210" s="13">
        <f>단가대비표!V41</f>
        <v>0</v>
      </c>
      <c r="J210" s="14">
        <f t="shared" si="36"/>
        <v>0</v>
      </c>
      <c r="K210" s="13">
        <f t="shared" si="37"/>
        <v>0</v>
      </c>
      <c r="L210" s="14">
        <f t="shared" si="37"/>
        <v>0</v>
      </c>
      <c r="M210" s="8" t="s">
        <v>52</v>
      </c>
      <c r="N210" s="2" t="s">
        <v>79</v>
      </c>
      <c r="O210" s="2" t="s">
        <v>1171</v>
      </c>
      <c r="P210" s="2" t="s">
        <v>65</v>
      </c>
      <c r="Q210" s="2" t="s">
        <v>65</v>
      </c>
      <c r="R210" s="2" t="s">
        <v>64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2" t="s">
        <v>52</v>
      </c>
      <c r="AW210" s="2" t="s">
        <v>1192</v>
      </c>
      <c r="AX210" s="2" t="s">
        <v>52</v>
      </c>
      <c r="AY210" s="2" t="s">
        <v>52</v>
      </c>
    </row>
    <row r="211" spans="1:51" ht="30" customHeight="1">
      <c r="A211" s="8" t="s">
        <v>128</v>
      </c>
      <c r="B211" s="8" t="s">
        <v>1193</v>
      </c>
      <c r="C211" s="8" t="s">
        <v>119</v>
      </c>
      <c r="D211" s="9">
        <v>1</v>
      </c>
      <c r="E211" s="13">
        <f>단가대비표!O142</f>
        <v>0</v>
      </c>
      <c r="F211" s="14">
        <f t="shared" si="34"/>
        <v>0</v>
      </c>
      <c r="G211" s="13">
        <f>단가대비표!P142</f>
        <v>0</v>
      </c>
      <c r="H211" s="14">
        <f t="shared" si="35"/>
        <v>0</v>
      </c>
      <c r="I211" s="13">
        <f>단가대비표!V142</f>
        <v>0</v>
      </c>
      <c r="J211" s="14">
        <f t="shared" si="36"/>
        <v>0</v>
      </c>
      <c r="K211" s="13">
        <f t="shared" si="37"/>
        <v>0</v>
      </c>
      <c r="L211" s="14">
        <f t="shared" si="37"/>
        <v>0</v>
      </c>
      <c r="M211" s="8" t="s">
        <v>52</v>
      </c>
      <c r="N211" s="2" t="s">
        <v>79</v>
      </c>
      <c r="O211" s="2" t="s">
        <v>1194</v>
      </c>
      <c r="P211" s="2" t="s">
        <v>65</v>
      </c>
      <c r="Q211" s="2" t="s">
        <v>65</v>
      </c>
      <c r="R211" s="2" t="s">
        <v>64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52</v>
      </c>
      <c r="AW211" s="2" t="s">
        <v>1195</v>
      </c>
      <c r="AX211" s="2" t="s">
        <v>52</v>
      </c>
      <c r="AY211" s="2" t="s">
        <v>52</v>
      </c>
    </row>
    <row r="212" spans="1:51" ht="30" customHeight="1">
      <c r="A212" s="8" t="s">
        <v>1052</v>
      </c>
      <c r="B212" s="8" t="s">
        <v>884</v>
      </c>
      <c r="C212" s="8" t="s">
        <v>885</v>
      </c>
      <c r="D212" s="9">
        <v>5.3999999999999999E-2</v>
      </c>
      <c r="E212" s="13">
        <f>단가대비표!O180</f>
        <v>0</v>
      </c>
      <c r="F212" s="14">
        <f t="shared" si="34"/>
        <v>0</v>
      </c>
      <c r="G212" s="13">
        <f>단가대비표!P180</f>
        <v>0</v>
      </c>
      <c r="H212" s="14">
        <f t="shared" si="35"/>
        <v>0</v>
      </c>
      <c r="I212" s="13">
        <f>단가대비표!V180</f>
        <v>0</v>
      </c>
      <c r="J212" s="14">
        <f t="shared" si="36"/>
        <v>0</v>
      </c>
      <c r="K212" s="13">
        <f t="shared" si="37"/>
        <v>0</v>
      </c>
      <c r="L212" s="14">
        <f t="shared" si="37"/>
        <v>0</v>
      </c>
      <c r="M212" s="8" t="s">
        <v>52</v>
      </c>
      <c r="N212" s="2" t="s">
        <v>79</v>
      </c>
      <c r="O212" s="2" t="s">
        <v>1053</v>
      </c>
      <c r="P212" s="2" t="s">
        <v>65</v>
      </c>
      <c r="Q212" s="2" t="s">
        <v>65</v>
      </c>
      <c r="R212" s="2" t="s">
        <v>64</v>
      </c>
      <c r="S212" s="3"/>
      <c r="T212" s="3"/>
      <c r="U212" s="3"/>
      <c r="V212" s="3">
        <v>1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52</v>
      </c>
      <c r="AW212" s="2" t="s">
        <v>1196</v>
      </c>
      <c r="AX212" s="2" t="s">
        <v>52</v>
      </c>
      <c r="AY212" s="2" t="s">
        <v>52</v>
      </c>
    </row>
    <row r="213" spans="1:51" ht="30" customHeight="1">
      <c r="A213" s="8" t="s">
        <v>959</v>
      </c>
      <c r="B213" s="8" t="s">
        <v>960</v>
      </c>
      <c r="C213" s="8" t="s">
        <v>789</v>
      </c>
      <c r="D213" s="9">
        <v>1</v>
      </c>
      <c r="E213" s="13">
        <f>TRUNC(SUMIF(V207:V213, RIGHTB(O213, 1), H207:H213)*U213, 2)</f>
        <v>0</v>
      </c>
      <c r="F213" s="14">
        <f t="shared" si="34"/>
        <v>0</v>
      </c>
      <c r="G213" s="13">
        <v>0</v>
      </c>
      <c r="H213" s="14">
        <f t="shared" si="35"/>
        <v>0</v>
      </c>
      <c r="I213" s="13">
        <v>0</v>
      </c>
      <c r="J213" s="14">
        <f t="shared" si="36"/>
        <v>0</v>
      </c>
      <c r="K213" s="13">
        <f t="shared" si="37"/>
        <v>0</v>
      </c>
      <c r="L213" s="14">
        <f t="shared" si="37"/>
        <v>0</v>
      </c>
      <c r="M213" s="8" t="s">
        <v>52</v>
      </c>
      <c r="N213" s="2" t="s">
        <v>79</v>
      </c>
      <c r="O213" s="2" t="s">
        <v>790</v>
      </c>
      <c r="P213" s="2" t="s">
        <v>65</v>
      </c>
      <c r="Q213" s="2" t="s">
        <v>65</v>
      </c>
      <c r="R213" s="2" t="s">
        <v>65</v>
      </c>
      <c r="S213" s="3">
        <v>1</v>
      </c>
      <c r="T213" s="3">
        <v>0</v>
      </c>
      <c r="U213" s="3">
        <v>0.03</v>
      </c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52</v>
      </c>
      <c r="AW213" s="2" t="s">
        <v>1197</v>
      </c>
      <c r="AX213" s="2" t="s">
        <v>52</v>
      </c>
      <c r="AY213" s="2" t="s">
        <v>52</v>
      </c>
    </row>
    <row r="214" spans="1:51" ht="30" customHeight="1">
      <c r="A214" s="8" t="s">
        <v>888</v>
      </c>
      <c r="B214" s="8" t="s">
        <v>52</v>
      </c>
      <c r="C214" s="8" t="s">
        <v>52</v>
      </c>
      <c r="D214" s="9"/>
      <c r="E214" s="13"/>
      <c r="F214" s="14">
        <f>TRUNC(SUMIF(N207:N213, N206, F207:F213),0)</f>
        <v>0</v>
      </c>
      <c r="G214" s="13"/>
      <c r="H214" s="14">
        <f>TRUNC(SUMIF(N207:N213, N206, H207:H213),0)</f>
        <v>0</v>
      </c>
      <c r="I214" s="13"/>
      <c r="J214" s="14">
        <f>TRUNC(SUMIF(N207:N213, N206, J207:J213),0)</f>
        <v>0</v>
      </c>
      <c r="K214" s="13"/>
      <c r="L214" s="14">
        <f>F214+H214+J214</f>
        <v>0</v>
      </c>
      <c r="M214" s="8" t="s">
        <v>52</v>
      </c>
      <c r="N214" s="2" t="s">
        <v>212</v>
      </c>
      <c r="O214" s="2" t="s">
        <v>212</v>
      </c>
      <c r="P214" s="2" t="s">
        <v>52</v>
      </c>
      <c r="Q214" s="2" t="s">
        <v>52</v>
      </c>
      <c r="R214" s="2" t="s">
        <v>52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52</v>
      </c>
      <c r="AX214" s="2" t="s">
        <v>52</v>
      </c>
      <c r="AY214" s="2" t="s">
        <v>52</v>
      </c>
    </row>
    <row r="215" spans="1:51" ht="30" customHeight="1">
      <c r="A215" s="9"/>
      <c r="B215" s="9"/>
      <c r="C215" s="9"/>
      <c r="D215" s="9"/>
      <c r="E215" s="13"/>
      <c r="F215" s="14"/>
      <c r="G215" s="13"/>
      <c r="H215" s="14"/>
      <c r="I215" s="13"/>
      <c r="J215" s="14"/>
      <c r="K215" s="13"/>
      <c r="L215" s="14"/>
      <c r="M215" s="9"/>
    </row>
    <row r="216" spans="1:51" ht="30" customHeight="1">
      <c r="A216" s="140" t="s">
        <v>1198</v>
      </c>
      <c r="B216" s="140"/>
      <c r="C216" s="140"/>
      <c r="D216" s="140"/>
      <c r="E216" s="141"/>
      <c r="F216" s="142"/>
      <c r="G216" s="141"/>
      <c r="H216" s="142"/>
      <c r="I216" s="141"/>
      <c r="J216" s="142"/>
      <c r="K216" s="141"/>
      <c r="L216" s="142"/>
      <c r="M216" s="140"/>
      <c r="N216" s="1" t="s">
        <v>83</v>
      </c>
    </row>
    <row r="217" spans="1:51" ht="30" customHeight="1">
      <c r="A217" s="8" t="s">
        <v>1157</v>
      </c>
      <c r="B217" s="8" t="s">
        <v>1158</v>
      </c>
      <c r="C217" s="8" t="s">
        <v>119</v>
      </c>
      <c r="D217" s="9">
        <v>1</v>
      </c>
      <c r="E217" s="13">
        <f>단가대비표!O36</f>
        <v>0</v>
      </c>
      <c r="F217" s="14">
        <f t="shared" ref="F217:F223" si="38">TRUNC(E217*D217,1)</f>
        <v>0</v>
      </c>
      <c r="G217" s="13">
        <f>단가대비표!P36</f>
        <v>0</v>
      </c>
      <c r="H217" s="14">
        <f t="shared" ref="H217:H223" si="39">TRUNC(G217*D217,1)</f>
        <v>0</v>
      </c>
      <c r="I217" s="13">
        <f>단가대비표!V36</f>
        <v>0</v>
      </c>
      <c r="J217" s="14">
        <f t="shared" ref="J217:J223" si="40">TRUNC(I217*D217,1)</f>
        <v>0</v>
      </c>
      <c r="K217" s="13">
        <f t="shared" ref="K217:L223" si="41">TRUNC(E217+G217+I217,1)</f>
        <v>0</v>
      </c>
      <c r="L217" s="14">
        <f t="shared" si="41"/>
        <v>0</v>
      </c>
      <c r="M217" s="8" t="s">
        <v>52</v>
      </c>
      <c r="N217" s="2" t="s">
        <v>83</v>
      </c>
      <c r="O217" s="2" t="s">
        <v>1159</v>
      </c>
      <c r="P217" s="2" t="s">
        <v>65</v>
      </c>
      <c r="Q217" s="2" t="s">
        <v>65</v>
      </c>
      <c r="R217" s="2" t="s">
        <v>64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52</v>
      </c>
      <c r="AW217" s="2" t="s">
        <v>1199</v>
      </c>
      <c r="AX217" s="2" t="s">
        <v>52</v>
      </c>
      <c r="AY217" s="2" t="s">
        <v>52</v>
      </c>
    </row>
    <row r="218" spans="1:51" ht="30" customHeight="1">
      <c r="A218" s="8" t="s">
        <v>1161</v>
      </c>
      <c r="B218" s="8" t="s">
        <v>1162</v>
      </c>
      <c r="C218" s="8" t="s">
        <v>119</v>
      </c>
      <c r="D218" s="9">
        <v>1</v>
      </c>
      <c r="E218" s="13">
        <f>단가대비표!O44</f>
        <v>0</v>
      </c>
      <c r="F218" s="14">
        <f t="shared" si="38"/>
        <v>0</v>
      </c>
      <c r="G218" s="13">
        <f>단가대비표!P44</f>
        <v>0</v>
      </c>
      <c r="H218" s="14">
        <f t="shared" si="39"/>
        <v>0</v>
      </c>
      <c r="I218" s="13">
        <f>단가대비표!V44</f>
        <v>0</v>
      </c>
      <c r="J218" s="14">
        <f t="shared" si="40"/>
        <v>0</v>
      </c>
      <c r="K218" s="13">
        <f t="shared" si="41"/>
        <v>0</v>
      </c>
      <c r="L218" s="14">
        <f t="shared" si="41"/>
        <v>0</v>
      </c>
      <c r="M218" s="8" t="s">
        <v>52</v>
      </c>
      <c r="N218" s="2" t="s">
        <v>83</v>
      </c>
      <c r="O218" s="2" t="s">
        <v>1163</v>
      </c>
      <c r="P218" s="2" t="s">
        <v>65</v>
      </c>
      <c r="Q218" s="2" t="s">
        <v>65</v>
      </c>
      <c r="R218" s="2" t="s">
        <v>64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52</v>
      </c>
      <c r="AW218" s="2" t="s">
        <v>1200</v>
      </c>
      <c r="AX218" s="2" t="s">
        <v>52</v>
      </c>
      <c r="AY218" s="2" t="s">
        <v>52</v>
      </c>
    </row>
    <row r="219" spans="1:51" ht="30" customHeight="1">
      <c r="A219" s="8" t="s">
        <v>1165</v>
      </c>
      <c r="B219" s="8" t="s">
        <v>1166</v>
      </c>
      <c r="C219" s="8" t="s">
        <v>119</v>
      </c>
      <c r="D219" s="9">
        <v>2</v>
      </c>
      <c r="E219" s="13">
        <f>단가대비표!O37</f>
        <v>0</v>
      </c>
      <c r="F219" s="14">
        <f t="shared" si="38"/>
        <v>0</v>
      </c>
      <c r="G219" s="13">
        <f>단가대비표!P37</f>
        <v>0</v>
      </c>
      <c r="H219" s="14">
        <f t="shared" si="39"/>
        <v>0</v>
      </c>
      <c r="I219" s="13">
        <f>단가대비표!V37</f>
        <v>0</v>
      </c>
      <c r="J219" s="14">
        <f t="shared" si="40"/>
        <v>0</v>
      </c>
      <c r="K219" s="13">
        <f t="shared" si="41"/>
        <v>0</v>
      </c>
      <c r="L219" s="14">
        <f t="shared" si="41"/>
        <v>0</v>
      </c>
      <c r="M219" s="8" t="s">
        <v>52</v>
      </c>
      <c r="N219" s="2" t="s">
        <v>83</v>
      </c>
      <c r="O219" s="2" t="s">
        <v>1167</v>
      </c>
      <c r="P219" s="2" t="s">
        <v>65</v>
      </c>
      <c r="Q219" s="2" t="s">
        <v>65</v>
      </c>
      <c r="R219" s="2" t="s">
        <v>64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2" t="s">
        <v>52</v>
      </c>
      <c r="AW219" s="2" t="s">
        <v>1201</v>
      </c>
      <c r="AX219" s="2" t="s">
        <v>52</v>
      </c>
      <c r="AY219" s="2" t="s">
        <v>52</v>
      </c>
    </row>
    <row r="220" spans="1:51" ht="30" customHeight="1">
      <c r="A220" s="8" t="s">
        <v>1169</v>
      </c>
      <c r="B220" s="8" t="s">
        <v>1170</v>
      </c>
      <c r="C220" s="8" t="s">
        <v>119</v>
      </c>
      <c r="D220" s="9">
        <v>2</v>
      </c>
      <c r="E220" s="13">
        <f>단가대비표!O41</f>
        <v>0</v>
      </c>
      <c r="F220" s="14">
        <f t="shared" si="38"/>
        <v>0</v>
      </c>
      <c r="G220" s="13">
        <f>단가대비표!P41</f>
        <v>0</v>
      </c>
      <c r="H220" s="14">
        <f t="shared" si="39"/>
        <v>0</v>
      </c>
      <c r="I220" s="13">
        <f>단가대비표!V41</f>
        <v>0</v>
      </c>
      <c r="J220" s="14">
        <f t="shared" si="40"/>
        <v>0</v>
      </c>
      <c r="K220" s="13">
        <f t="shared" si="41"/>
        <v>0</v>
      </c>
      <c r="L220" s="14">
        <f t="shared" si="41"/>
        <v>0</v>
      </c>
      <c r="M220" s="8" t="s">
        <v>52</v>
      </c>
      <c r="N220" s="2" t="s">
        <v>83</v>
      </c>
      <c r="O220" s="2" t="s">
        <v>1171</v>
      </c>
      <c r="P220" s="2" t="s">
        <v>65</v>
      </c>
      <c r="Q220" s="2" t="s">
        <v>65</v>
      </c>
      <c r="R220" s="2" t="s">
        <v>64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52</v>
      </c>
      <c r="AW220" s="2" t="s">
        <v>1202</v>
      </c>
      <c r="AX220" s="2" t="s">
        <v>52</v>
      </c>
      <c r="AY220" s="2" t="s">
        <v>52</v>
      </c>
    </row>
    <row r="221" spans="1:51" ht="30" customHeight="1">
      <c r="A221" s="8" t="s">
        <v>128</v>
      </c>
      <c r="B221" s="8" t="s">
        <v>1203</v>
      </c>
      <c r="C221" s="8" t="s">
        <v>119</v>
      </c>
      <c r="D221" s="9">
        <v>1</v>
      </c>
      <c r="E221" s="13">
        <f>단가대비표!O143</f>
        <v>0</v>
      </c>
      <c r="F221" s="14">
        <f t="shared" si="38"/>
        <v>0</v>
      </c>
      <c r="G221" s="13">
        <f>단가대비표!P143</f>
        <v>0</v>
      </c>
      <c r="H221" s="14">
        <f t="shared" si="39"/>
        <v>0</v>
      </c>
      <c r="I221" s="13">
        <f>단가대비표!V143</f>
        <v>0</v>
      </c>
      <c r="J221" s="14">
        <f t="shared" si="40"/>
        <v>0</v>
      </c>
      <c r="K221" s="13">
        <f t="shared" si="41"/>
        <v>0</v>
      </c>
      <c r="L221" s="14">
        <f t="shared" si="41"/>
        <v>0</v>
      </c>
      <c r="M221" s="8" t="s">
        <v>52</v>
      </c>
      <c r="N221" s="2" t="s">
        <v>83</v>
      </c>
      <c r="O221" s="2" t="s">
        <v>1204</v>
      </c>
      <c r="P221" s="2" t="s">
        <v>65</v>
      </c>
      <c r="Q221" s="2" t="s">
        <v>65</v>
      </c>
      <c r="R221" s="2" t="s">
        <v>64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2" t="s">
        <v>52</v>
      </c>
      <c r="AW221" s="2" t="s">
        <v>1205</v>
      </c>
      <c r="AX221" s="2" t="s">
        <v>52</v>
      </c>
      <c r="AY221" s="2" t="s">
        <v>52</v>
      </c>
    </row>
    <row r="222" spans="1:51" ht="30" customHeight="1">
      <c r="A222" s="8" t="s">
        <v>1052</v>
      </c>
      <c r="B222" s="8" t="s">
        <v>884</v>
      </c>
      <c r="C222" s="8" t="s">
        <v>885</v>
      </c>
      <c r="D222" s="9">
        <v>5.3999999999999999E-2</v>
      </c>
      <c r="E222" s="13">
        <f>단가대비표!O180</f>
        <v>0</v>
      </c>
      <c r="F222" s="14">
        <f t="shared" si="38"/>
        <v>0</v>
      </c>
      <c r="G222" s="13">
        <f>단가대비표!P180</f>
        <v>0</v>
      </c>
      <c r="H222" s="14">
        <f t="shared" si="39"/>
        <v>0</v>
      </c>
      <c r="I222" s="13">
        <f>단가대비표!V180</f>
        <v>0</v>
      </c>
      <c r="J222" s="14">
        <f t="shared" si="40"/>
        <v>0</v>
      </c>
      <c r="K222" s="13">
        <f t="shared" si="41"/>
        <v>0</v>
      </c>
      <c r="L222" s="14">
        <f t="shared" si="41"/>
        <v>0</v>
      </c>
      <c r="M222" s="8" t="s">
        <v>52</v>
      </c>
      <c r="N222" s="2" t="s">
        <v>83</v>
      </c>
      <c r="O222" s="2" t="s">
        <v>1053</v>
      </c>
      <c r="P222" s="2" t="s">
        <v>65</v>
      </c>
      <c r="Q222" s="2" t="s">
        <v>65</v>
      </c>
      <c r="R222" s="2" t="s">
        <v>64</v>
      </c>
      <c r="S222" s="3"/>
      <c r="T222" s="3"/>
      <c r="U222" s="3"/>
      <c r="V222" s="3">
        <v>1</v>
      </c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52</v>
      </c>
      <c r="AW222" s="2" t="s">
        <v>1206</v>
      </c>
      <c r="AX222" s="2" t="s">
        <v>52</v>
      </c>
      <c r="AY222" s="2" t="s">
        <v>52</v>
      </c>
    </row>
    <row r="223" spans="1:51" ht="30" customHeight="1">
      <c r="A223" s="8" t="s">
        <v>959</v>
      </c>
      <c r="B223" s="8" t="s">
        <v>960</v>
      </c>
      <c r="C223" s="8" t="s">
        <v>789</v>
      </c>
      <c r="D223" s="9">
        <v>1</v>
      </c>
      <c r="E223" s="13">
        <f>TRUNC(SUMIF(V217:V223, RIGHTB(O223, 1), H217:H223)*U223, 2)</f>
        <v>0</v>
      </c>
      <c r="F223" s="14">
        <f t="shared" si="38"/>
        <v>0</v>
      </c>
      <c r="G223" s="13">
        <v>0</v>
      </c>
      <c r="H223" s="14">
        <f t="shared" si="39"/>
        <v>0</v>
      </c>
      <c r="I223" s="13">
        <v>0</v>
      </c>
      <c r="J223" s="14">
        <f t="shared" si="40"/>
        <v>0</v>
      </c>
      <c r="K223" s="13">
        <f t="shared" si="41"/>
        <v>0</v>
      </c>
      <c r="L223" s="14">
        <f t="shared" si="41"/>
        <v>0</v>
      </c>
      <c r="M223" s="8" t="s">
        <v>52</v>
      </c>
      <c r="N223" s="2" t="s">
        <v>83</v>
      </c>
      <c r="O223" s="2" t="s">
        <v>790</v>
      </c>
      <c r="P223" s="2" t="s">
        <v>65</v>
      </c>
      <c r="Q223" s="2" t="s">
        <v>65</v>
      </c>
      <c r="R223" s="2" t="s">
        <v>65</v>
      </c>
      <c r="S223" s="3">
        <v>1</v>
      </c>
      <c r="T223" s="3">
        <v>0</v>
      </c>
      <c r="U223" s="3">
        <v>0.03</v>
      </c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52</v>
      </c>
      <c r="AW223" s="2" t="s">
        <v>1207</v>
      </c>
      <c r="AX223" s="2" t="s">
        <v>52</v>
      </c>
      <c r="AY223" s="2" t="s">
        <v>52</v>
      </c>
    </row>
    <row r="224" spans="1:51" ht="30" customHeight="1">
      <c r="A224" s="8" t="s">
        <v>888</v>
      </c>
      <c r="B224" s="8" t="s">
        <v>52</v>
      </c>
      <c r="C224" s="8" t="s">
        <v>52</v>
      </c>
      <c r="D224" s="9"/>
      <c r="E224" s="13"/>
      <c r="F224" s="14">
        <f>TRUNC(SUMIF(N217:N223, N216, F217:F223),0)</f>
        <v>0</v>
      </c>
      <c r="G224" s="13"/>
      <c r="H224" s="14">
        <f>TRUNC(SUMIF(N217:N223, N216, H217:H223),0)</f>
        <v>0</v>
      </c>
      <c r="I224" s="13"/>
      <c r="J224" s="14">
        <f>TRUNC(SUMIF(N217:N223, N216, J217:J223),0)</f>
        <v>0</v>
      </c>
      <c r="K224" s="13"/>
      <c r="L224" s="14">
        <f>F224+H224+J224</f>
        <v>0</v>
      </c>
      <c r="M224" s="8" t="s">
        <v>52</v>
      </c>
      <c r="N224" s="2" t="s">
        <v>212</v>
      </c>
      <c r="O224" s="2" t="s">
        <v>212</v>
      </c>
      <c r="P224" s="2" t="s">
        <v>52</v>
      </c>
      <c r="Q224" s="2" t="s">
        <v>52</v>
      </c>
      <c r="R224" s="2" t="s">
        <v>52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52</v>
      </c>
      <c r="AX224" s="2" t="s">
        <v>52</v>
      </c>
      <c r="AY224" s="2" t="s">
        <v>52</v>
      </c>
    </row>
    <row r="225" spans="1:51" ht="30" customHeight="1">
      <c r="A225" s="9"/>
      <c r="B225" s="9"/>
      <c r="C225" s="9"/>
      <c r="D225" s="9"/>
      <c r="E225" s="13"/>
      <c r="F225" s="14"/>
      <c r="G225" s="13"/>
      <c r="H225" s="14"/>
      <c r="I225" s="13"/>
      <c r="J225" s="14"/>
      <c r="K225" s="13"/>
      <c r="L225" s="14"/>
      <c r="M225" s="9"/>
    </row>
    <row r="226" spans="1:51" ht="30" customHeight="1">
      <c r="A226" s="140" t="s">
        <v>1208</v>
      </c>
      <c r="B226" s="140"/>
      <c r="C226" s="140"/>
      <c r="D226" s="140"/>
      <c r="E226" s="141"/>
      <c r="F226" s="142"/>
      <c r="G226" s="141"/>
      <c r="H226" s="142"/>
      <c r="I226" s="141"/>
      <c r="J226" s="142"/>
      <c r="K226" s="141"/>
      <c r="L226" s="142"/>
      <c r="M226" s="140"/>
      <c r="N226" s="1" t="s">
        <v>87</v>
      </c>
    </row>
    <row r="227" spans="1:51" ht="30" customHeight="1">
      <c r="A227" s="8" t="s">
        <v>1157</v>
      </c>
      <c r="B227" s="8" t="s">
        <v>1158</v>
      </c>
      <c r="C227" s="8" t="s">
        <v>119</v>
      </c>
      <c r="D227" s="9">
        <v>1</v>
      </c>
      <c r="E227" s="13">
        <f>단가대비표!O36</f>
        <v>0</v>
      </c>
      <c r="F227" s="14">
        <f t="shared" ref="F227:F233" si="42">TRUNC(E227*D227,1)</f>
        <v>0</v>
      </c>
      <c r="G227" s="13">
        <f>단가대비표!P36</f>
        <v>0</v>
      </c>
      <c r="H227" s="14">
        <f t="shared" ref="H227:H233" si="43">TRUNC(G227*D227,1)</f>
        <v>0</v>
      </c>
      <c r="I227" s="13">
        <f>단가대비표!V36</f>
        <v>0</v>
      </c>
      <c r="J227" s="14">
        <f t="shared" ref="J227:J233" si="44">TRUNC(I227*D227,1)</f>
        <v>0</v>
      </c>
      <c r="K227" s="13">
        <f t="shared" ref="K227:L233" si="45">TRUNC(E227+G227+I227,1)</f>
        <v>0</v>
      </c>
      <c r="L227" s="14">
        <f t="shared" si="45"/>
        <v>0</v>
      </c>
      <c r="M227" s="8" t="s">
        <v>52</v>
      </c>
      <c r="N227" s="2" t="s">
        <v>87</v>
      </c>
      <c r="O227" s="2" t="s">
        <v>1159</v>
      </c>
      <c r="P227" s="2" t="s">
        <v>65</v>
      </c>
      <c r="Q227" s="2" t="s">
        <v>65</v>
      </c>
      <c r="R227" s="2" t="s">
        <v>64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2" t="s">
        <v>52</v>
      </c>
      <c r="AW227" s="2" t="s">
        <v>1209</v>
      </c>
      <c r="AX227" s="2" t="s">
        <v>52</v>
      </c>
      <c r="AY227" s="2" t="s">
        <v>52</v>
      </c>
    </row>
    <row r="228" spans="1:51" ht="30" customHeight="1">
      <c r="A228" s="8" t="s">
        <v>1161</v>
      </c>
      <c r="B228" s="8" t="s">
        <v>1162</v>
      </c>
      <c r="C228" s="8" t="s">
        <v>119</v>
      </c>
      <c r="D228" s="9">
        <v>1</v>
      </c>
      <c r="E228" s="13">
        <f>단가대비표!O44</f>
        <v>0</v>
      </c>
      <c r="F228" s="14">
        <f t="shared" si="42"/>
        <v>0</v>
      </c>
      <c r="G228" s="13">
        <f>단가대비표!P44</f>
        <v>0</v>
      </c>
      <c r="H228" s="14">
        <f t="shared" si="43"/>
        <v>0</v>
      </c>
      <c r="I228" s="13">
        <f>단가대비표!V44</f>
        <v>0</v>
      </c>
      <c r="J228" s="14">
        <f t="shared" si="44"/>
        <v>0</v>
      </c>
      <c r="K228" s="13">
        <f t="shared" si="45"/>
        <v>0</v>
      </c>
      <c r="L228" s="14">
        <f t="shared" si="45"/>
        <v>0</v>
      </c>
      <c r="M228" s="8" t="s">
        <v>52</v>
      </c>
      <c r="N228" s="2" t="s">
        <v>87</v>
      </c>
      <c r="O228" s="2" t="s">
        <v>1163</v>
      </c>
      <c r="P228" s="2" t="s">
        <v>65</v>
      </c>
      <c r="Q228" s="2" t="s">
        <v>65</v>
      </c>
      <c r="R228" s="2" t="s">
        <v>64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52</v>
      </c>
      <c r="AW228" s="2" t="s">
        <v>1210</v>
      </c>
      <c r="AX228" s="2" t="s">
        <v>52</v>
      </c>
      <c r="AY228" s="2" t="s">
        <v>52</v>
      </c>
    </row>
    <row r="229" spans="1:51" ht="30" customHeight="1">
      <c r="A229" s="8" t="s">
        <v>1165</v>
      </c>
      <c r="B229" s="8" t="s">
        <v>1166</v>
      </c>
      <c r="C229" s="8" t="s">
        <v>119</v>
      </c>
      <c r="D229" s="9">
        <v>2</v>
      </c>
      <c r="E229" s="13">
        <f>단가대비표!O37</f>
        <v>0</v>
      </c>
      <c r="F229" s="14">
        <f t="shared" si="42"/>
        <v>0</v>
      </c>
      <c r="G229" s="13">
        <f>단가대비표!P37</f>
        <v>0</v>
      </c>
      <c r="H229" s="14">
        <f t="shared" si="43"/>
        <v>0</v>
      </c>
      <c r="I229" s="13">
        <f>단가대비표!V37</f>
        <v>0</v>
      </c>
      <c r="J229" s="14">
        <f t="shared" si="44"/>
        <v>0</v>
      </c>
      <c r="K229" s="13">
        <f t="shared" si="45"/>
        <v>0</v>
      </c>
      <c r="L229" s="14">
        <f t="shared" si="45"/>
        <v>0</v>
      </c>
      <c r="M229" s="8" t="s">
        <v>52</v>
      </c>
      <c r="N229" s="2" t="s">
        <v>87</v>
      </c>
      <c r="O229" s="2" t="s">
        <v>1167</v>
      </c>
      <c r="P229" s="2" t="s">
        <v>65</v>
      </c>
      <c r="Q229" s="2" t="s">
        <v>65</v>
      </c>
      <c r="R229" s="2" t="s">
        <v>64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1211</v>
      </c>
      <c r="AX229" s="2" t="s">
        <v>52</v>
      </c>
      <c r="AY229" s="2" t="s">
        <v>52</v>
      </c>
    </row>
    <row r="230" spans="1:51" ht="30" customHeight="1">
      <c r="A230" s="8" t="s">
        <v>1169</v>
      </c>
      <c r="B230" s="8" t="s">
        <v>1170</v>
      </c>
      <c r="C230" s="8" t="s">
        <v>119</v>
      </c>
      <c r="D230" s="9">
        <v>2</v>
      </c>
      <c r="E230" s="13">
        <f>단가대비표!O41</f>
        <v>0</v>
      </c>
      <c r="F230" s="14">
        <f t="shared" si="42"/>
        <v>0</v>
      </c>
      <c r="G230" s="13">
        <f>단가대비표!P41</f>
        <v>0</v>
      </c>
      <c r="H230" s="14">
        <f t="shared" si="43"/>
        <v>0</v>
      </c>
      <c r="I230" s="13">
        <f>단가대비표!V41</f>
        <v>0</v>
      </c>
      <c r="J230" s="14">
        <f t="shared" si="44"/>
        <v>0</v>
      </c>
      <c r="K230" s="13">
        <f t="shared" si="45"/>
        <v>0</v>
      </c>
      <c r="L230" s="14">
        <f t="shared" si="45"/>
        <v>0</v>
      </c>
      <c r="M230" s="8" t="s">
        <v>52</v>
      </c>
      <c r="N230" s="2" t="s">
        <v>87</v>
      </c>
      <c r="O230" s="2" t="s">
        <v>1171</v>
      </c>
      <c r="P230" s="2" t="s">
        <v>65</v>
      </c>
      <c r="Q230" s="2" t="s">
        <v>65</v>
      </c>
      <c r="R230" s="2" t="s">
        <v>64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52</v>
      </c>
      <c r="AW230" s="2" t="s">
        <v>1212</v>
      </c>
      <c r="AX230" s="2" t="s">
        <v>52</v>
      </c>
      <c r="AY230" s="2" t="s">
        <v>52</v>
      </c>
    </row>
    <row r="231" spans="1:51" ht="30" customHeight="1">
      <c r="A231" s="8" t="s">
        <v>128</v>
      </c>
      <c r="B231" s="8" t="s">
        <v>1213</v>
      </c>
      <c r="C231" s="8" t="s">
        <v>119</v>
      </c>
      <c r="D231" s="9">
        <v>1</v>
      </c>
      <c r="E231" s="13">
        <f>단가대비표!O144</f>
        <v>0</v>
      </c>
      <c r="F231" s="14">
        <f t="shared" si="42"/>
        <v>0</v>
      </c>
      <c r="G231" s="13">
        <f>단가대비표!P144</f>
        <v>0</v>
      </c>
      <c r="H231" s="14">
        <f t="shared" si="43"/>
        <v>0</v>
      </c>
      <c r="I231" s="13">
        <f>단가대비표!V144</f>
        <v>0</v>
      </c>
      <c r="J231" s="14">
        <f t="shared" si="44"/>
        <v>0</v>
      </c>
      <c r="K231" s="13">
        <f t="shared" si="45"/>
        <v>0</v>
      </c>
      <c r="L231" s="14">
        <f t="shared" si="45"/>
        <v>0</v>
      </c>
      <c r="M231" s="8" t="s">
        <v>52</v>
      </c>
      <c r="N231" s="2" t="s">
        <v>87</v>
      </c>
      <c r="O231" s="2" t="s">
        <v>1214</v>
      </c>
      <c r="P231" s="2" t="s">
        <v>65</v>
      </c>
      <c r="Q231" s="2" t="s">
        <v>65</v>
      </c>
      <c r="R231" s="2" t="s">
        <v>64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2" t="s">
        <v>52</v>
      </c>
      <c r="AW231" s="2" t="s">
        <v>1215</v>
      </c>
      <c r="AX231" s="2" t="s">
        <v>52</v>
      </c>
      <c r="AY231" s="2" t="s">
        <v>52</v>
      </c>
    </row>
    <row r="232" spans="1:51" ht="30" customHeight="1">
      <c r="A232" s="8" t="s">
        <v>1052</v>
      </c>
      <c r="B232" s="8" t="s">
        <v>884</v>
      </c>
      <c r="C232" s="8" t="s">
        <v>885</v>
      </c>
      <c r="D232" s="9">
        <v>5.3999999999999999E-2</v>
      </c>
      <c r="E232" s="13">
        <f>단가대비표!O180</f>
        <v>0</v>
      </c>
      <c r="F232" s="14">
        <f t="shared" si="42"/>
        <v>0</v>
      </c>
      <c r="G232" s="13">
        <f>단가대비표!P180</f>
        <v>0</v>
      </c>
      <c r="H232" s="14">
        <f t="shared" si="43"/>
        <v>0</v>
      </c>
      <c r="I232" s="13">
        <f>단가대비표!V180</f>
        <v>0</v>
      </c>
      <c r="J232" s="14">
        <f t="shared" si="44"/>
        <v>0</v>
      </c>
      <c r="K232" s="13">
        <f t="shared" si="45"/>
        <v>0</v>
      </c>
      <c r="L232" s="14">
        <f t="shared" si="45"/>
        <v>0</v>
      </c>
      <c r="M232" s="8" t="s">
        <v>52</v>
      </c>
      <c r="N232" s="2" t="s">
        <v>87</v>
      </c>
      <c r="O232" s="2" t="s">
        <v>1053</v>
      </c>
      <c r="P232" s="2" t="s">
        <v>65</v>
      </c>
      <c r="Q232" s="2" t="s">
        <v>65</v>
      </c>
      <c r="R232" s="2" t="s">
        <v>64</v>
      </c>
      <c r="S232" s="3"/>
      <c r="T232" s="3"/>
      <c r="U232" s="3"/>
      <c r="V232" s="3">
        <v>1</v>
      </c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52</v>
      </c>
      <c r="AW232" s="2" t="s">
        <v>1216</v>
      </c>
      <c r="AX232" s="2" t="s">
        <v>52</v>
      </c>
      <c r="AY232" s="2" t="s">
        <v>52</v>
      </c>
    </row>
    <row r="233" spans="1:51" ht="30" customHeight="1">
      <c r="A233" s="8" t="s">
        <v>959</v>
      </c>
      <c r="B233" s="8" t="s">
        <v>960</v>
      </c>
      <c r="C233" s="8" t="s">
        <v>789</v>
      </c>
      <c r="D233" s="9">
        <v>1</v>
      </c>
      <c r="E233" s="13">
        <f>TRUNC(SUMIF(V227:V233, RIGHTB(O233, 1), H227:H233)*U233, 2)</f>
        <v>0</v>
      </c>
      <c r="F233" s="14">
        <f t="shared" si="42"/>
        <v>0</v>
      </c>
      <c r="G233" s="13">
        <v>0</v>
      </c>
      <c r="H233" s="14">
        <f t="shared" si="43"/>
        <v>0</v>
      </c>
      <c r="I233" s="13">
        <v>0</v>
      </c>
      <c r="J233" s="14">
        <f t="shared" si="44"/>
        <v>0</v>
      </c>
      <c r="K233" s="13">
        <f t="shared" si="45"/>
        <v>0</v>
      </c>
      <c r="L233" s="14">
        <f t="shared" si="45"/>
        <v>0</v>
      </c>
      <c r="M233" s="8" t="s">
        <v>52</v>
      </c>
      <c r="N233" s="2" t="s">
        <v>87</v>
      </c>
      <c r="O233" s="2" t="s">
        <v>790</v>
      </c>
      <c r="P233" s="2" t="s">
        <v>65</v>
      </c>
      <c r="Q233" s="2" t="s">
        <v>65</v>
      </c>
      <c r="R233" s="2" t="s">
        <v>65</v>
      </c>
      <c r="S233" s="3">
        <v>1</v>
      </c>
      <c r="T233" s="3">
        <v>0</v>
      </c>
      <c r="U233" s="3">
        <v>0.03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52</v>
      </c>
      <c r="AW233" s="2" t="s">
        <v>1217</v>
      </c>
      <c r="AX233" s="2" t="s">
        <v>52</v>
      </c>
      <c r="AY233" s="2" t="s">
        <v>52</v>
      </c>
    </row>
    <row r="234" spans="1:51" ht="30" customHeight="1">
      <c r="A234" s="8" t="s">
        <v>888</v>
      </c>
      <c r="B234" s="8" t="s">
        <v>52</v>
      </c>
      <c r="C234" s="8" t="s">
        <v>52</v>
      </c>
      <c r="D234" s="9"/>
      <c r="E234" s="13"/>
      <c r="F234" s="14">
        <f>TRUNC(SUMIF(N227:N233, N226, F227:F233),0)</f>
        <v>0</v>
      </c>
      <c r="G234" s="13"/>
      <c r="H234" s="14">
        <f>TRUNC(SUMIF(N227:N233, N226, H227:H233),0)</f>
        <v>0</v>
      </c>
      <c r="I234" s="13"/>
      <c r="J234" s="14">
        <f>TRUNC(SUMIF(N227:N233, N226, J227:J233),0)</f>
        <v>0</v>
      </c>
      <c r="K234" s="13"/>
      <c r="L234" s="14">
        <f>F234+H234+J234</f>
        <v>0</v>
      </c>
      <c r="M234" s="8" t="s">
        <v>52</v>
      </c>
      <c r="N234" s="2" t="s">
        <v>212</v>
      </c>
      <c r="O234" s="2" t="s">
        <v>212</v>
      </c>
      <c r="P234" s="2" t="s">
        <v>52</v>
      </c>
      <c r="Q234" s="2" t="s">
        <v>52</v>
      </c>
      <c r="R234" s="2" t="s">
        <v>52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52</v>
      </c>
      <c r="AW234" s="2" t="s">
        <v>52</v>
      </c>
      <c r="AX234" s="2" t="s">
        <v>52</v>
      </c>
      <c r="AY234" s="2" t="s">
        <v>52</v>
      </c>
    </row>
    <row r="235" spans="1:51" ht="30" customHeight="1">
      <c r="A235" s="9"/>
      <c r="B235" s="9"/>
      <c r="C235" s="9"/>
      <c r="D235" s="9"/>
      <c r="E235" s="13"/>
      <c r="F235" s="14"/>
      <c r="G235" s="13"/>
      <c r="H235" s="14"/>
      <c r="I235" s="13"/>
      <c r="J235" s="14"/>
      <c r="K235" s="13"/>
      <c r="L235" s="14"/>
      <c r="M235" s="9"/>
    </row>
    <row r="236" spans="1:51" ht="30" customHeight="1">
      <c r="A236" s="140" t="s">
        <v>1218</v>
      </c>
      <c r="B236" s="140"/>
      <c r="C236" s="140"/>
      <c r="D236" s="140"/>
      <c r="E236" s="141"/>
      <c r="F236" s="142"/>
      <c r="G236" s="141"/>
      <c r="H236" s="142"/>
      <c r="I236" s="141"/>
      <c r="J236" s="142"/>
      <c r="K236" s="141"/>
      <c r="L236" s="142"/>
      <c r="M236" s="140"/>
      <c r="N236" s="1" t="s">
        <v>538</v>
      </c>
    </row>
    <row r="237" spans="1:51" ht="30" customHeight="1">
      <c r="A237" s="8" t="s">
        <v>1157</v>
      </c>
      <c r="B237" s="8" t="s">
        <v>1158</v>
      </c>
      <c r="C237" s="8" t="s">
        <v>119</v>
      </c>
      <c r="D237" s="9">
        <v>1</v>
      </c>
      <c r="E237" s="13">
        <f>단가대비표!O36</f>
        <v>0</v>
      </c>
      <c r="F237" s="14">
        <f t="shared" ref="F237:F243" si="46">TRUNC(E237*D237,1)</f>
        <v>0</v>
      </c>
      <c r="G237" s="13">
        <f>단가대비표!P36</f>
        <v>0</v>
      </c>
      <c r="H237" s="14">
        <f t="shared" ref="H237:H243" si="47">TRUNC(G237*D237,1)</f>
        <v>0</v>
      </c>
      <c r="I237" s="13">
        <f>단가대비표!V36</f>
        <v>0</v>
      </c>
      <c r="J237" s="14">
        <f t="shared" ref="J237:J243" si="48">TRUNC(I237*D237,1)</f>
        <v>0</v>
      </c>
      <c r="K237" s="13">
        <f t="shared" ref="K237:L243" si="49">TRUNC(E237+G237+I237,1)</f>
        <v>0</v>
      </c>
      <c r="L237" s="14">
        <f t="shared" si="49"/>
        <v>0</v>
      </c>
      <c r="M237" s="8" t="s">
        <v>52</v>
      </c>
      <c r="N237" s="2" t="s">
        <v>538</v>
      </c>
      <c r="O237" s="2" t="s">
        <v>1159</v>
      </c>
      <c r="P237" s="2" t="s">
        <v>65</v>
      </c>
      <c r="Q237" s="2" t="s">
        <v>65</v>
      </c>
      <c r="R237" s="2" t="s">
        <v>64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52</v>
      </c>
      <c r="AW237" s="2" t="s">
        <v>1219</v>
      </c>
      <c r="AX237" s="2" t="s">
        <v>52</v>
      </c>
      <c r="AY237" s="2" t="s">
        <v>52</v>
      </c>
    </row>
    <row r="238" spans="1:51" ht="30" customHeight="1">
      <c r="A238" s="8" t="s">
        <v>1161</v>
      </c>
      <c r="B238" s="8" t="s">
        <v>1162</v>
      </c>
      <c r="C238" s="8" t="s">
        <v>119</v>
      </c>
      <c r="D238" s="9">
        <v>1</v>
      </c>
      <c r="E238" s="13">
        <f>단가대비표!O44</f>
        <v>0</v>
      </c>
      <c r="F238" s="14">
        <f t="shared" si="46"/>
        <v>0</v>
      </c>
      <c r="G238" s="13">
        <f>단가대비표!P44</f>
        <v>0</v>
      </c>
      <c r="H238" s="14">
        <f t="shared" si="47"/>
        <v>0</v>
      </c>
      <c r="I238" s="13">
        <f>단가대비표!V44</f>
        <v>0</v>
      </c>
      <c r="J238" s="14">
        <f t="shared" si="48"/>
        <v>0</v>
      </c>
      <c r="K238" s="13">
        <f t="shared" si="49"/>
        <v>0</v>
      </c>
      <c r="L238" s="14">
        <f t="shared" si="49"/>
        <v>0</v>
      </c>
      <c r="M238" s="8" t="s">
        <v>52</v>
      </c>
      <c r="N238" s="2" t="s">
        <v>538</v>
      </c>
      <c r="O238" s="2" t="s">
        <v>1163</v>
      </c>
      <c r="P238" s="2" t="s">
        <v>65</v>
      </c>
      <c r="Q238" s="2" t="s">
        <v>65</v>
      </c>
      <c r="R238" s="2" t="s">
        <v>64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52</v>
      </c>
      <c r="AW238" s="2" t="s">
        <v>1220</v>
      </c>
      <c r="AX238" s="2" t="s">
        <v>52</v>
      </c>
      <c r="AY238" s="2" t="s">
        <v>52</v>
      </c>
    </row>
    <row r="239" spans="1:51" ht="30" customHeight="1">
      <c r="A239" s="8" t="s">
        <v>1165</v>
      </c>
      <c r="B239" s="8" t="s">
        <v>1166</v>
      </c>
      <c r="C239" s="8" t="s">
        <v>119</v>
      </c>
      <c r="D239" s="9">
        <v>2</v>
      </c>
      <c r="E239" s="13">
        <f>단가대비표!O37</f>
        <v>0</v>
      </c>
      <c r="F239" s="14">
        <f t="shared" si="46"/>
        <v>0</v>
      </c>
      <c r="G239" s="13">
        <f>단가대비표!P37</f>
        <v>0</v>
      </c>
      <c r="H239" s="14">
        <f t="shared" si="47"/>
        <v>0</v>
      </c>
      <c r="I239" s="13">
        <f>단가대비표!V37</f>
        <v>0</v>
      </c>
      <c r="J239" s="14">
        <f t="shared" si="48"/>
        <v>0</v>
      </c>
      <c r="K239" s="13">
        <f t="shared" si="49"/>
        <v>0</v>
      </c>
      <c r="L239" s="14">
        <f t="shared" si="49"/>
        <v>0</v>
      </c>
      <c r="M239" s="8" t="s">
        <v>52</v>
      </c>
      <c r="N239" s="2" t="s">
        <v>538</v>
      </c>
      <c r="O239" s="2" t="s">
        <v>1167</v>
      </c>
      <c r="P239" s="2" t="s">
        <v>65</v>
      </c>
      <c r="Q239" s="2" t="s">
        <v>65</v>
      </c>
      <c r="R239" s="2" t="s">
        <v>64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52</v>
      </c>
      <c r="AW239" s="2" t="s">
        <v>1221</v>
      </c>
      <c r="AX239" s="2" t="s">
        <v>52</v>
      </c>
      <c r="AY239" s="2" t="s">
        <v>52</v>
      </c>
    </row>
    <row r="240" spans="1:51" ht="30" customHeight="1">
      <c r="A240" s="8" t="s">
        <v>1169</v>
      </c>
      <c r="B240" s="8" t="s">
        <v>1170</v>
      </c>
      <c r="C240" s="8" t="s">
        <v>119</v>
      </c>
      <c r="D240" s="9">
        <v>2</v>
      </c>
      <c r="E240" s="13">
        <f>단가대비표!O41</f>
        <v>0</v>
      </c>
      <c r="F240" s="14">
        <f t="shared" si="46"/>
        <v>0</v>
      </c>
      <c r="G240" s="13">
        <f>단가대비표!P41</f>
        <v>0</v>
      </c>
      <c r="H240" s="14">
        <f t="shared" si="47"/>
        <v>0</v>
      </c>
      <c r="I240" s="13">
        <f>단가대비표!V41</f>
        <v>0</v>
      </c>
      <c r="J240" s="14">
        <f t="shared" si="48"/>
        <v>0</v>
      </c>
      <c r="K240" s="13">
        <f t="shared" si="49"/>
        <v>0</v>
      </c>
      <c r="L240" s="14">
        <f t="shared" si="49"/>
        <v>0</v>
      </c>
      <c r="M240" s="8" t="s">
        <v>52</v>
      </c>
      <c r="N240" s="2" t="s">
        <v>538</v>
      </c>
      <c r="O240" s="2" t="s">
        <v>1171</v>
      </c>
      <c r="P240" s="2" t="s">
        <v>65</v>
      </c>
      <c r="Q240" s="2" t="s">
        <v>65</v>
      </c>
      <c r="R240" s="2" t="s">
        <v>64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52</v>
      </c>
      <c r="AW240" s="2" t="s">
        <v>1222</v>
      </c>
      <c r="AX240" s="2" t="s">
        <v>52</v>
      </c>
      <c r="AY240" s="2" t="s">
        <v>52</v>
      </c>
    </row>
    <row r="241" spans="1:51" ht="30" customHeight="1">
      <c r="A241" s="8" t="s">
        <v>128</v>
      </c>
      <c r="B241" s="8" t="s">
        <v>1223</v>
      </c>
      <c r="C241" s="8" t="s">
        <v>119</v>
      </c>
      <c r="D241" s="9">
        <v>1</v>
      </c>
      <c r="E241" s="13">
        <f>단가대비표!O145</f>
        <v>0</v>
      </c>
      <c r="F241" s="14">
        <f t="shared" si="46"/>
        <v>0</v>
      </c>
      <c r="G241" s="13">
        <f>단가대비표!P145</f>
        <v>0</v>
      </c>
      <c r="H241" s="14">
        <f t="shared" si="47"/>
        <v>0</v>
      </c>
      <c r="I241" s="13">
        <f>단가대비표!V145</f>
        <v>0</v>
      </c>
      <c r="J241" s="14">
        <f t="shared" si="48"/>
        <v>0</v>
      </c>
      <c r="K241" s="13">
        <f t="shared" si="49"/>
        <v>0</v>
      </c>
      <c r="L241" s="14">
        <f t="shared" si="49"/>
        <v>0</v>
      </c>
      <c r="M241" s="8" t="s">
        <v>52</v>
      </c>
      <c r="N241" s="2" t="s">
        <v>538</v>
      </c>
      <c r="O241" s="2" t="s">
        <v>1224</v>
      </c>
      <c r="P241" s="2" t="s">
        <v>65</v>
      </c>
      <c r="Q241" s="2" t="s">
        <v>65</v>
      </c>
      <c r="R241" s="2" t="s">
        <v>64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52</v>
      </c>
      <c r="AW241" s="2" t="s">
        <v>1225</v>
      </c>
      <c r="AX241" s="2" t="s">
        <v>52</v>
      </c>
      <c r="AY241" s="2" t="s">
        <v>52</v>
      </c>
    </row>
    <row r="242" spans="1:51" ht="30" customHeight="1">
      <c r="A242" s="8" t="s">
        <v>1052</v>
      </c>
      <c r="B242" s="8" t="s">
        <v>884</v>
      </c>
      <c r="C242" s="8" t="s">
        <v>885</v>
      </c>
      <c r="D242" s="9">
        <v>5.3999999999999999E-2</v>
      </c>
      <c r="E242" s="13">
        <f>단가대비표!O180</f>
        <v>0</v>
      </c>
      <c r="F242" s="14">
        <f t="shared" si="46"/>
        <v>0</v>
      </c>
      <c r="G242" s="13">
        <f>단가대비표!P180</f>
        <v>0</v>
      </c>
      <c r="H242" s="14">
        <f t="shared" si="47"/>
        <v>0</v>
      </c>
      <c r="I242" s="13">
        <f>단가대비표!V180</f>
        <v>0</v>
      </c>
      <c r="J242" s="14">
        <f t="shared" si="48"/>
        <v>0</v>
      </c>
      <c r="K242" s="13">
        <f t="shared" si="49"/>
        <v>0</v>
      </c>
      <c r="L242" s="14">
        <f t="shared" si="49"/>
        <v>0</v>
      </c>
      <c r="M242" s="8" t="s">
        <v>52</v>
      </c>
      <c r="N242" s="2" t="s">
        <v>538</v>
      </c>
      <c r="O242" s="2" t="s">
        <v>1053</v>
      </c>
      <c r="P242" s="2" t="s">
        <v>65</v>
      </c>
      <c r="Q242" s="2" t="s">
        <v>65</v>
      </c>
      <c r="R242" s="2" t="s">
        <v>64</v>
      </c>
      <c r="S242" s="3"/>
      <c r="T242" s="3"/>
      <c r="U242" s="3"/>
      <c r="V242" s="3">
        <v>1</v>
      </c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52</v>
      </c>
      <c r="AW242" s="2" t="s">
        <v>1226</v>
      </c>
      <c r="AX242" s="2" t="s">
        <v>52</v>
      </c>
      <c r="AY242" s="2" t="s">
        <v>52</v>
      </c>
    </row>
    <row r="243" spans="1:51" ht="30" customHeight="1">
      <c r="A243" s="8" t="s">
        <v>959</v>
      </c>
      <c r="B243" s="8" t="s">
        <v>960</v>
      </c>
      <c r="C243" s="8" t="s">
        <v>789</v>
      </c>
      <c r="D243" s="9">
        <v>1</v>
      </c>
      <c r="E243" s="13">
        <f>TRUNC(SUMIF(V237:V243, RIGHTB(O243, 1), H237:H243)*U243, 2)</f>
        <v>0</v>
      </c>
      <c r="F243" s="14">
        <f t="shared" si="46"/>
        <v>0</v>
      </c>
      <c r="G243" s="13">
        <v>0</v>
      </c>
      <c r="H243" s="14">
        <f t="shared" si="47"/>
        <v>0</v>
      </c>
      <c r="I243" s="13">
        <v>0</v>
      </c>
      <c r="J243" s="14">
        <f t="shared" si="48"/>
        <v>0</v>
      </c>
      <c r="K243" s="13">
        <f t="shared" si="49"/>
        <v>0</v>
      </c>
      <c r="L243" s="14">
        <f t="shared" si="49"/>
        <v>0</v>
      </c>
      <c r="M243" s="8" t="s">
        <v>52</v>
      </c>
      <c r="N243" s="2" t="s">
        <v>538</v>
      </c>
      <c r="O243" s="2" t="s">
        <v>790</v>
      </c>
      <c r="P243" s="2" t="s">
        <v>65</v>
      </c>
      <c r="Q243" s="2" t="s">
        <v>65</v>
      </c>
      <c r="R243" s="2" t="s">
        <v>65</v>
      </c>
      <c r="S243" s="3">
        <v>1</v>
      </c>
      <c r="T243" s="3">
        <v>0</v>
      </c>
      <c r="U243" s="3">
        <v>0.03</v>
      </c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2" t="s">
        <v>52</v>
      </c>
      <c r="AW243" s="2" t="s">
        <v>1227</v>
      </c>
      <c r="AX243" s="2" t="s">
        <v>52</v>
      </c>
      <c r="AY243" s="2" t="s">
        <v>52</v>
      </c>
    </row>
    <row r="244" spans="1:51" ht="30" customHeight="1">
      <c r="A244" s="8" t="s">
        <v>888</v>
      </c>
      <c r="B244" s="8" t="s">
        <v>52</v>
      </c>
      <c r="C244" s="8" t="s">
        <v>52</v>
      </c>
      <c r="D244" s="9"/>
      <c r="E244" s="13"/>
      <c r="F244" s="14">
        <f>TRUNC(SUMIF(N237:N243, N236, F237:F243),0)</f>
        <v>0</v>
      </c>
      <c r="G244" s="13"/>
      <c r="H244" s="14">
        <f>TRUNC(SUMIF(N237:N243, N236, H237:H243),0)</f>
        <v>0</v>
      </c>
      <c r="I244" s="13"/>
      <c r="J244" s="14">
        <f>TRUNC(SUMIF(N237:N243, N236, J237:J243),0)</f>
        <v>0</v>
      </c>
      <c r="K244" s="13"/>
      <c r="L244" s="14">
        <f>F244+H244+J244</f>
        <v>0</v>
      </c>
      <c r="M244" s="8" t="s">
        <v>52</v>
      </c>
      <c r="N244" s="2" t="s">
        <v>212</v>
      </c>
      <c r="O244" s="2" t="s">
        <v>212</v>
      </c>
      <c r="P244" s="2" t="s">
        <v>52</v>
      </c>
      <c r="Q244" s="2" t="s">
        <v>52</v>
      </c>
      <c r="R244" s="2" t="s">
        <v>52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2" t="s">
        <v>52</v>
      </c>
      <c r="AW244" s="2" t="s">
        <v>52</v>
      </c>
      <c r="AX244" s="2" t="s">
        <v>52</v>
      </c>
      <c r="AY244" s="2" t="s">
        <v>52</v>
      </c>
    </row>
    <row r="245" spans="1:51" ht="30" customHeight="1">
      <c r="A245" s="9"/>
      <c r="B245" s="9"/>
      <c r="C245" s="9"/>
      <c r="D245" s="9"/>
      <c r="E245" s="13"/>
      <c r="F245" s="14"/>
      <c r="G245" s="13"/>
      <c r="H245" s="14"/>
      <c r="I245" s="13"/>
      <c r="J245" s="14"/>
      <c r="K245" s="13"/>
      <c r="L245" s="14"/>
      <c r="M245" s="9"/>
    </row>
    <row r="246" spans="1:51" ht="30" customHeight="1">
      <c r="A246" s="140" t="s">
        <v>1228</v>
      </c>
      <c r="B246" s="140"/>
      <c r="C246" s="140"/>
      <c r="D246" s="140"/>
      <c r="E246" s="141"/>
      <c r="F246" s="142"/>
      <c r="G246" s="141"/>
      <c r="H246" s="142"/>
      <c r="I246" s="141"/>
      <c r="J246" s="142"/>
      <c r="K246" s="141"/>
      <c r="L246" s="142"/>
      <c r="M246" s="140"/>
      <c r="N246" s="1" t="s">
        <v>222</v>
      </c>
    </row>
    <row r="247" spans="1:51" ht="30" customHeight="1">
      <c r="A247" s="8" t="s">
        <v>1157</v>
      </c>
      <c r="B247" s="8" t="s">
        <v>1158</v>
      </c>
      <c r="C247" s="8" t="s">
        <v>119</v>
      </c>
      <c r="D247" s="9">
        <v>2</v>
      </c>
      <c r="E247" s="13">
        <f>단가대비표!O36</f>
        <v>0</v>
      </c>
      <c r="F247" s="14">
        <f t="shared" ref="F247:F253" si="50">TRUNC(E247*D247,1)</f>
        <v>0</v>
      </c>
      <c r="G247" s="13">
        <f>단가대비표!P36</f>
        <v>0</v>
      </c>
      <c r="H247" s="14">
        <f t="shared" ref="H247:H253" si="51">TRUNC(G247*D247,1)</f>
        <v>0</v>
      </c>
      <c r="I247" s="13">
        <f>단가대비표!V36</f>
        <v>0</v>
      </c>
      <c r="J247" s="14">
        <f t="shared" ref="J247:J253" si="52">TRUNC(I247*D247,1)</f>
        <v>0</v>
      </c>
      <c r="K247" s="13">
        <f t="shared" ref="K247:L253" si="53">TRUNC(E247+G247+I247,1)</f>
        <v>0</v>
      </c>
      <c r="L247" s="14">
        <f t="shared" si="53"/>
        <v>0</v>
      </c>
      <c r="M247" s="8" t="s">
        <v>52</v>
      </c>
      <c r="N247" s="2" t="s">
        <v>222</v>
      </c>
      <c r="O247" s="2" t="s">
        <v>1159</v>
      </c>
      <c r="P247" s="2" t="s">
        <v>65</v>
      </c>
      <c r="Q247" s="2" t="s">
        <v>65</v>
      </c>
      <c r="R247" s="2" t="s">
        <v>64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52</v>
      </c>
      <c r="AW247" s="2" t="s">
        <v>1229</v>
      </c>
      <c r="AX247" s="2" t="s">
        <v>52</v>
      </c>
      <c r="AY247" s="2" t="s">
        <v>52</v>
      </c>
    </row>
    <row r="248" spans="1:51" ht="30" customHeight="1">
      <c r="A248" s="8" t="s">
        <v>739</v>
      </c>
      <c r="B248" s="8" t="s">
        <v>1230</v>
      </c>
      <c r="C248" s="8" t="s">
        <v>61</v>
      </c>
      <c r="D248" s="9">
        <v>0.25</v>
      </c>
      <c r="E248" s="13">
        <f>단가대비표!O114</f>
        <v>0</v>
      </c>
      <c r="F248" s="14">
        <f t="shared" si="50"/>
        <v>0</v>
      </c>
      <c r="G248" s="13">
        <f>단가대비표!P114</f>
        <v>0</v>
      </c>
      <c r="H248" s="14">
        <f t="shared" si="51"/>
        <v>0</v>
      </c>
      <c r="I248" s="13">
        <f>단가대비표!V114</f>
        <v>0</v>
      </c>
      <c r="J248" s="14">
        <f t="shared" si="52"/>
        <v>0</v>
      </c>
      <c r="K248" s="13">
        <f t="shared" si="53"/>
        <v>0</v>
      </c>
      <c r="L248" s="14">
        <f t="shared" si="53"/>
        <v>0</v>
      </c>
      <c r="M248" s="8" t="s">
        <v>52</v>
      </c>
      <c r="N248" s="2" t="s">
        <v>222</v>
      </c>
      <c r="O248" s="2" t="s">
        <v>1231</v>
      </c>
      <c r="P248" s="2" t="s">
        <v>65</v>
      </c>
      <c r="Q248" s="2" t="s">
        <v>65</v>
      </c>
      <c r="R248" s="2" t="s">
        <v>64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52</v>
      </c>
      <c r="AW248" s="2" t="s">
        <v>1232</v>
      </c>
      <c r="AX248" s="2" t="s">
        <v>52</v>
      </c>
      <c r="AY248" s="2" t="s">
        <v>52</v>
      </c>
    </row>
    <row r="249" spans="1:51" ht="30" customHeight="1">
      <c r="A249" s="8" t="s">
        <v>1161</v>
      </c>
      <c r="B249" s="8" t="s">
        <v>1162</v>
      </c>
      <c r="C249" s="8" t="s">
        <v>119</v>
      </c>
      <c r="D249" s="9">
        <v>2</v>
      </c>
      <c r="E249" s="13">
        <f>단가대비표!O44</f>
        <v>0</v>
      </c>
      <c r="F249" s="14">
        <f t="shared" si="50"/>
        <v>0</v>
      </c>
      <c r="G249" s="13">
        <f>단가대비표!P44</f>
        <v>0</v>
      </c>
      <c r="H249" s="14">
        <f t="shared" si="51"/>
        <v>0</v>
      </c>
      <c r="I249" s="13">
        <f>단가대비표!V44</f>
        <v>0</v>
      </c>
      <c r="J249" s="14">
        <f t="shared" si="52"/>
        <v>0</v>
      </c>
      <c r="K249" s="13">
        <f t="shared" si="53"/>
        <v>0</v>
      </c>
      <c r="L249" s="14">
        <f t="shared" si="53"/>
        <v>0</v>
      </c>
      <c r="M249" s="8" t="s">
        <v>52</v>
      </c>
      <c r="N249" s="2" t="s">
        <v>222</v>
      </c>
      <c r="O249" s="2" t="s">
        <v>1163</v>
      </c>
      <c r="P249" s="2" t="s">
        <v>65</v>
      </c>
      <c r="Q249" s="2" t="s">
        <v>65</v>
      </c>
      <c r="R249" s="2" t="s">
        <v>64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2" t="s">
        <v>52</v>
      </c>
      <c r="AW249" s="2" t="s">
        <v>1233</v>
      </c>
      <c r="AX249" s="2" t="s">
        <v>52</v>
      </c>
      <c r="AY249" s="2" t="s">
        <v>52</v>
      </c>
    </row>
    <row r="250" spans="1:51" ht="30" customHeight="1">
      <c r="A250" s="8" t="s">
        <v>1165</v>
      </c>
      <c r="B250" s="8" t="s">
        <v>1166</v>
      </c>
      <c r="C250" s="8" t="s">
        <v>119</v>
      </c>
      <c r="D250" s="9">
        <v>4</v>
      </c>
      <c r="E250" s="13">
        <f>단가대비표!O37</f>
        <v>0</v>
      </c>
      <c r="F250" s="14">
        <f t="shared" si="50"/>
        <v>0</v>
      </c>
      <c r="G250" s="13">
        <f>단가대비표!P37</f>
        <v>0</v>
      </c>
      <c r="H250" s="14">
        <f t="shared" si="51"/>
        <v>0</v>
      </c>
      <c r="I250" s="13">
        <f>단가대비표!V37</f>
        <v>0</v>
      </c>
      <c r="J250" s="14">
        <f t="shared" si="52"/>
        <v>0</v>
      </c>
      <c r="K250" s="13">
        <f t="shared" si="53"/>
        <v>0</v>
      </c>
      <c r="L250" s="14">
        <f t="shared" si="53"/>
        <v>0</v>
      </c>
      <c r="M250" s="8" t="s">
        <v>52</v>
      </c>
      <c r="N250" s="2" t="s">
        <v>222</v>
      </c>
      <c r="O250" s="2" t="s">
        <v>1167</v>
      </c>
      <c r="P250" s="2" t="s">
        <v>65</v>
      </c>
      <c r="Q250" s="2" t="s">
        <v>65</v>
      </c>
      <c r="R250" s="2" t="s">
        <v>64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2" t="s">
        <v>52</v>
      </c>
      <c r="AW250" s="2" t="s">
        <v>1234</v>
      </c>
      <c r="AX250" s="2" t="s">
        <v>52</v>
      </c>
      <c r="AY250" s="2" t="s">
        <v>52</v>
      </c>
    </row>
    <row r="251" spans="1:51" ht="30" customHeight="1">
      <c r="A251" s="8" t="s">
        <v>1169</v>
      </c>
      <c r="B251" s="8" t="s">
        <v>1170</v>
      </c>
      <c r="C251" s="8" t="s">
        <v>119</v>
      </c>
      <c r="D251" s="9">
        <v>4</v>
      </c>
      <c r="E251" s="13">
        <f>단가대비표!O41</f>
        <v>0</v>
      </c>
      <c r="F251" s="14">
        <f t="shared" si="50"/>
        <v>0</v>
      </c>
      <c r="G251" s="13">
        <f>단가대비표!P41</f>
        <v>0</v>
      </c>
      <c r="H251" s="14">
        <f t="shared" si="51"/>
        <v>0</v>
      </c>
      <c r="I251" s="13">
        <f>단가대비표!V41</f>
        <v>0</v>
      </c>
      <c r="J251" s="14">
        <f t="shared" si="52"/>
        <v>0</v>
      </c>
      <c r="K251" s="13">
        <f t="shared" si="53"/>
        <v>0</v>
      </c>
      <c r="L251" s="14">
        <f t="shared" si="53"/>
        <v>0</v>
      </c>
      <c r="M251" s="8" t="s">
        <v>52</v>
      </c>
      <c r="N251" s="2" t="s">
        <v>222</v>
      </c>
      <c r="O251" s="2" t="s">
        <v>1171</v>
      </c>
      <c r="P251" s="2" t="s">
        <v>65</v>
      </c>
      <c r="Q251" s="2" t="s">
        <v>65</v>
      </c>
      <c r="R251" s="2" t="s">
        <v>64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1235</v>
      </c>
      <c r="AX251" s="2" t="s">
        <v>52</v>
      </c>
      <c r="AY251" s="2" t="s">
        <v>52</v>
      </c>
    </row>
    <row r="252" spans="1:51" ht="30" customHeight="1">
      <c r="A252" s="8" t="s">
        <v>1052</v>
      </c>
      <c r="B252" s="8" t="s">
        <v>884</v>
      </c>
      <c r="C252" s="8" t="s">
        <v>885</v>
      </c>
      <c r="D252" s="9">
        <v>0.108</v>
      </c>
      <c r="E252" s="13">
        <f>단가대비표!O180</f>
        <v>0</v>
      </c>
      <c r="F252" s="14">
        <f t="shared" si="50"/>
        <v>0</v>
      </c>
      <c r="G252" s="13">
        <f>단가대비표!P180</f>
        <v>0</v>
      </c>
      <c r="H252" s="14">
        <f t="shared" si="51"/>
        <v>0</v>
      </c>
      <c r="I252" s="13">
        <f>단가대비표!V180</f>
        <v>0</v>
      </c>
      <c r="J252" s="14">
        <f t="shared" si="52"/>
        <v>0</v>
      </c>
      <c r="K252" s="13">
        <f t="shared" si="53"/>
        <v>0</v>
      </c>
      <c r="L252" s="14">
        <f t="shared" si="53"/>
        <v>0</v>
      </c>
      <c r="M252" s="8" t="s">
        <v>52</v>
      </c>
      <c r="N252" s="2" t="s">
        <v>222</v>
      </c>
      <c r="O252" s="2" t="s">
        <v>1053</v>
      </c>
      <c r="P252" s="2" t="s">
        <v>65</v>
      </c>
      <c r="Q252" s="2" t="s">
        <v>65</v>
      </c>
      <c r="R252" s="2" t="s">
        <v>64</v>
      </c>
      <c r="S252" s="3"/>
      <c r="T252" s="3"/>
      <c r="U252" s="3"/>
      <c r="V252" s="3">
        <v>1</v>
      </c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52</v>
      </c>
      <c r="AW252" s="2" t="s">
        <v>1236</v>
      </c>
      <c r="AX252" s="2" t="s">
        <v>52</v>
      </c>
      <c r="AY252" s="2" t="s">
        <v>52</v>
      </c>
    </row>
    <row r="253" spans="1:51" ht="30" customHeight="1">
      <c r="A253" s="8" t="s">
        <v>959</v>
      </c>
      <c r="B253" s="8" t="s">
        <v>960</v>
      </c>
      <c r="C253" s="8" t="s">
        <v>789</v>
      </c>
      <c r="D253" s="9">
        <v>1</v>
      </c>
      <c r="E253" s="13">
        <f>TRUNC(SUMIF(V247:V253, RIGHTB(O253, 1), H247:H253)*U253, 2)</f>
        <v>0</v>
      </c>
      <c r="F253" s="14">
        <f t="shared" si="50"/>
        <v>0</v>
      </c>
      <c r="G253" s="13">
        <v>0</v>
      </c>
      <c r="H253" s="14">
        <f t="shared" si="51"/>
        <v>0</v>
      </c>
      <c r="I253" s="13">
        <v>0</v>
      </c>
      <c r="J253" s="14">
        <f t="shared" si="52"/>
        <v>0</v>
      </c>
      <c r="K253" s="13">
        <f t="shared" si="53"/>
        <v>0</v>
      </c>
      <c r="L253" s="14">
        <f t="shared" si="53"/>
        <v>0</v>
      </c>
      <c r="M253" s="8" t="s">
        <v>52</v>
      </c>
      <c r="N253" s="2" t="s">
        <v>222</v>
      </c>
      <c r="O253" s="2" t="s">
        <v>790</v>
      </c>
      <c r="P253" s="2" t="s">
        <v>65</v>
      </c>
      <c r="Q253" s="2" t="s">
        <v>65</v>
      </c>
      <c r="R253" s="2" t="s">
        <v>65</v>
      </c>
      <c r="S253" s="3">
        <v>1</v>
      </c>
      <c r="T253" s="3">
        <v>0</v>
      </c>
      <c r="U253" s="3">
        <v>0.03</v>
      </c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2" t="s">
        <v>52</v>
      </c>
      <c r="AW253" s="2" t="s">
        <v>1237</v>
      </c>
      <c r="AX253" s="2" t="s">
        <v>52</v>
      </c>
      <c r="AY253" s="2" t="s">
        <v>52</v>
      </c>
    </row>
    <row r="254" spans="1:51" ht="30" customHeight="1">
      <c r="A254" s="8" t="s">
        <v>888</v>
      </c>
      <c r="B254" s="8" t="s">
        <v>52</v>
      </c>
      <c r="C254" s="8" t="s">
        <v>52</v>
      </c>
      <c r="D254" s="9"/>
      <c r="E254" s="13"/>
      <c r="F254" s="14">
        <f>TRUNC(SUMIF(N247:N253, N246, F247:F253),0)</f>
        <v>0</v>
      </c>
      <c r="G254" s="13"/>
      <c r="H254" s="14">
        <f>TRUNC(SUMIF(N247:N253, N246, H247:H253),0)</f>
        <v>0</v>
      </c>
      <c r="I254" s="13"/>
      <c r="J254" s="14">
        <f>TRUNC(SUMIF(N247:N253, N246, J247:J253),0)</f>
        <v>0</v>
      </c>
      <c r="K254" s="13"/>
      <c r="L254" s="14">
        <f>F254+H254+J254</f>
        <v>0</v>
      </c>
      <c r="M254" s="8" t="s">
        <v>52</v>
      </c>
      <c r="N254" s="2" t="s">
        <v>212</v>
      </c>
      <c r="O254" s="2" t="s">
        <v>212</v>
      </c>
      <c r="P254" s="2" t="s">
        <v>52</v>
      </c>
      <c r="Q254" s="2" t="s">
        <v>52</v>
      </c>
      <c r="R254" s="2" t="s">
        <v>52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2" t="s">
        <v>52</v>
      </c>
      <c r="AW254" s="2" t="s">
        <v>52</v>
      </c>
      <c r="AX254" s="2" t="s">
        <v>52</v>
      </c>
      <c r="AY254" s="2" t="s">
        <v>52</v>
      </c>
    </row>
    <row r="255" spans="1:51" ht="30" customHeight="1">
      <c r="A255" s="9"/>
      <c r="B255" s="9"/>
      <c r="C255" s="9"/>
      <c r="D255" s="9"/>
      <c r="E255" s="13"/>
      <c r="F255" s="14"/>
      <c r="G255" s="13"/>
      <c r="H255" s="14"/>
      <c r="I255" s="13"/>
      <c r="J255" s="14"/>
      <c r="K255" s="13"/>
      <c r="L255" s="14"/>
      <c r="M255" s="9"/>
    </row>
    <row r="256" spans="1:51" ht="30" customHeight="1">
      <c r="A256" s="140" t="s">
        <v>1238</v>
      </c>
      <c r="B256" s="140"/>
      <c r="C256" s="140"/>
      <c r="D256" s="140"/>
      <c r="E256" s="141"/>
      <c r="F256" s="142"/>
      <c r="G256" s="141"/>
      <c r="H256" s="142"/>
      <c r="I256" s="141"/>
      <c r="J256" s="142"/>
      <c r="K256" s="141"/>
      <c r="L256" s="142"/>
      <c r="M256" s="140"/>
      <c r="N256" s="1" t="s">
        <v>311</v>
      </c>
    </row>
    <row r="257" spans="1:51" ht="30" customHeight="1">
      <c r="A257" s="8" t="s">
        <v>739</v>
      </c>
      <c r="B257" s="8" t="s">
        <v>1230</v>
      </c>
      <c r="C257" s="8" t="s">
        <v>61</v>
      </c>
      <c r="D257" s="9">
        <v>0.25</v>
      </c>
      <c r="E257" s="13">
        <f>단가대비표!O114</f>
        <v>0</v>
      </c>
      <c r="F257" s="14">
        <f t="shared" ref="F257:F262" si="54">TRUNC(E257*D257,1)</f>
        <v>0</v>
      </c>
      <c r="G257" s="13">
        <f>단가대비표!P114</f>
        <v>0</v>
      </c>
      <c r="H257" s="14">
        <f t="shared" ref="H257:H262" si="55">TRUNC(G257*D257,1)</f>
        <v>0</v>
      </c>
      <c r="I257" s="13">
        <f>단가대비표!V114</f>
        <v>0</v>
      </c>
      <c r="J257" s="14">
        <f t="shared" ref="J257:J262" si="56">TRUNC(I257*D257,1)</f>
        <v>0</v>
      </c>
      <c r="K257" s="13">
        <f t="shared" ref="K257:L262" si="57">TRUNC(E257+G257+I257,1)</f>
        <v>0</v>
      </c>
      <c r="L257" s="14">
        <f t="shared" si="57"/>
        <v>0</v>
      </c>
      <c r="M257" s="8" t="s">
        <v>52</v>
      </c>
      <c r="N257" s="2" t="s">
        <v>311</v>
      </c>
      <c r="O257" s="2" t="s">
        <v>1231</v>
      </c>
      <c r="P257" s="2" t="s">
        <v>65</v>
      </c>
      <c r="Q257" s="2" t="s">
        <v>65</v>
      </c>
      <c r="R257" s="2" t="s">
        <v>64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1240</v>
      </c>
      <c r="AX257" s="2" t="s">
        <v>52</v>
      </c>
      <c r="AY257" s="2" t="s">
        <v>52</v>
      </c>
    </row>
    <row r="258" spans="1:51" ht="30" customHeight="1">
      <c r="A258" s="8" t="s">
        <v>1241</v>
      </c>
      <c r="B258" s="8" t="s">
        <v>1242</v>
      </c>
      <c r="C258" s="8" t="s">
        <v>119</v>
      </c>
      <c r="D258" s="9">
        <v>2</v>
      </c>
      <c r="E258" s="13">
        <f>단가대비표!O42</f>
        <v>0</v>
      </c>
      <c r="F258" s="14">
        <f t="shared" si="54"/>
        <v>0</v>
      </c>
      <c r="G258" s="13">
        <f>단가대비표!P42</f>
        <v>0</v>
      </c>
      <c r="H258" s="14">
        <f t="shared" si="55"/>
        <v>0</v>
      </c>
      <c r="I258" s="13">
        <f>단가대비표!V42</f>
        <v>0</v>
      </c>
      <c r="J258" s="14">
        <f t="shared" si="56"/>
        <v>0</v>
      </c>
      <c r="K258" s="13">
        <f t="shared" si="57"/>
        <v>0</v>
      </c>
      <c r="L258" s="14">
        <f t="shared" si="57"/>
        <v>0</v>
      </c>
      <c r="M258" s="8" t="s">
        <v>52</v>
      </c>
      <c r="N258" s="2" t="s">
        <v>311</v>
      </c>
      <c r="O258" s="2" t="s">
        <v>1243</v>
      </c>
      <c r="P258" s="2" t="s">
        <v>65</v>
      </c>
      <c r="Q258" s="2" t="s">
        <v>65</v>
      </c>
      <c r="R258" s="2" t="s">
        <v>64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52</v>
      </c>
      <c r="AW258" s="2" t="s">
        <v>1244</v>
      </c>
      <c r="AX258" s="2" t="s">
        <v>52</v>
      </c>
      <c r="AY258" s="2" t="s">
        <v>52</v>
      </c>
    </row>
    <row r="259" spans="1:51" ht="30" customHeight="1">
      <c r="A259" s="8" t="s">
        <v>1165</v>
      </c>
      <c r="B259" s="8" t="s">
        <v>1166</v>
      </c>
      <c r="C259" s="8" t="s">
        <v>119</v>
      </c>
      <c r="D259" s="9">
        <v>2</v>
      </c>
      <c r="E259" s="13">
        <f>단가대비표!O37</f>
        <v>0</v>
      </c>
      <c r="F259" s="14">
        <f t="shared" si="54"/>
        <v>0</v>
      </c>
      <c r="G259" s="13">
        <f>단가대비표!P37</f>
        <v>0</v>
      </c>
      <c r="H259" s="14">
        <f t="shared" si="55"/>
        <v>0</v>
      </c>
      <c r="I259" s="13">
        <f>단가대비표!V37</f>
        <v>0</v>
      </c>
      <c r="J259" s="14">
        <f t="shared" si="56"/>
        <v>0</v>
      </c>
      <c r="K259" s="13">
        <f t="shared" si="57"/>
        <v>0</v>
      </c>
      <c r="L259" s="14">
        <f t="shared" si="57"/>
        <v>0</v>
      </c>
      <c r="M259" s="8" t="s">
        <v>52</v>
      </c>
      <c r="N259" s="2" t="s">
        <v>311</v>
      </c>
      <c r="O259" s="2" t="s">
        <v>1167</v>
      </c>
      <c r="P259" s="2" t="s">
        <v>65</v>
      </c>
      <c r="Q259" s="2" t="s">
        <v>65</v>
      </c>
      <c r="R259" s="2" t="s">
        <v>64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2" t="s">
        <v>52</v>
      </c>
      <c r="AW259" s="2" t="s">
        <v>1245</v>
      </c>
      <c r="AX259" s="2" t="s">
        <v>52</v>
      </c>
      <c r="AY259" s="2" t="s">
        <v>52</v>
      </c>
    </row>
    <row r="260" spans="1:51" ht="30" customHeight="1">
      <c r="A260" s="8" t="s">
        <v>1169</v>
      </c>
      <c r="B260" s="8" t="s">
        <v>1170</v>
      </c>
      <c r="C260" s="8" t="s">
        <v>119</v>
      </c>
      <c r="D260" s="9">
        <v>2</v>
      </c>
      <c r="E260" s="13">
        <f>단가대비표!O41</f>
        <v>0</v>
      </c>
      <c r="F260" s="14">
        <f t="shared" si="54"/>
        <v>0</v>
      </c>
      <c r="G260" s="13">
        <f>단가대비표!P41</f>
        <v>0</v>
      </c>
      <c r="H260" s="14">
        <f t="shared" si="55"/>
        <v>0</v>
      </c>
      <c r="I260" s="13">
        <f>단가대비표!V41</f>
        <v>0</v>
      </c>
      <c r="J260" s="14">
        <f t="shared" si="56"/>
        <v>0</v>
      </c>
      <c r="K260" s="13">
        <f t="shared" si="57"/>
        <v>0</v>
      </c>
      <c r="L260" s="14">
        <f t="shared" si="57"/>
        <v>0</v>
      </c>
      <c r="M260" s="8" t="s">
        <v>52</v>
      </c>
      <c r="N260" s="2" t="s">
        <v>311</v>
      </c>
      <c r="O260" s="2" t="s">
        <v>1171</v>
      </c>
      <c r="P260" s="2" t="s">
        <v>65</v>
      </c>
      <c r="Q260" s="2" t="s">
        <v>65</v>
      </c>
      <c r="R260" s="2" t="s">
        <v>64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52</v>
      </c>
      <c r="AW260" s="2" t="s">
        <v>1246</v>
      </c>
      <c r="AX260" s="2" t="s">
        <v>52</v>
      </c>
      <c r="AY260" s="2" t="s">
        <v>52</v>
      </c>
    </row>
    <row r="261" spans="1:51" ht="30" customHeight="1">
      <c r="A261" s="8" t="s">
        <v>1052</v>
      </c>
      <c r="B261" s="8" t="s">
        <v>884</v>
      </c>
      <c r="C261" s="8" t="s">
        <v>885</v>
      </c>
      <c r="D261" s="9">
        <v>7.1999999999999995E-2</v>
      </c>
      <c r="E261" s="13">
        <f>단가대비표!O180</f>
        <v>0</v>
      </c>
      <c r="F261" s="14">
        <f t="shared" si="54"/>
        <v>0</v>
      </c>
      <c r="G261" s="13">
        <f>단가대비표!P180</f>
        <v>0</v>
      </c>
      <c r="H261" s="14">
        <f t="shared" si="55"/>
        <v>0</v>
      </c>
      <c r="I261" s="13">
        <f>단가대비표!V180</f>
        <v>0</v>
      </c>
      <c r="J261" s="14">
        <f t="shared" si="56"/>
        <v>0</v>
      </c>
      <c r="K261" s="13">
        <f t="shared" si="57"/>
        <v>0</v>
      </c>
      <c r="L261" s="14">
        <f t="shared" si="57"/>
        <v>0</v>
      </c>
      <c r="M261" s="8" t="s">
        <v>52</v>
      </c>
      <c r="N261" s="2" t="s">
        <v>311</v>
      </c>
      <c r="O261" s="2" t="s">
        <v>1053</v>
      </c>
      <c r="P261" s="2" t="s">
        <v>65</v>
      </c>
      <c r="Q261" s="2" t="s">
        <v>65</v>
      </c>
      <c r="R261" s="2" t="s">
        <v>64</v>
      </c>
      <c r="S261" s="3"/>
      <c r="T261" s="3"/>
      <c r="U261" s="3"/>
      <c r="V261" s="3">
        <v>1</v>
      </c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52</v>
      </c>
      <c r="AW261" s="2" t="s">
        <v>1247</v>
      </c>
      <c r="AX261" s="2" t="s">
        <v>52</v>
      </c>
      <c r="AY261" s="2" t="s">
        <v>52</v>
      </c>
    </row>
    <row r="262" spans="1:51" ht="30" customHeight="1">
      <c r="A262" s="8" t="s">
        <v>959</v>
      </c>
      <c r="B262" s="8" t="s">
        <v>960</v>
      </c>
      <c r="C262" s="8" t="s">
        <v>789</v>
      </c>
      <c r="D262" s="9">
        <v>1</v>
      </c>
      <c r="E262" s="13">
        <f>TRUNC(SUMIF(V257:V262, RIGHTB(O262, 1), H257:H262)*U262, 2)</f>
        <v>0</v>
      </c>
      <c r="F262" s="14">
        <f t="shared" si="54"/>
        <v>0</v>
      </c>
      <c r="G262" s="13">
        <v>0</v>
      </c>
      <c r="H262" s="14">
        <f t="shared" si="55"/>
        <v>0</v>
      </c>
      <c r="I262" s="13">
        <v>0</v>
      </c>
      <c r="J262" s="14">
        <f t="shared" si="56"/>
        <v>0</v>
      </c>
      <c r="K262" s="13">
        <f t="shared" si="57"/>
        <v>0</v>
      </c>
      <c r="L262" s="14">
        <f t="shared" si="57"/>
        <v>0</v>
      </c>
      <c r="M262" s="8" t="s">
        <v>52</v>
      </c>
      <c r="N262" s="2" t="s">
        <v>311</v>
      </c>
      <c r="O262" s="2" t="s">
        <v>790</v>
      </c>
      <c r="P262" s="2" t="s">
        <v>65</v>
      </c>
      <c r="Q262" s="2" t="s">
        <v>65</v>
      </c>
      <c r="R262" s="2" t="s">
        <v>65</v>
      </c>
      <c r="S262" s="3">
        <v>1</v>
      </c>
      <c r="T262" s="3">
        <v>0</v>
      </c>
      <c r="U262" s="3">
        <v>0.03</v>
      </c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52</v>
      </c>
      <c r="AW262" s="2" t="s">
        <v>1248</v>
      </c>
      <c r="AX262" s="2" t="s">
        <v>52</v>
      </c>
      <c r="AY262" s="2" t="s">
        <v>52</v>
      </c>
    </row>
    <row r="263" spans="1:51" ht="30" customHeight="1">
      <c r="A263" s="8" t="s">
        <v>888</v>
      </c>
      <c r="B263" s="8" t="s">
        <v>52</v>
      </c>
      <c r="C263" s="8" t="s">
        <v>52</v>
      </c>
      <c r="D263" s="9"/>
      <c r="E263" s="13"/>
      <c r="F263" s="14">
        <f>TRUNC(SUMIF(N257:N262, N256, F257:F262),0)</f>
        <v>0</v>
      </c>
      <c r="G263" s="13"/>
      <c r="H263" s="14">
        <f>TRUNC(SUMIF(N257:N262, N256, H257:H262),0)</f>
        <v>0</v>
      </c>
      <c r="I263" s="13"/>
      <c r="J263" s="14">
        <f>TRUNC(SUMIF(N257:N262, N256, J257:J262),0)</f>
        <v>0</v>
      </c>
      <c r="K263" s="13"/>
      <c r="L263" s="14">
        <f>F263+H263+J263</f>
        <v>0</v>
      </c>
      <c r="M263" s="8" t="s">
        <v>52</v>
      </c>
      <c r="N263" s="2" t="s">
        <v>212</v>
      </c>
      <c r="O263" s="2" t="s">
        <v>212</v>
      </c>
      <c r="P263" s="2" t="s">
        <v>52</v>
      </c>
      <c r="Q263" s="2" t="s">
        <v>52</v>
      </c>
      <c r="R263" s="2" t="s">
        <v>52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2" t="s">
        <v>52</v>
      </c>
      <c r="AW263" s="2" t="s">
        <v>52</v>
      </c>
      <c r="AX263" s="2" t="s">
        <v>52</v>
      </c>
      <c r="AY263" s="2" t="s">
        <v>52</v>
      </c>
    </row>
    <row r="264" spans="1:51" ht="30" customHeight="1">
      <c r="A264" s="9"/>
      <c r="B264" s="9"/>
      <c r="C264" s="9"/>
      <c r="D264" s="9"/>
      <c r="E264" s="13"/>
      <c r="F264" s="14"/>
      <c r="G264" s="13"/>
      <c r="H264" s="14"/>
      <c r="I264" s="13"/>
      <c r="J264" s="14"/>
      <c r="K264" s="13"/>
      <c r="L264" s="14"/>
      <c r="M264" s="9"/>
    </row>
    <row r="265" spans="1:51" ht="30" customHeight="1">
      <c r="A265" s="140" t="s">
        <v>1249</v>
      </c>
      <c r="B265" s="140"/>
      <c r="C265" s="140"/>
      <c r="D265" s="140"/>
      <c r="E265" s="141"/>
      <c r="F265" s="142"/>
      <c r="G265" s="141"/>
      <c r="H265" s="142"/>
      <c r="I265" s="141"/>
      <c r="J265" s="142"/>
      <c r="K265" s="141"/>
      <c r="L265" s="142"/>
      <c r="M265" s="140"/>
      <c r="N265" s="1" t="s">
        <v>92</v>
      </c>
    </row>
    <row r="266" spans="1:51" ht="30" customHeight="1">
      <c r="A266" s="8" t="s">
        <v>739</v>
      </c>
      <c r="B266" s="8" t="s">
        <v>1230</v>
      </c>
      <c r="C266" s="8" t="s">
        <v>61</v>
      </c>
      <c r="D266" s="9">
        <v>0.3</v>
      </c>
      <c r="E266" s="13">
        <f>단가대비표!O114</f>
        <v>0</v>
      </c>
      <c r="F266" s="14">
        <f t="shared" ref="F266:F271" si="58">TRUNC(E266*D266,1)</f>
        <v>0</v>
      </c>
      <c r="G266" s="13">
        <f>단가대비표!P114</f>
        <v>0</v>
      </c>
      <c r="H266" s="14">
        <f t="shared" ref="H266:H271" si="59">TRUNC(G266*D266,1)</f>
        <v>0</v>
      </c>
      <c r="I266" s="13">
        <f>단가대비표!V114</f>
        <v>0</v>
      </c>
      <c r="J266" s="14">
        <f t="shared" ref="J266:J271" si="60">TRUNC(I266*D266,1)</f>
        <v>0</v>
      </c>
      <c r="K266" s="13">
        <f t="shared" ref="K266:L271" si="61">TRUNC(E266+G266+I266,1)</f>
        <v>0</v>
      </c>
      <c r="L266" s="14">
        <f t="shared" si="61"/>
        <v>0</v>
      </c>
      <c r="M266" s="8" t="s">
        <v>52</v>
      </c>
      <c r="N266" s="2" t="s">
        <v>92</v>
      </c>
      <c r="O266" s="2" t="s">
        <v>1231</v>
      </c>
      <c r="P266" s="2" t="s">
        <v>65</v>
      </c>
      <c r="Q266" s="2" t="s">
        <v>65</v>
      </c>
      <c r="R266" s="2" t="s">
        <v>64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52</v>
      </c>
      <c r="AW266" s="2" t="s">
        <v>1250</v>
      </c>
      <c r="AX266" s="2" t="s">
        <v>52</v>
      </c>
      <c r="AY266" s="2" t="s">
        <v>52</v>
      </c>
    </row>
    <row r="267" spans="1:51" ht="30" customHeight="1">
      <c r="A267" s="8" t="s">
        <v>1241</v>
      </c>
      <c r="B267" s="8" t="s">
        <v>1242</v>
      </c>
      <c r="C267" s="8" t="s">
        <v>119</v>
      </c>
      <c r="D267" s="9">
        <v>2</v>
      </c>
      <c r="E267" s="13">
        <f>단가대비표!O42</f>
        <v>0</v>
      </c>
      <c r="F267" s="14">
        <f t="shared" si="58"/>
        <v>0</v>
      </c>
      <c r="G267" s="13">
        <f>단가대비표!P42</f>
        <v>0</v>
      </c>
      <c r="H267" s="14">
        <f t="shared" si="59"/>
        <v>0</v>
      </c>
      <c r="I267" s="13">
        <f>단가대비표!V42</f>
        <v>0</v>
      </c>
      <c r="J267" s="14">
        <f t="shared" si="60"/>
        <v>0</v>
      </c>
      <c r="K267" s="13">
        <f t="shared" si="61"/>
        <v>0</v>
      </c>
      <c r="L267" s="14">
        <f t="shared" si="61"/>
        <v>0</v>
      </c>
      <c r="M267" s="8" t="s">
        <v>52</v>
      </c>
      <c r="N267" s="2" t="s">
        <v>92</v>
      </c>
      <c r="O267" s="2" t="s">
        <v>1243</v>
      </c>
      <c r="P267" s="2" t="s">
        <v>65</v>
      </c>
      <c r="Q267" s="2" t="s">
        <v>65</v>
      </c>
      <c r="R267" s="2" t="s">
        <v>64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2" t="s">
        <v>52</v>
      </c>
      <c r="AW267" s="2" t="s">
        <v>1251</v>
      </c>
      <c r="AX267" s="2" t="s">
        <v>52</v>
      </c>
      <c r="AY267" s="2" t="s">
        <v>52</v>
      </c>
    </row>
    <row r="268" spans="1:51" ht="30" customHeight="1">
      <c r="A268" s="8" t="s">
        <v>1165</v>
      </c>
      <c r="B268" s="8" t="s">
        <v>1166</v>
      </c>
      <c r="C268" s="8" t="s">
        <v>119</v>
      </c>
      <c r="D268" s="9">
        <v>2</v>
      </c>
      <c r="E268" s="13">
        <f>단가대비표!O37</f>
        <v>0</v>
      </c>
      <c r="F268" s="14">
        <f t="shared" si="58"/>
        <v>0</v>
      </c>
      <c r="G268" s="13">
        <f>단가대비표!P37</f>
        <v>0</v>
      </c>
      <c r="H268" s="14">
        <f t="shared" si="59"/>
        <v>0</v>
      </c>
      <c r="I268" s="13">
        <f>단가대비표!V37</f>
        <v>0</v>
      </c>
      <c r="J268" s="14">
        <f t="shared" si="60"/>
        <v>0</v>
      </c>
      <c r="K268" s="13">
        <f t="shared" si="61"/>
        <v>0</v>
      </c>
      <c r="L268" s="14">
        <f t="shared" si="61"/>
        <v>0</v>
      </c>
      <c r="M268" s="8" t="s">
        <v>52</v>
      </c>
      <c r="N268" s="2" t="s">
        <v>92</v>
      </c>
      <c r="O268" s="2" t="s">
        <v>1167</v>
      </c>
      <c r="P268" s="2" t="s">
        <v>65</v>
      </c>
      <c r="Q268" s="2" t="s">
        <v>65</v>
      </c>
      <c r="R268" s="2" t="s">
        <v>64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2" t="s">
        <v>52</v>
      </c>
      <c r="AW268" s="2" t="s">
        <v>1252</v>
      </c>
      <c r="AX268" s="2" t="s">
        <v>52</v>
      </c>
      <c r="AY268" s="2" t="s">
        <v>52</v>
      </c>
    </row>
    <row r="269" spans="1:51" ht="30" customHeight="1">
      <c r="A269" s="8" t="s">
        <v>1169</v>
      </c>
      <c r="B269" s="8" t="s">
        <v>1170</v>
      </c>
      <c r="C269" s="8" t="s">
        <v>119</v>
      </c>
      <c r="D269" s="9">
        <v>2</v>
      </c>
      <c r="E269" s="13">
        <f>단가대비표!O41</f>
        <v>0</v>
      </c>
      <c r="F269" s="14">
        <f t="shared" si="58"/>
        <v>0</v>
      </c>
      <c r="G269" s="13">
        <f>단가대비표!P41</f>
        <v>0</v>
      </c>
      <c r="H269" s="14">
        <f t="shared" si="59"/>
        <v>0</v>
      </c>
      <c r="I269" s="13">
        <f>단가대비표!V41</f>
        <v>0</v>
      </c>
      <c r="J269" s="14">
        <f t="shared" si="60"/>
        <v>0</v>
      </c>
      <c r="K269" s="13">
        <f t="shared" si="61"/>
        <v>0</v>
      </c>
      <c r="L269" s="14">
        <f t="shared" si="61"/>
        <v>0</v>
      </c>
      <c r="M269" s="8" t="s">
        <v>52</v>
      </c>
      <c r="N269" s="2" t="s">
        <v>92</v>
      </c>
      <c r="O269" s="2" t="s">
        <v>1171</v>
      </c>
      <c r="P269" s="2" t="s">
        <v>65</v>
      </c>
      <c r="Q269" s="2" t="s">
        <v>65</v>
      </c>
      <c r="R269" s="2" t="s">
        <v>64</v>
      </c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52</v>
      </c>
      <c r="AW269" s="2" t="s">
        <v>1253</v>
      </c>
      <c r="AX269" s="2" t="s">
        <v>52</v>
      </c>
      <c r="AY269" s="2" t="s">
        <v>52</v>
      </c>
    </row>
    <row r="270" spans="1:51" ht="30" customHeight="1">
      <c r="A270" s="8" t="s">
        <v>1052</v>
      </c>
      <c r="B270" s="8" t="s">
        <v>884</v>
      </c>
      <c r="C270" s="8" t="s">
        <v>885</v>
      </c>
      <c r="D270" s="9">
        <v>7.1999999999999995E-2</v>
      </c>
      <c r="E270" s="13">
        <f>단가대비표!O180</f>
        <v>0</v>
      </c>
      <c r="F270" s="14">
        <f t="shared" si="58"/>
        <v>0</v>
      </c>
      <c r="G270" s="13">
        <f>단가대비표!P180</f>
        <v>0</v>
      </c>
      <c r="H270" s="14">
        <f t="shared" si="59"/>
        <v>0</v>
      </c>
      <c r="I270" s="13">
        <f>단가대비표!V180</f>
        <v>0</v>
      </c>
      <c r="J270" s="14">
        <f t="shared" si="60"/>
        <v>0</v>
      </c>
      <c r="K270" s="13">
        <f t="shared" si="61"/>
        <v>0</v>
      </c>
      <c r="L270" s="14">
        <f t="shared" si="61"/>
        <v>0</v>
      </c>
      <c r="M270" s="8" t="s">
        <v>52</v>
      </c>
      <c r="N270" s="2" t="s">
        <v>92</v>
      </c>
      <c r="O270" s="2" t="s">
        <v>1053</v>
      </c>
      <c r="P270" s="2" t="s">
        <v>65</v>
      </c>
      <c r="Q270" s="2" t="s">
        <v>65</v>
      </c>
      <c r="R270" s="2" t="s">
        <v>64</v>
      </c>
      <c r="S270" s="3"/>
      <c r="T270" s="3"/>
      <c r="U270" s="3"/>
      <c r="V270" s="3">
        <v>1</v>
      </c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1254</v>
      </c>
      <c r="AX270" s="2" t="s">
        <v>52</v>
      </c>
      <c r="AY270" s="2" t="s">
        <v>52</v>
      </c>
    </row>
    <row r="271" spans="1:51" ht="30" customHeight="1">
      <c r="A271" s="8" t="s">
        <v>959</v>
      </c>
      <c r="B271" s="8" t="s">
        <v>960</v>
      </c>
      <c r="C271" s="8" t="s">
        <v>789</v>
      </c>
      <c r="D271" s="9">
        <v>1</v>
      </c>
      <c r="E271" s="13">
        <f>TRUNC(SUMIF(V266:V271, RIGHTB(O271, 1), H266:H271)*U271, 2)</f>
        <v>0</v>
      </c>
      <c r="F271" s="14">
        <f t="shared" si="58"/>
        <v>0</v>
      </c>
      <c r="G271" s="13">
        <v>0</v>
      </c>
      <c r="H271" s="14">
        <f t="shared" si="59"/>
        <v>0</v>
      </c>
      <c r="I271" s="13">
        <v>0</v>
      </c>
      <c r="J271" s="14">
        <f t="shared" si="60"/>
        <v>0</v>
      </c>
      <c r="K271" s="13">
        <f t="shared" si="61"/>
        <v>0</v>
      </c>
      <c r="L271" s="14">
        <f t="shared" si="61"/>
        <v>0</v>
      </c>
      <c r="M271" s="8" t="s">
        <v>52</v>
      </c>
      <c r="N271" s="2" t="s">
        <v>92</v>
      </c>
      <c r="O271" s="2" t="s">
        <v>790</v>
      </c>
      <c r="P271" s="2" t="s">
        <v>65</v>
      </c>
      <c r="Q271" s="2" t="s">
        <v>65</v>
      </c>
      <c r="R271" s="2" t="s">
        <v>65</v>
      </c>
      <c r="S271" s="3">
        <v>1</v>
      </c>
      <c r="T271" s="3">
        <v>0</v>
      </c>
      <c r="U271" s="3">
        <v>0.03</v>
      </c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1255</v>
      </c>
      <c r="AX271" s="2" t="s">
        <v>52</v>
      </c>
      <c r="AY271" s="2" t="s">
        <v>52</v>
      </c>
    </row>
    <row r="272" spans="1:51" ht="30" customHeight="1">
      <c r="A272" s="8" t="s">
        <v>888</v>
      </c>
      <c r="B272" s="8" t="s">
        <v>52</v>
      </c>
      <c r="C272" s="8" t="s">
        <v>52</v>
      </c>
      <c r="D272" s="9"/>
      <c r="E272" s="13"/>
      <c r="F272" s="14">
        <f>TRUNC(SUMIF(N266:N271, N265, F266:F271),0)</f>
        <v>0</v>
      </c>
      <c r="G272" s="13"/>
      <c r="H272" s="14">
        <f>TRUNC(SUMIF(N266:N271, N265, H266:H271),0)</f>
        <v>0</v>
      </c>
      <c r="I272" s="13"/>
      <c r="J272" s="14">
        <f>TRUNC(SUMIF(N266:N271, N265, J266:J271),0)</f>
        <v>0</v>
      </c>
      <c r="K272" s="13"/>
      <c r="L272" s="14">
        <f>F272+H272+J272</f>
        <v>0</v>
      </c>
      <c r="M272" s="8" t="s">
        <v>52</v>
      </c>
      <c r="N272" s="2" t="s">
        <v>212</v>
      </c>
      <c r="O272" s="2" t="s">
        <v>212</v>
      </c>
      <c r="P272" s="2" t="s">
        <v>52</v>
      </c>
      <c r="Q272" s="2" t="s">
        <v>52</v>
      </c>
      <c r="R272" s="2" t="s">
        <v>52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52</v>
      </c>
      <c r="AW272" s="2" t="s">
        <v>52</v>
      </c>
      <c r="AX272" s="2" t="s">
        <v>52</v>
      </c>
      <c r="AY272" s="2" t="s">
        <v>52</v>
      </c>
    </row>
    <row r="273" spans="1:57" ht="30" customHeight="1">
      <c r="A273" s="9"/>
      <c r="B273" s="9"/>
      <c r="C273" s="9"/>
      <c r="D273" s="9"/>
      <c r="E273" s="13"/>
      <c r="F273" s="14"/>
      <c r="G273" s="13"/>
      <c r="H273" s="14"/>
      <c r="I273" s="13"/>
      <c r="J273" s="14"/>
      <c r="K273" s="13"/>
      <c r="L273" s="14"/>
      <c r="M273" s="9"/>
    </row>
    <row r="274" spans="1:57" ht="30" customHeight="1">
      <c r="A274" s="140" t="s">
        <v>1256</v>
      </c>
      <c r="B274" s="140"/>
      <c r="C274" s="140"/>
      <c r="D274" s="140"/>
      <c r="E274" s="141"/>
      <c r="F274" s="142"/>
      <c r="G274" s="141"/>
      <c r="H274" s="142"/>
      <c r="I274" s="141"/>
      <c r="J274" s="142"/>
      <c r="K274" s="141"/>
      <c r="L274" s="142"/>
      <c r="M274" s="140"/>
      <c r="N274" s="1" t="s">
        <v>227</v>
      </c>
    </row>
    <row r="275" spans="1:57" ht="30" customHeight="1">
      <c r="A275" s="8" t="s">
        <v>1257</v>
      </c>
      <c r="B275" s="8" t="s">
        <v>1258</v>
      </c>
      <c r="C275" s="8" t="s">
        <v>728</v>
      </c>
      <c r="D275" s="9">
        <v>1.73</v>
      </c>
      <c r="E275" s="13">
        <f>단가대비표!O26</f>
        <v>0</v>
      </c>
      <c r="F275" s="14">
        <f t="shared" ref="F275:F283" si="62">TRUNC(E275*D275,1)</f>
        <v>0</v>
      </c>
      <c r="G275" s="13">
        <f>단가대비표!P26</f>
        <v>0</v>
      </c>
      <c r="H275" s="14">
        <f t="shared" ref="H275:H283" si="63">TRUNC(G275*D275,1)</f>
        <v>0</v>
      </c>
      <c r="I275" s="13">
        <f>단가대비표!V26</f>
        <v>0</v>
      </c>
      <c r="J275" s="14">
        <f t="shared" ref="J275:J283" si="64">TRUNC(I275*D275,1)</f>
        <v>0</v>
      </c>
      <c r="K275" s="13">
        <f t="shared" ref="K275:K283" si="65">TRUNC(E275+G275+I275,1)</f>
        <v>0</v>
      </c>
      <c r="L275" s="14">
        <f t="shared" ref="L275:L283" si="66">TRUNC(F275+H275+J275,1)</f>
        <v>0</v>
      </c>
      <c r="M275" s="8" t="s">
        <v>52</v>
      </c>
      <c r="N275" s="2" t="s">
        <v>227</v>
      </c>
      <c r="O275" s="2" t="s">
        <v>1259</v>
      </c>
      <c r="P275" s="2" t="s">
        <v>65</v>
      </c>
      <c r="Q275" s="2" t="s">
        <v>65</v>
      </c>
      <c r="R275" s="2" t="s">
        <v>64</v>
      </c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52</v>
      </c>
      <c r="AW275" s="2" t="s">
        <v>1260</v>
      </c>
      <c r="AX275" s="2" t="s">
        <v>52</v>
      </c>
      <c r="AY275" s="2" t="s">
        <v>52</v>
      </c>
    </row>
    <row r="276" spans="1:57" ht="30" customHeight="1">
      <c r="A276" s="8" t="s">
        <v>739</v>
      </c>
      <c r="B276" s="8" t="s">
        <v>1230</v>
      </c>
      <c r="C276" s="8" t="s">
        <v>61</v>
      </c>
      <c r="D276" s="9">
        <v>3.1110000000000002</v>
      </c>
      <c r="E276" s="13">
        <f>단가대비표!O114</f>
        <v>0</v>
      </c>
      <c r="F276" s="14">
        <f t="shared" si="62"/>
        <v>0</v>
      </c>
      <c r="G276" s="13">
        <f>단가대비표!P114</f>
        <v>0</v>
      </c>
      <c r="H276" s="14">
        <f t="shared" si="63"/>
        <v>0</v>
      </c>
      <c r="I276" s="13">
        <f>단가대비표!V114</f>
        <v>0</v>
      </c>
      <c r="J276" s="14">
        <f t="shared" si="64"/>
        <v>0</v>
      </c>
      <c r="K276" s="13">
        <f t="shared" si="65"/>
        <v>0</v>
      </c>
      <c r="L276" s="14">
        <f t="shared" si="66"/>
        <v>0</v>
      </c>
      <c r="M276" s="8" t="s">
        <v>52</v>
      </c>
      <c r="N276" s="2" t="s">
        <v>227</v>
      </c>
      <c r="O276" s="2" t="s">
        <v>1231</v>
      </c>
      <c r="P276" s="2" t="s">
        <v>65</v>
      </c>
      <c r="Q276" s="2" t="s">
        <v>65</v>
      </c>
      <c r="R276" s="2" t="s">
        <v>64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52</v>
      </c>
      <c r="AW276" s="2" t="s">
        <v>1261</v>
      </c>
      <c r="AX276" s="2" t="s">
        <v>52</v>
      </c>
      <c r="AY276" s="2" t="s">
        <v>52</v>
      </c>
    </row>
    <row r="277" spans="1:57" ht="30" customHeight="1">
      <c r="A277" s="8" t="s">
        <v>1262</v>
      </c>
      <c r="B277" s="8" t="s">
        <v>1263</v>
      </c>
      <c r="C277" s="8" t="s">
        <v>728</v>
      </c>
      <c r="D277" s="9">
        <v>5</v>
      </c>
      <c r="E277" s="13">
        <f>단가대비표!O27</f>
        <v>0</v>
      </c>
      <c r="F277" s="14">
        <f t="shared" si="62"/>
        <v>0</v>
      </c>
      <c r="G277" s="13">
        <f>단가대비표!P27</f>
        <v>0</v>
      </c>
      <c r="H277" s="14">
        <f t="shared" si="63"/>
        <v>0</v>
      </c>
      <c r="I277" s="13">
        <f>단가대비표!V27</f>
        <v>0</v>
      </c>
      <c r="J277" s="14">
        <f t="shared" si="64"/>
        <v>0</v>
      </c>
      <c r="K277" s="13">
        <f t="shared" si="65"/>
        <v>0</v>
      </c>
      <c r="L277" s="14">
        <f t="shared" si="66"/>
        <v>0</v>
      </c>
      <c r="M277" s="8" t="s">
        <v>52</v>
      </c>
      <c r="N277" s="2" t="s">
        <v>227</v>
      </c>
      <c r="O277" s="2" t="s">
        <v>1264</v>
      </c>
      <c r="P277" s="2" t="s">
        <v>65</v>
      </c>
      <c r="Q277" s="2" t="s">
        <v>65</v>
      </c>
      <c r="R277" s="2" t="s">
        <v>64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52</v>
      </c>
      <c r="AW277" s="2" t="s">
        <v>1265</v>
      </c>
      <c r="AX277" s="2" t="s">
        <v>52</v>
      </c>
      <c r="AY277" s="2" t="s">
        <v>52</v>
      </c>
    </row>
    <row r="278" spans="1:57" ht="30" customHeight="1">
      <c r="A278" s="8" t="s">
        <v>1241</v>
      </c>
      <c r="B278" s="100" t="s">
        <v>2045</v>
      </c>
      <c r="C278" s="8" t="s">
        <v>119</v>
      </c>
      <c r="D278" s="9">
        <v>4</v>
      </c>
      <c r="E278" s="13">
        <f>단가대비표!O43</f>
        <v>0</v>
      </c>
      <c r="F278" s="14">
        <f t="shared" si="62"/>
        <v>0</v>
      </c>
      <c r="G278" s="13">
        <f>단가대비표!P43</f>
        <v>0</v>
      </c>
      <c r="H278" s="14">
        <f t="shared" si="63"/>
        <v>0</v>
      </c>
      <c r="I278" s="13">
        <f>단가대비표!V43</f>
        <v>0</v>
      </c>
      <c r="J278" s="14">
        <f t="shared" si="64"/>
        <v>0</v>
      </c>
      <c r="K278" s="13">
        <f t="shared" si="65"/>
        <v>0</v>
      </c>
      <c r="L278" s="14">
        <f t="shared" si="66"/>
        <v>0</v>
      </c>
      <c r="M278" s="8" t="s">
        <v>52</v>
      </c>
      <c r="N278" s="2" t="s">
        <v>227</v>
      </c>
      <c r="O278" s="2" t="s">
        <v>1267</v>
      </c>
      <c r="P278" s="2" t="s">
        <v>65</v>
      </c>
      <c r="Q278" s="2" t="s">
        <v>65</v>
      </c>
      <c r="R278" s="2" t="s">
        <v>64</v>
      </c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2" t="s">
        <v>52</v>
      </c>
      <c r="AW278" s="2" t="s">
        <v>1268</v>
      </c>
      <c r="AX278" s="2" t="s">
        <v>52</v>
      </c>
      <c r="AY278" s="2" t="s">
        <v>52</v>
      </c>
    </row>
    <row r="279" spans="1:57" ht="30" customHeight="1">
      <c r="A279" s="8" t="s">
        <v>1269</v>
      </c>
      <c r="B279" s="8" t="s">
        <v>1270</v>
      </c>
      <c r="C279" s="8" t="s">
        <v>119</v>
      </c>
      <c r="D279" s="9">
        <v>2</v>
      </c>
      <c r="E279" s="13">
        <f>단가대비표!O35</f>
        <v>0</v>
      </c>
      <c r="F279" s="14">
        <f t="shared" si="62"/>
        <v>0</v>
      </c>
      <c r="G279" s="13">
        <f>단가대비표!P35</f>
        <v>0</v>
      </c>
      <c r="H279" s="14">
        <f t="shared" si="63"/>
        <v>0</v>
      </c>
      <c r="I279" s="13">
        <f>단가대비표!V35</f>
        <v>0</v>
      </c>
      <c r="J279" s="14">
        <f t="shared" si="64"/>
        <v>0</v>
      </c>
      <c r="K279" s="13">
        <f t="shared" si="65"/>
        <v>0</v>
      </c>
      <c r="L279" s="14">
        <f t="shared" si="66"/>
        <v>0</v>
      </c>
      <c r="M279" s="8" t="s">
        <v>52</v>
      </c>
      <c r="N279" s="2" t="s">
        <v>227</v>
      </c>
      <c r="O279" s="2" t="s">
        <v>1271</v>
      </c>
      <c r="P279" s="2" t="s">
        <v>65</v>
      </c>
      <c r="Q279" s="2" t="s">
        <v>65</v>
      </c>
      <c r="R279" s="2" t="s">
        <v>64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52</v>
      </c>
      <c r="AW279" s="2" t="s">
        <v>1272</v>
      </c>
      <c r="AX279" s="2" t="s">
        <v>52</v>
      </c>
      <c r="AY279" s="2" t="s">
        <v>52</v>
      </c>
    </row>
    <row r="280" spans="1:57" ht="30" customHeight="1">
      <c r="A280" s="8" t="s">
        <v>1165</v>
      </c>
      <c r="B280" s="8" t="s">
        <v>1166</v>
      </c>
      <c r="C280" s="8" t="s">
        <v>119</v>
      </c>
      <c r="D280" s="9">
        <v>2</v>
      </c>
      <c r="E280" s="13">
        <f>단가대비표!O37</f>
        <v>0</v>
      </c>
      <c r="F280" s="14">
        <f t="shared" si="62"/>
        <v>0</v>
      </c>
      <c r="G280" s="13">
        <f>단가대비표!P37</f>
        <v>0</v>
      </c>
      <c r="H280" s="14">
        <f t="shared" si="63"/>
        <v>0</v>
      </c>
      <c r="I280" s="13">
        <f>단가대비표!V37</f>
        <v>0</v>
      </c>
      <c r="J280" s="14">
        <f t="shared" si="64"/>
        <v>0</v>
      </c>
      <c r="K280" s="13">
        <f t="shared" si="65"/>
        <v>0</v>
      </c>
      <c r="L280" s="14">
        <f t="shared" si="66"/>
        <v>0</v>
      </c>
      <c r="M280" s="8" t="s">
        <v>52</v>
      </c>
      <c r="N280" s="2" t="s">
        <v>227</v>
      </c>
      <c r="O280" s="2" t="s">
        <v>1167</v>
      </c>
      <c r="P280" s="2" t="s">
        <v>65</v>
      </c>
      <c r="Q280" s="2" t="s">
        <v>65</v>
      </c>
      <c r="R280" s="2" t="s">
        <v>64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1273</v>
      </c>
      <c r="AX280" s="2" t="s">
        <v>52</v>
      </c>
      <c r="AY280" s="2" t="s">
        <v>52</v>
      </c>
    </row>
    <row r="281" spans="1:57" ht="30" customHeight="1">
      <c r="A281" s="8" t="s">
        <v>128</v>
      </c>
      <c r="B281" s="8" t="s">
        <v>129</v>
      </c>
      <c r="C281" s="8" t="s">
        <v>119</v>
      </c>
      <c r="D281" s="9">
        <v>1</v>
      </c>
      <c r="E281" s="13">
        <f>단가대비표!O136</f>
        <v>0</v>
      </c>
      <c r="F281" s="14">
        <f t="shared" si="62"/>
        <v>0</v>
      </c>
      <c r="G281" s="13">
        <f>단가대비표!P136</f>
        <v>0</v>
      </c>
      <c r="H281" s="14">
        <f t="shared" si="63"/>
        <v>0</v>
      </c>
      <c r="I281" s="13">
        <f>단가대비표!V136</f>
        <v>0</v>
      </c>
      <c r="J281" s="14">
        <f t="shared" si="64"/>
        <v>0</v>
      </c>
      <c r="K281" s="13">
        <f t="shared" si="65"/>
        <v>0</v>
      </c>
      <c r="L281" s="14">
        <f t="shared" si="66"/>
        <v>0</v>
      </c>
      <c r="M281" s="8" t="s">
        <v>52</v>
      </c>
      <c r="N281" s="2" t="s">
        <v>227</v>
      </c>
      <c r="O281" s="2" t="s">
        <v>130</v>
      </c>
      <c r="P281" s="2" t="s">
        <v>65</v>
      </c>
      <c r="Q281" s="2" t="s">
        <v>65</v>
      </c>
      <c r="R281" s="2" t="s">
        <v>64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2" t="s">
        <v>52</v>
      </c>
      <c r="AW281" s="2" t="s">
        <v>1274</v>
      </c>
      <c r="AX281" s="2" t="s">
        <v>52</v>
      </c>
      <c r="AY281" s="2" t="s">
        <v>52</v>
      </c>
    </row>
    <row r="282" spans="1:57" ht="30" customHeight="1">
      <c r="A282" s="93" t="s">
        <v>1052</v>
      </c>
      <c r="B282" s="93" t="s">
        <v>884</v>
      </c>
      <c r="C282" s="93" t="s">
        <v>885</v>
      </c>
      <c r="D282" s="35">
        <f>0.144</f>
        <v>0.14399999999999999</v>
      </c>
      <c r="E282" s="94">
        <f>단가대비표!O180</f>
        <v>0</v>
      </c>
      <c r="F282" s="95">
        <f t="shared" si="62"/>
        <v>0</v>
      </c>
      <c r="G282" s="94">
        <f>단가대비표!P180</f>
        <v>0</v>
      </c>
      <c r="H282" s="95">
        <f t="shared" si="63"/>
        <v>0</v>
      </c>
      <c r="I282" s="94">
        <f>단가대비표!V180</f>
        <v>0</v>
      </c>
      <c r="J282" s="95">
        <f t="shared" si="64"/>
        <v>0</v>
      </c>
      <c r="K282" s="94">
        <f t="shared" si="65"/>
        <v>0</v>
      </c>
      <c r="L282" s="95">
        <f t="shared" si="66"/>
        <v>0</v>
      </c>
      <c r="M282" s="93" t="s">
        <v>52</v>
      </c>
      <c r="N282" s="96" t="s">
        <v>227</v>
      </c>
      <c r="O282" s="96" t="s">
        <v>1053</v>
      </c>
      <c r="P282" s="96" t="s">
        <v>65</v>
      </c>
      <c r="Q282" s="96" t="s">
        <v>65</v>
      </c>
      <c r="R282" s="96" t="s">
        <v>64</v>
      </c>
      <c r="S282" s="97"/>
      <c r="T282" s="97"/>
      <c r="U282" s="97"/>
      <c r="V282" s="97">
        <v>1</v>
      </c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7"/>
      <c r="AV282" s="96" t="s">
        <v>52</v>
      </c>
      <c r="AW282" s="96" t="s">
        <v>1275</v>
      </c>
      <c r="AX282" s="96" t="s">
        <v>52</v>
      </c>
      <c r="AY282" s="96" t="s">
        <v>52</v>
      </c>
      <c r="AZ282" s="98"/>
      <c r="BA282" s="99"/>
      <c r="BB282" s="99"/>
      <c r="BC282" s="99"/>
      <c r="BD282" s="99"/>
      <c r="BE282" s="99"/>
    </row>
    <row r="283" spans="1:57" ht="30" customHeight="1">
      <c r="A283" s="8" t="s">
        <v>959</v>
      </c>
      <c r="B283" s="8" t="s">
        <v>960</v>
      </c>
      <c r="C283" s="8" t="s">
        <v>789</v>
      </c>
      <c r="D283" s="9">
        <v>1</v>
      </c>
      <c r="E283" s="13">
        <f>TRUNC(SUMIF(V275:V283, RIGHTB(O283, 1), H275:H283)*U283, 2)</f>
        <v>0</v>
      </c>
      <c r="F283" s="14">
        <f t="shared" si="62"/>
        <v>0</v>
      </c>
      <c r="G283" s="13">
        <v>0</v>
      </c>
      <c r="H283" s="14">
        <f t="shared" si="63"/>
        <v>0</v>
      </c>
      <c r="I283" s="13">
        <v>0</v>
      </c>
      <c r="J283" s="14">
        <f t="shared" si="64"/>
        <v>0</v>
      </c>
      <c r="K283" s="13">
        <f t="shared" si="65"/>
        <v>0</v>
      </c>
      <c r="L283" s="14">
        <f t="shared" si="66"/>
        <v>0</v>
      </c>
      <c r="M283" s="8" t="s">
        <v>52</v>
      </c>
      <c r="N283" s="2" t="s">
        <v>227</v>
      </c>
      <c r="O283" s="2" t="s">
        <v>790</v>
      </c>
      <c r="P283" s="2" t="s">
        <v>65</v>
      </c>
      <c r="Q283" s="2" t="s">
        <v>65</v>
      </c>
      <c r="R283" s="2" t="s">
        <v>65</v>
      </c>
      <c r="S283" s="3">
        <v>1</v>
      </c>
      <c r="T283" s="3">
        <v>0</v>
      </c>
      <c r="U283" s="3">
        <v>0.03</v>
      </c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1276</v>
      </c>
      <c r="AX283" s="2" t="s">
        <v>52</v>
      </c>
      <c r="AY283" s="2" t="s">
        <v>52</v>
      </c>
    </row>
    <row r="284" spans="1:57" ht="30" customHeight="1">
      <c r="A284" s="8" t="s">
        <v>888</v>
      </c>
      <c r="B284" s="8" t="s">
        <v>52</v>
      </c>
      <c r="C284" s="8" t="s">
        <v>52</v>
      </c>
      <c r="D284" s="9"/>
      <c r="E284" s="13"/>
      <c r="F284" s="14">
        <f>TRUNC(SUMIF(N275:N283, N274, F275:F283),0)</f>
        <v>0</v>
      </c>
      <c r="G284" s="13"/>
      <c r="H284" s="14">
        <f>TRUNC(SUMIF(N275:N283, N274, H275:H283),0)</f>
        <v>0</v>
      </c>
      <c r="I284" s="13"/>
      <c r="J284" s="14">
        <f>TRUNC(SUMIF(N275:N283, N274, J275:J283),0)</f>
        <v>0</v>
      </c>
      <c r="K284" s="13"/>
      <c r="L284" s="14">
        <f>F284+H284+J284</f>
        <v>0</v>
      </c>
      <c r="M284" s="8" t="s">
        <v>52</v>
      </c>
      <c r="N284" s="2" t="s">
        <v>212</v>
      </c>
      <c r="O284" s="2" t="s">
        <v>212</v>
      </c>
      <c r="P284" s="2" t="s">
        <v>52</v>
      </c>
      <c r="Q284" s="2" t="s">
        <v>52</v>
      </c>
      <c r="R284" s="2" t="s">
        <v>52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52</v>
      </c>
      <c r="AW284" s="2" t="s">
        <v>52</v>
      </c>
      <c r="AX284" s="2" t="s">
        <v>52</v>
      </c>
      <c r="AY284" s="2" t="s">
        <v>52</v>
      </c>
    </row>
    <row r="285" spans="1:57" ht="30" customHeight="1">
      <c r="A285" s="9"/>
      <c r="B285" s="9"/>
      <c r="C285" s="9"/>
      <c r="D285" s="9"/>
      <c r="E285" s="13"/>
      <c r="F285" s="14"/>
      <c r="G285" s="13"/>
      <c r="H285" s="14"/>
      <c r="I285" s="13"/>
      <c r="J285" s="14"/>
      <c r="K285" s="13"/>
      <c r="L285" s="14"/>
      <c r="M285" s="9"/>
    </row>
    <row r="286" spans="1:57" ht="30" customHeight="1">
      <c r="A286" s="140" t="s">
        <v>1277</v>
      </c>
      <c r="B286" s="140"/>
      <c r="C286" s="140"/>
      <c r="D286" s="140"/>
      <c r="E286" s="141"/>
      <c r="F286" s="142"/>
      <c r="G286" s="141"/>
      <c r="H286" s="142"/>
      <c r="I286" s="141"/>
      <c r="J286" s="142"/>
      <c r="K286" s="141"/>
      <c r="L286" s="142"/>
      <c r="M286" s="140"/>
      <c r="N286" s="1" t="s">
        <v>231</v>
      </c>
    </row>
    <row r="287" spans="1:57" ht="30" customHeight="1">
      <c r="A287" s="8" t="s">
        <v>1257</v>
      </c>
      <c r="B287" s="8" t="s">
        <v>1258</v>
      </c>
      <c r="C287" s="8" t="s">
        <v>728</v>
      </c>
      <c r="D287" s="9">
        <v>1.73</v>
      </c>
      <c r="E287" s="13">
        <f>단가대비표!O26</f>
        <v>0</v>
      </c>
      <c r="F287" s="14">
        <f t="shared" ref="F287:F295" si="67">TRUNC(E287*D287,1)</f>
        <v>0</v>
      </c>
      <c r="G287" s="13">
        <f>단가대비표!P26</f>
        <v>0</v>
      </c>
      <c r="H287" s="14">
        <f t="shared" ref="H287:H295" si="68">TRUNC(G287*D287,1)</f>
        <v>0</v>
      </c>
      <c r="I287" s="13">
        <f>단가대비표!V26</f>
        <v>0</v>
      </c>
      <c r="J287" s="14">
        <f t="shared" ref="J287:J295" si="69">TRUNC(I287*D287,1)</f>
        <v>0</v>
      </c>
      <c r="K287" s="13">
        <f t="shared" ref="K287:K295" si="70">TRUNC(E287+G287+I287,1)</f>
        <v>0</v>
      </c>
      <c r="L287" s="14">
        <f t="shared" ref="L287:L295" si="71">TRUNC(F287+H287+J287,1)</f>
        <v>0</v>
      </c>
      <c r="M287" s="8" t="s">
        <v>52</v>
      </c>
      <c r="N287" s="2" t="s">
        <v>231</v>
      </c>
      <c r="O287" s="2" t="s">
        <v>1259</v>
      </c>
      <c r="P287" s="2" t="s">
        <v>65</v>
      </c>
      <c r="Q287" s="2" t="s">
        <v>65</v>
      </c>
      <c r="R287" s="2" t="s">
        <v>64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52</v>
      </c>
      <c r="AW287" s="2" t="s">
        <v>1278</v>
      </c>
      <c r="AX287" s="2" t="s">
        <v>52</v>
      </c>
      <c r="AY287" s="2" t="s">
        <v>52</v>
      </c>
    </row>
    <row r="288" spans="1:57" ht="30" customHeight="1">
      <c r="A288" s="8" t="s">
        <v>739</v>
      </c>
      <c r="B288" s="8" t="s">
        <v>1230</v>
      </c>
      <c r="C288" s="8" t="s">
        <v>61</v>
      </c>
      <c r="D288" s="9">
        <v>3.1110000000000002</v>
      </c>
      <c r="E288" s="13">
        <f>단가대비표!O114</f>
        <v>0</v>
      </c>
      <c r="F288" s="14">
        <f t="shared" si="67"/>
        <v>0</v>
      </c>
      <c r="G288" s="13">
        <f>단가대비표!P114</f>
        <v>0</v>
      </c>
      <c r="H288" s="14">
        <f t="shared" si="68"/>
        <v>0</v>
      </c>
      <c r="I288" s="13">
        <f>단가대비표!V114</f>
        <v>0</v>
      </c>
      <c r="J288" s="14">
        <f t="shared" si="69"/>
        <v>0</v>
      </c>
      <c r="K288" s="13">
        <f t="shared" si="70"/>
        <v>0</v>
      </c>
      <c r="L288" s="14">
        <f t="shared" si="71"/>
        <v>0</v>
      </c>
      <c r="M288" s="8" t="s">
        <v>52</v>
      </c>
      <c r="N288" s="2" t="s">
        <v>231</v>
      </c>
      <c r="O288" s="2" t="s">
        <v>1231</v>
      </c>
      <c r="P288" s="2" t="s">
        <v>65</v>
      </c>
      <c r="Q288" s="2" t="s">
        <v>65</v>
      </c>
      <c r="R288" s="2" t="s">
        <v>64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52</v>
      </c>
      <c r="AW288" s="2" t="s">
        <v>1279</v>
      </c>
      <c r="AX288" s="2" t="s">
        <v>52</v>
      </c>
      <c r="AY288" s="2" t="s">
        <v>52</v>
      </c>
    </row>
    <row r="289" spans="1:52" ht="30" customHeight="1">
      <c r="A289" s="8" t="s">
        <v>1262</v>
      </c>
      <c r="B289" s="8" t="s">
        <v>1263</v>
      </c>
      <c r="C289" s="8" t="s">
        <v>728</v>
      </c>
      <c r="D289" s="9">
        <v>5</v>
      </c>
      <c r="E289" s="13">
        <f>단가대비표!O27</f>
        <v>0</v>
      </c>
      <c r="F289" s="14">
        <f t="shared" si="67"/>
        <v>0</v>
      </c>
      <c r="G289" s="13">
        <f>단가대비표!P27</f>
        <v>0</v>
      </c>
      <c r="H289" s="14">
        <f t="shared" si="68"/>
        <v>0</v>
      </c>
      <c r="I289" s="13">
        <f>단가대비표!V27</f>
        <v>0</v>
      </c>
      <c r="J289" s="14">
        <f t="shared" si="69"/>
        <v>0</v>
      </c>
      <c r="K289" s="13">
        <f t="shared" si="70"/>
        <v>0</v>
      </c>
      <c r="L289" s="14">
        <f t="shared" si="71"/>
        <v>0</v>
      </c>
      <c r="M289" s="8" t="s">
        <v>52</v>
      </c>
      <c r="N289" s="2" t="s">
        <v>231</v>
      </c>
      <c r="O289" s="2" t="s">
        <v>1264</v>
      </c>
      <c r="P289" s="2" t="s">
        <v>65</v>
      </c>
      <c r="Q289" s="2" t="s">
        <v>65</v>
      </c>
      <c r="R289" s="2" t="s">
        <v>64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52</v>
      </c>
      <c r="AW289" s="2" t="s">
        <v>1280</v>
      </c>
      <c r="AX289" s="2" t="s">
        <v>52</v>
      </c>
      <c r="AY289" s="2" t="s">
        <v>52</v>
      </c>
    </row>
    <row r="290" spans="1:52" ht="30" customHeight="1">
      <c r="A290" s="8" t="s">
        <v>1241</v>
      </c>
      <c r="B290" s="100" t="s">
        <v>2045</v>
      </c>
      <c r="C290" s="8" t="s">
        <v>119</v>
      </c>
      <c r="D290" s="9">
        <v>4</v>
      </c>
      <c r="E290" s="13">
        <f>단가대비표!O43</f>
        <v>0</v>
      </c>
      <c r="F290" s="14">
        <f t="shared" si="67"/>
        <v>0</v>
      </c>
      <c r="G290" s="13">
        <f>단가대비표!P43</f>
        <v>0</v>
      </c>
      <c r="H290" s="14">
        <f t="shared" si="68"/>
        <v>0</v>
      </c>
      <c r="I290" s="13">
        <f>단가대비표!V43</f>
        <v>0</v>
      </c>
      <c r="J290" s="14">
        <f t="shared" si="69"/>
        <v>0</v>
      </c>
      <c r="K290" s="13">
        <f t="shared" si="70"/>
        <v>0</v>
      </c>
      <c r="L290" s="14">
        <f t="shared" si="71"/>
        <v>0</v>
      </c>
      <c r="M290" s="8" t="s">
        <v>52</v>
      </c>
      <c r="N290" s="2" t="s">
        <v>231</v>
      </c>
      <c r="O290" s="2" t="s">
        <v>1267</v>
      </c>
      <c r="P290" s="2" t="s">
        <v>65</v>
      </c>
      <c r="Q290" s="2" t="s">
        <v>65</v>
      </c>
      <c r="R290" s="2" t="s">
        <v>64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52</v>
      </c>
      <c r="AW290" s="2" t="s">
        <v>1281</v>
      </c>
      <c r="AX290" s="2" t="s">
        <v>52</v>
      </c>
      <c r="AY290" s="2" t="s">
        <v>52</v>
      </c>
    </row>
    <row r="291" spans="1:52" ht="30" customHeight="1">
      <c r="A291" s="8" t="s">
        <v>1269</v>
      </c>
      <c r="B291" s="8" t="s">
        <v>1270</v>
      </c>
      <c r="C291" s="8" t="s">
        <v>119</v>
      </c>
      <c r="D291" s="9">
        <v>2</v>
      </c>
      <c r="E291" s="13">
        <f>단가대비표!O35</f>
        <v>0</v>
      </c>
      <c r="F291" s="14">
        <f t="shared" si="67"/>
        <v>0</v>
      </c>
      <c r="G291" s="13">
        <f>단가대비표!P35</f>
        <v>0</v>
      </c>
      <c r="H291" s="14">
        <f t="shared" si="68"/>
        <v>0</v>
      </c>
      <c r="I291" s="13">
        <f>단가대비표!V35</f>
        <v>0</v>
      </c>
      <c r="J291" s="14">
        <f t="shared" si="69"/>
        <v>0</v>
      </c>
      <c r="K291" s="13">
        <f t="shared" si="70"/>
        <v>0</v>
      </c>
      <c r="L291" s="14">
        <f t="shared" si="71"/>
        <v>0</v>
      </c>
      <c r="M291" s="8" t="s">
        <v>52</v>
      </c>
      <c r="N291" s="2" t="s">
        <v>231</v>
      </c>
      <c r="O291" s="2" t="s">
        <v>1271</v>
      </c>
      <c r="P291" s="2" t="s">
        <v>65</v>
      </c>
      <c r="Q291" s="2" t="s">
        <v>65</v>
      </c>
      <c r="R291" s="2" t="s">
        <v>64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52</v>
      </c>
      <c r="AW291" s="2" t="s">
        <v>1282</v>
      </c>
      <c r="AX291" s="2" t="s">
        <v>52</v>
      </c>
      <c r="AY291" s="2" t="s">
        <v>52</v>
      </c>
    </row>
    <row r="292" spans="1:52" ht="30" customHeight="1">
      <c r="A292" s="8" t="s">
        <v>1165</v>
      </c>
      <c r="B292" s="8" t="s">
        <v>1166</v>
      </c>
      <c r="C292" s="8" t="s">
        <v>119</v>
      </c>
      <c r="D292" s="9">
        <v>2</v>
      </c>
      <c r="E292" s="13">
        <f>단가대비표!O37</f>
        <v>0</v>
      </c>
      <c r="F292" s="14">
        <f t="shared" si="67"/>
        <v>0</v>
      </c>
      <c r="G292" s="13">
        <f>단가대비표!P37</f>
        <v>0</v>
      </c>
      <c r="H292" s="14">
        <f t="shared" si="68"/>
        <v>0</v>
      </c>
      <c r="I292" s="13">
        <f>단가대비표!V37</f>
        <v>0</v>
      </c>
      <c r="J292" s="14">
        <f t="shared" si="69"/>
        <v>0</v>
      </c>
      <c r="K292" s="13">
        <f t="shared" si="70"/>
        <v>0</v>
      </c>
      <c r="L292" s="14">
        <f t="shared" si="71"/>
        <v>0</v>
      </c>
      <c r="M292" s="8" t="s">
        <v>52</v>
      </c>
      <c r="N292" s="2" t="s">
        <v>231</v>
      </c>
      <c r="O292" s="2" t="s">
        <v>1167</v>
      </c>
      <c r="P292" s="2" t="s">
        <v>65</v>
      </c>
      <c r="Q292" s="2" t="s">
        <v>65</v>
      </c>
      <c r="R292" s="2" t="s">
        <v>64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2" t="s">
        <v>52</v>
      </c>
      <c r="AW292" s="2" t="s">
        <v>1283</v>
      </c>
      <c r="AX292" s="2" t="s">
        <v>52</v>
      </c>
      <c r="AY292" s="2" t="s">
        <v>52</v>
      </c>
    </row>
    <row r="293" spans="1:52" ht="30" customHeight="1">
      <c r="A293" s="8" t="s">
        <v>128</v>
      </c>
      <c r="B293" s="8" t="s">
        <v>272</v>
      </c>
      <c r="C293" s="8" t="s">
        <v>119</v>
      </c>
      <c r="D293" s="9">
        <v>1</v>
      </c>
      <c r="E293" s="13">
        <f>단가대비표!O137</f>
        <v>0</v>
      </c>
      <c r="F293" s="14">
        <f t="shared" si="67"/>
        <v>0</v>
      </c>
      <c r="G293" s="13">
        <f>단가대비표!P137</f>
        <v>0</v>
      </c>
      <c r="H293" s="14">
        <f t="shared" si="68"/>
        <v>0</v>
      </c>
      <c r="I293" s="13">
        <f>단가대비표!V137</f>
        <v>0</v>
      </c>
      <c r="J293" s="14">
        <f t="shared" si="69"/>
        <v>0</v>
      </c>
      <c r="K293" s="13">
        <f t="shared" si="70"/>
        <v>0</v>
      </c>
      <c r="L293" s="14">
        <f t="shared" si="71"/>
        <v>0</v>
      </c>
      <c r="M293" s="8" t="s">
        <v>52</v>
      </c>
      <c r="N293" s="2" t="s">
        <v>231</v>
      </c>
      <c r="O293" s="2" t="s">
        <v>273</v>
      </c>
      <c r="P293" s="2" t="s">
        <v>65</v>
      </c>
      <c r="Q293" s="2" t="s">
        <v>65</v>
      </c>
      <c r="R293" s="2" t="s">
        <v>64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2" t="s">
        <v>52</v>
      </c>
      <c r="AW293" s="2" t="s">
        <v>1284</v>
      </c>
      <c r="AX293" s="2" t="s">
        <v>52</v>
      </c>
      <c r="AY293" s="2" t="s">
        <v>52</v>
      </c>
    </row>
    <row r="294" spans="1:52" ht="30" customHeight="1">
      <c r="A294" s="93" t="s">
        <v>1052</v>
      </c>
      <c r="B294" s="93" t="s">
        <v>884</v>
      </c>
      <c r="C294" s="93" t="s">
        <v>885</v>
      </c>
      <c r="D294" s="35">
        <f>0.144</f>
        <v>0.14399999999999999</v>
      </c>
      <c r="E294" s="94">
        <f>단가대비표!O180</f>
        <v>0</v>
      </c>
      <c r="F294" s="95">
        <f t="shared" si="67"/>
        <v>0</v>
      </c>
      <c r="G294" s="94">
        <f>단가대비표!P180</f>
        <v>0</v>
      </c>
      <c r="H294" s="95">
        <f t="shared" si="68"/>
        <v>0</v>
      </c>
      <c r="I294" s="94">
        <f>단가대비표!V180</f>
        <v>0</v>
      </c>
      <c r="J294" s="95">
        <f t="shared" si="69"/>
        <v>0</v>
      </c>
      <c r="K294" s="94">
        <f t="shared" si="70"/>
        <v>0</v>
      </c>
      <c r="L294" s="95">
        <f t="shared" si="71"/>
        <v>0</v>
      </c>
      <c r="M294" s="93" t="s">
        <v>52</v>
      </c>
      <c r="N294" s="2" t="s">
        <v>231</v>
      </c>
      <c r="O294" s="2" t="s">
        <v>1053</v>
      </c>
      <c r="P294" s="2" t="s">
        <v>65</v>
      </c>
      <c r="Q294" s="2" t="s">
        <v>65</v>
      </c>
      <c r="R294" s="2" t="s">
        <v>64</v>
      </c>
      <c r="S294" s="3"/>
      <c r="T294" s="3"/>
      <c r="U294" s="3"/>
      <c r="V294" s="3">
        <v>1</v>
      </c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52</v>
      </c>
      <c r="AW294" s="2" t="s">
        <v>1285</v>
      </c>
      <c r="AX294" s="2" t="s">
        <v>52</v>
      </c>
      <c r="AY294" s="2" t="s">
        <v>52</v>
      </c>
      <c r="AZ294" s="34"/>
    </row>
    <row r="295" spans="1:52" ht="30" customHeight="1">
      <c r="A295" s="8" t="s">
        <v>959</v>
      </c>
      <c r="B295" s="8" t="s">
        <v>960</v>
      </c>
      <c r="C295" s="8" t="s">
        <v>789</v>
      </c>
      <c r="D295" s="9">
        <v>1</v>
      </c>
      <c r="E295" s="13">
        <f>TRUNC(SUMIF(V287:V295, RIGHTB(O295, 1), H287:H295)*U295, 2)</f>
        <v>0</v>
      </c>
      <c r="F295" s="14">
        <f t="shared" si="67"/>
        <v>0</v>
      </c>
      <c r="G295" s="13">
        <v>0</v>
      </c>
      <c r="H295" s="14">
        <f t="shared" si="68"/>
        <v>0</v>
      </c>
      <c r="I295" s="13">
        <v>0</v>
      </c>
      <c r="J295" s="14">
        <f t="shared" si="69"/>
        <v>0</v>
      </c>
      <c r="K295" s="13">
        <f t="shared" si="70"/>
        <v>0</v>
      </c>
      <c r="L295" s="14">
        <f t="shared" si="71"/>
        <v>0</v>
      </c>
      <c r="M295" s="8" t="s">
        <v>52</v>
      </c>
      <c r="N295" s="2" t="s">
        <v>231</v>
      </c>
      <c r="O295" s="2" t="s">
        <v>790</v>
      </c>
      <c r="P295" s="2" t="s">
        <v>65</v>
      </c>
      <c r="Q295" s="2" t="s">
        <v>65</v>
      </c>
      <c r="R295" s="2" t="s">
        <v>65</v>
      </c>
      <c r="S295" s="3">
        <v>1</v>
      </c>
      <c r="T295" s="3">
        <v>0</v>
      </c>
      <c r="U295" s="3">
        <v>0.03</v>
      </c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52</v>
      </c>
      <c r="AW295" s="2" t="s">
        <v>1286</v>
      </c>
      <c r="AX295" s="2" t="s">
        <v>52</v>
      </c>
      <c r="AY295" s="2" t="s">
        <v>52</v>
      </c>
    </row>
    <row r="296" spans="1:52" ht="30" customHeight="1">
      <c r="A296" s="8" t="s">
        <v>888</v>
      </c>
      <c r="B296" s="8" t="s">
        <v>52</v>
      </c>
      <c r="C296" s="8" t="s">
        <v>52</v>
      </c>
      <c r="D296" s="9"/>
      <c r="E296" s="13"/>
      <c r="F296" s="14">
        <f>TRUNC(SUMIF(N287:N295, N286, F287:F295),0)</f>
        <v>0</v>
      </c>
      <c r="G296" s="13"/>
      <c r="H296" s="14">
        <f>TRUNC(SUMIF(N287:N295, N286, H287:H295),0)</f>
        <v>0</v>
      </c>
      <c r="I296" s="13"/>
      <c r="J296" s="14">
        <f>TRUNC(SUMIF(N287:N295, N286, J287:J295),0)</f>
        <v>0</v>
      </c>
      <c r="K296" s="13"/>
      <c r="L296" s="14">
        <f>F296+H296+J296</f>
        <v>0</v>
      </c>
      <c r="M296" s="8" t="s">
        <v>52</v>
      </c>
      <c r="N296" s="2" t="s">
        <v>212</v>
      </c>
      <c r="O296" s="2" t="s">
        <v>212</v>
      </c>
      <c r="P296" s="2" t="s">
        <v>52</v>
      </c>
      <c r="Q296" s="2" t="s">
        <v>52</v>
      </c>
      <c r="R296" s="2" t="s">
        <v>52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52</v>
      </c>
      <c r="AW296" s="2" t="s">
        <v>52</v>
      </c>
      <c r="AX296" s="2" t="s">
        <v>52</v>
      </c>
      <c r="AY296" s="2" t="s">
        <v>52</v>
      </c>
    </row>
    <row r="297" spans="1:52" ht="30" customHeight="1">
      <c r="A297" s="9"/>
      <c r="B297" s="9"/>
      <c r="C297" s="9"/>
      <c r="D297" s="9"/>
      <c r="E297" s="13"/>
      <c r="F297" s="14"/>
      <c r="G297" s="13"/>
      <c r="H297" s="14"/>
      <c r="I297" s="13"/>
      <c r="J297" s="14"/>
      <c r="K297" s="13"/>
      <c r="L297" s="14"/>
      <c r="M297" s="9"/>
    </row>
    <row r="298" spans="1:52" ht="30" customHeight="1">
      <c r="A298" s="140" t="s">
        <v>1287</v>
      </c>
      <c r="B298" s="140"/>
      <c r="C298" s="140"/>
      <c r="D298" s="140"/>
      <c r="E298" s="141"/>
      <c r="F298" s="142"/>
      <c r="G298" s="141"/>
      <c r="H298" s="142"/>
      <c r="I298" s="141"/>
      <c r="J298" s="142"/>
      <c r="K298" s="141"/>
      <c r="L298" s="142"/>
      <c r="M298" s="140"/>
      <c r="N298" s="1" t="s">
        <v>483</v>
      </c>
    </row>
    <row r="299" spans="1:52" ht="30" customHeight="1">
      <c r="A299" s="8" t="s">
        <v>1288</v>
      </c>
      <c r="B299" s="8" t="s">
        <v>1289</v>
      </c>
      <c r="C299" s="8" t="s">
        <v>119</v>
      </c>
      <c r="D299" s="9">
        <v>1</v>
      </c>
      <c r="E299" s="13">
        <f>단가대비표!O32</f>
        <v>0</v>
      </c>
      <c r="F299" s="14">
        <f>TRUNC(E299*D299,1)</f>
        <v>0</v>
      </c>
      <c r="G299" s="13">
        <f>단가대비표!P32</f>
        <v>0</v>
      </c>
      <c r="H299" s="14">
        <f>TRUNC(G299*D299,1)</f>
        <v>0</v>
      </c>
      <c r="I299" s="13">
        <f>단가대비표!V32</f>
        <v>0</v>
      </c>
      <c r="J299" s="14">
        <f>TRUNC(I299*D299,1)</f>
        <v>0</v>
      </c>
      <c r="K299" s="13">
        <f t="shared" ref="K299:L303" si="72">TRUNC(E299+G299+I299,1)</f>
        <v>0</v>
      </c>
      <c r="L299" s="14">
        <f t="shared" si="72"/>
        <v>0</v>
      </c>
      <c r="M299" s="8" t="s">
        <v>52</v>
      </c>
      <c r="N299" s="2" t="s">
        <v>483</v>
      </c>
      <c r="O299" s="2" t="s">
        <v>1290</v>
      </c>
      <c r="P299" s="2" t="s">
        <v>65</v>
      </c>
      <c r="Q299" s="2" t="s">
        <v>65</v>
      </c>
      <c r="R299" s="2" t="s">
        <v>64</v>
      </c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2" t="s">
        <v>52</v>
      </c>
      <c r="AW299" s="2" t="s">
        <v>1291</v>
      </c>
      <c r="AX299" s="2" t="s">
        <v>52</v>
      </c>
      <c r="AY299" s="2" t="s">
        <v>52</v>
      </c>
    </row>
    <row r="300" spans="1:52" ht="30" customHeight="1">
      <c r="A300" s="8" t="s">
        <v>1292</v>
      </c>
      <c r="B300" s="8" t="s">
        <v>1293</v>
      </c>
      <c r="C300" s="8" t="s">
        <v>119</v>
      </c>
      <c r="D300" s="9">
        <v>1</v>
      </c>
      <c r="E300" s="13">
        <f>단가대비표!O30</f>
        <v>0</v>
      </c>
      <c r="F300" s="14">
        <f>TRUNC(E300*D300,1)</f>
        <v>0</v>
      </c>
      <c r="G300" s="13">
        <f>단가대비표!P30</f>
        <v>0</v>
      </c>
      <c r="H300" s="14">
        <f>TRUNC(G300*D300,1)</f>
        <v>0</v>
      </c>
      <c r="I300" s="13">
        <f>단가대비표!V30</f>
        <v>0</v>
      </c>
      <c r="J300" s="14">
        <f>TRUNC(I300*D300,1)</f>
        <v>0</v>
      </c>
      <c r="K300" s="13">
        <f t="shared" si="72"/>
        <v>0</v>
      </c>
      <c r="L300" s="14">
        <f t="shared" si="72"/>
        <v>0</v>
      </c>
      <c r="M300" s="8" t="s">
        <v>52</v>
      </c>
      <c r="N300" s="2" t="s">
        <v>483</v>
      </c>
      <c r="O300" s="2" t="s">
        <v>1294</v>
      </c>
      <c r="P300" s="2" t="s">
        <v>65</v>
      </c>
      <c r="Q300" s="2" t="s">
        <v>65</v>
      </c>
      <c r="R300" s="2" t="s">
        <v>64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2" t="s">
        <v>52</v>
      </c>
      <c r="AW300" s="2" t="s">
        <v>1295</v>
      </c>
      <c r="AX300" s="2" t="s">
        <v>52</v>
      </c>
      <c r="AY300" s="2" t="s">
        <v>52</v>
      </c>
    </row>
    <row r="301" spans="1:52" ht="30" customHeight="1">
      <c r="A301" s="8" t="s">
        <v>1296</v>
      </c>
      <c r="B301" s="8" t="s">
        <v>1297</v>
      </c>
      <c r="C301" s="8" t="s">
        <v>119</v>
      </c>
      <c r="D301" s="9">
        <v>1</v>
      </c>
      <c r="E301" s="13">
        <f>단가대비표!O38</f>
        <v>0</v>
      </c>
      <c r="F301" s="14">
        <f>TRUNC(E301*D301,1)</f>
        <v>0</v>
      </c>
      <c r="G301" s="13">
        <f>단가대비표!P38</f>
        <v>0</v>
      </c>
      <c r="H301" s="14">
        <f>TRUNC(G301*D301,1)</f>
        <v>0</v>
      </c>
      <c r="I301" s="13">
        <f>단가대비표!V38</f>
        <v>0</v>
      </c>
      <c r="J301" s="14">
        <f>TRUNC(I301*D301,1)</f>
        <v>0</v>
      </c>
      <c r="K301" s="13">
        <f t="shared" si="72"/>
        <v>0</v>
      </c>
      <c r="L301" s="14">
        <f t="shared" si="72"/>
        <v>0</v>
      </c>
      <c r="M301" s="8" t="s">
        <v>52</v>
      </c>
      <c r="N301" s="2" t="s">
        <v>483</v>
      </c>
      <c r="O301" s="2" t="s">
        <v>1298</v>
      </c>
      <c r="P301" s="2" t="s">
        <v>65</v>
      </c>
      <c r="Q301" s="2" t="s">
        <v>65</v>
      </c>
      <c r="R301" s="2" t="s">
        <v>64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52</v>
      </c>
      <c r="AW301" s="2" t="s">
        <v>1299</v>
      </c>
      <c r="AX301" s="2" t="s">
        <v>52</v>
      </c>
      <c r="AY301" s="2" t="s">
        <v>52</v>
      </c>
    </row>
    <row r="302" spans="1:52" ht="30" customHeight="1">
      <c r="A302" s="8" t="s">
        <v>1052</v>
      </c>
      <c r="B302" s="8" t="s">
        <v>884</v>
      </c>
      <c r="C302" s="8" t="s">
        <v>885</v>
      </c>
      <c r="D302" s="9">
        <v>5.3999999999999999E-2</v>
      </c>
      <c r="E302" s="13">
        <f>단가대비표!O180</f>
        <v>0</v>
      </c>
      <c r="F302" s="14">
        <f>TRUNC(E302*D302,1)</f>
        <v>0</v>
      </c>
      <c r="G302" s="13">
        <f>단가대비표!P180</f>
        <v>0</v>
      </c>
      <c r="H302" s="14">
        <f>TRUNC(G302*D302,1)</f>
        <v>0</v>
      </c>
      <c r="I302" s="13">
        <f>단가대비표!V180</f>
        <v>0</v>
      </c>
      <c r="J302" s="14">
        <f>TRUNC(I302*D302,1)</f>
        <v>0</v>
      </c>
      <c r="K302" s="13">
        <f t="shared" si="72"/>
        <v>0</v>
      </c>
      <c r="L302" s="14">
        <f t="shared" si="72"/>
        <v>0</v>
      </c>
      <c r="M302" s="8" t="s">
        <v>52</v>
      </c>
      <c r="N302" s="2" t="s">
        <v>483</v>
      </c>
      <c r="O302" s="2" t="s">
        <v>1053</v>
      </c>
      <c r="P302" s="2" t="s">
        <v>65</v>
      </c>
      <c r="Q302" s="2" t="s">
        <v>65</v>
      </c>
      <c r="R302" s="2" t="s">
        <v>64</v>
      </c>
      <c r="S302" s="3"/>
      <c r="T302" s="3"/>
      <c r="U302" s="3"/>
      <c r="V302" s="3">
        <v>1</v>
      </c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52</v>
      </c>
      <c r="AW302" s="2" t="s">
        <v>1300</v>
      </c>
      <c r="AX302" s="2" t="s">
        <v>52</v>
      </c>
      <c r="AY302" s="2" t="s">
        <v>52</v>
      </c>
    </row>
    <row r="303" spans="1:52" ht="30" customHeight="1">
      <c r="A303" s="8" t="s">
        <v>959</v>
      </c>
      <c r="B303" s="8" t="s">
        <v>960</v>
      </c>
      <c r="C303" s="8" t="s">
        <v>789</v>
      </c>
      <c r="D303" s="9">
        <v>1</v>
      </c>
      <c r="E303" s="13">
        <f>TRUNC(SUMIF(V299:V303, RIGHTB(O303, 1), H299:H303)*U303, 2)</f>
        <v>0</v>
      </c>
      <c r="F303" s="14">
        <f>TRUNC(E303*D303,1)</f>
        <v>0</v>
      </c>
      <c r="G303" s="13">
        <v>0</v>
      </c>
      <c r="H303" s="14">
        <f>TRUNC(G303*D303,1)</f>
        <v>0</v>
      </c>
      <c r="I303" s="13">
        <v>0</v>
      </c>
      <c r="J303" s="14">
        <f>TRUNC(I303*D303,1)</f>
        <v>0</v>
      </c>
      <c r="K303" s="13">
        <f t="shared" si="72"/>
        <v>0</v>
      </c>
      <c r="L303" s="14">
        <f t="shared" si="72"/>
        <v>0</v>
      </c>
      <c r="M303" s="8" t="s">
        <v>52</v>
      </c>
      <c r="N303" s="2" t="s">
        <v>483</v>
      </c>
      <c r="O303" s="2" t="s">
        <v>790</v>
      </c>
      <c r="P303" s="2" t="s">
        <v>65</v>
      </c>
      <c r="Q303" s="2" t="s">
        <v>65</v>
      </c>
      <c r="R303" s="2" t="s">
        <v>65</v>
      </c>
      <c r="S303" s="3">
        <v>1</v>
      </c>
      <c r="T303" s="3">
        <v>0</v>
      </c>
      <c r="U303" s="3">
        <v>0.03</v>
      </c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2" t="s">
        <v>52</v>
      </c>
      <c r="AW303" s="2" t="s">
        <v>1301</v>
      </c>
      <c r="AX303" s="2" t="s">
        <v>52</v>
      </c>
      <c r="AY303" s="2" t="s">
        <v>52</v>
      </c>
    </row>
    <row r="304" spans="1:52" ht="30" customHeight="1">
      <c r="A304" s="8" t="s">
        <v>888</v>
      </c>
      <c r="B304" s="8" t="s">
        <v>52</v>
      </c>
      <c r="C304" s="8" t="s">
        <v>52</v>
      </c>
      <c r="D304" s="9"/>
      <c r="E304" s="13"/>
      <c r="F304" s="14">
        <f>TRUNC(SUMIF(N299:N303, N298, F299:F303),0)</f>
        <v>0</v>
      </c>
      <c r="G304" s="13"/>
      <c r="H304" s="14">
        <f>TRUNC(SUMIF(N299:N303, N298, H299:H303),0)</f>
        <v>0</v>
      </c>
      <c r="I304" s="13"/>
      <c r="J304" s="14">
        <f>TRUNC(SUMIF(N299:N303, N298, J299:J303),0)</f>
        <v>0</v>
      </c>
      <c r="K304" s="13"/>
      <c r="L304" s="14">
        <f>F304+H304+J304</f>
        <v>0</v>
      </c>
      <c r="M304" s="8" t="s">
        <v>52</v>
      </c>
      <c r="N304" s="2" t="s">
        <v>212</v>
      </c>
      <c r="O304" s="2" t="s">
        <v>212</v>
      </c>
      <c r="P304" s="2" t="s">
        <v>52</v>
      </c>
      <c r="Q304" s="2" t="s">
        <v>52</v>
      </c>
      <c r="R304" s="2" t="s">
        <v>52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52</v>
      </c>
      <c r="AW304" s="2" t="s">
        <v>52</v>
      </c>
      <c r="AX304" s="2" t="s">
        <v>52</v>
      </c>
      <c r="AY304" s="2" t="s">
        <v>52</v>
      </c>
    </row>
    <row r="305" spans="1:51" ht="30" customHeight="1">
      <c r="A305" s="9"/>
      <c r="B305" s="9"/>
      <c r="C305" s="9"/>
      <c r="D305" s="9"/>
      <c r="E305" s="13"/>
      <c r="F305" s="14"/>
      <c r="G305" s="13"/>
      <c r="H305" s="14"/>
      <c r="I305" s="13"/>
      <c r="J305" s="14"/>
      <c r="K305" s="13"/>
      <c r="L305" s="14"/>
      <c r="M305" s="9"/>
    </row>
    <row r="306" spans="1:51" ht="30" customHeight="1">
      <c r="A306" s="140" t="s">
        <v>1302</v>
      </c>
      <c r="B306" s="140"/>
      <c r="C306" s="140"/>
      <c r="D306" s="140"/>
      <c r="E306" s="141"/>
      <c r="F306" s="142"/>
      <c r="G306" s="141"/>
      <c r="H306" s="142"/>
      <c r="I306" s="141"/>
      <c r="J306" s="142"/>
      <c r="K306" s="141"/>
      <c r="L306" s="142"/>
      <c r="M306" s="140"/>
      <c r="N306" s="1" t="s">
        <v>316</v>
      </c>
    </row>
    <row r="307" spans="1:51" ht="30" customHeight="1">
      <c r="A307" s="8" t="s">
        <v>313</v>
      </c>
      <c r="B307" s="8" t="s">
        <v>314</v>
      </c>
      <c r="C307" s="8" t="s">
        <v>61</v>
      </c>
      <c r="D307" s="9">
        <v>1.1000000000000001</v>
      </c>
      <c r="E307" s="13">
        <f>단가대비표!O21</f>
        <v>0</v>
      </c>
      <c r="F307" s="14">
        <f>TRUNC(E307*D307,1)</f>
        <v>0</v>
      </c>
      <c r="G307" s="13">
        <f>단가대비표!P21</f>
        <v>0</v>
      </c>
      <c r="H307" s="14">
        <f>TRUNC(G307*D307,1)</f>
        <v>0</v>
      </c>
      <c r="I307" s="13">
        <f>단가대비표!V21</f>
        <v>0</v>
      </c>
      <c r="J307" s="14">
        <f>TRUNC(I307*D307,1)</f>
        <v>0</v>
      </c>
      <c r="K307" s="13">
        <f t="shared" ref="K307:L310" si="73">TRUNC(E307+G307+I307,1)</f>
        <v>0</v>
      </c>
      <c r="L307" s="14">
        <f t="shared" si="73"/>
        <v>0</v>
      </c>
      <c r="M307" s="8" t="s">
        <v>52</v>
      </c>
      <c r="N307" s="2" t="s">
        <v>316</v>
      </c>
      <c r="O307" s="2" t="s">
        <v>1304</v>
      </c>
      <c r="P307" s="2" t="s">
        <v>65</v>
      </c>
      <c r="Q307" s="2" t="s">
        <v>65</v>
      </c>
      <c r="R307" s="2" t="s">
        <v>64</v>
      </c>
      <c r="S307" s="3"/>
      <c r="T307" s="3"/>
      <c r="U307" s="3"/>
      <c r="V307" s="3">
        <v>1</v>
      </c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2" t="s">
        <v>52</v>
      </c>
      <c r="AW307" s="2" t="s">
        <v>1305</v>
      </c>
      <c r="AX307" s="2" t="s">
        <v>52</v>
      </c>
      <c r="AY307" s="2" t="s">
        <v>52</v>
      </c>
    </row>
    <row r="308" spans="1:51" ht="30" customHeight="1">
      <c r="A308" s="8" t="s">
        <v>1049</v>
      </c>
      <c r="B308" s="8" t="s">
        <v>1050</v>
      </c>
      <c r="C308" s="8" t="s">
        <v>789</v>
      </c>
      <c r="D308" s="9">
        <v>1</v>
      </c>
      <c r="E308" s="13">
        <f>TRUNC(SUMIF(V307:V310, RIGHTB(O308, 1), F307:F310)*U308, 2)</f>
        <v>0</v>
      </c>
      <c r="F308" s="14">
        <f>TRUNC(E308*D308,1)</f>
        <v>0</v>
      </c>
      <c r="G308" s="13">
        <v>0</v>
      </c>
      <c r="H308" s="14">
        <f>TRUNC(G308*D308,1)</f>
        <v>0</v>
      </c>
      <c r="I308" s="13">
        <v>0</v>
      </c>
      <c r="J308" s="14">
        <f>TRUNC(I308*D308,1)</f>
        <v>0</v>
      </c>
      <c r="K308" s="13">
        <f t="shared" si="73"/>
        <v>0</v>
      </c>
      <c r="L308" s="14">
        <f t="shared" si="73"/>
        <v>0</v>
      </c>
      <c r="M308" s="8" t="s">
        <v>52</v>
      </c>
      <c r="N308" s="2" t="s">
        <v>316</v>
      </c>
      <c r="O308" s="2" t="s">
        <v>790</v>
      </c>
      <c r="P308" s="2" t="s">
        <v>65</v>
      </c>
      <c r="Q308" s="2" t="s">
        <v>65</v>
      </c>
      <c r="R308" s="2" t="s">
        <v>65</v>
      </c>
      <c r="S308" s="3">
        <v>0</v>
      </c>
      <c r="T308" s="3">
        <v>0</v>
      </c>
      <c r="U308" s="3">
        <v>0.02</v>
      </c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52</v>
      </c>
      <c r="AW308" s="2" t="s">
        <v>1306</v>
      </c>
      <c r="AX308" s="2" t="s">
        <v>52</v>
      </c>
      <c r="AY308" s="2" t="s">
        <v>52</v>
      </c>
    </row>
    <row r="309" spans="1:51" ht="30" customHeight="1">
      <c r="A309" s="8" t="s">
        <v>1052</v>
      </c>
      <c r="B309" s="8" t="s">
        <v>884</v>
      </c>
      <c r="C309" s="8" t="s">
        <v>885</v>
      </c>
      <c r="D309" s="35">
        <f>0.01*90%</f>
        <v>9.0000000000000011E-3</v>
      </c>
      <c r="E309" s="84">
        <f>단가대비표!O180</f>
        <v>0</v>
      </c>
      <c r="F309" s="85">
        <f>TRUNC(E309*D309,1)</f>
        <v>0</v>
      </c>
      <c r="G309" s="84">
        <f>단가대비표!P180</f>
        <v>0</v>
      </c>
      <c r="H309" s="85">
        <f>TRUNC(G309*D309,1)</f>
        <v>0</v>
      </c>
      <c r="I309" s="84">
        <f>단가대비표!V180</f>
        <v>0</v>
      </c>
      <c r="J309" s="85">
        <f>TRUNC(I309*D309,1)</f>
        <v>0</v>
      </c>
      <c r="K309" s="84">
        <f t="shared" si="73"/>
        <v>0</v>
      </c>
      <c r="L309" s="85">
        <f t="shared" si="73"/>
        <v>0</v>
      </c>
      <c r="M309" s="8" t="s">
        <v>52</v>
      </c>
      <c r="N309" s="2" t="s">
        <v>316</v>
      </c>
      <c r="O309" s="2" t="s">
        <v>1053</v>
      </c>
      <c r="P309" s="2" t="s">
        <v>65</v>
      </c>
      <c r="Q309" s="2" t="s">
        <v>65</v>
      </c>
      <c r="R309" s="2" t="s">
        <v>64</v>
      </c>
      <c r="S309" s="3"/>
      <c r="T309" s="3"/>
      <c r="U309" s="3"/>
      <c r="V309" s="3"/>
      <c r="W309" s="3">
        <v>2</v>
      </c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52</v>
      </c>
      <c r="AW309" s="2" t="s">
        <v>1307</v>
      </c>
      <c r="AX309" s="2" t="s">
        <v>52</v>
      </c>
      <c r="AY309" s="2" t="s">
        <v>52</v>
      </c>
    </row>
    <row r="310" spans="1:51" ht="30" customHeight="1">
      <c r="A310" s="8" t="s">
        <v>959</v>
      </c>
      <c r="B310" s="8" t="s">
        <v>960</v>
      </c>
      <c r="C310" s="8" t="s">
        <v>789</v>
      </c>
      <c r="D310" s="9">
        <v>1</v>
      </c>
      <c r="E310" s="13">
        <f>TRUNC(SUMIF(W307:W310, RIGHTB(O310, 1), H307:H310)*U310, 2)</f>
        <v>0</v>
      </c>
      <c r="F310" s="14">
        <f>TRUNC(E310*D310,1)</f>
        <v>0</v>
      </c>
      <c r="G310" s="13">
        <v>0</v>
      </c>
      <c r="H310" s="14">
        <f>TRUNC(G310*D310,1)</f>
        <v>0</v>
      </c>
      <c r="I310" s="13">
        <v>0</v>
      </c>
      <c r="J310" s="14">
        <f>TRUNC(I310*D310,1)</f>
        <v>0</v>
      </c>
      <c r="K310" s="13">
        <f t="shared" si="73"/>
        <v>0</v>
      </c>
      <c r="L310" s="14">
        <f t="shared" si="73"/>
        <v>0</v>
      </c>
      <c r="M310" s="8" t="s">
        <v>52</v>
      </c>
      <c r="N310" s="2" t="s">
        <v>316</v>
      </c>
      <c r="O310" s="2" t="s">
        <v>1004</v>
      </c>
      <c r="P310" s="2" t="s">
        <v>65</v>
      </c>
      <c r="Q310" s="2" t="s">
        <v>65</v>
      </c>
      <c r="R310" s="2" t="s">
        <v>65</v>
      </c>
      <c r="S310" s="3">
        <v>1</v>
      </c>
      <c r="T310" s="3">
        <v>0</v>
      </c>
      <c r="U310" s="3">
        <v>0.03</v>
      </c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52</v>
      </c>
      <c r="AW310" s="2" t="s">
        <v>1308</v>
      </c>
      <c r="AX310" s="2" t="s">
        <v>52</v>
      </c>
      <c r="AY310" s="2" t="s">
        <v>52</v>
      </c>
    </row>
    <row r="311" spans="1:51" ht="30" customHeight="1">
      <c r="A311" s="8" t="s">
        <v>888</v>
      </c>
      <c r="B311" s="8" t="s">
        <v>52</v>
      </c>
      <c r="C311" s="8" t="s">
        <v>52</v>
      </c>
      <c r="D311" s="9"/>
      <c r="E311" s="13"/>
      <c r="F311" s="14">
        <f>TRUNC(SUMIF(N307:N310, N306, F307:F310),0)</f>
        <v>0</v>
      </c>
      <c r="G311" s="13"/>
      <c r="H311" s="14">
        <f>TRUNC(SUMIF(N307:N310, N306, H307:H310),0)</f>
        <v>0</v>
      </c>
      <c r="I311" s="13"/>
      <c r="J311" s="14">
        <f>TRUNC(SUMIF(N307:N310, N306, J307:J310),0)</f>
        <v>0</v>
      </c>
      <c r="K311" s="13"/>
      <c r="L311" s="14">
        <f>F311+H311+J311</f>
        <v>0</v>
      </c>
      <c r="M311" s="8" t="s">
        <v>52</v>
      </c>
      <c r="N311" s="2" t="s">
        <v>212</v>
      </c>
      <c r="O311" s="2" t="s">
        <v>212</v>
      </c>
      <c r="P311" s="2" t="s">
        <v>52</v>
      </c>
      <c r="Q311" s="2" t="s">
        <v>52</v>
      </c>
      <c r="R311" s="2" t="s">
        <v>52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2" t="s">
        <v>52</v>
      </c>
      <c r="AW311" s="2" t="s">
        <v>52</v>
      </c>
      <c r="AX311" s="2" t="s">
        <v>52</v>
      </c>
      <c r="AY311" s="2" t="s">
        <v>52</v>
      </c>
    </row>
    <row r="312" spans="1:51" ht="30" customHeight="1">
      <c r="A312" s="8"/>
      <c r="B312" s="8"/>
      <c r="C312" s="8"/>
      <c r="D312" s="86"/>
      <c r="E312" s="87"/>
      <c r="F312" s="88"/>
      <c r="G312" s="87"/>
      <c r="H312" s="88"/>
      <c r="I312" s="87"/>
      <c r="J312" s="88"/>
      <c r="K312" s="87"/>
      <c r="L312" s="88"/>
      <c r="M312" s="8"/>
      <c r="N312" s="2"/>
      <c r="O312" s="2"/>
      <c r="P312" s="2"/>
      <c r="Q312" s="2"/>
      <c r="R312" s="2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2"/>
      <c r="AW312" s="2"/>
      <c r="AX312" s="2"/>
      <c r="AY312" s="2"/>
    </row>
    <row r="313" spans="1:51" ht="30" customHeight="1">
      <c r="A313" s="140" t="s">
        <v>2080</v>
      </c>
      <c r="B313" s="140"/>
      <c r="C313" s="140"/>
      <c r="D313" s="140"/>
      <c r="E313" s="141"/>
      <c r="F313" s="142"/>
      <c r="G313" s="141"/>
      <c r="H313" s="142"/>
      <c r="I313" s="141"/>
      <c r="J313" s="142"/>
      <c r="K313" s="141"/>
      <c r="L313" s="142"/>
      <c r="M313" s="140"/>
      <c r="N313" s="2"/>
      <c r="O313" s="2"/>
      <c r="P313" s="2"/>
      <c r="Q313" s="2"/>
      <c r="R313" s="2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2"/>
      <c r="AW313" s="2"/>
      <c r="AX313" s="2"/>
      <c r="AY313" s="2"/>
    </row>
    <row r="314" spans="1:51" ht="30" customHeight="1">
      <c r="A314" s="8" t="s">
        <v>313</v>
      </c>
      <c r="B314" s="8" t="s">
        <v>314</v>
      </c>
      <c r="C314" s="8" t="s">
        <v>61</v>
      </c>
      <c r="D314" s="86">
        <v>1.1000000000000001</v>
      </c>
      <c r="E314" s="87">
        <f>단가대비표!O21</f>
        <v>0</v>
      </c>
      <c r="F314" s="88">
        <f>TRUNC(E314*D314,1)</f>
        <v>0</v>
      </c>
      <c r="G314" s="87">
        <f>단가대비표!P28</f>
        <v>0</v>
      </c>
      <c r="H314" s="88">
        <f>TRUNC(G314*D314,1)</f>
        <v>0</v>
      </c>
      <c r="I314" s="87">
        <f>단가대비표!V28</f>
        <v>0</v>
      </c>
      <c r="J314" s="88">
        <f>TRUNC(I314*D314,1)</f>
        <v>0</v>
      </c>
      <c r="K314" s="87">
        <f t="shared" ref="K314" si="74">TRUNC(E314+G314+I314,1)</f>
        <v>0</v>
      </c>
      <c r="L314" s="88">
        <f t="shared" ref="L314" si="75">TRUNC(F314+H314+J314,1)</f>
        <v>0</v>
      </c>
      <c r="M314" s="8"/>
      <c r="N314" s="2"/>
      <c r="O314" s="2"/>
      <c r="P314" s="2"/>
      <c r="Q314" s="2"/>
      <c r="R314" s="2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/>
      <c r="AW314" s="2"/>
      <c r="AX314" s="2"/>
      <c r="AY314" s="2"/>
    </row>
    <row r="315" spans="1:51" ht="30" customHeight="1">
      <c r="A315" s="8" t="s">
        <v>1049</v>
      </c>
      <c r="B315" s="8" t="s">
        <v>1050</v>
      </c>
      <c r="C315" s="8" t="s">
        <v>789</v>
      </c>
      <c r="D315" s="86">
        <v>1</v>
      </c>
      <c r="E315" s="87">
        <f>TRUNC(SUMIF(V307:V310, RIGHTB(O308, 1), F307:F310)*U308, 2)</f>
        <v>0</v>
      </c>
      <c r="F315" s="88">
        <f>TRUNC(E315*D315,1)</f>
        <v>0</v>
      </c>
      <c r="G315" s="87">
        <v>0</v>
      </c>
      <c r="H315" s="88">
        <v>0</v>
      </c>
      <c r="I315" s="87">
        <v>0</v>
      </c>
      <c r="J315" s="88">
        <v>0</v>
      </c>
      <c r="K315" s="87">
        <f>TRUNC(E309+G309+I309,1)</f>
        <v>0</v>
      </c>
      <c r="L315" s="88">
        <f>TRUNC(F309+H309+J309,1)</f>
        <v>0</v>
      </c>
      <c r="M315" s="8"/>
      <c r="N315" s="2"/>
      <c r="O315" s="2"/>
      <c r="P315" s="2"/>
      <c r="Q315" s="2"/>
      <c r="R315" s="2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/>
      <c r="AW315" s="2"/>
      <c r="AX315" s="2"/>
      <c r="AY315" s="2"/>
    </row>
    <row r="316" spans="1:51" ht="30" customHeight="1">
      <c r="A316" s="8" t="s">
        <v>1052</v>
      </c>
      <c r="B316" s="8" t="s">
        <v>884</v>
      </c>
      <c r="C316" s="8" t="s">
        <v>885</v>
      </c>
      <c r="D316" s="35">
        <f>0.01*85%</f>
        <v>8.5000000000000006E-3</v>
      </c>
      <c r="E316" s="87">
        <f>단가대비표!O187</f>
        <v>0</v>
      </c>
      <c r="F316" s="88">
        <f>TRUNC(E316*D316,1)</f>
        <v>0</v>
      </c>
      <c r="G316" s="87">
        <f>단가대비표!P180</f>
        <v>0</v>
      </c>
      <c r="H316" s="88">
        <f>TRUNC(G316*D316,1)</f>
        <v>0</v>
      </c>
      <c r="I316" s="87">
        <f>단가대비표!V187</f>
        <v>0</v>
      </c>
      <c r="J316" s="88">
        <f>TRUNC(I316*D316,1)</f>
        <v>0</v>
      </c>
      <c r="K316" s="87">
        <f t="shared" ref="K316:K317" si="76">TRUNC(E316+G316+I316,1)</f>
        <v>0</v>
      </c>
      <c r="L316" s="88">
        <f t="shared" ref="L316:L317" si="77">TRUNC(F316+H316+J316,1)</f>
        <v>0</v>
      </c>
      <c r="M316" s="8" t="s">
        <v>52</v>
      </c>
      <c r="N316" s="2"/>
      <c r="O316" s="2"/>
      <c r="P316" s="2"/>
      <c r="Q316" s="2"/>
      <c r="R316" s="2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/>
      <c r="AW316" s="2"/>
      <c r="AX316" s="2"/>
      <c r="AY316" s="2"/>
    </row>
    <row r="317" spans="1:51" ht="30" customHeight="1">
      <c r="A317" s="8" t="s">
        <v>959</v>
      </c>
      <c r="B317" s="8" t="s">
        <v>960</v>
      </c>
      <c r="C317" s="8" t="s">
        <v>789</v>
      </c>
      <c r="D317" s="86">
        <v>1</v>
      </c>
      <c r="E317" s="87">
        <f>H316*3%</f>
        <v>0</v>
      </c>
      <c r="F317" s="88">
        <f>TRUNC(E317*D317,1)</f>
        <v>0</v>
      </c>
      <c r="G317" s="87">
        <v>0</v>
      </c>
      <c r="H317" s="88">
        <f>TRUNC(G317*D317,1)</f>
        <v>0</v>
      </c>
      <c r="I317" s="87">
        <v>0</v>
      </c>
      <c r="J317" s="88">
        <f>TRUNC(I317*D317,1)</f>
        <v>0</v>
      </c>
      <c r="K317" s="87">
        <f t="shared" si="76"/>
        <v>0</v>
      </c>
      <c r="L317" s="88">
        <f t="shared" si="77"/>
        <v>0</v>
      </c>
      <c r="M317" s="8" t="s">
        <v>52</v>
      </c>
      <c r="N317" s="2"/>
      <c r="O317" s="2"/>
      <c r="P317" s="2"/>
      <c r="Q317" s="2"/>
      <c r="R317" s="2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2"/>
      <c r="AW317" s="2"/>
      <c r="AX317" s="2"/>
      <c r="AY317" s="2"/>
    </row>
    <row r="318" spans="1:51" ht="30" customHeight="1">
      <c r="A318" s="8" t="s">
        <v>888</v>
      </c>
      <c r="B318" s="8" t="s">
        <v>52</v>
      </c>
      <c r="C318" s="8" t="s">
        <v>52</v>
      </c>
      <c r="D318" s="86"/>
      <c r="E318" s="87"/>
      <c r="F318" s="88">
        <v>0</v>
      </c>
      <c r="G318" s="87"/>
      <c r="H318" s="88">
        <v>0</v>
      </c>
      <c r="I318" s="87"/>
      <c r="J318" s="88">
        <f>TRUNC(SUMIF(N314:N317, N313, J314:J317),0)</f>
        <v>0</v>
      </c>
      <c r="K318" s="87"/>
      <c r="L318" s="88">
        <f>F318+H318+J318</f>
        <v>0</v>
      </c>
      <c r="M318" s="8" t="s">
        <v>52</v>
      </c>
      <c r="N318" s="2"/>
      <c r="O318" s="2"/>
      <c r="P318" s="2"/>
      <c r="Q318" s="2"/>
      <c r="R318" s="2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2"/>
      <c r="AW318" s="2"/>
      <c r="AX318" s="2"/>
      <c r="AY318" s="2"/>
    </row>
    <row r="319" spans="1:51" ht="30" customHeight="1">
      <c r="A319" s="9"/>
      <c r="B319" s="9"/>
      <c r="C319" s="9"/>
      <c r="D319" s="9"/>
      <c r="E319" s="13"/>
      <c r="F319" s="14"/>
      <c r="G319" s="13"/>
      <c r="H319" s="14"/>
      <c r="I319" s="13"/>
      <c r="J319" s="14"/>
      <c r="K319" s="13"/>
      <c r="L319" s="14"/>
      <c r="M319" s="9"/>
    </row>
    <row r="320" spans="1:51" ht="30" customHeight="1">
      <c r="A320" s="140" t="s">
        <v>1309</v>
      </c>
      <c r="B320" s="140"/>
      <c r="C320" s="140"/>
      <c r="D320" s="140"/>
      <c r="E320" s="141"/>
      <c r="F320" s="142"/>
      <c r="G320" s="141"/>
      <c r="H320" s="142"/>
      <c r="I320" s="141"/>
      <c r="J320" s="142"/>
      <c r="K320" s="141"/>
      <c r="L320" s="142"/>
      <c r="M320" s="140"/>
      <c r="N320" s="1" t="s">
        <v>235</v>
      </c>
    </row>
    <row r="321" spans="1:51" ht="30" customHeight="1">
      <c r="A321" s="8" t="s">
        <v>94</v>
      </c>
      <c r="B321" s="8" t="s">
        <v>1311</v>
      </c>
      <c r="C321" s="8" t="s">
        <v>61</v>
      </c>
      <c r="D321" s="9">
        <v>1.1000000000000001</v>
      </c>
      <c r="E321" s="13">
        <f>단가대비표!O12</f>
        <v>0</v>
      </c>
      <c r="F321" s="14">
        <f>TRUNC(E321*D321,1)</f>
        <v>0</v>
      </c>
      <c r="G321" s="13">
        <f>단가대비표!P12</f>
        <v>0</v>
      </c>
      <c r="H321" s="14">
        <f>TRUNC(G321*D321,1)</f>
        <v>0</v>
      </c>
      <c r="I321" s="13">
        <f>단가대비표!V12</f>
        <v>0</v>
      </c>
      <c r="J321" s="14">
        <f>TRUNC(I321*D321,1)</f>
        <v>0</v>
      </c>
      <c r="K321" s="13">
        <f t="shared" ref="K321:L324" si="78">TRUNC(E321+G321+I321,1)</f>
        <v>0</v>
      </c>
      <c r="L321" s="14">
        <f t="shared" si="78"/>
        <v>0</v>
      </c>
      <c r="M321" s="8" t="s">
        <v>52</v>
      </c>
      <c r="N321" s="2" t="s">
        <v>235</v>
      </c>
      <c r="O321" s="2" t="s">
        <v>1312</v>
      </c>
      <c r="P321" s="2" t="s">
        <v>65</v>
      </c>
      <c r="Q321" s="2" t="s">
        <v>65</v>
      </c>
      <c r="R321" s="2" t="s">
        <v>64</v>
      </c>
      <c r="S321" s="3"/>
      <c r="T321" s="3"/>
      <c r="U321" s="3"/>
      <c r="V321" s="3">
        <v>1</v>
      </c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2" t="s">
        <v>52</v>
      </c>
      <c r="AW321" s="2" t="s">
        <v>1313</v>
      </c>
      <c r="AX321" s="2" t="s">
        <v>52</v>
      </c>
      <c r="AY321" s="2" t="s">
        <v>52</v>
      </c>
    </row>
    <row r="322" spans="1:51" ht="30" customHeight="1">
      <c r="A322" s="8" t="s">
        <v>1049</v>
      </c>
      <c r="B322" s="8" t="s">
        <v>1050</v>
      </c>
      <c r="C322" s="8" t="s">
        <v>789</v>
      </c>
      <c r="D322" s="9">
        <v>1</v>
      </c>
      <c r="E322" s="13">
        <f>TRUNC(SUMIF(V321:V324, RIGHTB(O322, 1), F321:F324)*U322, 2)</f>
        <v>0</v>
      </c>
      <c r="F322" s="14">
        <f>TRUNC(E322*D322,1)</f>
        <v>0</v>
      </c>
      <c r="G322" s="13">
        <v>0</v>
      </c>
      <c r="H322" s="14">
        <f>TRUNC(G322*D322,1)</f>
        <v>0</v>
      </c>
      <c r="I322" s="13">
        <v>0</v>
      </c>
      <c r="J322" s="14">
        <f>TRUNC(I322*D322,1)</f>
        <v>0</v>
      </c>
      <c r="K322" s="13">
        <f t="shared" si="78"/>
        <v>0</v>
      </c>
      <c r="L322" s="14">
        <f t="shared" si="78"/>
        <v>0</v>
      </c>
      <c r="M322" s="8" t="s">
        <v>52</v>
      </c>
      <c r="N322" s="2" t="s">
        <v>235</v>
      </c>
      <c r="O322" s="2" t="s">
        <v>790</v>
      </c>
      <c r="P322" s="2" t="s">
        <v>65</v>
      </c>
      <c r="Q322" s="2" t="s">
        <v>65</v>
      </c>
      <c r="R322" s="2" t="s">
        <v>65</v>
      </c>
      <c r="S322" s="3">
        <v>0</v>
      </c>
      <c r="T322" s="3">
        <v>0</v>
      </c>
      <c r="U322" s="3">
        <v>0.02</v>
      </c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52</v>
      </c>
      <c r="AW322" s="2" t="s">
        <v>1314</v>
      </c>
      <c r="AX322" s="2" t="s">
        <v>52</v>
      </c>
      <c r="AY322" s="2" t="s">
        <v>52</v>
      </c>
    </row>
    <row r="323" spans="1:51" ht="30" customHeight="1">
      <c r="A323" s="8" t="s">
        <v>1052</v>
      </c>
      <c r="B323" s="8" t="s">
        <v>884</v>
      </c>
      <c r="C323" s="8" t="s">
        <v>885</v>
      </c>
      <c r="D323" s="9">
        <v>8.9999999999999993E-3</v>
      </c>
      <c r="E323" s="13">
        <f>단가대비표!O180</f>
        <v>0</v>
      </c>
      <c r="F323" s="14">
        <f>TRUNC(E323*D323,1)</f>
        <v>0</v>
      </c>
      <c r="G323" s="13">
        <f>단가대비표!P180</f>
        <v>0</v>
      </c>
      <c r="H323" s="14">
        <f>TRUNC(G323*D323,1)</f>
        <v>0</v>
      </c>
      <c r="I323" s="13">
        <f>단가대비표!V180</f>
        <v>0</v>
      </c>
      <c r="J323" s="14">
        <f>TRUNC(I323*D323,1)</f>
        <v>0</v>
      </c>
      <c r="K323" s="13">
        <f t="shared" si="78"/>
        <v>0</v>
      </c>
      <c r="L323" s="14">
        <f t="shared" si="78"/>
        <v>0</v>
      </c>
      <c r="M323" s="8" t="s">
        <v>52</v>
      </c>
      <c r="N323" s="2" t="s">
        <v>235</v>
      </c>
      <c r="O323" s="2" t="s">
        <v>1053</v>
      </c>
      <c r="P323" s="2" t="s">
        <v>65</v>
      </c>
      <c r="Q323" s="2" t="s">
        <v>65</v>
      </c>
      <c r="R323" s="2" t="s">
        <v>64</v>
      </c>
      <c r="S323" s="3"/>
      <c r="T323" s="3"/>
      <c r="U323" s="3"/>
      <c r="V323" s="3"/>
      <c r="W323" s="3">
        <v>2</v>
      </c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2" t="s">
        <v>52</v>
      </c>
      <c r="AW323" s="2" t="s">
        <v>1315</v>
      </c>
      <c r="AX323" s="2" t="s">
        <v>52</v>
      </c>
      <c r="AY323" s="2" t="s">
        <v>52</v>
      </c>
    </row>
    <row r="324" spans="1:51" ht="30" customHeight="1">
      <c r="A324" s="8" t="s">
        <v>959</v>
      </c>
      <c r="B324" s="8" t="s">
        <v>960</v>
      </c>
      <c r="C324" s="8" t="s">
        <v>789</v>
      </c>
      <c r="D324" s="9">
        <v>1</v>
      </c>
      <c r="E324" s="13">
        <f>TRUNC(SUMIF(W321:W324, RIGHTB(O324, 1), H321:H324)*U324, 2)</f>
        <v>0</v>
      </c>
      <c r="F324" s="14">
        <f>TRUNC(E324*D324,1)</f>
        <v>0</v>
      </c>
      <c r="G324" s="13">
        <v>0</v>
      </c>
      <c r="H324" s="14">
        <f>TRUNC(G324*D324,1)</f>
        <v>0</v>
      </c>
      <c r="I324" s="13">
        <v>0</v>
      </c>
      <c r="J324" s="14">
        <f>TRUNC(I324*D324,1)</f>
        <v>0</v>
      </c>
      <c r="K324" s="13">
        <f t="shared" si="78"/>
        <v>0</v>
      </c>
      <c r="L324" s="14">
        <f t="shared" si="78"/>
        <v>0</v>
      </c>
      <c r="M324" s="8" t="s">
        <v>52</v>
      </c>
      <c r="N324" s="2" t="s">
        <v>235</v>
      </c>
      <c r="O324" s="2" t="s">
        <v>1004</v>
      </c>
      <c r="P324" s="2" t="s">
        <v>65</v>
      </c>
      <c r="Q324" s="2" t="s">
        <v>65</v>
      </c>
      <c r="R324" s="2" t="s">
        <v>65</v>
      </c>
      <c r="S324" s="3">
        <v>1</v>
      </c>
      <c r="T324" s="3">
        <v>0</v>
      </c>
      <c r="U324" s="3">
        <v>0.03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2" t="s">
        <v>52</v>
      </c>
      <c r="AW324" s="2" t="s">
        <v>1316</v>
      </c>
      <c r="AX324" s="2" t="s">
        <v>52</v>
      </c>
      <c r="AY324" s="2" t="s">
        <v>52</v>
      </c>
    </row>
    <row r="325" spans="1:51" ht="30" customHeight="1">
      <c r="A325" s="8" t="s">
        <v>888</v>
      </c>
      <c r="B325" s="8" t="s">
        <v>52</v>
      </c>
      <c r="C325" s="8" t="s">
        <v>52</v>
      </c>
      <c r="D325" s="9"/>
      <c r="E325" s="13"/>
      <c r="F325" s="14">
        <f>TRUNC(SUMIF(N321:N324, N320, F321:F324),0)</f>
        <v>0</v>
      </c>
      <c r="G325" s="13"/>
      <c r="H325" s="14">
        <f>TRUNC(SUMIF(N321:N324, N320, H321:H324),0)</f>
        <v>0</v>
      </c>
      <c r="I325" s="13"/>
      <c r="J325" s="14">
        <f>TRUNC(SUMIF(N321:N324, N320, J321:J324),0)</f>
        <v>0</v>
      </c>
      <c r="K325" s="13"/>
      <c r="L325" s="14">
        <f>F325+H325+J325</f>
        <v>0</v>
      </c>
      <c r="M325" s="8" t="s">
        <v>52</v>
      </c>
      <c r="N325" s="2" t="s">
        <v>212</v>
      </c>
      <c r="O325" s="2" t="s">
        <v>212</v>
      </c>
      <c r="P325" s="2" t="s">
        <v>52</v>
      </c>
      <c r="Q325" s="2" t="s">
        <v>52</v>
      </c>
      <c r="R325" s="2" t="s">
        <v>52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52</v>
      </c>
      <c r="AW325" s="2" t="s">
        <v>52</v>
      </c>
      <c r="AX325" s="2" t="s">
        <v>52</v>
      </c>
      <c r="AY325" s="2" t="s">
        <v>52</v>
      </c>
    </row>
    <row r="326" spans="1:51" ht="30" customHeight="1">
      <c r="A326" s="9"/>
      <c r="B326" s="9"/>
      <c r="C326" s="9"/>
      <c r="D326" s="9"/>
      <c r="E326" s="13"/>
      <c r="F326" s="14"/>
      <c r="G326" s="13"/>
      <c r="H326" s="14"/>
      <c r="I326" s="13"/>
      <c r="J326" s="14"/>
      <c r="K326" s="13"/>
      <c r="L326" s="14"/>
      <c r="M326" s="9"/>
    </row>
    <row r="327" spans="1:51" ht="30" customHeight="1">
      <c r="A327" s="140" t="s">
        <v>1317</v>
      </c>
      <c r="B327" s="140"/>
      <c r="C327" s="140"/>
      <c r="D327" s="140"/>
      <c r="E327" s="141"/>
      <c r="F327" s="142"/>
      <c r="G327" s="141"/>
      <c r="H327" s="142"/>
      <c r="I327" s="141"/>
      <c r="J327" s="142"/>
      <c r="K327" s="141"/>
      <c r="L327" s="142"/>
      <c r="M327" s="140"/>
      <c r="N327" s="1" t="s">
        <v>98</v>
      </c>
    </row>
    <row r="328" spans="1:51" ht="30" customHeight="1">
      <c r="A328" s="8" t="s">
        <v>94</v>
      </c>
      <c r="B328" s="8" t="s">
        <v>1318</v>
      </c>
      <c r="C328" s="8" t="s">
        <v>61</v>
      </c>
      <c r="D328" s="9">
        <v>1.1000000000000001</v>
      </c>
      <c r="E328" s="13">
        <f>단가대비표!O13</f>
        <v>0</v>
      </c>
      <c r="F328" s="14">
        <f>TRUNC(E328*D328,1)</f>
        <v>0</v>
      </c>
      <c r="G328" s="13">
        <f>단가대비표!P13</f>
        <v>0</v>
      </c>
      <c r="H328" s="14">
        <f>TRUNC(G328*D328,1)</f>
        <v>0</v>
      </c>
      <c r="I328" s="13">
        <f>단가대비표!V13</f>
        <v>0</v>
      </c>
      <c r="J328" s="14">
        <f>TRUNC(I328*D328,1)</f>
        <v>0</v>
      </c>
      <c r="K328" s="13">
        <f t="shared" ref="K328:L331" si="79">TRUNC(E328+G328+I328,1)</f>
        <v>0</v>
      </c>
      <c r="L328" s="14">
        <f t="shared" si="79"/>
        <v>0</v>
      </c>
      <c r="M328" s="8" t="s">
        <v>52</v>
      </c>
      <c r="N328" s="2" t="s">
        <v>98</v>
      </c>
      <c r="O328" s="2" t="s">
        <v>1319</v>
      </c>
      <c r="P328" s="2" t="s">
        <v>65</v>
      </c>
      <c r="Q328" s="2" t="s">
        <v>65</v>
      </c>
      <c r="R328" s="2" t="s">
        <v>64</v>
      </c>
      <c r="S328" s="3"/>
      <c r="T328" s="3"/>
      <c r="U328" s="3"/>
      <c r="V328" s="3">
        <v>1</v>
      </c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2" t="s">
        <v>52</v>
      </c>
      <c r="AW328" s="2" t="s">
        <v>1320</v>
      </c>
      <c r="AX328" s="2" t="s">
        <v>52</v>
      </c>
      <c r="AY328" s="2" t="s">
        <v>52</v>
      </c>
    </row>
    <row r="329" spans="1:51" ht="30" customHeight="1">
      <c r="A329" s="8" t="s">
        <v>1049</v>
      </c>
      <c r="B329" s="8" t="s">
        <v>1050</v>
      </c>
      <c r="C329" s="8" t="s">
        <v>789</v>
      </c>
      <c r="D329" s="9">
        <v>1</v>
      </c>
      <c r="E329" s="13">
        <f>TRUNC(SUMIF(V328:V331, RIGHTB(O329, 1), F328:F331)*U329, 2)</f>
        <v>0</v>
      </c>
      <c r="F329" s="14">
        <f>TRUNC(E329*D329,1)</f>
        <v>0</v>
      </c>
      <c r="G329" s="13">
        <v>0</v>
      </c>
      <c r="H329" s="14">
        <f>TRUNC(G329*D329,1)</f>
        <v>0</v>
      </c>
      <c r="I329" s="13">
        <v>0</v>
      </c>
      <c r="J329" s="14">
        <f>TRUNC(I329*D329,1)</f>
        <v>0</v>
      </c>
      <c r="K329" s="13">
        <f t="shared" si="79"/>
        <v>0</v>
      </c>
      <c r="L329" s="14">
        <f t="shared" si="79"/>
        <v>0</v>
      </c>
      <c r="M329" s="8" t="s">
        <v>52</v>
      </c>
      <c r="N329" s="2" t="s">
        <v>98</v>
      </c>
      <c r="O329" s="2" t="s">
        <v>790</v>
      </c>
      <c r="P329" s="2" t="s">
        <v>65</v>
      </c>
      <c r="Q329" s="2" t="s">
        <v>65</v>
      </c>
      <c r="R329" s="2" t="s">
        <v>65</v>
      </c>
      <c r="S329" s="3">
        <v>0</v>
      </c>
      <c r="T329" s="3">
        <v>0</v>
      </c>
      <c r="U329" s="3">
        <v>0.02</v>
      </c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2" t="s">
        <v>52</v>
      </c>
      <c r="AW329" s="2" t="s">
        <v>1321</v>
      </c>
      <c r="AX329" s="2" t="s">
        <v>52</v>
      </c>
      <c r="AY329" s="2" t="s">
        <v>52</v>
      </c>
    </row>
    <row r="330" spans="1:51" ht="30" customHeight="1">
      <c r="A330" s="8" t="s">
        <v>1052</v>
      </c>
      <c r="B330" s="8" t="s">
        <v>884</v>
      </c>
      <c r="C330" s="8" t="s">
        <v>885</v>
      </c>
      <c r="D330" s="9">
        <v>8.9999999999999993E-3</v>
      </c>
      <c r="E330" s="13">
        <f>단가대비표!O180</f>
        <v>0</v>
      </c>
      <c r="F330" s="14">
        <f>TRUNC(E330*D330,1)</f>
        <v>0</v>
      </c>
      <c r="G330" s="13">
        <f>단가대비표!P180</f>
        <v>0</v>
      </c>
      <c r="H330" s="14">
        <f>TRUNC(G330*D330,1)</f>
        <v>0</v>
      </c>
      <c r="I330" s="13">
        <f>단가대비표!V180</f>
        <v>0</v>
      </c>
      <c r="J330" s="14">
        <f>TRUNC(I330*D330,1)</f>
        <v>0</v>
      </c>
      <c r="K330" s="13">
        <f t="shared" si="79"/>
        <v>0</v>
      </c>
      <c r="L330" s="14">
        <f t="shared" si="79"/>
        <v>0</v>
      </c>
      <c r="M330" s="8" t="s">
        <v>52</v>
      </c>
      <c r="N330" s="2" t="s">
        <v>98</v>
      </c>
      <c r="O330" s="2" t="s">
        <v>1053</v>
      </c>
      <c r="P330" s="2" t="s">
        <v>65</v>
      </c>
      <c r="Q330" s="2" t="s">
        <v>65</v>
      </c>
      <c r="R330" s="2" t="s">
        <v>64</v>
      </c>
      <c r="S330" s="3"/>
      <c r="T330" s="3"/>
      <c r="U330" s="3"/>
      <c r="V330" s="3"/>
      <c r="W330" s="3">
        <v>2</v>
      </c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52</v>
      </c>
      <c r="AW330" s="2" t="s">
        <v>1322</v>
      </c>
      <c r="AX330" s="2" t="s">
        <v>52</v>
      </c>
      <c r="AY330" s="2" t="s">
        <v>52</v>
      </c>
    </row>
    <row r="331" spans="1:51" ht="30" customHeight="1">
      <c r="A331" s="8" t="s">
        <v>959</v>
      </c>
      <c r="B331" s="8" t="s">
        <v>960</v>
      </c>
      <c r="C331" s="8" t="s">
        <v>789</v>
      </c>
      <c r="D331" s="9">
        <v>1</v>
      </c>
      <c r="E331" s="13">
        <f>TRUNC(SUMIF(W328:W331, RIGHTB(O331, 1), H328:H331)*U331, 2)</f>
        <v>0</v>
      </c>
      <c r="F331" s="14">
        <f>TRUNC(E331*D331,1)</f>
        <v>0</v>
      </c>
      <c r="G331" s="13">
        <v>0</v>
      </c>
      <c r="H331" s="14">
        <f>TRUNC(G331*D331,1)</f>
        <v>0</v>
      </c>
      <c r="I331" s="13">
        <v>0</v>
      </c>
      <c r="J331" s="14">
        <f>TRUNC(I331*D331,1)</f>
        <v>0</v>
      </c>
      <c r="K331" s="13">
        <f t="shared" si="79"/>
        <v>0</v>
      </c>
      <c r="L331" s="14">
        <f t="shared" si="79"/>
        <v>0</v>
      </c>
      <c r="M331" s="8" t="s">
        <v>52</v>
      </c>
      <c r="N331" s="2" t="s">
        <v>98</v>
      </c>
      <c r="O331" s="2" t="s">
        <v>1004</v>
      </c>
      <c r="P331" s="2" t="s">
        <v>65</v>
      </c>
      <c r="Q331" s="2" t="s">
        <v>65</v>
      </c>
      <c r="R331" s="2" t="s">
        <v>65</v>
      </c>
      <c r="S331" s="3">
        <v>1</v>
      </c>
      <c r="T331" s="3">
        <v>0</v>
      </c>
      <c r="U331" s="3">
        <v>0.03</v>
      </c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2" t="s">
        <v>52</v>
      </c>
      <c r="AW331" s="2" t="s">
        <v>1323</v>
      </c>
      <c r="AX331" s="2" t="s">
        <v>52</v>
      </c>
      <c r="AY331" s="2" t="s">
        <v>52</v>
      </c>
    </row>
    <row r="332" spans="1:51" ht="30" customHeight="1">
      <c r="A332" s="8" t="s">
        <v>888</v>
      </c>
      <c r="B332" s="8" t="s">
        <v>52</v>
      </c>
      <c r="C332" s="8" t="s">
        <v>52</v>
      </c>
      <c r="D332" s="9"/>
      <c r="E332" s="13"/>
      <c r="F332" s="14">
        <f>TRUNC(SUMIF(N328:N331, N327, F328:F331),0)</f>
        <v>0</v>
      </c>
      <c r="G332" s="13"/>
      <c r="H332" s="14">
        <f>TRUNC(SUMIF(N328:N331, N327, H328:H331),0)</f>
        <v>0</v>
      </c>
      <c r="I332" s="13"/>
      <c r="J332" s="14">
        <f>TRUNC(SUMIF(N328:N331, N327, J328:J331),0)</f>
        <v>0</v>
      </c>
      <c r="K332" s="13"/>
      <c r="L332" s="14">
        <f>F332+H332+J332</f>
        <v>0</v>
      </c>
      <c r="M332" s="8" t="s">
        <v>52</v>
      </c>
      <c r="N332" s="2" t="s">
        <v>212</v>
      </c>
      <c r="O332" s="2" t="s">
        <v>212</v>
      </c>
      <c r="P332" s="2" t="s">
        <v>52</v>
      </c>
      <c r="Q332" s="2" t="s">
        <v>52</v>
      </c>
      <c r="R332" s="2" t="s">
        <v>52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2" t="s">
        <v>52</v>
      </c>
      <c r="AW332" s="2" t="s">
        <v>52</v>
      </c>
      <c r="AX332" s="2" t="s">
        <v>52</v>
      </c>
      <c r="AY332" s="2" t="s">
        <v>52</v>
      </c>
    </row>
    <row r="333" spans="1:51" ht="30" customHeight="1">
      <c r="A333" s="9"/>
      <c r="B333" s="9"/>
      <c r="C333" s="9"/>
      <c r="D333" s="9"/>
      <c r="E333" s="13"/>
      <c r="F333" s="14"/>
      <c r="G333" s="13"/>
      <c r="H333" s="14"/>
      <c r="I333" s="13"/>
      <c r="J333" s="14"/>
      <c r="K333" s="13"/>
      <c r="L333" s="14"/>
      <c r="M333" s="9"/>
    </row>
    <row r="334" spans="1:51" ht="30" customHeight="1">
      <c r="A334" s="140" t="s">
        <v>1324</v>
      </c>
      <c r="B334" s="140"/>
      <c r="C334" s="140"/>
      <c r="D334" s="140"/>
      <c r="E334" s="141"/>
      <c r="F334" s="142"/>
      <c r="G334" s="141"/>
      <c r="H334" s="142"/>
      <c r="I334" s="141"/>
      <c r="J334" s="142"/>
      <c r="K334" s="141"/>
      <c r="L334" s="142"/>
      <c r="M334" s="140"/>
      <c r="N334" s="1" t="s">
        <v>102</v>
      </c>
    </row>
    <row r="335" spans="1:51" ht="30" customHeight="1">
      <c r="A335" s="8" t="s">
        <v>94</v>
      </c>
      <c r="B335" s="8" t="s">
        <v>1325</v>
      </c>
      <c r="C335" s="8" t="s">
        <v>61</v>
      </c>
      <c r="D335" s="9">
        <v>1.1000000000000001</v>
      </c>
      <c r="E335" s="13">
        <f>단가대비표!O14</f>
        <v>0</v>
      </c>
      <c r="F335" s="14">
        <f>TRUNC(E335*D335,1)</f>
        <v>0</v>
      </c>
      <c r="G335" s="13">
        <f>단가대비표!P14</f>
        <v>0</v>
      </c>
      <c r="H335" s="14">
        <f>TRUNC(G335*D335,1)</f>
        <v>0</v>
      </c>
      <c r="I335" s="13">
        <f>단가대비표!V14</f>
        <v>0</v>
      </c>
      <c r="J335" s="14">
        <f>TRUNC(I335*D335,1)</f>
        <v>0</v>
      </c>
      <c r="K335" s="13">
        <f t="shared" ref="K335:L338" si="80">TRUNC(E335+G335+I335,1)</f>
        <v>0</v>
      </c>
      <c r="L335" s="14">
        <f t="shared" si="80"/>
        <v>0</v>
      </c>
      <c r="M335" s="8" t="s">
        <v>52</v>
      </c>
      <c r="N335" s="2" t="s">
        <v>102</v>
      </c>
      <c r="O335" s="2" t="s">
        <v>1326</v>
      </c>
      <c r="P335" s="2" t="s">
        <v>65</v>
      </c>
      <c r="Q335" s="2" t="s">
        <v>65</v>
      </c>
      <c r="R335" s="2" t="s">
        <v>64</v>
      </c>
      <c r="S335" s="3"/>
      <c r="T335" s="3"/>
      <c r="U335" s="3"/>
      <c r="V335" s="3">
        <v>1</v>
      </c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2" t="s">
        <v>52</v>
      </c>
      <c r="AW335" s="2" t="s">
        <v>1327</v>
      </c>
      <c r="AX335" s="2" t="s">
        <v>52</v>
      </c>
      <c r="AY335" s="2" t="s">
        <v>52</v>
      </c>
    </row>
    <row r="336" spans="1:51" ht="30" customHeight="1">
      <c r="A336" s="8" t="s">
        <v>1049</v>
      </c>
      <c r="B336" s="8" t="s">
        <v>1050</v>
      </c>
      <c r="C336" s="8" t="s">
        <v>789</v>
      </c>
      <c r="D336" s="9">
        <v>1</v>
      </c>
      <c r="E336" s="13">
        <f>TRUNC(SUMIF(V335:V338, RIGHTB(O336, 1), F335:F338)*U336, 2)</f>
        <v>0</v>
      </c>
      <c r="F336" s="14">
        <f>TRUNC(E336*D336,1)</f>
        <v>0</v>
      </c>
      <c r="G336" s="13">
        <v>0</v>
      </c>
      <c r="H336" s="14">
        <f>TRUNC(G336*D336,1)</f>
        <v>0</v>
      </c>
      <c r="I336" s="13">
        <v>0</v>
      </c>
      <c r="J336" s="14">
        <f>TRUNC(I336*D336,1)</f>
        <v>0</v>
      </c>
      <c r="K336" s="13">
        <f t="shared" si="80"/>
        <v>0</v>
      </c>
      <c r="L336" s="14">
        <f t="shared" si="80"/>
        <v>0</v>
      </c>
      <c r="M336" s="8" t="s">
        <v>52</v>
      </c>
      <c r="N336" s="2" t="s">
        <v>102</v>
      </c>
      <c r="O336" s="2" t="s">
        <v>790</v>
      </c>
      <c r="P336" s="2" t="s">
        <v>65</v>
      </c>
      <c r="Q336" s="2" t="s">
        <v>65</v>
      </c>
      <c r="R336" s="2" t="s">
        <v>65</v>
      </c>
      <c r="S336" s="3">
        <v>0</v>
      </c>
      <c r="T336" s="3">
        <v>0</v>
      </c>
      <c r="U336" s="3">
        <v>0.02</v>
      </c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2" t="s">
        <v>52</v>
      </c>
      <c r="AW336" s="2" t="s">
        <v>1328</v>
      </c>
      <c r="AX336" s="2" t="s">
        <v>52</v>
      </c>
      <c r="AY336" s="2" t="s">
        <v>52</v>
      </c>
    </row>
    <row r="337" spans="1:51" ht="30" customHeight="1">
      <c r="A337" s="8" t="s">
        <v>1052</v>
      </c>
      <c r="B337" s="8" t="s">
        <v>884</v>
      </c>
      <c r="C337" s="8" t="s">
        <v>885</v>
      </c>
      <c r="D337" s="9">
        <v>8.9999999999999993E-3</v>
      </c>
      <c r="E337" s="13">
        <f>단가대비표!O180</f>
        <v>0</v>
      </c>
      <c r="F337" s="14">
        <f>TRUNC(E337*D337,1)</f>
        <v>0</v>
      </c>
      <c r="G337" s="13">
        <f>단가대비표!P180</f>
        <v>0</v>
      </c>
      <c r="H337" s="14">
        <f>TRUNC(G337*D337,1)</f>
        <v>0</v>
      </c>
      <c r="I337" s="13">
        <f>단가대비표!V180</f>
        <v>0</v>
      </c>
      <c r="J337" s="14">
        <f>TRUNC(I337*D337,1)</f>
        <v>0</v>
      </c>
      <c r="K337" s="13">
        <f t="shared" si="80"/>
        <v>0</v>
      </c>
      <c r="L337" s="14">
        <f t="shared" si="80"/>
        <v>0</v>
      </c>
      <c r="M337" s="8" t="s">
        <v>52</v>
      </c>
      <c r="N337" s="2" t="s">
        <v>102</v>
      </c>
      <c r="O337" s="2" t="s">
        <v>1053</v>
      </c>
      <c r="P337" s="2" t="s">
        <v>65</v>
      </c>
      <c r="Q337" s="2" t="s">
        <v>65</v>
      </c>
      <c r="R337" s="2" t="s">
        <v>64</v>
      </c>
      <c r="S337" s="3"/>
      <c r="T337" s="3"/>
      <c r="U337" s="3"/>
      <c r="V337" s="3"/>
      <c r="W337" s="3">
        <v>2</v>
      </c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2" t="s">
        <v>52</v>
      </c>
      <c r="AW337" s="2" t="s">
        <v>1329</v>
      </c>
      <c r="AX337" s="2" t="s">
        <v>52</v>
      </c>
      <c r="AY337" s="2" t="s">
        <v>52</v>
      </c>
    </row>
    <row r="338" spans="1:51" ht="30" customHeight="1">
      <c r="A338" s="8" t="s">
        <v>959</v>
      </c>
      <c r="B338" s="8" t="s">
        <v>960</v>
      </c>
      <c r="C338" s="8" t="s">
        <v>789</v>
      </c>
      <c r="D338" s="9">
        <v>1</v>
      </c>
      <c r="E338" s="13">
        <f>TRUNC(SUMIF(W335:W338, RIGHTB(O338, 1), H335:H338)*U338, 2)</f>
        <v>0</v>
      </c>
      <c r="F338" s="14">
        <f>TRUNC(E338*D338,1)</f>
        <v>0</v>
      </c>
      <c r="G338" s="13">
        <v>0</v>
      </c>
      <c r="H338" s="14">
        <f>TRUNC(G338*D338,1)</f>
        <v>0</v>
      </c>
      <c r="I338" s="13">
        <v>0</v>
      </c>
      <c r="J338" s="14">
        <f>TRUNC(I338*D338,1)</f>
        <v>0</v>
      </c>
      <c r="K338" s="13">
        <f t="shared" si="80"/>
        <v>0</v>
      </c>
      <c r="L338" s="14">
        <f t="shared" si="80"/>
        <v>0</v>
      </c>
      <c r="M338" s="8" t="s">
        <v>52</v>
      </c>
      <c r="N338" s="2" t="s">
        <v>102</v>
      </c>
      <c r="O338" s="2" t="s">
        <v>1004</v>
      </c>
      <c r="P338" s="2" t="s">
        <v>65</v>
      </c>
      <c r="Q338" s="2" t="s">
        <v>65</v>
      </c>
      <c r="R338" s="2" t="s">
        <v>65</v>
      </c>
      <c r="S338" s="3">
        <v>1</v>
      </c>
      <c r="T338" s="3">
        <v>0</v>
      </c>
      <c r="U338" s="3">
        <v>0.03</v>
      </c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2" t="s">
        <v>52</v>
      </c>
      <c r="AW338" s="2" t="s">
        <v>1330</v>
      </c>
      <c r="AX338" s="2" t="s">
        <v>52</v>
      </c>
      <c r="AY338" s="2" t="s">
        <v>52</v>
      </c>
    </row>
    <row r="339" spans="1:51" ht="30" customHeight="1">
      <c r="A339" s="8" t="s">
        <v>888</v>
      </c>
      <c r="B339" s="8" t="s">
        <v>52</v>
      </c>
      <c r="C339" s="8" t="s">
        <v>52</v>
      </c>
      <c r="D339" s="9"/>
      <c r="E339" s="13"/>
      <c r="F339" s="14">
        <f>TRUNC(SUMIF(N335:N338, N334, F335:F338),0)</f>
        <v>0</v>
      </c>
      <c r="G339" s="13"/>
      <c r="H339" s="14">
        <f>TRUNC(SUMIF(N335:N338, N334, H335:H338),0)</f>
        <v>0</v>
      </c>
      <c r="I339" s="13"/>
      <c r="J339" s="14">
        <f>TRUNC(SUMIF(N335:N338, N334, J335:J338),0)</f>
        <v>0</v>
      </c>
      <c r="K339" s="13"/>
      <c r="L339" s="14">
        <f>F339+H339+J339</f>
        <v>0</v>
      </c>
      <c r="M339" s="8" t="s">
        <v>52</v>
      </c>
      <c r="N339" s="2" t="s">
        <v>212</v>
      </c>
      <c r="O339" s="2" t="s">
        <v>212</v>
      </c>
      <c r="P339" s="2" t="s">
        <v>52</v>
      </c>
      <c r="Q339" s="2" t="s">
        <v>52</v>
      </c>
      <c r="R339" s="2" t="s">
        <v>52</v>
      </c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2" t="s">
        <v>52</v>
      </c>
      <c r="AW339" s="2" t="s">
        <v>52</v>
      </c>
      <c r="AX339" s="2" t="s">
        <v>52</v>
      </c>
      <c r="AY339" s="2" t="s">
        <v>52</v>
      </c>
    </row>
    <row r="340" spans="1:51" ht="30" customHeight="1">
      <c r="A340" s="9"/>
      <c r="B340" s="9"/>
      <c r="C340" s="9"/>
      <c r="D340" s="9"/>
      <c r="E340" s="13"/>
      <c r="F340" s="14"/>
      <c r="G340" s="13"/>
      <c r="H340" s="14"/>
      <c r="I340" s="13"/>
      <c r="J340" s="14"/>
      <c r="K340" s="13"/>
      <c r="L340" s="14"/>
      <c r="M340" s="9"/>
    </row>
    <row r="341" spans="1:51" ht="30" customHeight="1">
      <c r="A341" s="140" t="s">
        <v>1331</v>
      </c>
      <c r="B341" s="140"/>
      <c r="C341" s="140"/>
      <c r="D341" s="140"/>
      <c r="E341" s="141"/>
      <c r="F341" s="142"/>
      <c r="G341" s="141"/>
      <c r="H341" s="142"/>
      <c r="I341" s="141"/>
      <c r="J341" s="142"/>
      <c r="K341" s="141"/>
      <c r="L341" s="142"/>
      <c r="M341" s="140"/>
      <c r="N341" s="1" t="s">
        <v>547</v>
      </c>
    </row>
    <row r="342" spans="1:51" ht="30" customHeight="1">
      <c r="A342" s="8" t="s">
        <v>94</v>
      </c>
      <c r="B342" s="8" t="s">
        <v>1332</v>
      </c>
      <c r="C342" s="8" t="s">
        <v>61</v>
      </c>
      <c r="D342" s="9">
        <v>1.1000000000000001</v>
      </c>
      <c r="E342" s="13">
        <f>단가대비표!O15</f>
        <v>0</v>
      </c>
      <c r="F342" s="14">
        <f>TRUNC(E342*D342,1)</f>
        <v>0</v>
      </c>
      <c r="G342" s="13">
        <f>단가대비표!P15</f>
        <v>0</v>
      </c>
      <c r="H342" s="14">
        <f>TRUNC(G342*D342,1)</f>
        <v>0</v>
      </c>
      <c r="I342" s="13">
        <f>단가대비표!V15</f>
        <v>0</v>
      </c>
      <c r="J342" s="14">
        <f>TRUNC(I342*D342,1)</f>
        <v>0</v>
      </c>
      <c r="K342" s="13">
        <f t="shared" ref="K342:L345" si="81">TRUNC(E342+G342+I342,1)</f>
        <v>0</v>
      </c>
      <c r="L342" s="14">
        <f t="shared" si="81"/>
        <v>0</v>
      </c>
      <c r="M342" s="8" t="s">
        <v>52</v>
      </c>
      <c r="N342" s="2" t="s">
        <v>547</v>
      </c>
      <c r="O342" s="2" t="s">
        <v>1333</v>
      </c>
      <c r="P342" s="2" t="s">
        <v>65</v>
      </c>
      <c r="Q342" s="2" t="s">
        <v>65</v>
      </c>
      <c r="R342" s="2" t="s">
        <v>64</v>
      </c>
      <c r="S342" s="3"/>
      <c r="T342" s="3"/>
      <c r="U342" s="3"/>
      <c r="V342" s="3">
        <v>1</v>
      </c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2" t="s">
        <v>52</v>
      </c>
      <c r="AW342" s="2" t="s">
        <v>1334</v>
      </c>
      <c r="AX342" s="2" t="s">
        <v>52</v>
      </c>
      <c r="AY342" s="2" t="s">
        <v>52</v>
      </c>
    </row>
    <row r="343" spans="1:51" ht="30" customHeight="1">
      <c r="A343" s="8" t="s">
        <v>1049</v>
      </c>
      <c r="B343" s="8" t="s">
        <v>1050</v>
      </c>
      <c r="C343" s="8" t="s">
        <v>789</v>
      </c>
      <c r="D343" s="9">
        <v>1</v>
      </c>
      <c r="E343" s="13">
        <f>TRUNC(SUMIF(V342:V345, RIGHTB(O343, 1), F342:F345)*U343, 2)</f>
        <v>0</v>
      </c>
      <c r="F343" s="14">
        <f>TRUNC(E343*D343,1)</f>
        <v>0</v>
      </c>
      <c r="G343" s="13">
        <v>0</v>
      </c>
      <c r="H343" s="14">
        <f>TRUNC(G343*D343,1)</f>
        <v>0</v>
      </c>
      <c r="I343" s="13">
        <v>0</v>
      </c>
      <c r="J343" s="14">
        <f>TRUNC(I343*D343,1)</f>
        <v>0</v>
      </c>
      <c r="K343" s="13">
        <f t="shared" si="81"/>
        <v>0</v>
      </c>
      <c r="L343" s="14">
        <f t="shared" si="81"/>
        <v>0</v>
      </c>
      <c r="M343" s="8" t="s">
        <v>52</v>
      </c>
      <c r="N343" s="2" t="s">
        <v>547</v>
      </c>
      <c r="O343" s="2" t="s">
        <v>790</v>
      </c>
      <c r="P343" s="2" t="s">
        <v>65</v>
      </c>
      <c r="Q343" s="2" t="s">
        <v>65</v>
      </c>
      <c r="R343" s="2" t="s">
        <v>65</v>
      </c>
      <c r="S343" s="3">
        <v>0</v>
      </c>
      <c r="T343" s="3">
        <v>0</v>
      </c>
      <c r="U343" s="3">
        <v>0.02</v>
      </c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2" t="s">
        <v>52</v>
      </c>
      <c r="AW343" s="2" t="s">
        <v>1335</v>
      </c>
      <c r="AX343" s="2" t="s">
        <v>52</v>
      </c>
      <c r="AY343" s="2" t="s">
        <v>52</v>
      </c>
    </row>
    <row r="344" spans="1:51" ht="30" customHeight="1">
      <c r="A344" s="8" t="s">
        <v>1052</v>
      </c>
      <c r="B344" s="8" t="s">
        <v>884</v>
      </c>
      <c r="C344" s="8" t="s">
        <v>885</v>
      </c>
      <c r="D344" s="9">
        <v>1.0500000000000001E-2</v>
      </c>
      <c r="E344" s="13">
        <f>단가대비표!O180</f>
        <v>0</v>
      </c>
      <c r="F344" s="14">
        <f>TRUNC(E344*D344,1)</f>
        <v>0</v>
      </c>
      <c r="G344" s="13">
        <f>단가대비표!P180</f>
        <v>0</v>
      </c>
      <c r="H344" s="14">
        <f>TRUNC(G344*D344,1)</f>
        <v>0</v>
      </c>
      <c r="I344" s="13">
        <f>단가대비표!V180</f>
        <v>0</v>
      </c>
      <c r="J344" s="14">
        <f>TRUNC(I344*D344,1)</f>
        <v>0</v>
      </c>
      <c r="K344" s="13">
        <f t="shared" si="81"/>
        <v>0</v>
      </c>
      <c r="L344" s="14">
        <f t="shared" si="81"/>
        <v>0</v>
      </c>
      <c r="M344" s="8" t="s">
        <v>52</v>
      </c>
      <c r="N344" s="2" t="s">
        <v>547</v>
      </c>
      <c r="O344" s="2" t="s">
        <v>1053</v>
      </c>
      <c r="P344" s="2" t="s">
        <v>65</v>
      </c>
      <c r="Q344" s="2" t="s">
        <v>65</v>
      </c>
      <c r="R344" s="2" t="s">
        <v>64</v>
      </c>
      <c r="S344" s="3"/>
      <c r="T344" s="3"/>
      <c r="U344" s="3"/>
      <c r="V344" s="3"/>
      <c r="W344" s="3">
        <v>2</v>
      </c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2" t="s">
        <v>52</v>
      </c>
      <c r="AW344" s="2" t="s">
        <v>1336</v>
      </c>
      <c r="AX344" s="2" t="s">
        <v>52</v>
      </c>
      <c r="AY344" s="2" t="s">
        <v>52</v>
      </c>
    </row>
    <row r="345" spans="1:51" ht="30" customHeight="1">
      <c r="A345" s="8" t="s">
        <v>959</v>
      </c>
      <c r="B345" s="8" t="s">
        <v>960</v>
      </c>
      <c r="C345" s="8" t="s">
        <v>789</v>
      </c>
      <c r="D345" s="9">
        <v>1</v>
      </c>
      <c r="E345" s="13">
        <f>TRUNC(SUMIF(W342:W345, RIGHTB(O345, 1), H342:H345)*U345, 2)</f>
        <v>0</v>
      </c>
      <c r="F345" s="14">
        <f>TRUNC(E345*D345,1)</f>
        <v>0</v>
      </c>
      <c r="G345" s="13">
        <v>0</v>
      </c>
      <c r="H345" s="14">
        <f>TRUNC(G345*D345,1)</f>
        <v>0</v>
      </c>
      <c r="I345" s="13">
        <v>0</v>
      </c>
      <c r="J345" s="14">
        <f>TRUNC(I345*D345,1)</f>
        <v>0</v>
      </c>
      <c r="K345" s="13">
        <f t="shared" si="81"/>
        <v>0</v>
      </c>
      <c r="L345" s="14">
        <f t="shared" si="81"/>
        <v>0</v>
      </c>
      <c r="M345" s="8" t="s">
        <v>52</v>
      </c>
      <c r="N345" s="2" t="s">
        <v>547</v>
      </c>
      <c r="O345" s="2" t="s">
        <v>1004</v>
      </c>
      <c r="P345" s="2" t="s">
        <v>65</v>
      </c>
      <c r="Q345" s="2" t="s">
        <v>65</v>
      </c>
      <c r="R345" s="2" t="s">
        <v>65</v>
      </c>
      <c r="S345" s="3">
        <v>1</v>
      </c>
      <c r="T345" s="3">
        <v>0</v>
      </c>
      <c r="U345" s="3">
        <v>0.03</v>
      </c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52</v>
      </c>
      <c r="AW345" s="2" t="s">
        <v>1337</v>
      </c>
      <c r="AX345" s="2" t="s">
        <v>52</v>
      </c>
      <c r="AY345" s="2" t="s">
        <v>52</v>
      </c>
    </row>
    <row r="346" spans="1:51" ht="30" customHeight="1">
      <c r="A346" s="8" t="s">
        <v>888</v>
      </c>
      <c r="B346" s="8" t="s">
        <v>52</v>
      </c>
      <c r="C346" s="8" t="s">
        <v>52</v>
      </c>
      <c r="D346" s="9"/>
      <c r="E346" s="13"/>
      <c r="F346" s="14">
        <f>TRUNC(SUMIF(N342:N345, N341, F342:F345),0)</f>
        <v>0</v>
      </c>
      <c r="G346" s="13"/>
      <c r="H346" s="14">
        <f>TRUNC(SUMIF(N342:N345, N341, H342:H345),0)</f>
        <v>0</v>
      </c>
      <c r="I346" s="13"/>
      <c r="J346" s="14">
        <f>TRUNC(SUMIF(N342:N345, N341, J342:J345),0)</f>
        <v>0</v>
      </c>
      <c r="K346" s="13"/>
      <c r="L346" s="14">
        <f>F346+H346+J346</f>
        <v>0</v>
      </c>
      <c r="M346" s="8" t="s">
        <v>52</v>
      </c>
      <c r="N346" s="2" t="s">
        <v>212</v>
      </c>
      <c r="O346" s="2" t="s">
        <v>212</v>
      </c>
      <c r="P346" s="2" t="s">
        <v>52</v>
      </c>
      <c r="Q346" s="2" t="s">
        <v>52</v>
      </c>
      <c r="R346" s="2" t="s">
        <v>52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52</v>
      </c>
      <c r="AW346" s="2" t="s">
        <v>52</v>
      </c>
      <c r="AX346" s="2" t="s">
        <v>52</v>
      </c>
      <c r="AY346" s="2" t="s">
        <v>52</v>
      </c>
    </row>
    <row r="347" spans="1:51" ht="30" customHeight="1">
      <c r="A347" s="9"/>
      <c r="B347" s="9"/>
      <c r="C347" s="9"/>
      <c r="D347" s="9"/>
      <c r="E347" s="13"/>
      <c r="F347" s="14"/>
      <c r="G347" s="13"/>
      <c r="H347" s="14"/>
      <c r="I347" s="13"/>
      <c r="J347" s="14"/>
      <c r="K347" s="13"/>
      <c r="L347" s="14"/>
      <c r="M347" s="9"/>
    </row>
    <row r="348" spans="1:51" ht="30" customHeight="1">
      <c r="A348" s="140" t="s">
        <v>1338</v>
      </c>
      <c r="B348" s="140"/>
      <c r="C348" s="140"/>
      <c r="D348" s="140"/>
      <c r="E348" s="141"/>
      <c r="F348" s="142"/>
      <c r="G348" s="141"/>
      <c r="H348" s="142"/>
      <c r="I348" s="141"/>
      <c r="J348" s="142"/>
      <c r="K348" s="141"/>
      <c r="L348" s="142"/>
      <c r="M348" s="140"/>
      <c r="N348" s="1" t="s">
        <v>495</v>
      </c>
    </row>
    <row r="349" spans="1:51" ht="30" customHeight="1">
      <c r="A349" s="8" t="s">
        <v>1340</v>
      </c>
      <c r="B349" s="8" t="s">
        <v>1341</v>
      </c>
      <c r="C349" s="8" t="s">
        <v>61</v>
      </c>
      <c r="D349" s="9">
        <v>1.05</v>
      </c>
      <c r="E349" s="13">
        <f>단가대비표!O16</f>
        <v>0</v>
      </c>
      <c r="F349" s="14">
        <f>TRUNC(E349*D349,1)</f>
        <v>0</v>
      </c>
      <c r="G349" s="13">
        <f>단가대비표!P16</f>
        <v>0</v>
      </c>
      <c r="H349" s="14">
        <f>TRUNC(G349*D349,1)</f>
        <v>0</v>
      </c>
      <c r="I349" s="13">
        <f>단가대비표!V16</f>
        <v>0</v>
      </c>
      <c r="J349" s="14">
        <f>TRUNC(I349*D349,1)</f>
        <v>0</v>
      </c>
      <c r="K349" s="13">
        <f t="shared" ref="K349:L352" si="82">TRUNC(E349+G349+I349,1)</f>
        <v>0</v>
      </c>
      <c r="L349" s="14">
        <f t="shared" si="82"/>
        <v>0</v>
      </c>
      <c r="M349" s="8" t="s">
        <v>52</v>
      </c>
      <c r="N349" s="2" t="s">
        <v>495</v>
      </c>
      <c r="O349" s="2" t="s">
        <v>1342</v>
      </c>
      <c r="P349" s="2" t="s">
        <v>65</v>
      </c>
      <c r="Q349" s="2" t="s">
        <v>65</v>
      </c>
      <c r="R349" s="2" t="s">
        <v>64</v>
      </c>
      <c r="S349" s="3"/>
      <c r="T349" s="3"/>
      <c r="U349" s="3"/>
      <c r="V349" s="3">
        <v>1</v>
      </c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52</v>
      </c>
      <c r="AW349" s="2" t="s">
        <v>1343</v>
      </c>
      <c r="AX349" s="2" t="s">
        <v>52</v>
      </c>
      <c r="AY349" s="2" t="s">
        <v>52</v>
      </c>
    </row>
    <row r="350" spans="1:51" ht="30" customHeight="1">
      <c r="A350" s="8" t="s">
        <v>1049</v>
      </c>
      <c r="B350" s="8" t="s">
        <v>1050</v>
      </c>
      <c r="C350" s="8" t="s">
        <v>789</v>
      </c>
      <c r="D350" s="9">
        <v>1</v>
      </c>
      <c r="E350" s="13">
        <f>TRUNC(SUMIF(V349:V352, RIGHTB(O350, 1), F349:F352)*U350, 2)</f>
        <v>0</v>
      </c>
      <c r="F350" s="14">
        <f>TRUNC(E350*D350,1)</f>
        <v>0</v>
      </c>
      <c r="G350" s="13">
        <v>0</v>
      </c>
      <c r="H350" s="14">
        <f>TRUNC(G350*D350,1)</f>
        <v>0</v>
      </c>
      <c r="I350" s="13">
        <v>0</v>
      </c>
      <c r="J350" s="14">
        <f>TRUNC(I350*D350,1)</f>
        <v>0</v>
      </c>
      <c r="K350" s="13">
        <f t="shared" si="82"/>
        <v>0</v>
      </c>
      <c r="L350" s="14">
        <f t="shared" si="82"/>
        <v>0</v>
      </c>
      <c r="M350" s="8" t="s">
        <v>52</v>
      </c>
      <c r="N350" s="2" t="s">
        <v>495</v>
      </c>
      <c r="O350" s="2" t="s">
        <v>790</v>
      </c>
      <c r="P350" s="2" t="s">
        <v>65</v>
      </c>
      <c r="Q350" s="2" t="s">
        <v>65</v>
      </c>
      <c r="R350" s="2" t="s">
        <v>65</v>
      </c>
      <c r="S350" s="3">
        <v>0</v>
      </c>
      <c r="T350" s="3">
        <v>0</v>
      </c>
      <c r="U350" s="3">
        <v>0.02</v>
      </c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52</v>
      </c>
      <c r="AW350" s="2" t="s">
        <v>1344</v>
      </c>
      <c r="AX350" s="2" t="s">
        <v>52</v>
      </c>
      <c r="AY350" s="2" t="s">
        <v>52</v>
      </c>
    </row>
    <row r="351" spans="1:51" ht="30" customHeight="1">
      <c r="A351" s="8" t="s">
        <v>1345</v>
      </c>
      <c r="B351" s="8" t="s">
        <v>884</v>
      </c>
      <c r="C351" s="8" t="s">
        <v>885</v>
      </c>
      <c r="D351" s="9">
        <v>1.4E-2</v>
      </c>
      <c r="E351" s="13">
        <f>단가대비표!O181</f>
        <v>0</v>
      </c>
      <c r="F351" s="14">
        <f>TRUNC(E351*D351,1)</f>
        <v>0</v>
      </c>
      <c r="G351" s="13">
        <f>단가대비표!P181</f>
        <v>0</v>
      </c>
      <c r="H351" s="14">
        <f>TRUNC(G351*D351,1)</f>
        <v>0</v>
      </c>
      <c r="I351" s="13">
        <f>단가대비표!V181</f>
        <v>0</v>
      </c>
      <c r="J351" s="14">
        <f>TRUNC(I351*D351,1)</f>
        <v>0</v>
      </c>
      <c r="K351" s="13">
        <f t="shared" si="82"/>
        <v>0</v>
      </c>
      <c r="L351" s="14">
        <f t="shared" si="82"/>
        <v>0</v>
      </c>
      <c r="M351" s="8" t="s">
        <v>52</v>
      </c>
      <c r="N351" s="2" t="s">
        <v>495</v>
      </c>
      <c r="O351" s="2" t="s">
        <v>1346</v>
      </c>
      <c r="P351" s="2" t="s">
        <v>65</v>
      </c>
      <c r="Q351" s="2" t="s">
        <v>65</v>
      </c>
      <c r="R351" s="2" t="s">
        <v>64</v>
      </c>
      <c r="S351" s="3"/>
      <c r="T351" s="3"/>
      <c r="U351" s="3"/>
      <c r="V351" s="3"/>
      <c r="W351" s="3">
        <v>2</v>
      </c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2" t="s">
        <v>52</v>
      </c>
      <c r="AW351" s="2" t="s">
        <v>1347</v>
      </c>
      <c r="AX351" s="2" t="s">
        <v>52</v>
      </c>
      <c r="AY351" s="2" t="s">
        <v>52</v>
      </c>
    </row>
    <row r="352" spans="1:51" ht="30" customHeight="1">
      <c r="A352" s="8" t="s">
        <v>959</v>
      </c>
      <c r="B352" s="8" t="s">
        <v>960</v>
      </c>
      <c r="C352" s="8" t="s">
        <v>789</v>
      </c>
      <c r="D352" s="9">
        <v>1</v>
      </c>
      <c r="E352" s="13">
        <f>TRUNC(SUMIF(W349:W352, RIGHTB(O352, 1), H349:H352)*U352, 2)</f>
        <v>0</v>
      </c>
      <c r="F352" s="14">
        <f>TRUNC(E352*D352,1)</f>
        <v>0</v>
      </c>
      <c r="G352" s="13">
        <v>0</v>
      </c>
      <c r="H352" s="14">
        <f>TRUNC(G352*D352,1)</f>
        <v>0</v>
      </c>
      <c r="I352" s="13">
        <v>0</v>
      </c>
      <c r="J352" s="14">
        <f>TRUNC(I352*D352,1)</f>
        <v>0</v>
      </c>
      <c r="K352" s="13">
        <f t="shared" si="82"/>
        <v>0</v>
      </c>
      <c r="L352" s="14">
        <f t="shared" si="82"/>
        <v>0</v>
      </c>
      <c r="M352" s="8" t="s">
        <v>52</v>
      </c>
      <c r="N352" s="2" t="s">
        <v>495</v>
      </c>
      <c r="O352" s="2" t="s">
        <v>1004</v>
      </c>
      <c r="P352" s="2" t="s">
        <v>65</v>
      </c>
      <c r="Q352" s="2" t="s">
        <v>65</v>
      </c>
      <c r="R352" s="2" t="s">
        <v>65</v>
      </c>
      <c r="S352" s="3">
        <v>1</v>
      </c>
      <c r="T352" s="3">
        <v>0</v>
      </c>
      <c r="U352" s="3">
        <v>0.03</v>
      </c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2" t="s">
        <v>52</v>
      </c>
      <c r="AW352" s="2" t="s">
        <v>1348</v>
      </c>
      <c r="AX352" s="2" t="s">
        <v>52</v>
      </c>
      <c r="AY352" s="2" t="s">
        <v>52</v>
      </c>
    </row>
    <row r="353" spans="1:51" ht="30" customHeight="1">
      <c r="A353" s="8" t="s">
        <v>888</v>
      </c>
      <c r="B353" s="8" t="s">
        <v>52</v>
      </c>
      <c r="C353" s="8" t="s">
        <v>52</v>
      </c>
      <c r="D353" s="9"/>
      <c r="E353" s="13"/>
      <c r="F353" s="14">
        <f>TRUNC(SUMIF(N349:N352, N348, F349:F352),0)</f>
        <v>0</v>
      </c>
      <c r="G353" s="13"/>
      <c r="H353" s="14">
        <f>TRUNC(SUMIF(N349:N352, N348, H349:H352),0)</f>
        <v>0</v>
      </c>
      <c r="I353" s="13"/>
      <c r="J353" s="14">
        <f>TRUNC(SUMIF(N349:N352, N348, J349:J352),0)</f>
        <v>0</v>
      </c>
      <c r="K353" s="13"/>
      <c r="L353" s="14">
        <f>F353+H353+J353</f>
        <v>0</v>
      </c>
      <c r="M353" s="8" t="s">
        <v>52</v>
      </c>
      <c r="N353" s="2" t="s">
        <v>212</v>
      </c>
      <c r="O353" s="2" t="s">
        <v>212</v>
      </c>
      <c r="P353" s="2" t="s">
        <v>52</v>
      </c>
      <c r="Q353" s="2" t="s">
        <v>52</v>
      </c>
      <c r="R353" s="2" t="s">
        <v>52</v>
      </c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2" t="s">
        <v>52</v>
      </c>
      <c r="AW353" s="2" t="s">
        <v>52</v>
      </c>
      <c r="AX353" s="2" t="s">
        <v>52</v>
      </c>
      <c r="AY353" s="2" t="s">
        <v>52</v>
      </c>
    </row>
    <row r="354" spans="1:51" ht="30" customHeight="1">
      <c r="A354" s="9"/>
      <c r="B354" s="9"/>
      <c r="C354" s="9"/>
      <c r="D354" s="9"/>
      <c r="E354" s="13"/>
      <c r="F354" s="14"/>
      <c r="G354" s="13"/>
      <c r="H354" s="14"/>
      <c r="I354" s="13"/>
      <c r="J354" s="14"/>
      <c r="K354" s="13"/>
      <c r="L354" s="14"/>
      <c r="M354" s="9"/>
    </row>
    <row r="355" spans="1:51" ht="30" customHeight="1">
      <c r="A355" s="140" t="s">
        <v>1349</v>
      </c>
      <c r="B355" s="140"/>
      <c r="C355" s="140"/>
      <c r="D355" s="140"/>
      <c r="E355" s="141"/>
      <c r="F355" s="142"/>
      <c r="G355" s="141"/>
      <c r="H355" s="142"/>
      <c r="I355" s="141"/>
      <c r="J355" s="142"/>
      <c r="K355" s="141"/>
      <c r="L355" s="142"/>
      <c r="M355" s="140"/>
      <c r="N355" s="1" t="s">
        <v>107</v>
      </c>
    </row>
    <row r="356" spans="1:51" ht="30" customHeight="1">
      <c r="A356" s="8" t="s">
        <v>1340</v>
      </c>
      <c r="B356" s="8" t="s">
        <v>1350</v>
      </c>
      <c r="C356" s="8" t="s">
        <v>61</v>
      </c>
      <c r="D356" s="9">
        <v>1.05</v>
      </c>
      <c r="E356" s="13">
        <f>단가대비표!O17</f>
        <v>0</v>
      </c>
      <c r="F356" s="14">
        <f>TRUNC(E356*D356,1)</f>
        <v>0</v>
      </c>
      <c r="G356" s="13">
        <f>단가대비표!P17</f>
        <v>0</v>
      </c>
      <c r="H356" s="14">
        <f>TRUNC(G356*D356,1)</f>
        <v>0</v>
      </c>
      <c r="I356" s="13">
        <f>단가대비표!V17</f>
        <v>0</v>
      </c>
      <c r="J356" s="14">
        <f>TRUNC(I356*D356,1)</f>
        <v>0</v>
      </c>
      <c r="K356" s="13">
        <f t="shared" ref="K356:L359" si="83">TRUNC(E356+G356+I356,1)</f>
        <v>0</v>
      </c>
      <c r="L356" s="14">
        <f t="shared" si="83"/>
        <v>0</v>
      </c>
      <c r="M356" s="8" t="s">
        <v>52</v>
      </c>
      <c r="N356" s="2" t="s">
        <v>107</v>
      </c>
      <c r="O356" s="2" t="s">
        <v>1351</v>
      </c>
      <c r="P356" s="2" t="s">
        <v>65</v>
      </c>
      <c r="Q356" s="2" t="s">
        <v>65</v>
      </c>
      <c r="R356" s="2" t="s">
        <v>64</v>
      </c>
      <c r="S356" s="3"/>
      <c r="T356" s="3"/>
      <c r="U356" s="3"/>
      <c r="V356" s="3">
        <v>1</v>
      </c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2" t="s">
        <v>52</v>
      </c>
      <c r="AW356" s="2" t="s">
        <v>1352</v>
      </c>
      <c r="AX356" s="2" t="s">
        <v>52</v>
      </c>
      <c r="AY356" s="2" t="s">
        <v>52</v>
      </c>
    </row>
    <row r="357" spans="1:51" ht="30" customHeight="1">
      <c r="A357" s="8" t="s">
        <v>1049</v>
      </c>
      <c r="B357" s="8" t="s">
        <v>1050</v>
      </c>
      <c r="C357" s="8" t="s">
        <v>789</v>
      </c>
      <c r="D357" s="9">
        <v>1</v>
      </c>
      <c r="E357" s="13">
        <f>TRUNC(SUMIF(V356:V359, RIGHTB(O357, 1), F356:F359)*U357, 2)</f>
        <v>0</v>
      </c>
      <c r="F357" s="14">
        <f>TRUNC(E357*D357,1)</f>
        <v>0</v>
      </c>
      <c r="G357" s="13">
        <v>0</v>
      </c>
      <c r="H357" s="14">
        <f>TRUNC(G357*D357,1)</f>
        <v>0</v>
      </c>
      <c r="I357" s="13">
        <v>0</v>
      </c>
      <c r="J357" s="14">
        <f>TRUNC(I357*D357,1)</f>
        <v>0</v>
      </c>
      <c r="K357" s="13">
        <f t="shared" si="83"/>
        <v>0</v>
      </c>
      <c r="L357" s="14">
        <f t="shared" si="83"/>
        <v>0</v>
      </c>
      <c r="M357" s="8" t="s">
        <v>52</v>
      </c>
      <c r="N357" s="2" t="s">
        <v>107</v>
      </c>
      <c r="O357" s="2" t="s">
        <v>790</v>
      </c>
      <c r="P357" s="2" t="s">
        <v>65</v>
      </c>
      <c r="Q357" s="2" t="s">
        <v>65</v>
      </c>
      <c r="R357" s="2" t="s">
        <v>65</v>
      </c>
      <c r="S357" s="3">
        <v>0</v>
      </c>
      <c r="T357" s="3">
        <v>0</v>
      </c>
      <c r="U357" s="3">
        <v>0.02</v>
      </c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52</v>
      </c>
      <c r="AW357" s="2" t="s">
        <v>1353</v>
      </c>
      <c r="AX357" s="2" t="s">
        <v>52</v>
      </c>
      <c r="AY357" s="2" t="s">
        <v>52</v>
      </c>
    </row>
    <row r="358" spans="1:51" ht="30" customHeight="1">
      <c r="A358" s="8" t="s">
        <v>1345</v>
      </c>
      <c r="B358" s="8" t="s">
        <v>884</v>
      </c>
      <c r="C358" s="8" t="s">
        <v>885</v>
      </c>
      <c r="D358" s="9">
        <v>1.6E-2</v>
      </c>
      <c r="E358" s="13">
        <f>단가대비표!O181</f>
        <v>0</v>
      </c>
      <c r="F358" s="14">
        <f>TRUNC(E358*D358,1)</f>
        <v>0</v>
      </c>
      <c r="G358" s="13">
        <f>단가대비표!P181</f>
        <v>0</v>
      </c>
      <c r="H358" s="14">
        <f>TRUNC(G358*D358,1)</f>
        <v>0</v>
      </c>
      <c r="I358" s="13">
        <f>단가대비표!V181</f>
        <v>0</v>
      </c>
      <c r="J358" s="14">
        <f>TRUNC(I358*D358,1)</f>
        <v>0</v>
      </c>
      <c r="K358" s="13">
        <f t="shared" si="83"/>
        <v>0</v>
      </c>
      <c r="L358" s="14">
        <f t="shared" si="83"/>
        <v>0</v>
      </c>
      <c r="M358" s="8" t="s">
        <v>52</v>
      </c>
      <c r="N358" s="2" t="s">
        <v>107</v>
      </c>
      <c r="O358" s="2" t="s">
        <v>1346</v>
      </c>
      <c r="P358" s="2" t="s">
        <v>65</v>
      </c>
      <c r="Q358" s="2" t="s">
        <v>65</v>
      </c>
      <c r="R358" s="2" t="s">
        <v>64</v>
      </c>
      <c r="S358" s="3"/>
      <c r="T358" s="3"/>
      <c r="U358" s="3"/>
      <c r="V358" s="3"/>
      <c r="W358" s="3">
        <v>2</v>
      </c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2" t="s">
        <v>52</v>
      </c>
      <c r="AW358" s="2" t="s">
        <v>1354</v>
      </c>
      <c r="AX358" s="2" t="s">
        <v>52</v>
      </c>
      <c r="AY358" s="2" t="s">
        <v>52</v>
      </c>
    </row>
    <row r="359" spans="1:51" ht="30" customHeight="1">
      <c r="A359" s="8" t="s">
        <v>959</v>
      </c>
      <c r="B359" s="8" t="s">
        <v>960</v>
      </c>
      <c r="C359" s="8" t="s">
        <v>789</v>
      </c>
      <c r="D359" s="9">
        <v>1</v>
      </c>
      <c r="E359" s="13">
        <f>TRUNC(SUMIF(W356:W359, RIGHTB(O359, 1), H356:H359)*U359, 2)</f>
        <v>0</v>
      </c>
      <c r="F359" s="14">
        <f>TRUNC(E359*D359,1)</f>
        <v>0</v>
      </c>
      <c r="G359" s="13">
        <v>0</v>
      </c>
      <c r="H359" s="14">
        <f>TRUNC(G359*D359,1)</f>
        <v>0</v>
      </c>
      <c r="I359" s="13">
        <v>0</v>
      </c>
      <c r="J359" s="14">
        <f>TRUNC(I359*D359,1)</f>
        <v>0</v>
      </c>
      <c r="K359" s="13">
        <f t="shared" si="83"/>
        <v>0</v>
      </c>
      <c r="L359" s="14">
        <f t="shared" si="83"/>
        <v>0</v>
      </c>
      <c r="M359" s="8" t="s">
        <v>52</v>
      </c>
      <c r="N359" s="2" t="s">
        <v>107</v>
      </c>
      <c r="O359" s="2" t="s">
        <v>1004</v>
      </c>
      <c r="P359" s="2" t="s">
        <v>65</v>
      </c>
      <c r="Q359" s="2" t="s">
        <v>65</v>
      </c>
      <c r="R359" s="2" t="s">
        <v>65</v>
      </c>
      <c r="S359" s="3">
        <v>1</v>
      </c>
      <c r="T359" s="3">
        <v>0</v>
      </c>
      <c r="U359" s="3">
        <v>0.03</v>
      </c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2" t="s">
        <v>52</v>
      </c>
      <c r="AW359" s="2" t="s">
        <v>1355</v>
      </c>
      <c r="AX359" s="2" t="s">
        <v>52</v>
      </c>
      <c r="AY359" s="2" t="s">
        <v>52</v>
      </c>
    </row>
    <row r="360" spans="1:51" ht="30" customHeight="1">
      <c r="A360" s="8" t="s">
        <v>888</v>
      </c>
      <c r="B360" s="8" t="s">
        <v>52</v>
      </c>
      <c r="C360" s="8" t="s">
        <v>52</v>
      </c>
      <c r="D360" s="9"/>
      <c r="E360" s="13"/>
      <c r="F360" s="14">
        <f>TRUNC(SUMIF(N356:N359, N355, F356:F359),0)</f>
        <v>0</v>
      </c>
      <c r="G360" s="13"/>
      <c r="H360" s="14">
        <f>TRUNC(SUMIF(N356:N359, N355, H356:H359),0)</f>
        <v>0</v>
      </c>
      <c r="I360" s="13"/>
      <c r="J360" s="14">
        <f>TRUNC(SUMIF(N356:N359, N355, J356:J359),0)</f>
        <v>0</v>
      </c>
      <c r="K360" s="13"/>
      <c r="L360" s="14">
        <f>F360+H360+J360</f>
        <v>0</v>
      </c>
      <c r="M360" s="8" t="s">
        <v>52</v>
      </c>
      <c r="N360" s="2" t="s">
        <v>212</v>
      </c>
      <c r="O360" s="2" t="s">
        <v>212</v>
      </c>
      <c r="P360" s="2" t="s">
        <v>52</v>
      </c>
      <c r="Q360" s="2" t="s">
        <v>52</v>
      </c>
      <c r="R360" s="2" t="s">
        <v>52</v>
      </c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2" t="s">
        <v>52</v>
      </c>
      <c r="AW360" s="2" t="s">
        <v>52</v>
      </c>
      <c r="AX360" s="2" t="s">
        <v>52</v>
      </c>
      <c r="AY360" s="2" t="s">
        <v>52</v>
      </c>
    </row>
    <row r="361" spans="1:51" ht="30" customHeight="1">
      <c r="A361" s="9"/>
      <c r="B361" s="9"/>
      <c r="C361" s="9"/>
      <c r="D361" s="9"/>
      <c r="E361" s="13"/>
      <c r="F361" s="14"/>
      <c r="G361" s="13"/>
      <c r="H361" s="14"/>
      <c r="I361" s="13"/>
      <c r="J361" s="14"/>
      <c r="K361" s="13"/>
      <c r="L361" s="14"/>
      <c r="M361" s="9"/>
    </row>
    <row r="362" spans="1:51" ht="30" customHeight="1">
      <c r="A362" s="140" t="s">
        <v>1356</v>
      </c>
      <c r="B362" s="140"/>
      <c r="C362" s="140"/>
      <c r="D362" s="140"/>
      <c r="E362" s="141"/>
      <c r="F362" s="142"/>
      <c r="G362" s="141"/>
      <c r="H362" s="142"/>
      <c r="I362" s="141"/>
      <c r="J362" s="142"/>
      <c r="K362" s="141"/>
      <c r="L362" s="142"/>
      <c r="M362" s="140"/>
      <c r="N362" s="1" t="s">
        <v>240</v>
      </c>
    </row>
    <row r="363" spans="1:51" ht="30" customHeight="1">
      <c r="A363" s="8" t="s">
        <v>1340</v>
      </c>
      <c r="B363" s="8" t="s">
        <v>1357</v>
      </c>
      <c r="C363" s="8" t="s">
        <v>61</v>
      </c>
      <c r="D363" s="9">
        <v>1.05</v>
      </c>
      <c r="E363" s="13">
        <f>단가대비표!O18</f>
        <v>0</v>
      </c>
      <c r="F363" s="14">
        <f>TRUNC(E363*D363,1)</f>
        <v>0</v>
      </c>
      <c r="G363" s="13">
        <f>단가대비표!P18</f>
        <v>0</v>
      </c>
      <c r="H363" s="14">
        <f>TRUNC(G363*D363,1)</f>
        <v>0</v>
      </c>
      <c r="I363" s="13">
        <f>단가대비표!V18</f>
        <v>0</v>
      </c>
      <c r="J363" s="14">
        <f>TRUNC(I363*D363,1)</f>
        <v>0</v>
      </c>
      <c r="K363" s="13">
        <f t="shared" ref="K363:L366" si="84">TRUNC(E363+G363+I363,1)</f>
        <v>0</v>
      </c>
      <c r="L363" s="14">
        <f t="shared" si="84"/>
        <v>0</v>
      </c>
      <c r="M363" s="8" t="s">
        <v>52</v>
      </c>
      <c r="N363" s="2" t="s">
        <v>240</v>
      </c>
      <c r="O363" s="2" t="s">
        <v>1358</v>
      </c>
      <c r="P363" s="2" t="s">
        <v>65</v>
      </c>
      <c r="Q363" s="2" t="s">
        <v>65</v>
      </c>
      <c r="R363" s="2" t="s">
        <v>64</v>
      </c>
      <c r="S363" s="3"/>
      <c r="T363" s="3"/>
      <c r="U363" s="3"/>
      <c r="V363" s="3">
        <v>1</v>
      </c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52</v>
      </c>
      <c r="AW363" s="2" t="s">
        <v>1359</v>
      </c>
      <c r="AX363" s="2" t="s">
        <v>52</v>
      </c>
      <c r="AY363" s="2" t="s">
        <v>52</v>
      </c>
    </row>
    <row r="364" spans="1:51" ht="30" customHeight="1">
      <c r="A364" s="8" t="s">
        <v>1049</v>
      </c>
      <c r="B364" s="8" t="s">
        <v>1050</v>
      </c>
      <c r="C364" s="8" t="s">
        <v>789</v>
      </c>
      <c r="D364" s="9">
        <v>1</v>
      </c>
      <c r="E364" s="13">
        <f>TRUNC(SUMIF(V363:V366, RIGHTB(O364, 1), F363:F366)*U364, 2)</f>
        <v>0</v>
      </c>
      <c r="F364" s="14">
        <f>TRUNC(E364*D364,1)</f>
        <v>0</v>
      </c>
      <c r="G364" s="13">
        <v>0</v>
      </c>
      <c r="H364" s="14">
        <f>TRUNC(G364*D364,1)</f>
        <v>0</v>
      </c>
      <c r="I364" s="13">
        <v>0</v>
      </c>
      <c r="J364" s="14">
        <f>TRUNC(I364*D364,1)</f>
        <v>0</v>
      </c>
      <c r="K364" s="13">
        <f t="shared" si="84"/>
        <v>0</v>
      </c>
      <c r="L364" s="14">
        <f t="shared" si="84"/>
        <v>0</v>
      </c>
      <c r="M364" s="8" t="s">
        <v>52</v>
      </c>
      <c r="N364" s="2" t="s">
        <v>240</v>
      </c>
      <c r="O364" s="2" t="s">
        <v>790</v>
      </c>
      <c r="P364" s="2" t="s">
        <v>65</v>
      </c>
      <c r="Q364" s="2" t="s">
        <v>65</v>
      </c>
      <c r="R364" s="2" t="s">
        <v>65</v>
      </c>
      <c r="S364" s="3">
        <v>0</v>
      </c>
      <c r="T364" s="3">
        <v>0</v>
      </c>
      <c r="U364" s="3">
        <v>0.02</v>
      </c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2" t="s">
        <v>52</v>
      </c>
      <c r="AW364" s="2" t="s">
        <v>1360</v>
      </c>
      <c r="AX364" s="2" t="s">
        <v>52</v>
      </c>
      <c r="AY364" s="2" t="s">
        <v>52</v>
      </c>
    </row>
    <row r="365" spans="1:51" ht="30" customHeight="1">
      <c r="A365" s="8" t="s">
        <v>1345</v>
      </c>
      <c r="B365" s="8" t="s">
        <v>884</v>
      </c>
      <c r="C365" s="8" t="s">
        <v>885</v>
      </c>
      <c r="D365" s="9">
        <v>2.1999999999999999E-2</v>
      </c>
      <c r="E365" s="13">
        <f>단가대비표!O181</f>
        <v>0</v>
      </c>
      <c r="F365" s="14">
        <f>TRUNC(E365*D365,1)</f>
        <v>0</v>
      </c>
      <c r="G365" s="13">
        <f>단가대비표!P181</f>
        <v>0</v>
      </c>
      <c r="H365" s="14">
        <f>TRUNC(G365*D365,1)</f>
        <v>0</v>
      </c>
      <c r="I365" s="13">
        <f>단가대비표!V181</f>
        <v>0</v>
      </c>
      <c r="J365" s="14">
        <f>TRUNC(I365*D365,1)</f>
        <v>0</v>
      </c>
      <c r="K365" s="13">
        <f t="shared" si="84"/>
        <v>0</v>
      </c>
      <c r="L365" s="14">
        <f t="shared" si="84"/>
        <v>0</v>
      </c>
      <c r="M365" s="8" t="s">
        <v>52</v>
      </c>
      <c r="N365" s="2" t="s">
        <v>240</v>
      </c>
      <c r="O365" s="2" t="s">
        <v>1346</v>
      </c>
      <c r="P365" s="2" t="s">
        <v>65</v>
      </c>
      <c r="Q365" s="2" t="s">
        <v>65</v>
      </c>
      <c r="R365" s="2" t="s">
        <v>64</v>
      </c>
      <c r="S365" s="3"/>
      <c r="T365" s="3"/>
      <c r="U365" s="3"/>
      <c r="V365" s="3"/>
      <c r="W365" s="3">
        <v>2</v>
      </c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2" t="s">
        <v>52</v>
      </c>
      <c r="AW365" s="2" t="s">
        <v>1361</v>
      </c>
      <c r="AX365" s="2" t="s">
        <v>52</v>
      </c>
      <c r="AY365" s="2" t="s">
        <v>52</v>
      </c>
    </row>
    <row r="366" spans="1:51" ht="30" customHeight="1">
      <c r="A366" s="8" t="s">
        <v>959</v>
      </c>
      <c r="B366" s="8" t="s">
        <v>960</v>
      </c>
      <c r="C366" s="8" t="s">
        <v>789</v>
      </c>
      <c r="D366" s="9">
        <v>1</v>
      </c>
      <c r="E366" s="13">
        <f>TRUNC(SUMIF(W363:W366, RIGHTB(O366, 1), H363:H366)*U366, 2)</f>
        <v>0</v>
      </c>
      <c r="F366" s="14">
        <f>TRUNC(E366*D366,1)</f>
        <v>0</v>
      </c>
      <c r="G366" s="13">
        <v>0</v>
      </c>
      <c r="H366" s="14">
        <f>TRUNC(G366*D366,1)</f>
        <v>0</v>
      </c>
      <c r="I366" s="13">
        <v>0</v>
      </c>
      <c r="J366" s="14">
        <f>TRUNC(I366*D366,1)</f>
        <v>0</v>
      </c>
      <c r="K366" s="13">
        <f t="shared" si="84"/>
        <v>0</v>
      </c>
      <c r="L366" s="14">
        <f t="shared" si="84"/>
        <v>0</v>
      </c>
      <c r="M366" s="8" t="s">
        <v>52</v>
      </c>
      <c r="N366" s="2" t="s">
        <v>240</v>
      </c>
      <c r="O366" s="2" t="s">
        <v>1004</v>
      </c>
      <c r="P366" s="2" t="s">
        <v>65</v>
      </c>
      <c r="Q366" s="2" t="s">
        <v>65</v>
      </c>
      <c r="R366" s="2" t="s">
        <v>65</v>
      </c>
      <c r="S366" s="3">
        <v>1</v>
      </c>
      <c r="T366" s="3">
        <v>0</v>
      </c>
      <c r="U366" s="3">
        <v>0.03</v>
      </c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2" t="s">
        <v>52</v>
      </c>
      <c r="AW366" s="2" t="s">
        <v>1362</v>
      </c>
      <c r="AX366" s="2" t="s">
        <v>52</v>
      </c>
      <c r="AY366" s="2" t="s">
        <v>52</v>
      </c>
    </row>
    <row r="367" spans="1:51" ht="30" customHeight="1">
      <c r="A367" s="8" t="s">
        <v>888</v>
      </c>
      <c r="B367" s="8" t="s">
        <v>52</v>
      </c>
      <c r="C367" s="8" t="s">
        <v>52</v>
      </c>
      <c r="D367" s="9"/>
      <c r="E367" s="13"/>
      <c r="F367" s="14">
        <f>TRUNC(SUMIF(N363:N366, N362, F363:F366),0)</f>
        <v>0</v>
      </c>
      <c r="G367" s="13"/>
      <c r="H367" s="14">
        <f>TRUNC(SUMIF(N363:N366, N362, H363:H366),0)</f>
        <v>0</v>
      </c>
      <c r="I367" s="13"/>
      <c r="J367" s="14">
        <f>TRUNC(SUMIF(N363:N366, N362, J363:J366),0)</f>
        <v>0</v>
      </c>
      <c r="K367" s="13"/>
      <c r="L367" s="14">
        <f>F367+H367+J367</f>
        <v>0</v>
      </c>
      <c r="M367" s="8" t="s">
        <v>52</v>
      </c>
      <c r="N367" s="2" t="s">
        <v>212</v>
      </c>
      <c r="O367" s="2" t="s">
        <v>212</v>
      </c>
      <c r="P367" s="2" t="s">
        <v>52</v>
      </c>
      <c r="Q367" s="2" t="s">
        <v>52</v>
      </c>
      <c r="R367" s="2" t="s">
        <v>52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2" t="s">
        <v>52</v>
      </c>
      <c r="AW367" s="2" t="s">
        <v>52</v>
      </c>
      <c r="AX367" s="2" t="s">
        <v>52</v>
      </c>
      <c r="AY367" s="2" t="s">
        <v>52</v>
      </c>
    </row>
    <row r="368" spans="1:51" ht="30" customHeight="1">
      <c r="A368" s="9"/>
      <c r="B368" s="9"/>
      <c r="C368" s="9"/>
      <c r="D368" s="9"/>
      <c r="E368" s="13"/>
      <c r="F368" s="14"/>
      <c r="G368" s="13"/>
      <c r="H368" s="14"/>
      <c r="I368" s="13"/>
      <c r="J368" s="14"/>
      <c r="K368" s="13"/>
      <c r="L368" s="14"/>
      <c r="M368" s="9"/>
    </row>
    <row r="369" spans="1:51" ht="30" customHeight="1">
      <c r="A369" s="140" t="s">
        <v>1363</v>
      </c>
      <c r="B369" s="140"/>
      <c r="C369" s="140"/>
      <c r="D369" s="140"/>
      <c r="E369" s="141"/>
      <c r="F369" s="142"/>
      <c r="G369" s="141"/>
      <c r="H369" s="142"/>
      <c r="I369" s="141"/>
      <c r="J369" s="142"/>
      <c r="K369" s="141"/>
      <c r="L369" s="142"/>
      <c r="M369" s="140"/>
      <c r="N369" s="1" t="s">
        <v>111</v>
      </c>
    </row>
    <row r="370" spans="1:51" ht="30" customHeight="1">
      <c r="A370" s="8" t="s">
        <v>1340</v>
      </c>
      <c r="B370" s="8" t="s">
        <v>1364</v>
      </c>
      <c r="C370" s="8" t="s">
        <v>61</v>
      </c>
      <c r="D370" s="9">
        <v>1.05</v>
      </c>
      <c r="E370" s="13">
        <f>단가대비표!O19</f>
        <v>0</v>
      </c>
      <c r="F370" s="14">
        <f>TRUNC(E370*D370,1)</f>
        <v>0</v>
      </c>
      <c r="G370" s="13">
        <f>단가대비표!P19</f>
        <v>0</v>
      </c>
      <c r="H370" s="14">
        <f>TRUNC(G370*D370,1)</f>
        <v>0</v>
      </c>
      <c r="I370" s="13">
        <f>단가대비표!V19</f>
        <v>0</v>
      </c>
      <c r="J370" s="14">
        <f>TRUNC(I370*D370,1)</f>
        <v>0</v>
      </c>
      <c r="K370" s="13">
        <f t="shared" ref="K370:L373" si="85">TRUNC(E370+G370+I370,1)</f>
        <v>0</v>
      </c>
      <c r="L370" s="14">
        <f t="shared" si="85"/>
        <v>0</v>
      </c>
      <c r="M370" s="8" t="s">
        <v>52</v>
      </c>
      <c r="N370" s="2" t="s">
        <v>111</v>
      </c>
      <c r="O370" s="2" t="s">
        <v>1365</v>
      </c>
      <c r="P370" s="2" t="s">
        <v>65</v>
      </c>
      <c r="Q370" s="2" t="s">
        <v>65</v>
      </c>
      <c r="R370" s="2" t="s">
        <v>64</v>
      </c>
      <c r="S370" s="3"/>
      <c r="T370" s="3"/>
      <c r="U370" s="3"/>
      <c r="V370" s="3">
        <v>1</v>
      </c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2" t="s">
        <v>52</v>
      </c>
      <c r="AW370" s="2" t="s">
        <v>1366</v>
      </c>
      <c r="AX370" s="2" t="s">
        <v>52</v>
      </c>
      <c r="AY370" s="2" t="s">
        <v>52</v>
      </c>
    </row>
    <row r="371" spans="1:51" ht="30" customHeight="1">
      <c r="A371" s="8" t="s">
        <v>1049</v>
      </c>
      <c r="B371" s="8" t="s">
        <v>1050</v>
      </c>
      <c r="C371" s="8" t="s">
        <v>789</v>
      </c>
      <c r="D371" s="9">
        <v>1</v>
      </c>
      <c r="E371" s="13">
        <f>TRUNC(SUMIF(V370:V373, RIGHTB(O371, 1), F370:F373)*U371, 2)</f>
        <v>0</v>
      </c>
      <c r="F371" s="14">
        <f>TRUNC(E371*D371,1)</f>
        <v>0</v>
      </c>
      <c r="G371" s="13">
        <v>0</v>
      </c>
      <c r="H371" s="14">
        <f>TRUNC(G371*D371,1)</f>
        <v>0</v>
      </c>
      <c r="I371" s="13">
        <v>0</v>
      </c>
      <c r="J371" s="14">
        <f>TRUNC(I371*D371,1)</f>
        <v>0</v>
      </c>
      <c r="K371" s="13">
        <f t="shared" si="85"/>
        <v>0</v>
      </c>
      <c r="L371" s="14">
        <f t="shared" si="85"/>
        <v>0</v>
      </c>
      <c r="M371" s="8" t="s">
        <v>52</v>
      </c>
      <c r="N371" s="2" t="s">
        <v>111</v>
      </c>
      <c r="O371" s="2" t="s">
        <v>790</v>
      </c>
      <c r="P371" s="2" t="s">
        <v>65</v>
      </c>
      <c r="Q371" s="2" t="s">
        <v>65</v>
      </c>
      <c r="R371" s="2" t="s">
        <v>65</v>
      </c>
      <c r="S371" s="3">
        <v>0</v>
      </c>
      <c r="T371" s="3">
        <v>0</v>
      </c>
      <c r="U371" s="3">
        <v>0.02</v>
      </c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2" t="s">
        <v>52</v>
      </c>
      <c r="AW371" s="2" t="s">
        <v>1367</v>
      </c>
      <c r="AX371" s="2" t="s">
        <v>52</v>
      </c>
      <c r="AY371" s="2" t="s">
        <v>52</v>
      </c>
    </row>
    <row r="372" spans="1:51" ht="30" customHeight="1">
      <c r="A372" s="8" t="s">
        <v>1345</v>
      </c>
      <c r="B372" s="8" t="s">
        <v>884</v>
      </c>
      <c r="C372" s="8" t="s">
        <v>885</v>
      </c>
      <c r="D372" s="9">
        <v>3.4000000000000002E-2</v>
      </c>
      <c r="E372" s="13">
        <f>단가대비표!O181</f>
        <v>0</v>
      </c>
      <c r="F372" s="14">
        <f>TRUNC(E372*D372,1)</f>
        <v>0</v>
      </c>
      <c r="G372" s="13">
        <f>단가대비표!P181</f>
        <v>0</v>
      </c>
      <c r="H372" s="14">
        <f>TRUNC(G372*D372,1)</f>
        <v>0</v>
      </c>
      <c r="I372" s="13">
        <f>단가대비표!V181</f>
        <v>0</v>
      </c>
      <c r="J372" s="14">
        <f>TRUNC(I372*D372,1)</f>
        <v>0</v>
      </c>
      <c r="K372" s="13">
        <f t="shared" si="85"/>
        <v>0</v>
      </c>
      <c r="L372" s="14">
        <f t="shared" si="85"/>
        <v>0</v>
      </c>
      <c r="M372" s="8" t="s">
        <v>52</v>
      </c>
      <c r="N372" s="2" t="s">
        <v>111</v>
      </c>
      <c r="O372" s="2" t="s">
        <v>1346</v>
      </c>
      <c r="P372" s="2" t="s">
        <v>65</v>
      </c>
      <c r="Q372" s="2" t="s">
        <v>65</v>
      </c>
      <c r="R372" s="2" t="s">
        <v>64</v>
      </c>
      <c r="S372" s="3"/>
      <c r="T372" s="3"/>
      <c r="U372" s="3"/>
      <c r="V372" s="3"/>
      <c r="W372" s="3">
        <v>2</v>
      </c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2" t="s">
        <v>52</v>
      </c>
      <c r="AW372" s="2" t="s">
        <v>1368</v>
      </c>
      <c r="AX372" s="2" t="s">
        <v>52</v>
      </c>
      <c r="AY372" s="2" t="s">
        <v>52</v>
      </c>
    </row>
    <row r="373" spans="1:51" ht="30" customHeight="1">
      <c r="A373" s="8" t="s">
        <v>959</v>
      </c>
      <c r="B373" s="8" t="s">
        <v>960</v>
      </c>
      <c r="C373" s="8" t="s">
        <v>789</v>
      </c>
      <c r="D373" s="9">
        <v>1</v>
      </c>
      <c r="E373" s="13">
        <f>TRUNC(SUMIF(W370:W373, RIGHTB(O373, 1), H370:H373)*U373, 2)</f>
        <v>0</v>
      </c>
      <c r="F373" s="14">
        <f>TRUNC(E373*D373,1)</f>
        <v>0</v>
      </c>
      <c r="G373" s="13">
        <v>0</v>
      </c>
      <c r="H373" s="14">
        <f>TRUNC(G373*D373,1)</f>
        <v>0</v>
      </c>
      <c r="I373" s="13">
        <v>0</v>
      </c>
      <c r="J373" s="14">
        <f>TRUNC(I373*D373,1)</f>
        <v>0</v>
      </c>
      <c r="K373" s="13">
        <f t="shared" si="85"/>
        <v>0</v>
      </c>
      <c r="L373" s="14">
        <f t="shared" si="85"/>
        <v>0</v>
      </c>
      <c r="M373" s="8" t="s">
        <v>52</v>
      </c>
      <c r="N373" s="2" t="s">
        <v>111</v>
      </c>
      <c r="O373" s="2" t="s">
        <v>1004</v>
      </c>
      <c r="P373" s="2" t="s">
        <v>65</v>
      </c>
      <c r="Q373" s="2" t="s">
        <v>65</v>
      </c>
      <c r="R373" s="2" t="s">
        <v>65</v>
      </c>
      <c r="S373" s="3">
        <v>1</v>
      </c>
      <c r="T373" s="3">
        <v>0</v>
      </c>
      <c r="U373" s="3">
        <v>0.03</v>
      </c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52</v>
      </c>
      <c r="AW373" s="2" t="s">
        <v>1369</v>
      </c>
      <c r="AX373" s="2" t="s">
        <v>52</v>
      </c>
      <c r="AY373" s="2" t="s">
        <v>52</v>
      </c>
    </row>
    <row r="374" spans="1:51" ht="30" customHeight="1">
      <c r="A374" s="8" t="s">
        <v>888</v>
      </c>
      <c r="B374" s="8" t="s">
        <v>52</v>
      </c>
      <c r="C374" s="8" t="s">
        <v>52</v>
      </c>
      <c r="D374" s="9"/>
      <c r="E374" s="13"/>
      <c r="F374" s="14">
        <f>TRUNC(SUMIF(N370:N373, N369, F370:F373),0)</f>
        <v>0</v>
      </c>
      <c r="G374" s="13"/>
      <c r="H374" s="14">
        <f>TRUNC(SUMIF(N370:N373, N369, H370:H373),0)</f>
        <v>0</v>
      </c>
      <c r="I374" s="13"/>
      <c r="J374" s="14">
        <f>TRUNC(SUMIF(N370:N373, N369, J370:J373),0)</f>
        <v>0</v>
      </c>
      <c r="K374" s="13"/>
      <c r="L374" s="14">
        <f>F374+H374+J374</f>
        <v>0</v>
      </c>
      <c r="M374" s="8" t="s">
        <v>52</v>
      </c>
      <c r="N374" s="2" t="s">
        <v>212</v>
      </c>
      <c r="O374" s="2" t="s">
        <v>212</v>
      </c>
      <c r="P374" s="2" t="s">
        <v>52</v>
      </c>
      <c r="Q374" s="2" t="s">
        <v>52</v>
      </c>
      <c r="R374" s="2" t="s">
        <v>52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52</v>
      </c>
      <c r="AW374" s="2" t="s">
        <v>52</v>
      </c>
      <c r="AX374" s="2" t="s">
        <v>52</v>
      </c>
      <c r="AY374" s="2" t="s">
        <v>52</v>
      </c>
    </row>
    <row r="375" spans="1:51" ht="30" customHeight="1">
      <c r="A375" s="9"/>
      <c r="B375" s="9"/>
      <c r="C375" s="9"/>
      <c r="D375" s="9"/>
      <c r="E375" s="13"/>
      <c r="F375" s="14"/>
      <c r="G375" s="13"/>
      <c r="H375" s="14"/>
      <c r="I375" s="13"/>
      <c r="J375" s="14"/>
      <c r="K375" s="13"/>
      <c r="L375" s="14"/>
      <c r="M375" s="9"/>
    </row>
    <row r="376" spans="1:51" ht="30" customHeight="1">
      <c r="A376" s="140" t="s">
        <v>1370</v>
      </c>
      <c r="B376" s="140"/>
      <c r="C376" s="140"/>
      <c r="D376" s="140"/>
      <c r="E376" s="141"/>
      <c r="F376" s="142"/>
      <c r="G376" s="141"/>
      <c r="H376" s="142"/>
      <c r="I376" s="141"/>
      <c r="J376" s="142"/>
      <c r="K376" s="141"/>
      <c r="L376" s="142"/>
      <c r="M376" s="140"/>
      <c r="N376" s="1" t="s">
        <v>553</v>
      </c>
    </row>
    <row r="377" spans="1:51" ht="30" customHeight="1">
      <c r="A377" s="8" t="s">
        <v>1340</v>
      </c>
      <c r="B377" s="8" t="s">
        <v>1372</v>
      </c>
      <c r="C377" s="8" t="s">
        <v>61</v>
      </c>
      <c r="D377" s="9">
        <v>1.05</v>
      </c>
      <c r="E377" s="13">
        <f>단가대비표!O20</f>
        <v>0</v>
      </c>
      <c r="F377" s="14">
        <f>TRUNC(E377*D377,1)</f>
        <v>0</v>
      </c>
      <c r="G377" s="13">
        <f>단가대비표!P20</f>
        <v>0</v>
      </c>
      <c r="H377" s="14">
        <f>TRUNC(G377*D377,1)</f>
        <v>0</v>
      </c>
      <c r="I377" s="13">
        <f>단가대비표!V20</f>
        <v>0</v>
      </c>
      <c r="J377" s="14">
        <f>TRUNC(I377*D377,1)</f>
        <v>0</v>
      </c>
      <c r="K377" s="13">
        <f t="shared" ref="K377:L380" si="86">TRUNC(E377+G377+I377,1)</f>
        <v>0</v>
      </c>
      <c r="L377" s="14">
        <f t="shared" si="86"/>
        <v>0</v>
      </c>
      <c r="M377" s="8" t="s">
        <v>52</v>
      </c>
      <c r="N377" s="2" t="s">
        <v>553</v>
      </c>
      <c r="O377" s="2" t="s">
        <v>1373</v>
      </c>
      <c r="P377" s="2" t="s">
        <v>65</v>
      </c>
      <c r="Q377" s="2" t="s">
        <v>65</v>
      </c>
      <c r="R377" s="2" t="s">
        <v>64</v>
      </c>
      <c r="S377" s="3"/>
      <c r="T377" s="3"/>
      <c r="U377" s="3"/>
      <c r="V377" s="3">
        <v>1</v>
      </c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52</v>
      </c>
      <c r="AW377" s="2" t="s">
        <v>1374</v>
      </c>
      <c r="AX377" s="2" t="s">
        <v>52</v>
      </c>
      <c r="AY377" s="2" t="s">
        <v>52</v>
      </c>
    </row>
    <row r="378" spans="1:51" ht="30" customHeight="1">
      <c r="A378" s="8" t="s">
        <v>1049</v>
      </c>
      <c r="B378" s="8" t="s">
        <v>1050</v>
      </c>
      <c r="C378" s="8" t="s">
        <v>789</v>
      </c>
      <c r="D378" s="9">
        <v>1</v>
      </c>
      <c r="E378" s="13">
        <f>TRUNC(SUMIF(V377:V380, RIGHTB(O378, 1), F377:F380)*U378, 2)</f>
        <v>0</v>
      </c>
      <c r="F378" s="14">
        <f>TRUNC(E378*D378,1)</f>
        <v>0</v>
      </c>
      <c r="G378" s="13">
        <v>0</v>
      </c>
      <c r="H378" s="14">
        <f>TRUNC(G378*D378,1)</f>
        <v>0</v>
      </c>
      <c r="I378" s="13">
        <v>0</v>
      </c>
      <c r="J378" s="14">
        <f>TRUNC(I378*D378,1)</f>
        <v>0</v>
      </c>
      <c r="K378" s="13">
        <f t="shared" si="86"/>
        <v>0</v>
      </c>
      <c r="L378" s="14">
        <f t="shared" si="86"/>
        <v>0</v>
      </c>
      <c r="M378" s="8" t="s">
        <v>52</v>
      </c>
      <c r="N378" s="2" t="s">
        <v>553</v>
      </c>
      <c r="O378" s="2" t="s">
        <v>790</v>
      </c>
      <c r="P378" s="2" t="s">
        <v>65</v>
      </c>
      <c r="Q378" s="2" t="s">
        <v>65</v>
      </c>
      <c r="R378" s="2" t="s">
        <v>65</v>
      </c>
      <c r="S378" s="3">
        <v>0</v>
      </c>
      <c r="T378" s="3">
        <v>0</v>
      </c>
      <c r="U378" s="3">
        <v>0.02</v>
      </c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52</v>
      </c>
      <c r="AW378" s="2" t="s">
        <v>1375</v>
      </c>
      <c r="AX378" s="2" t="s">
        <v>52</v>
      </c>
      <c r="AY378" s="2" t="s">
        <v>52</v>
      </c>
    </row>
    <row r="379" spans="1:51" ht="30" customHeight="1">
      <c r="A379" s="8" t="s">
        <v>1345</v>
      </c>
      <c r="B379" s="8" t="s">
        <v>884</v>
      </c>
      <c r="C379" s="8" t="s">
        <v>885</v>
      </c>
      <c r="D379" s="9">
        <v>9.3600000000000003E-2</v>
      </c>
      <c r="E379" s="13">
        <f>단가대비표!O181</f>
        <v>0</v>
      </c>
      <c r="F379" s="14">
        <f>TRUNC(E379*D379,1)</f>
        <v>0</v>
      </c>
      <c r="G379" s="13">
        <f>단가대비표!P181</f>
        <v>0</v>
      </c>
      <c r="H379" s="14">
        <f>TRUNC(G379*D379,1)</f>
        <v>0</v>
      </c>
      <c r="I379" s="13">
        <f>단가대비표!V181</f>
        <v>0</v>
      </c>
      <c r="J379" s="14">
        <f>TRUNC(I379*D379,1)</f>
        <v>0</v>
      </c>
      <c r="K379" s="13">
        <f t="shared" si="86"/>
        <v>0</v>
      </c>
      <c r="L379" s="14">
        <f t="shared" si="86"/>
        <v>0</v>
      </c>
      <c r="M379" s="8" t="s">
        <v>52</v>
      </c>
      <c r="N379" s="2" t="s">
        <v>553</v>
      </c>
      <c r="O379" s="2" t="s">
        <v>1346</v>
      </c>
      <c r="P379" s="2" t="s">
        <v>65</v>
      </c>
      <c r="Q379" s="2" t="s">
        <v>65</v>
      </c>
      <c r="R379" s="2" t="s">
        <v>64</v>
      </c>
      <c r="S379" s="3"/>
      <c r="T379" s="3"/>
      <c r="U379" s="3"/>
      <c r="V379" s="3"/>
      <c r="W379" s="3">
        <v>2</v>
      </c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2" t="s">
        <v>52</v>
      </c>
      <c r="AW379" s="2" t="s">
        <v>1376</v>
      </c>
      <c r="AX379" s="2" t="s">
        <v>52</v>
      </c>
      <c r="AY379" s="2" t="s">
        <v>52</v>
      </c>
    </row>
    <row r="380" spans="1:51" ht="30" customHeight="1">
      <c r="A380" s="8" t="s">
        <v>959</v>
      </c>
      <c r="B380" s="8" t="s">
        <v>960</v>
      </c>
      <c r="C380" s="8" t="s">
        <v>789</v>
      </c>
      <c r="D380" s="9">
        <v>1</v>
      </c>
      <c r="E380" s="13">
        <f>TRUNC(SUMIF(W377:W380, RIGHTB(O380, 1), H377:H380)*U380, 2)</f>
        <v>0</v>
      </c>
      <c r="F380" s="14">
        <f>TRUNC(E380*D380,1)</f>
        <v>0</v>
      </c>
      <c r="G380" s="13">
        <v>0</v>
      </c>
      <c r="H380" s="14">
        <f>TRUNC(G380*D380,1)</f>
        <v>0</v>
      </c>
      <c r="I380" s="13">
        <v>0</v>
      </c>
      <c r="J380" s="14">
        <f>TRUNC(I380*D380,1)</f>
        <v>0</v>
      </c>
      <c r="K380" s="13">
        <f t="shared" si="86"/>
        <v>0</v>
      </c>
      <c r="L380" s="14">
        <f t="shared" si="86"/>
        <v>0</v>
      </c>
      <c r="M380" s="8" t="s">
        <v>52</v>
      </c>
      <c r="N380" s="2" t="s">
        <v>553</v>
      </c>
      <c r="O380" s="2" t="s">
        <v>1004</v>
      </c>
      <c r="P380" s="2" t="s">
        <v>65</v>
      </c>
      <c r="Q380" s="2" t="s">
        <v>65</v>
      </c>
      <c r="R380" s="2" t="s">
        <v>65</v>
      </c>
      <c r="S380" s="3">
        <v>1</v>
      </c>
      <c r="T380" s="3">
        <v>0</v>
      </c>
      <c r="U380" s="3">
        <v>0.03</v>
      </c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2" t="s">
        <v>52</v>
      </c>
      <c r="AW380" s="2" t="s">
        <v>1377</v>
      </c>
      <c r="AX380" s="2" t="s">
        <v>52</v>
      </c>
      <c r="AY380" s="2" t="s">
        <v>52</v>
      </c>
    </row>
    <row r="381" spans="1:51" ht="30" customHeight="1">
      <c r="A381" s="8" t="s">
        <v>888</v>
      </c>
      <c r="B381" s="8" t="s">
        <v>52</v>
      </c>
      <c r="C381" s="8" t="s">
        <v>52</v>
      </c>
      <c r="D381" s="9"/>
      <c r="E381" s="13"/>
      <c r="F381" s="14">
        <f>TRUNC(SUMIF(N377:N380, N376, F377:F380),0)</f>
        <v>0</v>
      </c>
      <c r="G381" s="13"/>
      <c r="H381" s="14">
        <f>TRUNC(SUMIF(N377:N380, N376, H377:H380),0)</f>
        <v>0</v>
      </c>
      <c r="I381" s="13"/>
      <c r="J381" s="14">
        <f>TRUNC(SUMIF(N377:N380, N376, J377:J380),0)</f>
        <v>0</v>
      </c>
      <c r="K381" s="13"/>
      <c r="L381" s="14">
        <f>F381+H381+J381</f>
        <v>0</v>
      </c>
      <c r="M381" s="8" t="s">
        <v>52</v>
      </c>
      <c r="N381" s="2" t="s">
        <v>212</v>
      </c>
      <c r="O381" s="2" t="s">
        <v>212</v>
      </c>
      <c r="P381" s="2" t="s">
        <v>52</v>
      </c>
      <c r="Q381" s="2" t="s">
        <v>52</v>
      </c>
      <c r="R381" s="2" t="s">
        <v>52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2" t="s">
        <v>52</v>
      </c>
      <c r="AW381" s="2" t="s">
        <v>52</v>
      </c>
      <c r="AX381" s="2" t="s">
        <v>52</v>
      </c>
      <c r="AY381" s="2" t="s">
        <v>52</v>
      </c>
    </row>
    <row r="382" spans="1:51" ht="30" customHeight="1">
      <c r="A382" s="9"/>
      <c r="B382" s="9"/>
      <c r="C382" s="9"/>
      <c r="D382" s="9"/>
      <c r="E382" s="13"/>
      <c r="F382" s="14"/>
      <c r="G382" s="13"/>
      <c r="H382" s="14"/>
      <c r="I382" s="13"/>
      <c r="J382" s="14"/>
      <c r="K382" s="13"/>
      <c r="L382" s="14"/>
      <c r="M382" s="9"/>
    </row>
    <row r="383" spans="1:51" ht="30" customHeight="1">
      <c r="A383" s="140" t="s">
        <v>1378</v>
      </c>
      <c r="B383" s="140"/>
      <c r="C383" s="140"/>
      <c r="D383" s="140"/>
      <c r="E383" s="141"/>
      <c r="F383" s="142"/>
      <c r="G383" s="141"/>
      <c r="H383" s="142"/>
      <c r="I383" s="141"/>
      <c r="J383" s="142"/>
      <c r="K383" s="141"/>
      <c r="L383" s="142"/>
      <c r="M383" s="140"/>
      <c r="N383" s="1" t="s">
        <v>244</v>
      </c>
    </row>
    <row r="384" spans="1:51" ht="30" customHeight="1">
      <c r="A384" s="8" t="s">
        <v>1379</v>
      </c>
      <c r="B384" s="8" t="s">
        <v>1380</v>
      </c>
      <c r="C384" s="8" t="s">
        <v>61</v>
      </c>
      <c r="D384" s="9">
        <v>1.05</v>
      </c>
      <c r="E384" s="13">
        <f>단가대비표!O22</f>
        <v>0</v>
      </c>
      <c r="F384" s="14">
        <f>TRUNC(E384*D384,1)</f>
        <v>0</v>
      </c>
      <c r="G384" s="13">
        <f>단가대비표!P22</f>
        <v>0</v>
      </c>
      <c r="H384" s="14">
        <f>TRUNC(G384*D384,1)</f>
        <v>0</v>
      </c>
      <c r="I384" s="13">
        <f>단가대비표!V22</f>
        <v>0</v>
      </c>
      <c r="J384" s="14">
        <f>TRUNC(I384*D384,1)</f>
        <v>0</v>
      </c>
      <c r="K384" s="13">
        <f t="shared" ref="K384:L387" si="87">TRUNC(E384+G384+I384,1)</f>
        <v>0</v>
      </c>
      <c r="L384" s="14">
        <f t="shared" si="87"/>
        <v>0</v>
      </c>
      <c r="M384" s="8" t="s">
        <v>52</v>
      </c>
      <c r="N384" s="2" t="s">
        <v>244</v>
      </c>
      <c r="O384" s="2" t="s">
        <v>1381</v>
      </c>
      <c r="P384" s="2" t="s">
        <v>65</v>
      </c>
      <c r="Q384" s="2" t="s">
        <v>65</v>
      </c>
      <c r="R384" s="2" t="s">
        <v>64</v>
      </c>
      <c r="S384" s="3"/>
      <c r="T384" s="3"/>
      <c r="U384" s="3"/>
      <c r="V384" s="3">
        <v>1</v>
      </c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2" t="s">
        <v>52</v>
      </c>
      <c r="AW384" s="2" t="s">
        <v>1382</v>
      </c>
      <c r="AX384" s="2" t="s">
        <v>52</v>
      </c>
      <c r="AY384" s="2" t="s">
        <v>52</v>
      </c>
    </row>
    <row r="385" spans="1:51" ht="30" customHeight="1">
      <c r="A385" s="8" t="s">
        <v>1049</v>
      </c>
      <c r="B385" s="8" t="s">
        <v>1050</v>
      </c>
      <c r="C385" s="8" t="s">
        <v>789</v>
      </c>
      <c r="D385" s="9">
        <v>1</v>
      </c>
      <c r="E385" s="13">
        <f>TRUNC(SUMIF(V384:V387, RIGHTB(O385, 1), F384:F387)*U385, 2)</f>
        <v>0</v>
      </c>
      <c r="F385" s="14">
        <f>TRUNC(E385*D385,1)</f>
        <v>0</v>
      </c>
      <c r="G385" s="13">
        <v>0</v>
      </c>
      <c r="H385" s="14">
        <f>TRUNC(G385*D385,1)</f>
        <v>0</v>
      </c>
      <c r="I385" s="13">
        <v>0</v>
      </c>
      <c r="J385" s="14">
        <f>TRUNC(I385*D385,1)</f>
        <v>0</v>
      </c>
      <c r="K385" s="13">
        <f t="shared" si="87"/>
        <v>0</v>
      </c>
      <c r="L385" s="14">
        <f t="shared" si="87"/>
        <v>0</v>
      </c>
      <c r="M385" s="8" t="s">
        <v>52</v>
      </c>
      <c r="N385" s="2" t="s">
        <v>244</v>
      </c>
      <c r="O385" s="2" t="s">
        <v>790</v>
      </c>
      <c r="P385" s="2" t="s">
        <v>65</v>
      </c>
      <c r="Q385" s="2" t="s">
        <v>65</v>
      </c>
      <c r="R385" s="2" t="s">
        <v>65</v>
      </c>
      <c r="S385" s="3">
        <v>0</v>
      </c>
      <c r="T385" s="3">
        <v>0</v>
      </c>
      <c r="U385" s="3">
        <v>0.02</v>
      </c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2" t="s">
        <v>52</v>
      </c>
      <c r="AW385" s="2" t="s">
        <v>1383</v>
      </c>
      <c r="AX385" s="2" t="s">
        <v>52</v>
      </c>
      <c r="AY385" s="2" t="s">
        <v>52</v>
      </c>
    </row>
    <row r="386" spans="1:51" ht="30" customHeight="1">
      <c r="A386" s="8" t="s">
        <v>1345</v>
      </c>
      <c r="B386" s="8" t="s">
        <v>884</v>
      </c>
      <c r="C386" s="8" t="s">
        <v>885</v>
      </c>
      <c r="D386" s="9">
        <v>1.4E-2</v>
      </c>
      <c r="E386" s="13">
        <f>단가대비표!O181</f>
        <v>0</v>
      </c>
      <c r="F386" s="14">
        <f>TRUNC(E386*D386,1)</f>
        <v>0</v>
      </c>
      <c r="G386" s="13">
        <f>단가대비표!P181</f>
        <v>0</v>
      </c>
      <c r="H386" s="14">
        <f>TRUNC(G386*D386,1)</f>
        <v>0</v>
      </c>
      <c r="I386" s="13">
        <f>단가대비표!V181</f>
        <v>0</v>
      </c>
      <c r="J386" s="14">
        <f>TRUNC(I386*D386,1)</f>
        <v>0</v>
      </c>
      <c r="K386" s="13">
        <f t="shared" si="87"/>
        <v>0</v>
      </c>
      <c r="L386" s="14">
        <f t="shared" si="87"/>
        <v>0</v>
      </c>
      <c r="M386" s="8" t="s">
        <v>52</v>
      </c>
      <c r="N386" s="2" t="s">
        <v>244</v>
      </c>
      <c r="O386" s="2" t="s">
        <v>1346</v>
      </c>
      <c r="P386" s="2" t="s">
        <v>65</v>
      </c>
      <c r="Q386" s="2" t="s">
        <v>65</v>
      </c>
      <c r="R386" s="2" t="s">
        <v>64</v>
      </c>
      <c r="S386" s="3"/>
      <c r="T386" s="3"/>
      <c r="U386" s="3"/>
      <c r="V386" s="3"/>
      <c r="W386" s="3">
        <v>2</v>
      </c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52</v>
      </c>
      <c r="AW386" s="2" t="s">
        <v>1384</v>
      </c>
      <c r="AX386" s="2" t="s">
        <v>52</v>
      </c>
      <c r="AY386" s="2" t="s">
        <v>52</v>
      </c>
    </row>
    <row r="387" spans="1:51" ht="30" customHeight="1">
      <c r="A387" s="8" t="s">
        <v>959</v>
      </c>
      <c r="B387" s="8" t="s">
        <v>960</v>
      </c>
      <c r="C387" s="8" t="s">
        <v>789</v>
      </c>
      <c r="D387" s="9">
        <v>1</v>
      </c>
      <c r="E387" s="13">
        <f>TRUNC(SUMIF(W384:W387, RIGHTB(O387, 1), H384:H387)*U387, 2)</f>
        <v>0</v>
      </c>
      <c r="F387" s="14">
        <f>TRUNC(E387*D387,1)</f>
        <v>0</v>
      </c>
      <c r="G387" s="13">
        <v>0</v>
      </c>
      <c r="H387" s="14">
        <f>TRUNC(G387*D387,1)</f>
        <v>0</v>
      </c>
      <c r="I387" s="13">
        <v>0</v>
      </c>
      <c r="J387" s="14">
        <f>TRUNC(I387*D387,1)</f>
        <v>0</v>
      </c>
      <c r="K387" s="13">
        <f t="shared" si="87"/>
        <v>0</v>
      </c>
      <c r="L387" s="14">
        <f t="shared" si="87"/>
        <v>0</v>
      </c>
      <c r="M387" s="8" t="s">
        <v>52</v>
      </c>
      <c r="N387" s="2" t="s">
        <v>244</v>
      </c>
      <c r="O387" s="2" t="s">
        <v>1004</v>
      </c>
      <c r="P387" s="2" t="s">
        <v>65</v>
      </c>
      <c r="Q387" s="2" t="s">
        <v>65</v>
      </c>
      <c r="R387" s="2" t="s">
        <v>65</v>
      </c>
      <c r="S387" s="3">
        <v>1</v>
      </c>
      <c r="T387" s="3">
        <v>0</v>
      </c>
      <c r="U387" s="3">
        <v>0.03</v>
      </c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2" t="s">
        <v>52</v>
      </c>
      <c r="AW387" s="2" t="s">
        <v>1385</v>
      </c>
      <c r="AX387" s="2" t="s">
        <v>52</v>
      </c>
      <c r="AY387" s="2" t="s">
        <v>52</v>
      </c>
    </row>
    <row r="388" spans="1:51" ht="30" customHeight="1">
      <c r="A388" s="8" t="s">
        <v>888</v>
      </c>
      <c r="B388" s="8" t="s">
        <v>52</v>
      </c>
      <c r="C388" s="8" t="s">
        <v>52</v>
      </c>
      <c r="D388" s="9"/>
      <c r="E388" s="13"/>
      <c r="F388" s="14">
        <f>TRUNC(SUMIF(N384:N387, N383, F384:F387),0)</f>
        <v>0</v>
      </c>
      <c r="G388" s="13"/>
      <c r="H388" s="14">
        <f>TRUNC(SUMIF(N384:N387, N383, H384:H387),0)</f>
        <v>0</v>
      </c>
      <c r="I388" s="13"/>
      <c r="J388" s="14">
        <f>TRUNC(SUMIF(N384:N387, N383, J384:J387),0)</f>
        <v>0</v>
      </c>
      <c r="K388" s="13"/>
      <c r="L388" s="14">
        <f>F388+H388+J388</f>
        <v>0</v>
      </c>
      <c r="M388" s="8" t="s">
        <v>52</v>
      </c>
      <c r="N388" s="2" t="s">
        <v>212</v>
      </c>
      <c r="O388" s="2" t="s">
        <v>212</v>
      </c>
      <c r="P388" s="2" t="s">
        <v>52</v>
      </c>
      <c r="Q388" s="2" t="s">
        <v>52</v>
      </c>
      <c r="R388" s="2" t="s">
        <v>52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2" t="s">
        <v>52</v>
      </c>
      <c r="AW388" s="2" t="s">
        <v>52</v>
      </c>
      <c r="AX388" s="2" t="s">
        <v>52</v>
      </c>
      <c r="AY388" s="2" t="s">
        <v>52</v>
      </c>
    </row>
    <row r="389" spans="1:51" ht="30" customHeight="1">
      <c r="A389" s="9"/>
      <c r="B389" s="9"/>
      <c r="C389" s="9"/>
      <c r="D389" s="9"/>
      <c r="E389" s="13"/>
      <c r="F389" s="14"/>
      <c r="G389" s="13"/>
      <c r="H389" s="14"/>
      <c r="I389" s="13"/>
      <c r="J389" s="14"/>
      <c r="K389" s="13"/>
      <c r="L389" s="14"/>
      <c r="M389" s="9"/>
    </row>
    <row r="390" spans="1:51" ht="30" customHeight="1">
      <c r="A390" s="140" t="s">
        <v>1386</v>
      </c>
      <c r="B390" s="140"/>
      <c r="C390" s="140"/>
      <c r="D390" s="140"/>
      <c r="E390" s="141"/>
      <c r="F390" s="142"/>
      <c r="G390" s="141"/>
      <c r="H390" s="142"/>
      <c r="I390" s="141"/>
      <c r="J390" s="142"/>
      <c r="K390" s="141"/>
      <c r="L390" s="142"/>
      <c r="M390" s="140"/>
      <c r="N390" s="1" t="s">
        <v>248</v>
      </c>
    </row>
    <row r="391" spans="1:51" ht="30" customHeight="1">
      <c r="A391" s="8" t="s">
        <v>1379</v>
      </c>
      <c r="B391" s="8" t="s">
        <v>1387</v>
      </c>
      <c r="C391" s="8" t="s">
        <v>61</v>
      </c>
      <c r="D391" s="9">
        <v>1.05</v>
      </c>
      <c r="E391" s="13">
        <f>단가대비표!O23</f>
        <v>0</v>
      </c>
      <c r="F391" s="14">
        <f>TRUNC(E391*D391,1)</f>
        <v>0</v>
      </c>
      <c r="G391" s="13">
        <f>단가대비표!P23</f>
        <v>0</v>
      </c>
      <c r="H391" s="14">
        <f>TRUNC(G391*D391,1)</f>
        <v>0</v>
      </c>
      <c r="I391" s="13">
        <f>단가대비표!V23</f>
        <v>0</v>
      </c>
      <c r="J391" s="14">
        <f>TRUNC(I391*D391,1)</f>
        <v>0</v>
      </c>
      <c r="K391" s="13">
        <f t="shared" ref="K391:L394" si="88">TRUNC(E391+G391+I391,1)</f>
        <v>0</v>
      </c>
      <c r="L391" s="14">
        <f t="shared" si="88"/>
        <v>0</v>
      </c>
      <c r="M391" s="8" t="s">
        <v>52</v>
      </c>
      <c r="N391" s="2" t="s">
        <v>248</v>
      </c>
      <c r="O391" s="2" t="s">
        <v>1388</v>
      </c>
      <c r="P391" s="2" t="s">
        <v>65</v>
      </c>
      <c r="Q391" s="2" t="s">
        <v>65</v>
      </c>
      <c r="R391" s="2" t="s">
        <v>64</v>
      </c>
      <c r="S391" s="3"/>
      <c r="T391" s="3"/>
      <c r="U391" s="3"/>
      <c r="V391" s="3">
        <v>1</v>
      </c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2" t="s">
        <v>52</v>
      </c>
      <c r="AW391" s="2" t="s">
        <v>1389</v>
      </c>
      <c r="AX391" s="2" t="s">
        <v>52</v>
      </c>
      <c r="AY391" s="2" t="s">
        <v>52</v>
      </c>
    </row>
    <row r="392" spans="1:51" ht="30" customHeight="1">
      <c r="A392" s="8" t="s">
        <v>1049</v>
      </c>
      <c r="B392" s="8" t="s">
        <v>1050</v>
      </c>
      <c r="C392" s="8" t="s">
        <v>789</v>
      </c>
      <c r="D392" s="9">
        <v>1</v>
      </c>
      <c r="E392" s="13">
        <f>TRUNC(SUMIF(V391:V394, RIGHTB(O392, 1), F391:F394)*U392, 2)</f>
        <v>0</v>
      </c>
      <c r="F392" s="14">
        <f>TRUNC(E392*D392,1)</f>
        <v>0</v>
      </c>
      <c r="G392" s="13">
        <v>0</v>
      </c>
      <c r="H392" s="14">
        <f>TRUNC(G392*D392,1)</f>
        <v>0</v>
      </c>
      <c r="I392" s="13">
        <v>0</v>
      </c>
      <c r="J392" s="14">
        <f>TRUNC(I392*D392,1)</f>
        <v>0</v>
      </c>
      <c r="K392" s="13">
        <f t="shared" si="88"/>
        <v>0</v>
      </c>
      <c r="L392" s="14">
        <f t="shared" si="88"/>
        <v>0</v>
      </c>
      <c r="M392" s="8" t="s">
        <v>52</v>
      </c>
      <c r="N392" s="2" t="s">
        <v>248</v>
      </c>
      <c r="O392" s="2" t="s">
        <v>790</v>
      </c>
      <c r="P392" s="2" t="s">
        <v>65</v>
      </c>
      <c r="Q392" s="2" t="s">
        <v>65</v>
      </c>
      <c r="R392" s="2" t="s">
        <v>65</v>
      </c>
      <c r="S392" s="3">
        <v>0</v>
      </c>
      <c r="T392" s="3">
        <v>0</v>
      </c>
      <c r="U392" s="3">
        <v>0.02</v>
      </c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2" t="s">
        <v>52</v>
      </c>
      <c r="AW392" s="2" t="s">
        <v>1390</v>
      </c>
      <c r="AX392" s="2" t="s">
        <v>52</v>
      </c>
      <c r="AY392" s="2" t="s">
        <v>52</v>
      </c>
    </row>
    <row r="393" spans="1:51" ht="30" customHeight="1">
      <c r="A393" s="8" t="s">
        <v>1345</v>
      </c>
      <c r="B393" s="8" t="s">
        <v>884</v>
      </c>
      <c r="C393" s="8" t="s">
        <v>885</v>
      </c>
      <c r="D393" s="9">
        <v>1.9E-2</v>
      </c>
      <c r="E393" s="13">
        <f>단가대비표!O181</f>
        <v>0</v>
      </c>
      <c r="F393" s="14">
        <f>TRUNC(E393*D393,1)</f>
        <v>0</v>
      </c>
      <c r="G393" s="13">
        <f>단가대비표!P181</f>
        <v>0</v>
      </c>
      <c r="H393" s="14">
        <f>TRUNC(G393*D393,1)</f>
        <v>0</v>
      </c>
      <c r="I393" s="13">
        <f>단가대비표!V181</f>
        <v>0</v>
      </c>
      <c r="J393" s="14">
        <f>TRUNC(I393*D393,1)</f>
        <v>0</v>
      </c>
      <c r="K393" s="13">
        <f t="shared" si="88"/>
        <v>0</v>
      </c>
      <c r="L393" s="14">
        <f t="shared" si="88"/>
        <v>0</v>
      </c>
      <c r="M393" s="8" t="s">
        <v>52</v>
      </c>
      <c r="N393" s="2" t="s">
        <v>248</v>
      </c>
      <c r="O393" s="2" t="s">
        <v>1346</v>
      </c>
      <c r="P393" s="2" t="s">
        <v>65</v>
      </c>
      <c r="Q393" s="2" t="s">
        <v>65</v>
      </c>
      <c r="R393" s="2" t="s">
        <v>64</v>
      </c>
      <c r="S393" s="3"/>
      <c r="T393" s="3"/>
      <c r="U393" s="3"/>
      <c r="V393" s="3"/>
      <c r="W393" s="3">
        <v>2</v>
      </c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1391</v>
      </c>
      <c r="AX393" s="2" t="s">
        <v>52</v>
      </c>
      <c r="AY393" s="2" t="s">
        <v>52</v>
      </c>
    </row>
    <row r="394" spans="1:51" ht="30" customHeight="1">
      <c r="A394" s="8" t="s">
        <v>959</v>
      </c>
      <c r="B394" s="8" t="s">
        <v>960</v>
      </c>
      <c r="C394" s="8" t="s">
        <v>789</v>
      </c>
      <c r="D394" s="9">
        <v>1</v>
      </c>
      <c r="E394" s="13">
        <f>TRUNC(SUMIF(W391:W394, RIGHTB(O394, 1), H391:H394)*U394, 2)</f>
        <v>0</v>
      </c>
      <c r="F394" s="14">
        <f>TRUNC(E394*D394,1)</f>
        <v>0</v>
      </c>
      <c r="G394" s="13">
        <v>0</v>
      </c>
      <c r="H394" s="14">
        <f>TRUNC(G394*D394,1)</f>
        <v>0</v>
      </c>
      <c r="I394" s="13">
        <v>0</v>
      </c>
      <c r="J394" s="14">
        <f>TRUNC(I394*D394,1)</f>
        <v>0</v>
      </c>
      <c r="K394" s="13">
        <f t="shared" si="88"/>
        <v>0</v>
      </c>
      <c r="L394" s="14">
        <f t="shared" si="88"/>
        <v>0</v>
      </c>
      <c r="M394" s="8" t="s">
        <v>52</v>
      </c>
      <c r="N394" s="2" t="s">
        <v>248</v>
      </c>
      <c r="O394" s="2" t="s">
        <v>1004</v>
      </c>
      <c r="P394" s="2" t="s">
        <v>65</v>
      </c>
      <c r="Q394" s="2" t="s">
        <v>65</v>
      </c>
      <c r="R394" s="2" t="s">
        <v>65</v>
      </c>
      <c r="S394" s="3">
        <v>1</v>
      </c>
      <c r="T394" s="3">
        <v>0</v>
      </c>
      <c r="U394" s="3">
        <v>0.03</v>
      </c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52</v>
      </c>
      <c r="AW394" s="2" t="s">
        <v>1392</v>
      </c>
      <c r="AX394" s="2" t="s">
        <v>52</v>
      </c>
      <c r="AY394" s="2" t="s">
        <v>52</v>
      </c>
    </row>
    <row r="395" spans="1:51" ht="30" customHeight="1">
      <c r="A395" s="8" t="s">
        <v>888</v>
      </c>
      <c r="B395" s="8" t="s">
        <v>52</v>
      </c>
      <c r="C395" s="8" t="s">
        <v>52</v>
      </c>
      <c r="D395" s="9"/>
      <c r="E395" s="13"/>
      <c r="F395" s="14">
        <f>TRUNC(SUMIF(N391:N394, N390, F391:F394),0)</f>
        <v>0</v>
      </c>
      <c r="G395" s="13"/>
      <c r="H395" s="14">
        <f>TRUNC(SUMIF(N391:N394, N390, H391:H394),0)</f>
        <v>0</v>
      </c>
      <c r="I395" s="13"/>
      <c r="J395" s="14">
        <f>TRUNC(SUMIF(N391:N394, N390, J391:J394),0)</f>
        <v>0</v>
      </c>
      <c r="K395" s="13"/>
      <c r="L395" s="14">
        <f>F395+H395+J395</f>
        <v>0</v>
      </c>
      <c r="M395" s="8" t="s">
        <v>52</v>
      </c>
      <c r="N395" s="2" t="s">
        <v>212</v>
      </c>
      <c r="O395" s="2" t="s">
        <v>212</v>
      </c>
      <c r="P395" s="2" t="s">
        <v>52</v>
      </c>
      <c r="Q395" s="2" t="s">
        <v>52</v>
      </c>
      <c r="R395" s="2" t="s">
        <v>52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2" t="s">
        <v>52</v>
      </c>
      <c r="AW395" s="2" t="s">
        <v>52</v>
      </c>
      <c r="AX395" s="2" t="s">
        <v>52</v>
      </c>
      <c r="AY395" s="2" t="s">
        <v>52</v>
      </c>
    </row>
    <row r="396" spans="1:51" ht="30" customHeight="1">
      <c r="A396" s="9"/>
      <c r="B396" s="9"/>
      <c r="C396" s="9"/>
      <c r="D396" s="9"/>
      <c r="E396" s="13"/>
      <c r="F396" s="14"/>
      <c r="G396" s="13"/>
      <c r="H396" s="14"/>
      <c r="I396" s="13"/>
      <c r="J396" s="14"/>
      <c r="K396" s="13"/>
      <c r="L396" s="14"/>
      <c r="M396" s="9"/>
    </row>
    <row r="397" spans="1:51" ht="30" customHeight="1">
      <c r="A397" s="140" t="s">
        <v>1393</v>
      </c>
      <c r="B397" s="140"/>
      <c r="C397" s="140"/>
      <c r="D397" s="140"/>
      <c r="E397" s="141"/>
      <c r="F397" s="142"/>
      <c r="G397" s="141"/>
      <c r="H397" s="142"/>
      <c r="I397" s="141"/>
      <c r="J397" s="142"/>
      <c r="K397" s="141"/>
      <c r="L397" s="142"/>
      <c r="M397" s="140"/>
      <c r="N397" s="1" t="s">
        <v>251</v>
      </c>
    </row>
    <row r="398" spans="1:51" ht="30" customHeight="1">
      <c r="A398" s="8" t="s">
        <v>1379</v>
      </c>
      <c r="B398" s="8" t="s">
        <v>1394</v>
      </c>
      <c r="C398" s="8" t="s">
        <v>61</v>
      </c>
      <c r="D398" s="9">
        <v>1.05</v>
      </c>
      <c r="E398" s="13">
        <f>단가대비표!O24</f>
        <v>0</v>
      </c>
      <c r="F398" s="14">
        <f>TRUNC(E398*D398,1)</f>
        <v>0</v>
      </c>
      <c r="G398" s="13">
        <f>단가대비표!P24</f>
        <v>0</v>
      </c>
      <c r="H398" s="14">
        <f>TRUNC(G398*D398,1)</f>
        <v>0</v>
      </c>
      <c r="I398" s="13">
        <f>단가대비표!V24</f>
        <v>0</v>
      </c>
      <c r="J398" s="14">
        <f>TRUNC(I398*D398,1)</f>
        <v>0</v>
      </c>
      <c r="K398" s="13">
        <f t="shared" ref="K398:L401" si="89">TRUNC(E398+G398+I398,1)</f>
        <v>0</v>
      </c>
      <c r="L398" s="14">
        <f t="shared" si="89"/>
        <v>0</v>
      </c>
      <c r="M398" s="8" t="s">
        <v>52</v>
      </c>
      <c r="N398" s="2" t="s">
        <v>251</v>
      </c>
      <c r="O398" s="2" t="s">
        <v>1395</v>
      </c>
      <c r="P398" s="2" t="s">
        <v>65</v>
      </c>
      <c r="Q398" s="2" t="s">
        <v>65</v>
      </c>
      <c r="R398" s="2" t="s">
        <v>64</v>
      </c>
      <c r="S398" s="3"/>
      <c r="T398" s="3"/>
      <c r="U398" s="3"/>
      <c r="V398" s="3">
        <v>1</v>
      </c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2" t="s">
        <v>52</v>
      </c>
      <c r="AW398" s="2" t="s">
        <v>1396</v>
      </c>
      <c r="AX398" s="2" t="s">
        <v>52</v>
      </c>
      <c r="AY398" s="2" t="s">
        <v>52</v>
      </c>
    </row>
    <row r="399" spans="1:51" ht="30" customHeight="1">
      <c r="A399" s="8" t="s">
        <v>1049</v>
      </c>
      <c r="B399" s="8" t="s">
        <v>1050</v>
      </c>
      <c r="C399" s="8" t="s">
        <v>789</v>
      </c>
      <c r="D399" s="9">
        <v>1</v>
      </c>
      <c r="E399" s="13">
        <f>TRUNC(SUMIF(V398:V401, RIGHTB(O399, 1), F398:F401)*U399, 2)</f>
        <v>0</v>
      </c>
      <c r="F399" s="14">
        <f>TRUNC(E399*D399,1)</f>
        <v>0</v>
      </c>
      <c r="G399" s="13">
        <v>0</v>
      </c>
      <c r="H399" s="14">
        <f>TRUNC(G399*D399,1)</f>
        <v>0</v>
      </c>
      <c r="I399" s="13">
        <v>0</v>
      </c>
      <c r="J399" s="14">
        <f>TRUNC(I399*D399,1)</f>
        <v>0</v>
      </c>
      <c r="K399" s="13">
        <f t="shared" si="89"/>
        <v>0</v>
      </c>
      <c r="L399" s="14">
        <f t="shared" si="89"/>
        <v>0</v>
      </c>
      <c r="M399" s="8" t="s">
        <v>52</v>
      </c>
      <c r="N399" s="2" t="s">
        <v>251</v>
      </c>
      <c r="O399" s="2" t="s">
        <v>790</v>
      </c>
      <c r="P399" s="2" t="s">
        <v>65</v>
      </c>
      <c r="Q399" s="2" t="s">
        <v>65</v>
      </c>
      <c r="R399" s="2" t="s">
        <v>65</v>
      </c>
      <c r="S399" s="3">
        <v>0</v>
      </c>
      <c r="T399" s="3">
        <v>0</v>
      </c>
      <c r="U399" s="3">
        <v>0.02</v>
      </c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2" t="s">
        <v>52</v>
      </c>
      <c r="AW399" s="2" t="s">
        <v>1397</v>
      </c>
      <c r="AX399" s="2" t="s">
        <v>52</v>
      </c>
      <c r="AY399" s="2" t="s">
        <v>52</v>
      </c>
    </row>
    <row r="400" spans="1:51" ht="30" customHeight="1">
      <c r="A400" s="8" t="s">
        <v>1345</v>
      </c>
      <c r="B400" s="8" t="s">
        <v>884</v>
      </c>
      <c r="C400" s="8" t="s">
        <v>885</v>
      </c>
      <c r="D400" s="9">
        <v>2.1999999999999999E-2</v>
      </c>
      <c r="E400" s="13">
        <f>단가대비표!O181</f>
        <v>0</v>
      </c>
      <c r="F400" s="14">
        <f>TRUNC(E400*D400,1)</f>
        <v>0</v>
      </c>
      <c r="G400" s="13">
        <f>단가대비표!P181</f>
        <v>0</v>
      </c>
      <c r="H400" s="14">
        <f>TRUNC(G400*D400,1)</f>
        <v>0</v>
      </c>
      <c r="I400" s="13">
        <f>단가대비표!V181</f>
        <v>0</v>
      </c>
      <c r="J400" s="14">
        <f>TRUNC(I400*D400,1)</f>
        <v>0</v>
      </c>
      <c r="K400" s="13">
        <f t="shared" si="89"/>
        <v>0</v>
      </c>
      <c r="L400" s="14">
        <f t="shared" si="89"/>
        <v>0</v>
      </c>
      <c r="M400" s="8" t="s">
        <v>52</v>
      </c>
      <c r="N400" s="2" t="s">
        <v>251</v>
      </c>
      <c r="O400" s="2" t="s">
        <v>1346</v>
      </c>
      <c r="P400" s="2" t="s">
        <v>65</v>
      </c>
      <c r="Q400" s="2" t="s">
        <v>65</v>
      </c>
      <c r="R400" s="2" t="s">
        <v>64</v>
      </c>
      <c r="S400" s="3"/>
      <c r="T400" s="3"/>
      <c r="U400" s="3"/>
      <c r="V400" s="3"/>
      <c r="W400" s="3">
        <v>2</v>
      </c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52</v>
      </c>
      <c r="AW400" s="2" t="s">
        <v>1398</v>
      </c>
      <c r="AX400" s="2" t="s">
        <v>52</v>
      </c>
      <c r="AY400" s="2" t="s">
        <v>52</v>
      </c>
    </row>
    <row r="401" spans="1:52" ht="30" customHeight="1">
      <c r="A401" s="8" t="s">
        <v>959</v>
      </c>
      <c r="B401" s="8" t="s">
        <v>960</v>
      </c>
      <c r="C401" s="8" t="s">
        <v>789</v>
      </c>
      <c r="D401" s="9">
        <v>1</v>
      </c>
      <c r="E401" s="13">
        <f>TRUNC(SUMIF(W398:W401, RIGHTB(O401, 1), H398:H401)*U401, 2)</f>
        <v>0</v>
      </c>
      <c r="F401" s="14">
        <f>TRUNC(E401*D401,1)</f>
        <v>0</v>
      </c>
      <c r="G401" s="13">
        <v>0</v>
      </c>
      <c r="H401" s="14">
        <f>TRUNC(G401*D401,1)</f>
        <v>0</v>
      </c>
      <c r="I401" s="13">
        <v>0</v>
      </c>
      <c r="J401" s="14">
        <f>TRUNC(I401*D401,1)</f>
        <v>0</v>
      </c>
      <c r="K401" s="13">
        <f t="shared" si="89"/>
        <v>0</v>
      </c>
      <c r="L401" s="14">
        <f t="shared" si="89"/>
        <v>0</v>
      </c>
      <c r="M401" s="8" t="s">
        <v>52</v>
      </c>
      <c r="N401" s="2" t="s">
        <v>251</v>
      </c>
      <c r="O401" s="2" t="s">
        <v>1004</v>
      </c>
      <c r="P401" s="2" t="s">
        <v>65</v>
      </c>
      <c r="Q401" s="2" t="s">
        <v>65</v>
      </c>
      <c r="R401" s="2" t="s">
        <v>65</v>
      </c>
      <c r="S401" s="3">
        <v>1</v>
      </c>
      <c r="T401" s="3">
        <v>0</v>
      </c>
      <c r="U401" s="3">
        <v>0.03</v>
      </c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2" t="s">
        <v>52</v>
      </c>
      <c r="AW401" s="2" t="s">
        <v>1399</v>
      </c>
      <c r="AX401" s="2" t="s">
        <v>52</v>
      </c>
      <c r="AY401" s="2" t="s">
        <v>52</v>
      </c>
    </row>
    <row r="402" spans="1:52" ht="30" customHeight="1">
      <c r="A402" s="8" t="s">
        <v>888</v>
      </c>
      <c r="B402" s="8" t="s">
        <v>52</v>
      </c>
      <c r="C402" s="8" t="s">
        <v>52</v>
      </c>
      <c r="D402" s="9"/>
      <c r="E402" s="13"/>
      <c r="F402" s="14">
        <f>TRUNC(SUMIF(N398:N401, N397, F398:F401),0)</f>
        <v>0</v>
      </c>
      <c r="G402" s="13"/>
      <c r="H402" s="14">
        <f>TRUNC(SUMIF(N398:N401, N397, H398:H401),0)</f>
        <v>0</v>
      </c>
      <c r="I402" s="13"/>
      <c r="J402" s="14">
        <f>TRUNC(SUMIF(N398:N401, N397, J398:J401),0)</f>
        <v>0</v>
      </c>
      <c r="K402" s="13"/>
      <c r="L402" s="14">
        <f>F402+H402+J402</f>
        <v>0</v>
      </c>
      <c r="M402" s="8" t="s">
        <v>52</v>
      </c>
      <c r="N402" s="2" t="s">
        <v>212</v>
      </c>
      <c r="O402" s="2" t="s">
        <v>212</v>
      </c>
      <c r="P402" s="2" t="s">
        <v>52</v>
      </c>
      <c r="Q402" s="2" t="s">
        <v>52</v>
      </c>
      <c r="R402" s="2" t="s">
        <v>52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2" t="s">
        <v>52</v>
      </c>
      <c r="AW402" s="2" t="s">
        <v>52</v>
      </c>
      <c r="AX402" s="2" t="s">
        <v>52</v>
      </c>
      <c r="AY402" s="2" t="s">
        <v>52</v>
      </c>
    </row>
    <row r="403" spans="1:52" ht="30" customHeight="1">
      <c r="A403" s="9"/>
      <c r="B403" s="9"/>
      <c r="C403" s="9"/>
      <c r="D403" s="9"/>
      <c r="E403" s="13"/>
      <c r="F403" s="14"/>
      <c r="G403" s="13"/>
      <c r="H403" s="14"/>
      <c r="I403" s="13"/>
      <c r="J403" s="14"/>
      <c r="K403" s="13"/>
      <c r="L403" s="14"/>
      <c r="M403" s="9"/>
    </row>
    <row r="404" spans="1:52" ht="30" customHeight="1">
      <c r="A404" s="140" t="s">
        <v>1400</v>
      </c>
      <c r="B404" s="140"/>
      <c r="C404" s="140"/>
      <c r="D404" s="140"/>
      <c r="E404" s="141"/>
      <c r="F404" s="142"/>
      <c r="G404" s="141"/>
      <c r="H404" s="142"/>
      <c r="I404" s="141"/>
      <c r="J404" s="142"/>
      <c r="K404" s="141"/>
      <c r="L404" s="142"/>
      <c r="M404" s="140"/>
      <c r="N404" s="1" t="s">
        <v>115</v>
      </c>
    </row>
    <row r="405" spans="1:52" ht="30" customHeight="1">
      <c r="A405" s="8" t="s">
        <v>1379</v>
      </c>
      <c r="B405" s="8" t="s">
        <v>1401</v>
      </c>
      <c r="C405" s="8" t="s">
        <v>61</v>
      </c>
      <c r="D405" s="9">
        <v>1.05</v>
      </c>
      <c r="E405" s="13">
        <f>단가대비표!O25</f>
        <v>0</v>
      </c>
      <c r="F405" s="14">
        <f>TRUNC(E405*D405,1)</f>
        <v>0</v>
      </c>
      <c r="G405" s="13">
        <f>단가대비표!P25</f>
        <v>0</v>
      </c>
      <c r="H405" s="14">
        <f>TRUNC(G405*D405,1)</f>
        <v>0</v>
      </c>
      <c r="I405" s="13">
        <f>단가대비표!V25</f>
        <v>0</v>
      </c>
      <c r="J405" s="14">
        <f>TRUNC(I405*D405,1)</f>
        <v>0</v>
      </c>
      <c r="K405" s="13">
        <f t="shared" ref="K405:L408" si="90">TRUNC(E405+G405+I405,1)</f>
        <v>0</v>
      </c>
      <c r="L405" s="14">
        <f t="shared" si="90"/>
        <v>0</v>
      </c>
      <c r="M405" s="8" t="s">
        <v>52</v>
      </c>
      <c r="N405" s="2" t="s">
        <v>115</v>
      </c>
      <c r="O405" s="2" t="s">
        <v>1402</v>
      </c>
      <c r="P405" s="2" t="s">
        <v>65</v>
      </c>
      <c r="Q405" s="2" t="s">
        <v>65</v>
      </c>
      <c r="R405" s="2" t="s">
        <v>64</v>
      </c>
      <c r="S405" s="3"/>
      <c r="T405" s="3"/>
      <c r="U405" s="3"/>
      <c r="V405" s="3">
        <v>1</v>
      </c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2" t="s">
        <v>52</v>
      </c>
      <c r="AW405" s="2" t="s">
        <v>1403</v>
      </c>
      <c r="AX405" s="2" t="s">
        <v>52</v>
      </c>
      <c r="AY405" s="2" t="s">
        <v>52</v>
      </c>
    </row>
    <row r="406" spans="1:52" ht="30" customHeight="1">
      <c r="A406" s="8" t="s">
        <v>1049</v>
      </c>
      <c r="B406" s="8" t="s">
        <v>1050</v>
      </c>
      <c r="C406" s="8" t="s">
        <v>789</v>
      </c>
      <c r="D406" s="9">
        <v>1</v>
      </c>
      <c r="E406" s="13">
        <f>TRUNC(SUMIF(V405:V408, RIGHTB(O406, 1), F405:F408)*U406, 2)</f>
        <v>0</v>
      </c>
      <c r="F406" s="14">
        <f>TRUNC(E406*D406,1)</f>
        <v>0</v>
      </c>
      <c r="G406" s="13">
        <v>0</v>
      </c>
      <c r="H406" s="14">
        <f>TRUNC(G406*D406,1)</f>
        <v>0</v>
      </c>
      <c r="I406" s="13">
        <v>0</v>
      </c>
      <c r="J406" s="14">
        <f>TRUNC(I406*D406,1)</f>
        <v>0</v>
      </c>
      <c r="K406" s="13">
        <f t="shared" si="90"/>
        <v>0</v>
      </c>
      <c r="L406" s="14">
        <f t="shared" si="90"/>
        <v>0</v>
      </c>
      <c r="M406" s="8" t="s">
        <v>52</v>
      </c>
      <c r="N406" s="2" t="s">
        <v>115</v>
      </c>
      <c r="O406" s="2" t="s">
        <v>790</v>
      </c>
      <c r="P406" s="2" t="s">
        <v>65</v>
      </c>
      <c r="Q406" s="2" t="s">
        <v>65</v>
      </c>
      <c r="R406" s="2" t="s">
        <v>65</v>
      </c>
      <c r="S406" s="3">
        <v>0</v>
      </c>
      <c r="T406" s="3">
        <v>0</v>
      </c>
      <c r="U406" s="3">
        <v>0.02</v>
      </c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52</v>
      </c>
      <c r="AW406" s="2" t="s">
        <v>1404</v>
      </c>
      <c r="AX406" s="2" t="s">
        <v>52</v>
      </c>
      <c r="AY406" s="2" t="s">
        <v>52</v>
      </c>
    </row>
    <row r="407" spans="1:52" ht="30" customHeight="1">
      <c r="A407" s="8" t="s">
        <v>1345</v>
      </c>
      <c r="B407" s="8" t="s">
        <v>884</v>
      </c>
      <c r="C407" s="8" t="s">
        <v>885</v>
      </c>
      <c r="D407" s="9">
        <v>3.4000000000000002E-2</v>
      </c>
      <c r="E407" s="13">
        <f>단가대비표!O181</f>
        <v>0</v>
      </c>
      <c r="F407" s="14">
        <f>TRUNC(E407*D407,1)</f>
        <v>0</v>
      </c>
      <c r="G407" s="13">
        <f>단가대비표!P181</f>
        <v>0</v>
      </c>
      <c r="H407" s="14">
        <f>TRUNC(G407*D407,1)</f>
        <v>0</v>
      </c>
      <c r="I407" s="13">
        <f>단가대비표!V181</f>
        <v>0</v>
      </c>
      <c r="J407" s="14">
        <f>TRUNC(I407*D407,1)</f>
        <v>0</v>
      </c>
      <c r="K407" s="13">
        <f t="shared" si="90"/>
        <v>0</v>
      </c>
      <c r="L407" s="14">
        <f t="shared" si="90"/>
        <v>0</v>
      </c>
      <c r="M407" s="8" t="s">
        <v>52</v>
      </c>
      <c r="N407" s="2" t="s">
        <v>115</v>
      </c>
      <c r="O407" s="2" t="s">
        <v>1346</v>
      </c>
      <c r="P407" s="2" t="s">
        <v>65</v>
      </c>
      <c r="Q407" s="2" t="s">
        <v>65</v>
      </c>
      <c r="R407" s="2" t="s">
        <v>64</v>
      </c>
      <c r="S407" s="3"/>
      <c r="T407" s="3"/>
      <c r="U407" s="3"/>
      <c r="V407" s="3"/>
      <c r="W407" s="3">
        <v>2</v>
      </c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2" t="s">
        <v>52</v>
      </c>
      <c r="AW407" s="2" t="s">
        <v>1405</v>
      </c>
      <c r="AX407" s="2" t="s">
        <v>52</v>
      </c>
      <c r="AY407" s="2" t="s">
        <v>52</v>
      </c>
    </row>
    <row r="408" spans="1:52" ht="30" customHeight="1">
      <c r="A408" s="8" t="s">
        <v>959</v>
      </c>
      <c r="B408" s="8" t="s">
        <v>960</v>
      </c>
      <c r="C408" s="8" t="s">
        <v>789</v>
      </c>
      <c r="D408" s="9">
        <v>1</v>
      </c>
      <c r="E408" s="13">
        <f>TRUNC(SUMIF(W405:W408, RIGHTB(O408, 1), H405:H408)*U408, 2)</f>
        <v>0</v>
      </c>
      <c r="F408" s="14">
        <f>TRUNC(E408*D408,1)</f>
        <v>0</v>
      </c>
      <c r="G408" s="13">
        <v>0</v>
      </c>
      <c r="H408" s="14">
        <f>TRUNC(G408*D408,1)</f>
        <v>0</v>
      </c>
      <c r="I408" s="13">
        <v>0</v>
      </c>
      <c r="J408" s="14">
        <f>TRUNC(I408*D408,1)</f>
        <v>0</v>
      </c>
      <c r="K408" s="13">
        <f t="shared" si="90"/>
        <v>0</v>
      </c>
      <c r="L408" s="14">
        <f t="shared" si="90"/>
        <v>0</v>
      </c>
      <c r="M408" s="8" t="s">
        <v>52</v>
      </c>
      <c r="N408" s="2" t="s">
        <v>115</v>
      </c>
      <c r="O408" s="2" t="s">
        <v>1004</v>
      </c>
      <c r="P408" s="2" t="s">
        <v>65</v>
      </c>
      <c r="Q408" s="2" t="s">
        <v>65</v>
      </c>
      <c r="R408" s="2" t="s">
        <v>65</v>
      </c>
      <c r="S408" s="3">
        <v>1</v>
      </c>
      <c r="T408" s="3">
        <v>0</v>
      </c>
      <c r="U408" s="3">
        <v>0.03</v>
      </c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2" t="s">
        <v>52</v>
      </c>
      <c r="AW408" s="2" t="s">
        <v>1406</v>
      </c>
      <c r="AX408" s="2" t="s">
        <v>52</v>
      </c>
      <c r="AY408" s="2" t="s">
        <v>52</v>
      </c>
    </row>
    <row r="409" spans="1:52" ht="30" customHeight="1">
      <c r="A409" s="8" t="s">
        <v>888</v>
      </c>
      <c r="B409" s="8" t="s">
        <v>52</v>
      </c>
      <c r="C409" s="8" t="s">
        <v>52</v>
      </c>
      <c r="D409" s="9"/>
      <c r="E409" s="13"/>
      <c r="F409" s="14">
        <f>TRUNC(SUMIF(N405:N408, N404, F405:F408),0)</f>
        <v>0</v>
      </c>
      <c r="G409" s="13"/>
      <c r="H409" s="14">
        <f>TRUNC(SUMIF(N405:N408, N404, H405:H408),0)</f>
        <v>0</v>
      </c>
      <c r="I409" s="13"/>
      <c r="J409" s="14">
        <f>TRUNC(SUMIF(N405:N408, N404, J405:J408),0)</f>
        <v>0</v>
      </c>
      <c r="K409" s="13"/>
      <c r="L409" s="14">
        <f>F409+H409+J409</f>
        <v>0</v>
      </c>
      <c r="M409" s="8" t="s">
        <v>52</v>
      </c>
      <c r="N409" s="2" t="s">
        <v>212</v>
      </c>
      <c r="O409" s="2" t="s">
        <v>212</v>
      </c>
      <c r="P409" s="2" t="s">
        <v>52</v>
      </c>
      <c r="Q409" s="2" t="s">
        <v>52</v>
      </c>
      <c r="R409" s="2" t="s">
        <v>52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2" t="s">
        <v>52</v>
      </c>
      <c r="AW409" s="2" t="s">
        <v>52</v>
      </c>
      <c r="AX409" s="2" t="s">
        <v>52</v>
      </c>
      <c r="AY409" s="2" t="s">
        <v>52</v>
      </c>
    </row>
    <row r="410" spans="1:52" ht="30" customHeight="1">
      <c r="A410" s="9"/>
      <c r="B410" s="9"/>
      <c r="C410" s="9"/>
      <c r="D410" s="9"/>
      <c r="E410" s="13"/>
      <c r="F410" s="14"/>
      <c r="G410" s="13"/>
      <c r="H410" s="14"/>
      <c r="I410" s="13"/>
      <c r="J410" s="14"/>
      <c r="K410" s="13"/>
      <c r="L410" s="14"/>
      <c r="M410" s="9"/>
    </row>
    <row r="411" spans="1:52" ht="30" customHeight="1">
      <c r="A411" s="140" t="s">
        <v>1407</v>
      </c>
      <c r="B411" s="140"/>
      <c r="C411" s="140"/>
      <c r="D411" s="140"/>
      <c r="E411" s="141"/>
      <c r="F411" s="142"/>
      <c r="G411" s="141"/>
      <c r="H411" s="142"/>
      <c r="I411" s="141"/>
      <c r="J411" s="142"/>
      <c r="K411" s="141"/>
      <c r="L411" s="142"/>
      <c r="M411" s="140"/>
      <c r="N411" s="1" t="s">
        <v>558</v>
      </c>
    </row>
    <row r="412" spans="1:52" ht="30" customHeight="1">
      <c r="A412" s="8" t="s">
        <v>555</v>
      </c>
      <c r="B412" s="8" t="s">
        <v>1409</v>
      </c>
      <c r="C412" s="8" t="s">
        <v>119</v>
      </c>
      <c r="D412" s="9">
        <v>1</v>
      </c>
      <c r="E412" s="13">
        <f>단가대비표!O94</f>
        <v>0</v>
      </c>
      <c r="F412" s="14">
        <f>TRUNC(E412*D412,1)</f>
        <v>0</v>
      </c>
      <c r="G412" s="13">
        <f>단가대비표!P94</f>
        <v>0</v>
      </c>
      <c r="H412" s="14">
        <f>TRUNC(G412*D412,1)</f>
        <v>0</v>
      </c>
      <c r="I412" s="13">
        <f>단가대비표!V94</f>
        <v>0</v>
      </c>
      <c r="J412" s="14">
        <f>TRUNC(I412*D412,1)</f>
        <v>0</v>
      </c>
      <c r="K412" s="13">
        <f t="shared" ref="K412:L414" si="91">TRUNC(E412+G412+I412,1)</f>
        <v>0</v>
      </c>
      <c r="L412" s="14">
        <f t="shared" si="91"/>
        <v>0</v>
      </c>
      <c r="M412" s="8" t="s">
        <v>52</v>
      </c>
      <c r="N412" s="2" t="s">
        <v>558</v>
      </c>
      <c r="O412" s="2" t="s">
        <v>1410</v>
      </c>
      <c r="P412" s="2" t="s">
        <v>65</v>
      </c>
      <c r="Q412" s="2" t="s">
        <v>65</v>
      </c>
      <c r="R412" s="2" t="s">
        <v>64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2" t="s">
        <v>52</v>
      </c>
      <c r="AW412" s="2" t="s">
        <v>1411</v>
      </c>
      <c r="AX412" s="2" t="s">
        <v>52</v>
      </c>
      <c r="AY412" s="2" t="s">
        <v>52</v>
      </c>
    </row>
    <row r="413" spans="1:52" ht="30" customHeight="1">
      <c r="A413" s="8" t="s">
        <v>1345</v>
      </c>
      <c r="B413" s="8" t="s">
        <v>884</v>
      </c>
      <c r="C413" s="8" t="s">
        <v>885</v>
      </c>
      <c r="D413" s="35">
        <f>0.45*1.2*1.2*0.3/4</f>
        <v>4.8599999999999997E-2</v>
      </c>
      <c r="E413" s="13">
        <f>단가대비표!O181</f>
        <v>0</v>
      </c>
      <c r="F413" s="14">
        <f>TRUNC(E413*D413,1)</f>
        <v>0</v>
      </c>
      <c r="G413" s="13">
        <f>단가대비표!P181</f>
        <v>0</v>
      </c>
      <c r="H413" s="14">
        <f>TRUNC(G413*D413,1)</f>
        <v>0</v>
      </c>
      <c r="I413" s="13">
        <f>단가대비표!V181</f>
        <v>0</v>
      </c>
      <c r="J413" s="14">
        <f>TRUNC(I413*D413,1)</f>
        <v>0</v>
      </c>
      <c r="K413" s="13">
        <f t="shared" si="91"/>
        <v>0</v>
      </c>
      <c r="L413" s="14">
        <f t="shared" si="91"/>
        <v>0</v>
      </c>
      <c r="M413" s="8" t="s">
        <v>52</v>
      </c>
      <c r="N413" s="2" t="s">
        <v>558</v>
      </c>
      <c r="O413" s="2" t="s">
        <v>1346</v>
      </c>
      <c r="P413" s="2" t="s">
        <v>65</v>
      </c>
      <c r="Q413" s="2" t="s">
        <v>65</v>
      </c>
      <c r="R413" s="2" t="s">
        <v>64</v>
      </c>
      <c r="S413" s="3"/>
      <c r="T413" s="3"/>
      <c r="U413" s="3"/>
      <c r="V413" s="3">
        <v>1</v>
      </c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2" t="s">
        <v>52</v>
      </c>
      <c r="AW413" s="2" t="s">
        <v>1412</v>
      </c>
      <c r="AX413" s="2" t="s">
        <v>52</v>
      </c>
      <c r="AY413" s="2" t="s">
        <v>52</v>
      </c>
      <c r="AZ413" s="34"/>
    </row>
    <row r="414" spans="1:52" ht="30" customHeight="1">
      <c r="A414" s="8" t="s">
        <v>959</v>
      </c>
      <c r="B414" s="8" t="s">
        <v>1413</v>
      </c>
      <c r="C414" s="8" t="s">
        <v>789</v>
      </c>
      <c r="D414" s="9">
        <v>1</v>
      </c>
      <c r="E414" s="13">
        <f>TRUNC(SUMIF(V412:V414, RIGHTB(O414, 1), H412:H414)*U414, 2)</f>
        <v>0</v>
      </c>
      <c r="F414" s="14">
        <f>TRUNC(E414*D414,1)</f>
        <v>0</v>
      </c>
      <c r="G414" s="13">
        <v>0</v>
      </c>
      <c r="H414" s="14">
        <f>TRUNC(G414*D414,1)</f>
        <v>0</v>
      </c>
      <c r="I414" s="13">
        <v>0</v>
      </c>
      <c r="J414" s="14">
        <f>TRUNC(I414*D414,1)</f>
        <v>0</v>
      </c>
      <c r="K414" s="13">
        <f t="shared" si="91"/>
        <v>0</v>
      </c>
      <c r="L414" s="14">
        <f t="shared" si="91"/>
        <v>0</v>
      </c>
      <c r="M414" s="8" t="s">
        <v>52</v>
      </c>
      <c r="N414" s="2" t="s">
        <v>558</v>
      </c>
      <c r="O414" s="2" t="s">
        <v>790</v>
      </c>
      <c r="P414" s="2" t="s">
        <v>65</v>
      </c>
      <c r="Q414" s="2" t="s">
        <v>65</v>
      </c>
      <c r="R414" s="2" t="s">
        <v>65</v>
      </c>
      <c r="S414" s="3">
        <v>1</v>
      </c>
      <c r="T414" s="3">
        <v>0</v>
      </c>
      <c r="U414" s="3">
        <v>0.03</v>
      </c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2" t="s">
        <v>52</v>
      </c>
      <c r="AW414" s="2" t="s">
        <v>1414</v>
      </c>
      <c r="AX414" s="2" t="s">
        <v>52</v>
      </c>
      <c r="AY414" s="2" t="s">
        <v>52</v>
      </c>
    </row>
    <row r="415" spans="1:52" ht="30" customHeight="1">
      <c r="A415" s="8" t="s">
        <v>888</v>
      </c>
      <c r="B415" s="8" t="s">
        <v>52</v>
      </c>
      <c r="C415" s="8" t="s">
        <v>52</v>
      </c>
      <c r="D415" s="9"/>
      <c r="E415" s="13"/>
      <c r="F415" s="14">
        <f>TRUNC(SUMIF(N412:N414, N411, F412:F414),0)</f>
        <v>0</v>
      </c>
      <c r="G415" s="13"/>
      <c r="H415" s="14">
        <f>TRUNC(SUMIF(N412:N414, N411, H412:H414),0)</f>
        <v>0</v>
      </c>
      <c r="I415" s="13"/>
      <c r="J415" s="14">
        <f>TRUNC(SUMIF(N412:N414, N411, J412:J414),0)</f>
        <v>0</v>
      </c>
      <c r="K415" s="13"/>
      <c r="L415" s="14">
        <f>F415+H415+J415</f>
        <v>0</v>
      </c>
      <c r="M415" s="8" t="s">
        <v>52</v>
      </c>
      <c r="N415" s="2" t="s">
        <v>212</v>
      </c>
      <c r="O415" s="2" t="s">
        <v>212</v>
      </c>
      <c r="P415" s="2" t="s">
        <v>52</v>
      </c>
      <c r="Q415" s="2" t="s">
        <v>52</v>
      </c>
      <c r="R415" s="2" t="s">
        <v>52</v>
      </c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52</v>
      </c>
      <c r="AW415" s="2" t="s">
        <v>52</v>
      </c>
      <c r="AX415" s="2" t="s">
        <v>52</v>
      </c>
      <c r="AY415" s="2" t="s">
        <v>52</v>
      </c>
    </row>
    <row r="416" spans="1:52" ht="30" customHeight="1">
      <c r="A416" s="9"/>
      <c r="B416" s="9"/>
      <c r="C416" s="9"/>
      <c r="D416" s="9"/>
      <c r="E416" s="13"/>
      <c r="F416" s="14"/>
      <c r="G416" s="13"/>
      <c r="H416" s="14"/>
      <c r="I416" s="13"/>
      <c r="J416" s="14"/>
      <c r="K416" s="13"/>
      <c r="L416" s="14"/>
      <c r="M416" s="9"/>
    </row>
    <row r="417" spans="1:52" ht="30" customHeight="1">
      <c r="A417" s="140" t="s">
        <v>1415</v>
      </c>
      <c r="B417" s="140"/>
      <c r="C417" s="140"/>
      <c r="D417" s="140"/>
      <c r="E417" s="141"/>
      <c r="F417" s="142"/>
      <c r="G417" s="141"/>
      <c r="H417" s="142"/>
      <c r="I417" s="141"/>
      <c r="J417" s="142"/>
      <c r="K417" s="141"/>
      <c r="L417" s="142"/>
      <c r="M417" s="140"/>
      <c r="N417" s="1" t="s">
        <v>562</v>
      </c>
    </row>
    <row r="418" spans="1:52" ht="30" customHeight="1">
      <c r="A418" s="8" t="s">
        <v>555</v>
      </c>
      <c r="B418" s="8" t="s">
        <v>1416</v>
      </c>
      <c r="C418" s="8" t="s">
        <v>119</v>
      </c>
      <c r="D418" s="9">
        <v>1</v>
      </c>
      <c r="E418" s="13">
        <f>단가대비표!O95</f>
        <v>0</v>
      </c>
      <c r="F418" s="14">
        <f>TRUNC(E418*D418,1)</f>
        <v>0</v>
      </c>
      <c r="G418" s="13">
        <f>단가대비표!P95</f>
        <v>0</v>
      </c>
      <c r="H418" s="14">
        <f>TRUNC(G418*D418,1)</f>
        <v>0</v>
      </c>
      <c r="I418" s="13">
        <f>단가대비표!V95</f>
        <v>0</v>
      </c>
      <c r="J418" s="14">
        <f>TRUNC(I418*D418,1)</f>
        <v>0</v>
      </c>
      <c r="K418" s="13">
        <f t="shared" ref="K418:L420" si="92">TRUNC(E418+G418+I418,1)</f>
        <v>0</v>
      </c>
      <c r="L418" s="14">
        <f t="shared" si="92"/>
        <v>0</v>
      </c>
      <c r="M418" s="8" t="s">
        <v>52</v>
      </c>
      <c r="N418" s="2" t="s">
        <v>562</v>
      </c>
      <c r="O418" s="2" t="s">
        <v>1417</v>
      </c>
      <c r="P418" s="2" t="s">
        <v>65</v>
      </c>
      <c r="Q418" s="2" t="s">
        <v>65</v>
      </c>
      <c r="R418" s="2" t="s">
        <v>64</v>
      </c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2" t="s">
        <v>52</v>
      </c>
      <c r="AW418" s="2" t="s">
        <v>1418</v>
      </c>
      <c r="AX418" s="2" t="s">
        <v>52</v>
      </c>
      <c r="AY418" s="2" t="s">
        <v>52</v>
      </c>
    </row>
    <row r="419" spans="1:52" ht="30" customHeight="1">
      <c r="A419" s="8" t="s">
        <v>1345</v>
      </c>
      <c r="B419" s="8" t="s">
        <v>884</v>
      </c>
      <c r="C419" s="8" t="s">
        <v>885</v>
      </c>
      <c r="D419" s="35">
        <f>0.6*1.2*1.2*0.3/4</f>
        <v>6.4799999999999996E-2</v>
      </c>
      <c r="E419" s="13">
        <f>단가대비표!O181</f>
        <v>0</v>
      </c>
      <c r="F419" s="14">
        <f>TRUNC(E419*D419,1)</f>
        <v>0</v>
      </c>
      <c r="G419" s="13">
        <f>단가대비표!P181</f>
        <v>0</v>
      </c>
      <c r="H419" s="14">
        <f>TRUNC(G419*D419,1)</f>
        <v>0</v>
      </c>
      <c r="I419" s="13">
        <f>단가대비표!V181</f>
        <v>0</v>
      </c>
      <c r="J419" s="14">
        <f>TRUNC(I419*D419,1)</f>
        <v>0</v>
      </c>
      <c r="K419" s="13">
        <f t="shared" si="92"/>
        <v>0</v>
      </c>
      <c r="L419" s="14">
        <f t="shared" si="92"/>
        <v>0</v>
      </c>
      <c r="M419" s="8" t="s">
        <v>52</v>
      </c>
      <c r="N419" s="2" t="s">
        <v>562</v>
      </c>
      <c r="O419" s="2" t="s">
        <v>1346</v>
      </c>
      <c r="P419" s="2" t="s">
        <v>65</v>
      </c>
      <c r="Q419" s="2" t="s">
        <v>65</v>
      </c>
      <c r="R419" s="2" t="s">
        <v>64</v>
      </c>
      <c r="S419" s="3"/>
      <c r="T419" s="3"/>
      <c r="U419" s="3"/>
      <c r="V419" s="3">
        <v>1</v>
      </c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2" t="s">
        <v>52</v>
      </c>
      <c r="AW419" s="2" t="s">
        <v>1419</v>
      </c>
      <c r="AX419" s="2" t="s">
        <v>52</v>
      </c>
      <c r="AY419" s="2" t="s">
        <v>52</v>
      </c>
      <c r="AZ419" s="34"/>
    </row>
    <row r="420" spans="1:52" ht="30" customHeight="1">
      <c r="A420" s="8" t="s">
        <v>959</v>
      </c>
      <c r="B420" s="8" t="s">
        <v>1413</v>
      </c>
      <c r="C420" s="8" t="s">
        <v>789</v>
      </c>
      <c r="D420" s="9">
        <v>1</v>
      </c>
      <c r="E420" s="13">
        <f>TRUNC(SUMIF(V418:V420, RIGHTB(O420, 1), H418:H420)*U420, 2)</f>
        <v>0</v>
      </c>
      <c r="F420" s="14">
        <f>TRUNC(E420*D420,1)</f>
        <v>0</v>
      </c>
      <c r="G420" s="13">
        <v>0</v>
      </c>
      <c r="H420" s="14">
        <f>TRUNC(G420*D420,1)</f>
        <v>0</v>
      </c>
      <c r="I420" s="13">
        <v>0</v>
      </c>
      <c r="J420" s="14">
        <f>TRUNC(I420*D420,1)</f>
        <v>0</v>
      </c>
      <c r="K420" s="13">
        <f t="shared" si="92"/>
        <v>0</v>
      </c>
      <c r="L420" s="14">
        <f t="shared" si="92"/>
        <v>0</v>
      </c>
      <c r="M420" s="8" t="s">
        <v>52</v>
      </c>
      <c r="N420" s="2" t="s">
        <v>562</v>
      </c>
      <c r="O420" s="2" t="s">
        <v>790</v>
      </c>
      <c r="P420" s="2" t="s">
        <v>65</v>
      </c>
      <c r="Q420" s="2" t="s">
        <v>65</v>
      </c>
      <c r="R420" s="2" t="s">
        <v>65</v>
      </c>
      <c r="S420" s="3">
        <v>1</v>
      </c>
      <c r="T420" s="3">
        <v>0</v>
      </c>
      <c r="U420" s="3">
        <v>0.03</v>
      </c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2" t="s">
        <v>52</v>
      </c>
      <c r="AW420" s="2" t="s">
        <v>1420</v>
      </c>
      <c r="AX420" s="2" t="s">
        <v>52</v>
      </c>
      <c r="AY420" s="2" t="s">
        <v>52</v>
      </c>
    </row>
    <row r="421" spans="1:52" ht="30" customHeight="1">
      <c r="A421" s="8" t="s">
        <v>888</v>
      </c>
      <c r="B421" s="8" t="s">
        <v>52</v>
      </c>
      <c r="C421" s="8" t="s">
        <v>52</v>
      </c>
      <c r="D421" s="9"/>
      <c r="E421" s="13"/>
      <c r="F421" s="14">
        <f>TRUNC(SUMIF(N418:N420, N417, F418:F420),0)</f>
        <v>0</v>
      </c>
      <c r="G421" s="13"/>
      <c r="H421" s="14">
        <f>TRUNC(SUMIF(N418:N420, N417, H418:H420),0)</f>
        <v>0</v>
      </c>
      <c r="I421" s="13"/>
      <c r="J421" s="14">
        <f>TRUNC(SUMIF(N418:N420, N417, J418:J420),0)</f>
        <v>0</v>
      </c>
      <c r="K421" s="13"/>
      <c r="L421" s="14">
        <f>F421+H421+J421</f>
        <v>0</v>
      </c>
      <c r="M421" s="8" t="s">
        <v>52</v>
      </c>
      <c r="N421" s="2" t="s">
        <v>212</v>
      </c>
      <c r="O421" s="2" t="s">
        <v>212</v>
      </c>
      <c r="P421" s="2" t="s">
        <v>52</v>
      </c>
      <c r="Q421" s="2" t="s">
        <v>52</v>
      </c>
      <c r="R421" s="2" t="s">
        <v>52</v>
      </c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52</v>
      </c>
      <c r="AX421" s="2" t="s">
        <v>52</v>
      </c>
      <c r="AY421" s="2" t="s">
        <v>52</v>
      </c>
    </row>
    <row r="422" spans="1:52" ht="30" customHeight="1">
      <c r="A422" s="9"/>
      <c r="B422" s="9"/>
      <c r="C422" s="9"/>
      <c r="D422" s="9"/>
      <c r="E422" s="13"/>
      <c r="F422" s="14"/>
      <c r="G422" s="13"/>
      <c r="H422" s="14"/>
      <c r="I422" s="13"/>
      <c r="J422" s="14"/>
      <c r="K422" s="13"/>
      <c r="L422" s="14"/>
      <c r="M422" s="9"/>
    </row>
    <row r="423" spans="1:52" ht="30" customHeight="1">
      <c r="A423" s="140" t="s">
        <v>1421</v>
      </c>
      <c r="B423" s="140"/>
      <c r="C423" s="140"/>
      <c r="D423" s="140"/>
      <c r="E423" s="141"/>
      <c r="F423" s="142"/>
      <c r="G423" s="141"/>
      <c r="H423" s="142"/>
      <c r="I423" s="141"/>
      <c r="J423" s="142"/>
      <c r="K423" s="141"/>
      <c r="L423" s="142"/>
      <c r="M423" s="140"/>
      <c r="N423" s="1" t="s">
        <v>693</v>
      </c>
    </row>
    <row r="424" spans="1:52" ht="30" customHeight="1">
      <c r="A424" s="8" t="s">
        <v>1423</v>
      </c>
      <c r="B424" s="8" t="s">
        <v>1424</v>
      </c>
      <c r="C424" s="8" t="s">
        <v>61</v>
      </c>
      <c r="D424" s="9">
        <v>1.05</v>
      </c>
      <c r="E424" s="13">
        <f>단가대비표!O103</f>
        <v>0</v>
      </c>
      <c r="F424" s="14">
        <f>TRUNC(E424*D424,1)</f>
        <v>0</v>
      </c>
      <c r="G424" s="13">
        <f>단가대비표!P103</f>
        <v>0</v>
      </c>
      <c r="H424" s="14">
        <f>TRUNC(G424*D424,1)</f>
        <v>0</v>
      </c>
      <c r="I424" s="13">
        <f>단가대비표!V103</f>
        <v>0</v>
      </c>
      <c r="J424" s="14">
        <f>TRUNC(I424*D424,1)</f>
        <v>0</v>
      </c>
      <c r="K424" s="13">
        <f t="shared" ref="K424:L426" si="93">TRUNC(E424+G424+I424,1)</f>
        <v>0</v>
      </c>
      <c r="L424" s="14">
        <f t="shared" si="93"/>
        <v>0</v>
      </c>
      <c r="M424" s="8" t="s">
        <v>52</v>
      </c>
      <c r="N424" s="2" t="s">
        <v>693</v>
      </c>
      <c r="O424" s="2" t="s">
        <v>1425</v>
      </c>
      <c r="P424" s="2" t="s">
        <v>65</v>
      </c>
      <c r="Q424" s="2" t="s">
        <v>65</v>
      </c>
      <c r="R424" s="2" t="s">
        <v>64</v>
      </c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2" t="s">
        <v>52</v>
      </c>
      <c r="AW424" s="2" t="s">
        <v>1426</v>
      </c>
      <c r="AX424" s="2" t="s">
        <v>52</v>
      </c>
      <c r="AY424" s="2" t="s">
        <v>52</v>
      </c>
    </row>
    <row r="425" spans="1:52" ht="30" customHeight="1">
      <c r="A425" s="8" t="s">
        <v>1052</v>
      </c>
      <c r="B425" s="8" t="s">
        <v>884</v>
      </c>
      <c r="C425" s="8" t="s">
        <v>885</v>
      </c>
      <c r="D425" s="9">
        <v>0.23</v>
      </c>
      <c r="E425" s="13">
        <f>단가대비표!O180</f>
        <v>0</v>
      </c>
      <c r="F425" s="14">
        <f>TRUNC(E425*D425,1)</f>
        <v>0</v>
      </c>
      <c r="G425" s="13">
        <f>단가대비표!P180</f>
        <v>0</v>
      </c>
      <c r="H425" s="14">
        <f>TRUNC(G425*D425,1)</f>
        <v>0</v>
      </c>
      <c r="I425" s="13">
        <f>단가대비표!V180</f>
        <v>0</v>
      </c>
      <c r="J425" s="14">
        <f>TRUNC(I425*D425,1)</f>
        <v>0</v>
      </c>
      <c r="K425" s="13">
        <f t="shared" si="93"/>
        <v>0</v>
      </c>
      <c r="L425" s="14">
        <f t="shared" si="93"/>
        <v>0</v>
      </c>
      <c r="M425" s="8" t="s">
        <v>52</v>
      </c>
      <c r="N425" s="2" t="s">
        <v>693</v>
      </c>
      <c r="O425" s="2" t="s">
        <v>1053</v>
      </c>
      <c r="P425" s="2" t="s">
        <v>65</v>
      </c>
      <c r="Q425" s="2" t="s">
        <v>65</v>
      </c>
      <c r="R425" s="2" t="s">
        <v>64</v>
      </c>
      <c r="S425" s="3"/>
      <c r="T425" s="3"/>
      <c r="U425" s="3"/>
      <c r="V425" s="3">
        <v>1</v>
      </c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2" t="s">
        <v>52</v>
      </c>
      <c r="AW425" s="2" t="s">
        <v>1427</v>
      </c>
      <c r="AX425" s="2" t="s">
        <v>52</v>
      </c>
      <c r="AY425" s="2" t="s">
        <v>52</v>
      </c>
    </row>
    <row r="426" spans="1:52" ht="30" customHeight="1">
      <c r="A426" s="8" t="s">
        <v>959</v>
      </c>
      <c r="B426" s="8" t="s">
        <v>960</v>
      </c>
      <c r="C426" s="8" t="s">
        <v>789</v>
      </c>
      <c r="D426" s="9">
        <v>1</v>
      </c>
      <c r="E426" s="13">
        <f>TRUNC(SUMIF(V424:V426, RIGHTB(O426, 1), H424:H426)*U426, 2)</f>
        <v>0</v>
      </c>
      <c r="F426" s="14">
        <f>TRUNC(E426*D426,1)</f>
        <v>0</v>
      </c>
      <c r="G426" s="13">
        <v>0</v>
      </c>
      <c r="H426" s="14">
        <f>TRUNC(G426*D426,1)</f>
        <v>0</v>
      </c>
      <c r="I426" s="13">
        <v>0</v>
      </c>
      <c r="J426" s="14">
        <f>TRUNC(I426*D426,1)</f>
        <v>0</v>
      </c>
      <c r="K426" s="13">
        <f t="shared" si="93"/>
        <v>0</v>
      </c>
      <c r="L426" s="14">
        <f t="shared" si="93"/>
        <v>0</v>
      </c>
      <c r="M426" s="8" t="s">
        <v>52</v>
      </c>
      <c r="N426" s="2" t="s">
        <v>693</v>
      </c>
      <c r="O426" s="2" t="s">
        <v>790</v>
      </c>
      <c r="P426" s="2" t="s">
        <v>65</v>
      </c>
      <c r="Q426" s="2" t="s">
        <v>65</v>
      </c>
      <c r="R426" s="2" t="s">
        <v>65</v>
      </c>
      <c r="S426" s="3">
        <v>1</v>
      </c>
      <c r="T426" s="3">
        <v>0</v>
      </c>
      <c r="U426" s="3">
        <v>0.03</v>
      </c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52</v>
      </c>
      <c r="AW426" s="2" t="s">
        <v>1428</v>
      </c>
      <c r="AX426" s="2" t="s">
        <v>52</v>
      </c>
      <c r="AY426" s="2" t="s">
        <v>52</v>
      </c>
    </row>
    <row r="427" spans="1:52" ht="30" customHeight="1">
      <c r="A427" s="8" t="s">
        <v>888</v>
      </c>
      <c r="B427" s="8" t="s">
        <v>52</v>
      </c>
      <c r="C427" s="8" t="s">
        <v>52</v>
      </c>
      <c r="D427" s="9"/>
      <c r="E427" s="13"/>
      <c r="F427" s="14">
        <f>TRUNC(SUMIF(N424:N426, N423, F424:F426),0)</f>
        <v>0</v>
      </c>
      <c r="G427" s="13"/>
      <c r="H427" s="14">
        <f>TRUNC(SUMIF(N424:N426, N423, H424:H426),0)</f>
        <v>0</v>
      </c>
      <c r="I427" s="13"/>
      <c r="J427" s="14">
        <f>TRUNC(SUMIF(N424:N426, N423, J424:J426),0)</f>
        <v>0</v>
      </c>
      <c r="K427" s="13"/>
      <c r="L427" s="14">
        <f>F427+H427+J427</f>
        <v>0</v>
      </c>
      <c r="M427" s="8" t="s">
        <v>52</v>
      </c>
      <c r="N427" s="2" t="s">
        <v>212</v>
      </c>
      <c r="O427" s="2" t="s">
        <v>212</v>
      </c>
      <c r="P427" s="2" t="s">
        <v>52</v>
      </c>
      <c r="Q427" s="2" t="s">
        <v>52</v>
      </c>
      <c r="R427" s="2" t="s">
        <v>52</v>
      </c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52</v>
      </c>
      <c r="AW427" s="2" t="s">
        <v>52</v>
      </c>
      <c r="AX427" s="2" t="s">
        <v>52</v>
      </c>
      <c r="AY427" s="2" t="s">
        <v>52</v>
      </c>
    </row>
    <row r="428" spans="1:52" ht="30" customHeight="1">
      <c r="A428" s="9"/>
      <c r="B428" s="9"/>
      <c r="C428" s="9"/>
      <c r="D428" s="9"/>
      <c r="E428" s="13"/>
      <c r="F428" s="14"/>
      <c r="G428" s="13"/>
      <c r="H428" s="14"/>
      <c r="I428" s="13"/>
      <c r="J428" s="14"/>
      <c r="K428" s="13"/>
      <c r="L428" s="14"/>
      <c r="M428" s="9"/>
    </row>
    <row r="429" spans="1:52" ht="30" customHeight="1">
      <c r="A429" s="140" t="s">
        <v>1429</v>
      </c>
      <c r="B429" s="140"/>
      <c r="C429" s="140"/>
      <c r="D429" s="140"/>
      <c r="E429" s="141"/>
      <c r="F429" s="142"/>
      <c r="G429" s="141"/>
      <c r="H429" s="142"/>
      <c r="I429" s="141"/>
      <c r="J429" s="142"/>
      <c r="K429" s="141"/>
      <c r="L429" s="142"/>
      <c r="M429" s="140"/>
      <c r="N429" s="1" t="s">
        <v>697</v>
      </c>
    </row>
    <row r="430" spans="1:52" ht="30" customHeight="1">
      <c r="A430" s="8" t="s">
        <v>1423</v>
      </c>
      <c r="B430" s="8" t="s">
        <v>1430</v>
      </c>
      <c r="C430" s="8" t="s">
        <v>61</v>
      </c>
      <c r="D430" s="9">
        <v>1.05</v>
      </c>
      <c r="E430" s="13">
        <f>단가대비표!O104</f>
        <v>0</v>
      </c>
      <c r="F430" s="14">
        <f>TRUNC(E430*D430,1)</f>
        <v>0</v>
      </c>
      <c r="G430" s="13">
        <f>단가대비표!P104</f>
        <v>0</v>
      </c>
      <c r="H430" s="14">
        <f>TRUNC(G430*D430,1)</f>
        <v>0</v>
      </c>
      <c r="I430" s="13">
        <f>단가대비표!V104</f>
        <v>0</v>
      </c>
      <c r="J430" s="14">
        <f>TRUNC(I430*D430,1)</f>
        <v>0</v>
      </c>
      <c r="K430" s="13">
        <f t="shared" ref="K430:L432" si="94">TRUNC(E430+G430+I430,1)</f>
        <v>0</v>
      </c>
      <c r="L430" s="14">
        <f t="shared" si="94"/>
        <v>0</v>
      </c>
      <c r="M430" s="8" t="s">
        <v>52</v>
      </c>
      <c r="N430" s="2" t="s">
        <v>697</v>
      </c>
      <c r="O430" s="2" t="s">
        <v>1431</v>
      </c>
      <c r="P430" s="2" t="s">
        <v>65</v>
      </c>
      <c r="Q430" s="2" t="s">
        <v>65</v>
      </c>
      <c r="R430" s="2" t="s">
        <v>64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2" t="s">
        <v>52</v>
      </c>
      <c r="AW430" s="2" t="s">
        <v>1432</v>
      </c>
      <c r="AX430" s="2" t="s">
        <v>52</v>
      </c>
      <c r="AY430" s="2" t="s">
        <v>52</v>
      </c>
    </row>
    <row r="431" spans="1:52" ht="30" customHeight="1">
      <c r="A431" s="8" t="s">
        <v>1052</v>
      </c>
      <c r="B431" s="8" t="s">
        <v>884</v>
      </c>
      <c r="C431" s="8" t="s">
        <v>885</v>
      </c>
      <c r="D431" s="9">
        <v>0.23</v>
      </c>
      <c r="E431" s="13">
        <f>단가대비표!O180</f>
        <v>0</v>
      </c>
      <c r="F431" s="14">
        <f>TRUNC(E431*D431,1)</f>
        <v>0</v>
      </c>
      <c r="G431" s="13">
        <f>단가대비표!P180</f>
        <v>0</v>
      </c>
      <c r="H431" s="14">
        <f>TRUNC(G431*D431,1)</f>
        <v>0</v>
      </c>
      <c r="I431" s="13">
        <f>단가대비표!V180</f>
        <v>0</v>
      </c>
      <c r="J431" s="14">
        <f>TRUNC(I431*D431,1)</f>
        <v>0</v>
      </c>
      <c r="K431" s="13">
        <f t="shared" si="94"/>
        <v>0</v>
      </c>
      <c r="L431" s="14">
        <f t="shared" si="94"/>
        <v>0</v>
      </c>
      <c r="M431" s="8" t="s">
        <v>52</v>
      </c>
      <c r="N431" s="2" t="s">
        <v>697</v>
      </c>
      <c r="O431" s="2" t="s">
        <v>1053</v>
      </c>
      <c r="P431" s="2" t="s">
        <v>65</v>
      </c>
      <c r="Q431" s="2" t="s">
        <v>65</v>
      </c>
      <c r="R431" s="2" t="s">
        <v>64</v>
      </c>
      <c r="S431" s="3"/>
      <c r="T431" s="3"/>
      <c r="U431" s="3"/>
      <c r="V431" s="3">
        <v>1</v>
      </c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2" t="s">
        <v>52</v>
      </c>
      <c r="AW431" s="2" t="s">
        <v>1433</v>
      </c>
      <c r="AX431" s="2" t="s">
        <v>52</v>
      </c>
      <c r="AY431" s="2" t="s">
        <v>52</v>
      </c>
    </row>
    <row r="432" spans="1:52" ht="30" customHeight="1">
      <c r="A432" s="8" t="s">
        <v>959</v>
      </c>
      <c r="B432" s="8" t="s">
        <v>960</v>
      </c>
      <c r="C432" s="8" t="s">
        <v>789</v>
      </c>
      <c r="D432" s="9">
        <v>1</v>
      </c>
      <c r="E432" s="13">
        <f>TRUNC(SUMIF(V430:V432, RIGHTB(O432, 1), H430:H432)*U432, 2)</f>
        <v>0</v>
      </c>
      <c r="F432" s="14">
        <f>TRUNC(E432*D432,1)</f>
        <v>0</v>
      </c>
      <c r="G432" s="13">
        <v>0</v>
      </c>
      <c r="H432" s="14">
        <f>TRUNC(G432*D432,1)</f>
        <v>0</v>
      </c>
      <c r="I432" s="13">
        <v>0</v>
      </c>
      <c r="J432" s="14">
        <f>TRUNC(I432*D432,1)</f>
        <v>0</v>
      </c>
      <c r="K432" s="13">
        <f t="shared" si="94"/>
        <v>0</v>
      </c>
      <c r="L432" s="14">
        <f t="shared" si="94"/>
        <v>0</v>
      </c>
      <c r="M432" s="8" t="s">
        <v>52</v>
      </c>
      <c r="N432" s="2" t="s">
        <v>697</v>
      </c>
      <c r="O432" s="2" t="s">
        <v>790</v>
      </c>
      <c r="P432" s="2" t="s">
        <v>65</v>
      </c>
      <c r="Q432" s="2" t="s">
        <v>65</v>
      </c>
      <c r="R432" s="2" t="s">
        <v>65</v>
      </c>
      <c r="S432" s="3">
        <v>1</v>
      </c>
      <c r="T432" s="3">
        <v>0</v>
      </c>
      <c r="U432" s="3">
        <v>0.03</v>
      </c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2" t="s">
        <v>52</v>
      </c>
      <c r="AW432" s="2" t="s">
        <v>1434</v>
      </c>
      <c r="AX432" s="2" t="s">
        <v>52</v>
      </c>
      <c r="AY432" s="2" t="s">
        <v>52</v>
      </c>
    </row>
    <row r="433" spans="1:51" ht="30" customHeight="1">
      <c r="A433" s="8" t="s">
        <v>888</v>
      </c>
      <c r="B433" s="8" t="s">
        <v>52</v>
      </c>
      <c r="C433" s="8" t="s">
        <v>52</v>
      </c>
      <c r="D433" s="9"/>
      <c r="E433" s="13"/>
      <c r="F433" s="14">
        <f>TRUNC(SUMIF(N430:N432, N429, F430:F432),0)</f>
        <v>0</v>
      </c>
      <c r="G433" s="13"/>
      <c r="H433" s="14">
        <f>TRUNC(SUMIF(N430:N432, N429, H430:H432),0)</f>
        <v>0</v>
      </c>
      <c r="I433" s="13"/>
      <c r="J433" s="14">
        <f>TRUNC(SUMIF(N430:N432, N429, J430:J432),0)</f>
        <v>0</v>
      </c>
      <c r="K433" s="13"/>
      <c r="L433" s="14">
        <f>F433+H433+J433</f>
        <v>0</v>
      </c>
      <c r="M433" s="8" t="s">
        <v>52</v>
      </c>
      <c r="N433" s="2" t="s">
        <v>212</v>
      </c>
      <c r="O433" s="2" t="s">
        <v>212</v>
      </c>
      <c r="P433" s="2" t="s">
        <v>52</v>
      </c>
      <c r="Q433" s="2" t="s">
        <v>52</v>
      </c>
      <c r="R433" s="2" t="s">
        <v>52</v>
      </c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2" t="s">
        <v>52</v>
      </c>
      <c r="AW433" s="2" t="s">
        <v>52</v>
      </c>
      <c r="AX433" s="2" t="s">
        <v>52</v>
      </c>
      <c r="AY433" s="2" t="s">
        <v>52</v>
      </c>
    </row>
    <row r="434" spans="1:51" ht="30" customHeight="1">
      <c r="A434" s="9"/>
      <c r="B434" s="9"/>
      <c r="C434" s="9"/>
      <c r="D434" s="9"/>
      <c r="E434" s="13"/>
      <c r="F434" s="14"/>
      <c r="G434" s="13"/>
      <c r="H434" s="14"/>
      <c r="I434" s="13"/>
      <c r="J434" s="14"/>
      <c r="K434" s="13"/>
      <c r="L434" s="14"/>
      <c r="M434" s="9"/>
    </row>
    <row r="435" spans="1:51" ht="30" customHeight="1">
      <c r="A435" s="140" t="s">
        <v>1435</v>
      </c>
      <c r="B435" s="140"/>
      <c r="C435" s="140"/>
      <c r="D435" s="140"/>
      <c r="E435" s="141"/>
      <c r="F435" s="142"/>
      <c r="G435" s="141"/>
      <c r="H435" s="142"/>
      <c r="I435" s="141"/>
      <c r="J435" s="142"/>
      <c r="K435" s="141"/>
      <c r="L435" s="142"/>
      <c r="M435" s="140"/>
      <c r="N435" s="1" t="s">
        <v>702</v>
      </c>
    </row>
    <row r="436" spans="1:51" ht="30" customHeight="1">
      <c r="A436" s="8" t="s">
        <v>1437</v>
      </c>
      <c r="B436" s="8" t="s">
        <v>1438</v>
      </c>
      <c r="C436" s="8" t="s">
        <v>96</v>
      </c>
      <c r="D436" s="9">
        <v>1.05</v>
      </c>
      <c r="E436" s="13">
        <f>단가대비표!O105</f>
        <v>0</v>
      </c>
      <c r="F436" s="14">
        <f>TRUNC(E436*D436,1)</f>
        <v>0</v>
      </c>
      <c r="G436" s="13">
        <f>단가대비표!P105</f>
        <v>0</v>
      </c>
      <c r="H436" s="14">
        <f>TRUNC(G436*D436,1)</f>
        <v>0</v>
      </c>
      <c r="I436" s="13">
        <f>단가대비표!V105</f>
        <v>0</v>
      </c>
      <c r="J436" s="14">
        <f>TRUNC(I436*D436,1)</f>
        <v>0</v>
      </c>
      <c r="K436" s="13">
        <f t="shared" ref="K436:L438" si="95">TRUNC(E436+G436+I436,1)</f>
        <v>0</v>
      </c>
      <c r="L436" s="14">
        <f t="shared" si="95"/>
        <v>0</v>
      </c>
      <c r="M436" s="8" t="s">
        <v>52</v>
      </c>
      <c r="N436" s="2" t="s">
        <v>702</v>
      </c>
      <c r="O436" s="2" t="s">
        <v>1439</v>
      </c>
      <c r="P436" s="2" t="s">
        <v>65</v>
      </c>
      <c r="Q436" s="2" t="s">
        <v>65</v>
      </c>
      <c r="R436" s="2" t="s">
        <v>64</v>
      </c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2" t="s">
        <v>52</v>
      </c>
      <c r="AW436" s="2" t="s">
        <v>1440</v>
      </c>
      <c r="AX436" s="2" t="s">
        <v>52</v>
      </c>
      <c r="AY436" s="2" t="s">
        <v>52</v>
      </c>
    </row>
    <row r="437" spans="1:51" ht="30" customHeight="1">
      <c r="A437" s="8" t="s">
        <v>1052</v>
      </c>
      <c r="B437" s="8" t="s">
        <v>884</v>
      </c>
      <c r="C437" s="8" t="s">
        <v>885</v>
      </c>
      <c r="D437" s="35">
        <v>4.5999999999999999E-2</v>
      </c>
      <c r="E437" s="13">
        <f>단가대비표!O180</f>
        <v>0</v>
      </c>
      <c r="F437" s="14">
        <f>TRUNC(E437*D437,1)</f>
        <v>0</v>
      </c>
      <c r="G437" s="13">
        <f>단가대비표!P180</f>
        <v>0</v>
      </c>
      <c r="H437" s="14">
        <f>TRUNC(G437*D437,1)</f>
        <v>0</v>
      </c>
      <c r="I437" s="13">
        <f>단가대비표!V180</f>
        <v>0</v>
      </c>
      <c r="J437" s="14">
        <f>TRUNC(I437*D437,1)</f>
        <v>0</v>
      </c>
      <c r="K437" s="13">
        <f t="shared" si="95"/>
        <v>0</v>
      </c>
      <c r="L437" s="14">
        <f t="shared" si="95"/>
        <v>0</v>
      </c>
      <c r="M437" s="8" t="s">
        <v>52</v>
      </c>
      <c r="N437" s="2" t="s">
        <v>702</v>
      </c>
      <c r="O437" s="2" t="s">
        <v>1053</v>
      </c>
      <c r="P437" s="2" t="s">
        <v>65</v>
      </c>
      <c r="Q437" s="2" t="s">
        <v>65</v>
      </c>
      <c r="R437" s="2" t="s">
        <v>64</v>
      </c>
      <c r="S437" s="3"/>
      <c r="T437" s="3"/>
      <c r="U437" s="3"/>
      <c r="V437" s="3">
        <v>1</v>
      </c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2" t="s">
        <v>52</v>
      </c>
      <c r="AW437" s="2" t="s">
        <v>1441</v>
      </c>
      <c r="AX437" s="2" t="s">
        <v>52</v>
      </c>
      <c r="AY437" s="2" t="s">
        <v>52</v>
      </c>
    </row>
    <row r="438" spans="1:51" ht="30" customHeight="1">
      <c r="A438" s="8" t="s">
        <v>959</v>
      </c>
      <c r="B438" s="8" t="s">
        <v>960</v>
      </c>
      <c r="C438" s="8" t="s">
        <v>789</v>
      </c>
      <c r="D438" s="9">
        <v>1</v>
      </c>
      <c r="E438" s="13">
        <f>TRUNC(SUMIF(V436:V438, RIGHTB(O438, 1), H436:H438)*U438, 2)</f>
        <v>0</v>
      </c>
      <c r="F438" s="14">
        <f>TRUNC(E438*D438,1)</f>
        <v>0</v>
      </c>
      <c r="G438" s="13">
        <v>0</v>
      </c>
      <c r="H438" s="14">
        <f>TRUNC(G438*D438,1)</f>
        <v>0</v>
      </c>
      <c r="I438" s="13">
        <v>0</v>
      </c>
      <c r="J438" s="14">
        <f>TRUNC(I438*D438,1)</f>
        <v>0</v>
      </c>
      <c r="K438" s="13">
        <f t="shared" si="95"/>
        <v>0</v>
      </c>
      <c r="L438" s="14">
        <f t="shared" si="95"/>
        <v>0</v>
      </c>
      <c r="M438" s="8" t="s">
        <v>52</v>
      </c>
      <c r="N438" s="2" t="s">
        <v>702</v>
      </c>
      <c r="O438" s="2" t="s">
        <v>790</v>
      </c>
      <c r="P438" s="2" t="s">
        <v>65</v>
      </c>
      <c r="Q438" s="2" t="s">
        <v>65</v>
      </c>
      <c r="R438" s="2" t="s">
        <v>65</v>
      </c>
      <c r="S438" s="3">
        <v>1</v>
      </c>
      <c r="T438" s="3">
        <v>0</v>
      </c>
      <c r="U438" s="3">
        <v>0.03</v>
      </c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2" t="s">
        <v>52</v>
      </c>
      <c r="AW438" s="2" t="s">
        <v>1442</v>
      </c>
      <c r="AX438" s="2" t="s">
        <v>52</v>
      </c>
      <c r="AY438" s="2" t="s">
        <v>52</v>
      </c>
    </row>
    <row r="439" spans="1:51" ht="30" customHeight="1">
      <c r="A439" s="8" t="s">
        <v>888</v>
      </c>
      <c r="B439" s="8" t="s">
        <v>52</v>
      </c>
      <c r="C439" s="8" t="s">
        <v>52</v>
      </c>
      <c r="D439" s="9"/>
      <c r="E439" s="13"/>
      <c r="F439" s="14">
        <f>TRUNC(SUMIF(N436:N438, N435, F436:F438),0)</f>
        <v>0</v>
      </c>
      <c r="G439" s="13"/>
      <c r="H439" s="14">
        <f>TRUNC(SUMIF(N436:N438, N435, H436:H438),0)</f>
        <v>0</v>
      </c>
      <c r="I439" s="13"/>
      <c r="J439" s="14">
        <f>TRUNC(SUMIF(N436:N438, N435, J436:J438),0)</f>
        <v>0</v>
      </c>
      <c r="K439" s="13"/>
      <c r="L439" s="14">
        <f>F439+H439+J439</f>
        <v>0</v>
      </c>
      <c r="M439" s="8" t="s">
        <v>52</v>
      </c>
      <c r="N439" s="2" t="s">
        <v>212</v>
      </c>
      <c r="O439" s="2" t="s">
        <v>212</v>
      </c>
      <c r="P439" s="2" t="s">
        <v>52</v>
      </c>
      <c r="Q439" s="2" t="s">
        <v>52</v>
      </c>
      <c r="R439" s="2" t="s">
        <v>52</v>
      </c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2" t="s">
        <v>52</v>
      </c>
      <c r="AW439" s="2" t="s">
        <v>52</v>
      </c>
      <c r="AX439" s="2" t="s">
        <v>52</v>
      </c>
      <c r="AY439" s="2" t="s">
        <v>52</v>
      </c>
    </row>
    <row r="440" spans="1:51" ht="30" customHeight="1">
      <c r="A440" s="9"/>
      <c r="B440" s="9"/>
      <c r="C440" s="9"/>
      <c r="D440" s="9"/>
      <c r="E440" s="13"/>
      <c r="F440" s="14"/>
      <c r="G440" s="13"/>
      <c r="H440" s="14"/>
      <c r="I440" s="13"/>
      <c r="J440" s="14"/>
      <c r="K440" s="13"/>
      <c r="L440" s="14"/>
      <c r="M440" s="9"/>
    </row>
    <row r="441" spans="1:51" ht="30" customHeight="1">
      <c r="A441" s="140" t="s">
        <v>1443</v>
      </c>
      <c r="B441" s="140"/>
      <c r="C441" s="140"/>
      <c r="D441" s="140"/>
      <c r="E441" s="141"/>
      <c r="F441" s="142"/>
      <c r="G441" s="141"/>
      <c r="H441" s="142"/>
      <c r="I441" s="141"/>
      <c r="J441" s="142"/>
      <c r="K441" s="141"/>
      <c r="L441" s="142"/>
      <c r="M441" s="140"/>
      <c r="N441" s="1" t="s">
        <v>707</v>
      </c>
    </row>
    <row r="442" spans="1:51" ht="30" customHeight="1">
      <c r="A442" s="8" t="s">
        <v>704</v>
      </c>
      <c r="B442" s="8" t="s">
        <v>1444</v>
      </c>
      <c r="C442" s="8" t="s">
        <v>61</v>
      </c>
      <c r="D442" s="9">
        <v>1</v>
      </c>
      <c r="E442" s="13">
        <f>단가대비표!O106</f>
        <v>0</v>
      </c>
      <c r="F442" s="14">
        <f>TRUNC(E442*D442,1)</f>
        <v>0</v>
      </c>
      <c r="G442" s="13">
        <f>단가대비표!P106</f>
        <v>0</v>
      </c>
      <c r="H442" s="14">
        <f>TRUNC(G442*D442,1)</f>
        <v>0</v>
      </c>
      <c r="I442" s="13">
        <f>단가대비표!V106</f>
        <v>0</v>
      </c>
      <c r="J442" s="14">
        <f>TRUNC(I442*D442,1)</f>
        <v>0</v>
      </c>
      <c r="K442" s="13">
        <f t="shared" ref="K442:L444" si="96">TRUNC(E442+G442+I442,1)</f>
        <v>0</v>
      </c>
      <c r="L442" s="14">
        <f t="shared" si="96"/>
        <v>0</v>
      </c>
      <c r="M442" s="8" t="s">
        <v>52</v>
      </c>
      <c r="N442" s="2" t="s">
        <v>707</v>
      </c>
      <c r="O442" s="2" t="s">
        <v>1445</v>
      </c>
      <c r="P442" s="2" t="s">
        <v>65</v>
      </c>
      <c r="Q442" s="2" t="s">
        <v>65</v>
      </c>
      <c r="R442" s="2" t="s">
        <v>64</v>
      </c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2" t="s">
        <v>52</v>
      </c>
      <c r="AW442" s="2" t="s">
        <v>1446</v>
      </c>
      <c r="AX442" s="2" t="s">
        <v>52</v>
      </c>
      <c r="AY442" s="2" t="s">
        <v>52</v>
      </c>
    </row>
    <row r="443" spans="1:51" ht="30" customHeight="1">
      <c r="A443" s="8" t="s">
        <v>1052</v>
      </c>
      <c r="B443" s="8" t="s">
        <v>884</v>
      </c>
      <c r="C443" s="8" t="s">
        <v>885</v>
      </c>
      <c r="D443" s="35">
        <v>0.23</v>
      </c>
      <c r="E443" s="13">
        <f>단가대비표!O180</f>
        <v>0</v>
      </c>
      <c r="F443" s="14">
        <f>TRUNC(E443*D443,1)</f>
        <v>0</v>
      </c>
      <c r="G443" s="13">
        <f>단가대비표!P180</f>
        <v>0</v>
      </c>
      <c r="H443" s="14">
        <f>TRUNC(G443*D443,1)</f>
        <v>0</v>
      </c>
      <c r="I443" s="13">
        <f>단가대비표!V180</f>
        <v>0</v>
      </c>
      <c r="J443" s="14">
        <f>TRUNC(I443*D443,1)</f>
        <v>0</v>
      </c>
      <c r="K443" s="13">
        <f t="shared" si="96"/>
        <v>0</v>
      </c>
      <c r="L443" s="14">
        <f t="shared" si="96"/>
        <v>0</v>
      </c>
      <c r="M443" s="8" t="s">
        <v>52</v>
      </c>
      <c r="N443" s="2" t="s">
        <v>707</v>
      </c>
      <c r="O443" s="2" t="s">
        <v>1053</v>
      </c>
      <c r="P443" s="2" t="s">
        <v>65</v>
      </c>
      <c r="Q443" s="2" t="s">
        <v>65</v>
      </c>
      <c r="R443" s="2" t="s">
        <v>64</v>
      </c>
      <c r="S443" s="3"/>
      <c r="T443" s="3"/>
      <c r="U443" s="3"/>
      <c r="V443" s="3">
        <v>1</v>
      </c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2" t="s">
        <v>52</v>
      </c>
      <c r="AW443" s="2" t="s">
        <v>1447</v>
      </c>
      <c r="AX443" s="2" t="s">
        <v>52</v>
      </c>
      <c r="AY443" s="2" t="s">
        <v>52</v>
      </c>
    </row>
    <row r="444" spans="1:51" ht="30" customHeight="1">
      <c r="A444" s="8" t="s">
        <v>959</v>
      </c>
      <c r="B444" s="8" t="s">
        <v>960</v>
      </c>
      <c r="C444" s="8" t="s">
        <v>789</v>
      </c>
      <c r="D444" s="9">
        <v>1</v>
      </c>
      <c r="E444" s="13">
        <f>TRUNC(SUMIF(V442:V444, RIGHTB(O444, 1), H442:H444)*U444, 2)</f>
        <v>0</v>
      </c>
      <c r="F444" s="14">
        <f>TRUNC(E444*D444,1)</f>
        <v>0</v>
      </c>
      <c r="G444" s="13">
        <v>0</v>
      </c>
      <c r="H444" s="14">
        <f>TRUNC(G444*D444,1)</f>
        <v>0</v>
      </c>
      <c r="I444" s="13">
        <v>0</v>
      </c>
      <c r="J444" s="14">
        <f>TRUNC(I444*D444,1)</f>
        <v>0</v>
      </c>
      <c r="K444" s="13">
        <f t="shared" si="96"/>
        <v>0</v>
      </c>
      <c r="L444" s="14">
        <f t="shared" si="96"/>
        <v>0</v>
      </c>
      <c r="M444" s="8" t="s">
        <v>52</v>
      </c>
      <c r="N444" s="2" t="s">
        <v>707</v>
      </c>
      <c r="O444" s="2" t="s">
        <v>790</v>
      </c>
      <c r="P444" s="2" t="s">
        <v>65</v>
      </c>
      <c r="Q444" s="2" t="s">
        <v>65</v>
      </c>
      <c r="R444" s="2" t="s">
        <v>65</v>
      </c>
      <c r="S444" s="3">
        <v>1</v>
      </c>
      <c r="T444" s="3">
        <v>0</v>
      </c>
      <c r="U444" s="3">
        <v>0.03</v>
      </c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2" t="s">
        <v>52</v>
      </c>
      <c r="AW444" s="2" t="s">
        <v>1448</v>
      </c>
      <c r="AX444" s="2" t="s">
        <v>52</v>
      </c>
      <c r="AY444" s="2" t="s">
        <v>52</v>
      </c>
    </row>
    <row r="445" spans="1:51" ht="30" customHeight="1">
      <c r="A445" s="8" t="s">
        <v>888</v>
      </c>
      <c r="B445" s="8" t="s">
        <v>52</v>
      </c>
      <c r="C445" s="8" t="s">
        <v>52</v>
      </c>
      <c r="D445" s="9"/>
      <c r="E445" s="13"/>
      <c r="F445" s="14">
        <f>TRUNC(SUMIF(N442:N444, N441, F442:F444),0)</f>
        <v>0</v>
      </c>
      <c r="G445" s="13"/>
      <c r="H445" s="14">
        <f>TRUNC(SUMIF(N442:N444, N441, H442:H444),0)</f>
        <v>0</v>
      </c>
      <c r="I445" s="13"/>
      <c r="J445" s="14">
        <f>TRUNC(SUMIF(N442:N444, N441, J442:J444),0)</f>
        <v>0</v>
      </c>
      <c r="K445" s="13"/>
      <c r="L445" s="14">
        <f>F445+H445+J445</f>
        <v>0</v>
      </c>
      <c r="M445" s="8" t="s">
        <v>52</v>
      </c>
      <c r="N445" s="2" t="s">
        <v>212</v>
      </c>
      <c r="O445" s="2" t="s">
        <v>212</v>
      </c>
      <c r="P445" s="2" t="s">
        <v>52</v>
      </c>
      <c r="Q445" s="2" t="s">
        <v>52</v>
      </c>
      <c r="R445" s="2" t="s">
        <v>52</v>
      </c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2" t="s">
        <v>52</v>
      </c>
      <c r="AW445" s="2" t="s">
        <v>52</v>
      </c>
      <c r="AX445" s="2" t="s">
        <v>52</v>
      </c>
      <c r="AY445" s="2" t="s">
        <v>52</v>
      </c>
    </row>
    <row r="446" spans="1:51" ht="30" customHeight="1">
      <c r="A446" s="9"/>
      <c r="B446" s="9"/>
      <c r="C446" s="9"/>
      <c r="D446" s="9"/>
      <c r="E446" s="13"/>
      <c r="F446" s="14"/>
      <c r="G446" s="13"/>
      <c r="H446" s="14"/>
      <c r="I446" s="13"/>
      <c r="J446" s="14"/>
      <c r="K446" s="13"/>
      <c r="L446" s="14"/>
      <c r="M446" s="9"/>
    </row>
    <row r="447" spans="1:51" ht="30" customHeight="1">
      <c r="A447" s="140" t="s">
        <v>1449</v>
      </c>
      <c r="B447" s="140"/>
      <c r="C447" s="140"/>
      <c r="D447" s="140"/>
      <c r="E447" s="141"/>
      <c r="F447" s="142"/>
      <c r="G447" s="141"/>
      <c r="H447" s="142"/>
      <c r="I447" s="141"/>
      <c r="J447" s="142"/>
      <c r="K447" s="141"/>
      <c r="L447" s="142"/>
      <c r="M447" s="140"/>
      <c r="N447" s="1" t="s">
        <v>711</v>
      </c>
    </row>
    <row r="448" spans="1:51" ht="30" customHeight="1">
      <c r="A448" s="8" t="s">
        <v>704</v>
      </c>
      <c r="B448" s="8" t="s">
        <v>1450</v>
      </c>
      <c r="C448" s="8" t="s">
        <v>61</v>
      </c>
      <c r="D448" s="9">
        <v>1</v>
      </c>
      <c r="E448" s="13">
        <f>단가대비표!O107</f>
        <v>0</v>
      </c>
      <c r="F448" s="14">
        <f>TRUNC(E448*D448,1)</f>
        <v>0</v>
      </c>
      <c r="G448" s="13">
        <f>단가대비표!P107</f>
        <v>0</v>
      </c>
      <c r="H448" s="14">
        <f>TRUNC(G448*D448,1)</f>
        <v>0</v>
      </c>
      <c r="I448" s="13">
        <f>단가대비표!V107</f>
        <v>0</v>
      </c>
      <c r="J448" s="14">
        <f>TRUNC(I448*D448,1)</f>
        <v>0</v>
      </c>
      <c r="K448" s="13">
        <f t="shared" ref="K448:L450" si="97">TRUNC(E448+G448+I448,1)</f>
        <v>0</v>
      </c>
      <c r="L448" s="14">
        <f t="shared" si="97"/>
        <v>0</v>
      </c>
      <c r="M448" s="8" t="s">
        <v>52</v>
      </c>
      <c r="N448" s="2" t="s">
        <v>711</v>
      </c>
      <c r="O448" s="2" t="s">
        <v>1451</v>
      </c>
      <c r="P448" s="2" t="s">
        <v>65</v>
      </c>
      <c r="Q448" s="2" t="s">
        <v>65</v>
      </c>
      <c r="R448" s="2" t="s">
        <v>64</v>
      </c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2" t="s">
        <v>52</v>
      </c>
      <c r="AW448" s="2" t="s">
        <v>1452</v>
      </c>
      <c r="AX448" s="2" t="s">
        <v>52</v>
      </c>
      <c r="AY448" s="2" t="s">
        <v>52</v>
      </c>
    </row>
    <row r="449" spans="1:51" ht="30" customHeight="1">
      <c r="A449" s="8" t="s">
        <v>1052</v>
      </c>
      <c r="B449" s="8" t="s">
        <v>884</v>
      </c>
      <c r="C449" s="8" t="s">
        <v>885</v>
      </c>
      <c r="D449" s="9">
        <v>0.23</v>
      </c>
      <c r="E449" s="13">
        <f>단가대비표!O180</f>
        <v>0</v>
      </c>
      <c r="F449" s="14">
        <f>TRUNC(E449*D449,1)</f>
        <v>0</v>
      </c>
      <c r="G449" s="13">
        <f>단가대비표!P180</f>
        <v>0</v>
      </c>
      <c r="H449" s="14">
        <f>TRUNC(G449*D449,1)</f>
        <v>0</v>
      </c>
      <c r="I449" s="13">
        <f>단가대비표!V180</f>
        <v>0</v>
      </c>
      <c r="J449" s="14">
        <f>TRUNC(I449*D449,1)</f>
        <v>0</v>
      </c>
      <c r="K449" s="13">
        <f t="shared" si="97"/>
        <v>0</v>
      </c>
      <c r="L449" s="14">
        <f t="shared" si="97"/>
        <v>0</v>
      </c>
      <c r="M449" s="8" t="s">
        <v>52</v>
      </c>
      <c r="N449" s="2" t="s">
        <v>711</v>
      </c>
      <c r="O449" s="2" t="s">
        <v>1053</v>
      </c>
      <c r="P449" s="2" t="s">
        <v>65</v>
      </c>
      <c r="Q449" s="2" t="s">
        <v>65</v>
      </c>
      <c r="R449" s="2" t="s">
        <v>64</v>
      </c>
      <c r="S449" s="3"/>
      <c r="T449" s="3"/>
      <c r="U449" s="3"/>
      <c r="V449" s="3">
        <v>1</v>
      </c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2" t="s">
        <v>52</v>
      </c>
      <c r="AW449" s="2" t="s">
        <v>1453</v>
      </c>
      <c r="AX449" s="2" t="s">
        <v>52</v>
      </c>
      <c r="AY449" s="2" t="s">
        <v>52</v>
      </c>
    </row>
    <row r="450" spans="1:51" ht="30" customHeight="1">
      <c r="A450" s="8" t="s">
        <v>959</v>
      </c>
      <c r="B450" s="8" t="s">
        <v>960</v>
      </c>
      <c r="C450" s="8" t="s">
        <v>789</v>
      </c>
      <c r="D450" s="9">
        <v>1</v>
      </c>
      <c r="E450" s="13">
        <f>TRUNC(SUMIF(V448:V450, RIGHTB(O450, 1), H448:H450)*U450, 2)</f>
        <v>0</v>
      </c>
      <c r="F450" s="14">
        <f>TRUNC(E450*D450,1)</f>
        <v>0</v>
      </c>
      <c r="G450" s="13">
        <v>0</v>
      </c>
      <c r="H450" s="14">
        <f>TRUNC(G450*D450,1)</f>
        <v>0</v>
      </c>
      <c r="I450" s="13">
        <v>0</v>
      </c>
      <c r="J450" s="14">
        <f>TRUNC(I450*D450,1)</f>
        <v>0</v>
      </c>
      <c r="K450" s="13">
        <f t="shared" si="97"/>
        <v>0</v>
      </c>
      <c r="L450" s="14">
        <f t="shared" si="97"/>
        <v>0</v>
      </c>
      <c r="M450" s="8" t="s">
        <v>52</v>
      </c>
      <c r="N450" s="2" t="s">
        <v>711</v>
      </c>
      <c r="O450" s="2" t="s">
        <v>790</v>
      </c>
      <c r="P450" s="2" t="s">
        <v>65</v>
      </c>
      <c r="Q450" s="2" t="s">
        <v>65</v>
      </c>
      <c r="R450" s="2" t="s">
        <v>65</v>
      </c>
      <c r="S450" s="3">
        <v>1</v>
      </c>
      <c r="T450" s="3">
        <v>0</v>
      </c>
      <c r="U450" s="3">
        <v>0.03</v>
      </c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2" t="s">
        <v>52</v>
      </c>
      <c r="AW450" s="2" t="s">
        <v>1454</v>
      </c>
      <c r="AX450" s="2" t="s">
        <v>52</v>
      </c>
      <c r="AY450" s="2" t="s">
        <v>52</v>
      </c>
    </row>
    <row r="451" spans="1:51" ht="30" customHeight="1">
      <c r="A451" s="8" t="s">
        <v>888</v>
      </c>
      <c r="B451" s="8" t="s">
        <v>52</v>
      </c>
      <c r="C451" s="8" t="s">
        <v>52</v>
      </c>
      <c r="D451" s="9"/>
      <c r="E451" s="13"/>
      <c r="F451" s="14">
        <f>TRUNC(SUMIF(N448:N450, N447, F448:F450),0)</f>
        <v>0</v>
      </c>
      <c r="G451" s="13"/>
      <c r="H451" s="14">
        <f>TRUNC(SUMIF(N448:N450, N447, H448:H450),0)</f>
        <v>0</v>
      </c>
      <c r="I451" s="13"/>
      <c r="J451" s="14">
        <f>TRUNC(SUMIF(N448:N450, N447, J448:J450),0)</f>
        <v>0</v>
      </c>
      <c r="K451" s="13"/>
      <c r="L451" s="14">
        <f>F451+H451+J451</f>
        <v>0</v>
      </c>
      <c r="M451" s="8" t="s">
        <v>52</v>
      </c>
      <c r="N451" s="2" t="s">
        <v>212</v>
      </c>
      <c r="O451" s="2" t="s">
        <v>212</v>
      </c>
      <c r="P451" s="2" t="s">
        <v>52</v>
      </c>
      <c r="Q451" s="2" t="s">
        <v>52</v>
      </c>
      <c r="R451" s="2" t="s">
        <v>52</v>
      </c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2" t="s">
        <v>52</v>
      </c>
      <c r="AW451" s="2" t="s">
        <v>52</v>
      </c>
      <c r="AX451" s="2" t="s">
        <v>52</v>
      </c>
      <c r="AY451" s="2" t="s">
        <v>52</v>
      </c>
    </row>
    <row r="452" spans="1:51" ht="30" customHeight="1">
      <c r="A452" s="9"/>
      <c r="B452" s="9"/>
      <c r="C452" s="9"/>
      <c r="D452" s="9"/>
      <c r="E452" s="13"/>
      <c r="F452" s="14"/>
      <c r="G452" s="13"/>
      <c r="H452" s="14"/>
      <c r="I452" s="13"/>
      <c r="J452" s="14"/>
      <c r="K452" s="13"/>
      <c r="L452" s="14"/>
      <c r="M452" s="9"/>
    </row>
    <row r="453" spans="1:51" ht="30" customHeight="1">
      <c r="A453" s="140" t="s">
        <v>1455</v>
      </c>
      <c r="B453" s="140"/>
      <c r="C453" s="140"/>
      <c r="D453" s="140"/>
      <c r="E453" s="141"/>
      <c r="F453" s="142"/>
      <c r="G453" s="141"/>
      <c r="H453" s="142"/>
      <c r="I453" s="141"/>
      <c r="J453" s="142"/>
      <c r="K453" s="141"/>
      <c r="L453" s="142"/>
      <c r="M453" s="140"/>
      <c r="N453" s="1" t="s">
        <v>715</v>
      </c>
    </row>
    <row r="454" spans="1:51" ht="30" customHeight="1">
      <c r="A454" s="8" t="s">
        <v>739</v>
      </c>
      <c r="B454" s="8" t="s">
        <v>1456</v>
      </c>
      <c r="C454" s="8" t="s">
        <v>61</v>
      </c>
      <c r="D454" s="9">
        <v>1</v>
      </c>
      <c r="E454" s="13">
        <f>단가대비표!O108</f>
        <v>0</v>
      </c>
      <c r="F454" s="14">
        <f>TRUNC(E454*D454,1)</f>
        <v>0</v>
      </c>
      <c r="G454" s="13">
        <f>단가대비표!P108</f>
        <v>0</v>
      </c>
      <c r="H454" s="14">
        <f>TRUNC(G454*D454,1)</f>
        <v>0</v>
      </c>
      <c r="I454" s="13">
        <f>단가대비표!V108</f>
        <v>0</v>
      </c>
      <c r="J454" s="14">
        <f>TRUNC(I454*D454,1)</f>
        <v>0</v>
      </c>
      <c r="K454" s="13">
        <f t="shared" ref="K454:L456" si="98">TRUNC(E454+G454+I454,1)</f>
        <v>0</v>
      </c>
      <c r="L454" s="14">
        <f t="shared" si="98"/>
        <v>0</v>
      </c>
      <c r="M454" s="8" t="s">
        <v>52</v>
      </c>
      <c r="N454" s="2" t="s">
        <v>715</v>
      </c>
      <c r="O454" s="2" t="s">
        <v>1457</v>
      </c>
      <c r="P454" s="2" t="s">
        <v>65</v>
      </c>
      <c r="Q454" s="2" t="s">
        <v>65</v>
      </c>
      <c r="R454" s="2" t="s">
        <v>64</v>
      </c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2" t="s">
        <v>52</v>
      </c>
      <c r="AW454" s="2" t="s">
        <v>1458</v>
      </c>
      <c r="AX454" s="2" t="s">
        <v>52</v>
      </c>
      <c r="AY454" s="2" t="s">
        <v>52</v>
      </c>
    </row>
    <row r="455" spans="1:51" ht="30" customHeight="1">
      <c r="A455" s="8" t="s">
        <v>1052</v>
      </c>
      <c r="B455" s="8" t="s">
        <v>884</v>
      </c>
      <c r="C455" s="8" t="s">
        <v>885</v>
      </c>
      <c r="D455" s="9">
        <v>0.23</v>
      </c>
      <c r="E455" s="13">
        <f>단가대비표!O180</f>
        <v>0</v>
      </c>
      <c r="F455" s="14">
        <f>TRUNC(E455*D455,1)</f>
        <v>0</v>
      </c>
      <c r="G455" s="13">
        <f>단가대비표!P180</f>
        <v>0</v>
      </c>
      <c r="H455" s="14">
        <f>TRUNC(G455*D455,1)</f>
        <v>0</v>
      </c>
      <c r="I455" s="13">
        <f>단가대비표!V180</f>
        <v>0</v>
      </c>
      <c r="J455" s="14">
        <f>TRUNC(I455*D455,1)</f>
        <v>0</v>
      </c>
      <c r="K455" s="13">
        <f t="shared" si="98"/>
        <v>0</v>
      </c>
      <c r="L455" s="14">
        <f t="shared" si="98"/>
        <v>0</v>
      </c>
      <c r="M455" s="8" t="s">
        <v>52</v>
      </c>
      <c r="N455" s="2" t="s">
        <v>715</v>
      </c>
      <c r="O455" s="2" t="s">
        <v>1053</v>
      </c>
      <c r="P455" s="2" t="s">
        <v>65</v>
      </c>
      <c r="Q455" s="2" t="s">
        <v>65</v>
      </c>
      <c r="R455" s="2" t="s">
        <v>64</v>
      </c>
      <c r="S455" s="3"/>
      <c r="T455" s="3"/>
      <c r="U455" s="3"/>
      <c r="V455" s="3">
        <v>1</v>
      </c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2" t="s">
        <v>52</v>
      </c>
      <c r="AW455" s="2" t="s">
        <v>1459</v>
      </c>
      <c r="AX455" s="2" t="s">
        <v>52</v>
      </c>
      <c r="AY455" s="2" t="s">
        <v>52</v>
      </c>
    </row>
    <row r="456" spans="1:51" ht="30" customHeight="1">
      <c r="A456" s="8" t="s">
        <v>959</v>
      </c>
      <c r="B456" s="8" t="s">
        <v>960</v>
      </c>
      <c r="C456" s="8" t="s">
        <v>789</v>
      </c>
      <c r="D456" s="9">
        <v>1</v>
      </c>
      <c r="E456" s="13">
        <f>TRUNC(SUMIF(V454:V456, RIGHTB(O456, 1), H454:H456)*U456, 2)</f>
        <v>0</v>
      </c>
      <c r="F456" s="14">
        <f>TRUNC(E456*D456,1)</f>
        <v>0</v>
      </c>
      <c r="G456" s="13">
        <v>0</v>
      </c>
      <c r="H456" s="14">
        <f>TRUNC(G456*D456,1)</f>
        <v>0</v>
      </c>
      <c r="I456" s="13">
        <v>0</v>
      </c>
      <c r="J456" s="14">
        <f>TRUNC(I456*D456,1)</f>
        <v>0</v>
      </c>
      <c r="K456" s="13">
        <f t="shared" si="98"/>
        <v>0</v>
      </c>
      <c r="L456" s="14">
        <f t="shared" si="98"/>
        <v>0</v>
      </c>
      <c r="M456" s="8" t="s">
        <v>52</v>
      </c>
      <c r="N456" s="2" t="s">
        <v>715</v>
      </c>
      <c r="O456" s="2" t="s">
        <v>790</v>
      </c>
      <c r="P456" s="2" t="s">
        <v>65</v>
      </c>
      <c r="Q456" s="2" t="s">
        <v>65</v>
      </c>
      <c r="R456" s="2" t="s">
        <v>65</v>
      </c>
      <c r="S456" s="3">
        <v>1</v>
      </c>
      <c r="T456" s="3">
        <v>0</v>
      </c>
      <c r="U456" s="3">
        <v>0.03</v>
      </c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2" t="s">
        <v>52</v>
      </c>
      <c r="AW456" s="2" t="s">
        <v>1460</v>
      </c>
      <c r="AX456" s="2" t="s">
        <v>52</v>
      </c>
      <c r="AY456" s="2" t="s">
        <v>52</v>
      </c>
    </row>
    <row r="457" spans="1:51" ht="30" customHeight="1">
      <c r="A457" s="8" t="s">
        <v>888</v>
      </c>
      <c r="B457" s="8" t="s">
        <v>52</v>
      </c>
      <c r="C457" s="8" t="s">
        <v>52</v>
      </c>
      <c r="D457" s="9"/>
      <c r="E457" s="13"/>
      <c r="F457" s="14">
        <f>TRUNC(SUMIF(N454:N456, N453, F454:F456),0)</f>
        <v>0</v>
      </c>
      <c r="G457" s="13"/>
      <c r="H457" s="14">
        <f>TRUNC(SUMIF(N454:N456, N453, H454:H456),0)</f>
        <v>0</v>
      </c>
      <c r="I457" s="13"/>
      <c r="J457" s="14">
        <f>TRUNC(SUMIF(N454:N456, N453, J454:J456),0)</f>
        <v>0</v>
      </c>
      <c r="K457" s="13"/>
      <c r="L457" s="14">
        <f>F457+H457+J457</f>
        <v>0</v>
      </c>
      <c r="M457" s="8" t="s">
        <v>52</v>
      </c>
      <c r="N457" s="2" t="s">
        <v>212</v>
      </c>
      <c r="O457" s="2" t="s">
        <v>212</v>
      </c>
      <c r="P457" s="2" t="s">
        <v>52</v>
      </c>
      <c r="Q457" s="2" t="s">
        <v>52</v>
      </c>
      <c r="R457" s="2" t="s">
        <v>52</v>
      </c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2" t="s">
        <v>52</v>
      </c>
      <c r="AW457" s="2" t="s">
        <v>52</v>
      </c>
      <c r="AX457" s="2" t="s">
        <v>52</v>
      </c>
      <c r="AY457" s="2" t="s">
        <v>52</v>
      </c>
    </row>
    <row r="458" spans="1:51" ht="30" customHeight="1">
      <c r="A458" s="9"/>
      <c r="B458" s="9"/>
      <c r="C458" s="9"/>
      <c r="D458" s="9"/>
      <c r="E458" s="13"/>
      <c r="F458" s="14"/>
      <c r="G458" s="13"/>
      <c r="H458" s="14"/>
      <c r="I458" s="13"/>
      <c r="J458" s="14"/>
      <c r="K458" s="13"/>
      <c r="L458" s="14"/>
      <c r="M458" s="9"/>
    </row>
    <row r="459" spans="1:51" ht="30" customHeight="1">
      <c r="A459" s="140" t="s">
        <v>1461</v>
      </c>
      <c r="B459" s="140"/>
      <c r="C459" s="140"/>
      <c r="D459" s="140"/>
      <c r="E459" s="141"/>
      <c r="F459" s="142"/>
      <c r="G459" s="141"/>
      <c r="H459" s="142"/>
      <c r="I459" s="141"/>
      <c r="J459" s="142"/>
      <c r="K459" s="141"/>
      <c r="L459" s="142"/>
      <c r="M459" s="140"/>
      <c r="N459" s="1" t="s">
        <v>678</v>
      </c>
    </row>
    <row r="460" spans="1:51" ht="30" customHeight="1">
      <c r="A460" s="8" t="s">
        <v>739</v>
      </c>
      <c r="B460" s="8" t="s">
        <v>1230</v>
      </c>
      <c r="C460" s="8" t="s">
        <v>61</v>
      </c>
      <c r="D460" s="9">
        <v>0.3</v>
      </c>
      <c r="E460" s="13">
        <f>단가대비표!O114</f>
        <v>0</v>
      </c>
      <c r="F460" s="14">
        <f t="shared" ref="F460:F467" si="99">TRUNC(E460*D460,1)</f>
        <v>0</v>
      </c>
      <c r="G460" s="13">
        <f>단가대비표!P114</f>
        <v>0</v>
      </c>
      <c r="H460" s="14">
        <f t="shared" ref="H460:H467" si="100">TRUNC(G460*D460,1)</f>
        <v>0</v>
      </c>
      <c r="I460" s="13">
        <f>단가대비표!V114</f>
        <v>0</v>
      </c>
      <c r="J460" s="14">
        <f t="shared" ref="J460:J467" si="101">TRUNC(I460*D460,1)</f>
        <v>0</v>
      </c>
      <c r="K460" s="13">
        <f t="shared" ref="K460:L467" si="102">TRUNC(E460+G460+I460,1)</f>
        <v>0</v>
      </c>
      <c r="L460" s="14">
        <f t="shared" si="102"/>
        <v>0</v>
      </c>
      <c r="M460" s="8" t="s">
        <v>52</v>
      </c>
      <c r="N460" s="2" t="s">
        <v>678</v>
      </c>
      <c r="O460" s="2" t="s">
        <v>1231</v>
      </c>
      <c r="P460" s="2" t="s">
        <v>65</v>
      </c>
      <c r="Q460" s="2" t="s">
        <v>65</v>
      </c>
      <c r="R460" s="2" t="s">
        <v>64</v>
      </c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2" t="s">
        <v>52</v>
      </c>
      <c r="AW460" s="2" t="s">
        <v>1462</v>
      </c>
      <c r="AX460" s="2" t="s">
        <v>52</v>
      </c>
      <c r="AY460" s="2" t="s">
        <v>52</v>
      </c>
    </row>
    <row r="461" spans="1:51" ht="30" customHeight="1">
      <c r="A461" s="8" t="s">
        <v>1288</v>
      </c>
      <c r="B461" s="8" t="s">
        <v>1289</v>
      </c>
      <c r="C461" s="8" t="s">
        <v>119</v>
      </c>
      <c r="D461" s="9">
        <v>2</v>
      </c>
      <c r="E461" s="13">
        <f>단가대비표!O32</f>
        <v>0</v>
      </c>
      <c r="F461" s="14">
        <f t="shared" si="99"/>
        <v>0</v>
      </c>
      <c r="G461" s="13">
        <f>단가대비표!P32</f>
        <v>0</v>
      </c>
      <c r="H461" s="14">
        <f t="shared" si="100"/>
        <v>0</v>
      </c>
      <c r="I461" s="13">
        <f>단가대비표!V32</f>
        <v>0</v>
      </c>
      <c r="J461" s="14">
        <f t="shared" si="101"/>
        <v>0</v>
      </c>
      <c r="K461" s="13">
        <f t="shared" si="102"/>
        <v>0</v>
      </c>
      <c r="L461" s="14">
        <f t="shared" si="102"/>
        <v>0</v>
      </c>
      <c r="M461" s="8" t="s">
        <v>52</v>
      </c>
      <c r="N461" s="2" t="s">
        <v>678</v>
      </c>
      <c r="O461" s="2" t="s">
        <v>1290</v>
      </c>
      <c r="P461" s="2" t="s">
        <v>65</v>
      </c>
      <c r="Q461" s="2" t="s">
        <v>65</v>
      </c>
      <c r="R461" s="2" t="s">
        <v>64</v>
      </c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2" t="s">
        <v>52</v>
      </c>
      <c r="AW461" s="2" t="s">
        <v>1463</v>
      </c>
      <c r="AX461" s="2" t="s">
        <v>52</v>
      </c>
      <c r="AY461" s="2" t="s">
        <v>52</v>
      </c>
    </row>
    <row r="462" spans="1:51" ht="30" customHeight="1">
      <c r="A462" s="8" t="s">
        <v>1464</v>
      </c>
      <c r="B462" s="8" t="s">
        <v>1465</v>
      </c>
      <c r="C462" s="8" t="s">
        <v>119</v>
      </c>
      <c r="D462" s="9">
        <v>2</v>
      </c>
      <c r="E462" s="13">
        <f>단가대비표!O45</f>
        <v>0</v>
      </c>
      <c r="F462" s="14">
        <f t="shared" si="99"/>
        <v>0</v>
      </c>
      <c r="G462" s="13">
        <f>단가대비표!P45</f>
        <v>0</v>
      </c>
      <c r="H462" s="14">
        <f t="shared" si="100"/>
        <v>0</v>
      </c>
      <c r="I462" s="13">
        <f>단가대비표!V45</f>
        <v>0</v>
      </c>
      <c r="J462" s="14">
        <f t="shared" si="101"/>
        <v>0</v>
      </c>
      <c r="K462" s="13">
        <f t="shared" si="102"/>
        <v>0</v>
      </c>
      <c r="L462" s="14">
        <f t="shared" si="102"/>
        <v>0</v>
      </c>
      <c r="M462" s="8" t="s">
        <v>52</v>
      </c>
      <c r="N462" s="2" t="s">
        <v>678</v>
      </c>
      <c r="O462" s="2" t="s">
        <v>1466</v>
      </c>
      <c r="P462" s="2" t="s">
        <v>65</v>
      </c>
      <c r="Q462" s="2" t="s">
        <v>65</v>
      </c>
      <c r="R462" s="2" t="s">
        <v>64</v>
      </c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2" t="s">
        <v>52</v>
      </c>
      <c r="AW462" s="2" t="s">
        <v>1467</v>
      </c>
      <c r="AX462" s="2" t="s">
        <v>52</v>
      </c>
      <c r="AY462" s="2" t="s">
        <v>52</v>
      </c>
    </row>
    <row r="463" spans="1:51" ht="30" customHeight="1">
      <c r="A463" s="8" t="s">
        <v>1296</v>
      </c>
      <c r="B463" s="8" t="s">
        <v>1297</v>
      </c>
      <c r="C463" s="8" t="s">
        <v>119</v>
      </c>
      <c r="D463" s="9">
        <v>4</v>
      </c>
      <c r="E463" s="13">
        <f>단가대비표!O38</f>
        <v>0</v>
      </c>
      <c r="F463" s="14">
        <f t="shared" si="99"/>
        <v>0</v>
      </c>
      <c r="G463" s="13">
        <f>단가대비표!P38</f>
        <v>0</v>
      </c>
      <c r="H463" s="14">
        <f t="shared" si="100"/>
        <v>0</v>
      </c>
      <c r="I463" s="13">
        <f>단가대비표!V38</f>
        <v>0</v>
      </c>
      <c r="J463" s="14">
        <f t="shared" si="101"/>
        <v>0</v>
      </c>
      <c r="K463" s="13">
        <f t="shared" si="102"/>
        <v>0</v>
      </c>
      <c r="L463" s="14">
        <f t="shared" si="102"/>
        <v>0</v>
      </c>
      <c r="M463" s="8" t="s">
        <v>52</v>
      </c>
      <c r="N463" s="2" t="s">
        <v>678</v>
      </c>
      <c r="O463" s="2" t="s">
        <v>1298</v>
      </c>
      <c r="P463" s="2" t="s">
        <v>65</v>
      </c>
      <c r="Q463" s="2" t="s">
        <v>65</v>
      </c>
      <c r="R463" s="2" t="s">
        <v>64</v>
      </c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2" t="s">
        <v>52</v>
      </c>
      <c r="AW463" s="2" t="s">
        <v>1468</v>
      </c>
      <c r="AX463" s="2" t="s">
        <v>52</v>
      </c>
      <c r="AY463" s="2" t="s">
        <v>52</v>
      </c>
    </row>
    <row r="464" spans="1:51" ht="30" customHeight="1">
      <c r="A464" s="8" t="s">
        <v>1469</v>
      </c>
      <c r="B464" s="8" t="s">
        <v>1297</v>
      </c>
      <c r="C464" s="8" t="s">
        <v>450</v>
      </c>
      <c r="D464" s="9">
        <v>4</v>
      </c>
      <c r="E464" s="13">
        <f>단가대비표!O39</f>
        <v>0</v>
      </c>
      <c r="F464" s="14">
        <f t="shared" si="99"/>
        <v>0</v>
      </c>
      <c r="G464" s="13">
        <f>단가대비표!P39</f>
        <v>0</v>
      </c>
      <c r="H464" s="14">
        <f t="shared" si="100"/>
        <v>0</v>
      </c>
      <c r="I464" s="13">
        <f>단가대비표!V39</f>
        <v>0</v>
      </c>
      <c r="J464" s="14">
        <f t="shared" si="101"/>
        <v>0</v>
      </c>
      <c r="K464" s="13">
        <f t="shared" si="102"/>
        <v>0</v>
      </c>
      <c r="L464" s="14">
        <f t="shared" si="102"/>
        <v>0</v>
      </c>
      <c r="M464" s="8" t="s">
        <v>52</v>
      </c>
      <c r="N464" s="2" t="s">
        <v>678</v>
      </c>
      <c r="O464" s="2" t="s">
        <v>1470</v>
      </c>
      <c r="P464" s="2" t="s">
        <v>65</v>
      </c>
      <c r="Q464" s="2" t="s">
        <v>65</v>
      </c>
      <c r="R464" s="2" t="s">
        <v>64</v>
      </c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2" t="s">
        <v>52</v>
      </c>
      <c r="AW464" s="2" t="s">
        <v>1471</v>
      </c>
      <c r="AX464" s="2" t="s">
        <v>52</v>
      </c>
      <c r="AY464" s="2" t="s">
        <v>52</v>
      </c>
    </row>
    <row r="465" spans="1:51" ht="30" customHeight="1">
      <c r="A465" s="8" t="s">
        <v>1472</v>
      </c>
      <c r="B465" s="8" t="s">
        <v>1297</v>
      </c>
      <c r="C465" s="8" t="s">
        <v>450</v>
      </c>
      <c r="D465" s="9">
        <v>2</v>
      </c>
      <c r="E465" s="13">
        <f>단가대비표!O40</f>
        <v>0</v>
      </c>
      <c r="F465" s="14">
        <f t="shared" si="99"/>
        <v>0</v>
      </c>
      <c r="G465" s="13">
        <f>단가대비표!P40</f>
        <v>0</v>
      </c>
      <c r="H465" s="14">
        <f t="shared" si="100"/>
        <v>0</v>
      </c>
      <c r="I465" s="13">
        <f>단가대비표!V40</f>
        <v>0</v>
      </c>
      <c r="J465" s="14">
        <f t="shared" si="101"/>
        <v>0</v>
      </c>
      <c r="K465" s="13">
        <f t="shared" si="102"/>
        <v>0</v>
      </c>
      <c r="L465" s="14">
        <f t="shared" si="102"/>
        <v>0</v>
      </c>
      <c r="M465" s="8" t="s">
        <v>52</v>
      </c>
      <c r="N465" s="2" t="s">
        <v>678</v>
      </c>
      <c r="O465" s="2" t="s">
        <v>1473</v>
      </c>
      <c r="P465" s="2" t="s">
        <v>65</v>
      </c>
      <c r="Q465" s="2" t="s">
        <v>65</v>
      </c>
      <c r="R465" s="2" t="s">
        <v>64</v>
      </c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2" t="s">
        <v>52</v>
      </c>
      <c r="AW465" s="2" t="s">
        <v>1474</v>
      </c>
      <c r="AX465" s="2" t="s">
        <v>52</v>
      </c>
      <c r="AY465" s="2" t="s">
        <v>52</v>
      </c>
    </row>
    <row r="466" spans="1:51" ht="30" customHeight="1">
      <c r="A466" s="8" t="s">
        <v>1052</v>
      </c>
      <c r="B466" s="8" t="s">
        <v>884</v>
      </c>
      <c r="C466" s="8" t="s">
        <v>885</v>
      </c>
      <c r="D466" s="35">
        <f>(0.036-0.028)*150%*2</f>
        <v>2.399999999999999E-2</v>
      </c>
      <c r="E466" s="13">
        <f>단가대비표!O180</f>
        <v>0</v>
      </c>
      <c r="F466" s="14">
        <f t="shared" si="99"/>
        <v>0</v>
      </c>
      <c r="G466" s="13">
        <f>단가대비표!P180</f>
        <v>0</v>
      </c>
      <c r="H466" s="14">
        <f t="shared" si="100"/>
        <v>0</v>
      </c>
      <c r="I466" s="13">
        <f>단가대비표!V180</f>
        <v>0</v>
      </c>
      <c r="J466" s="14">
        <f t="shared" si="101"/>
        <v>0</v>
      </c>
      <c r="K466" s="13">
        <f t="shared" si="102"/>
        <v>0</v>
      </c>
      <c r="L466" s="14">
        <f t="shared" si="102"/>
        <v>0</v>
      </c>
      <c r="M466" s="8" t="s">
        <v>52</v>
      </c>
      <c r="N466" s="2" t="s">
        <v>678</v>
      </c>
      <c r="O466" s="2" t="s">
        <v>1053</v>
      </c>
      <c r="P466" s="2" t="s">
        <v>65</v>
      </c>
      <c r="Q466" s="2" t="s">
        <v>65</v>
      </c>
      <c r="R466" s="2" t="s">
        <v>64</v>
      </c>
      <c r="S466" s="3"/>
      <c r="T466" s="3"/>
      <c r="U466" s="3"/>
      <c r="V466" s="3">
        <v>1</v>
      </c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2" t="s">
        <v>52</v>
      </c>
      <c r="AW466" s="2" t="s">
        <v>1475</v>
      </c>
      <c r="AX466" s="2" t="s">
        <v>52</v>
      </c>
      <c r="AY466" s="2" t="s">
        <v>52</v>
      </c>
    </row>
    <row r="467" spans="1:51" ht="30" customHeight="1">
      <c r="A467" s="8" t="s">
        <v>959</v>
      </c>
      <c r="B467" s="8" t="s">
        <v>960</v>
      </c>
      <c r="C467" s="8" t="s">
        <v>789</v>
      </c>
      <c r="D467" s="9">
        <v>1</v>
      </c>
      <c r="E467" s="13">
        <f>TRUNC(SUMIF(V460:V467, RIGHTB(O467, 1), H460:H467)*U467, 2)</f>
        <v>0</v>
      </c>
      <c r="F467" s="14">
        <f t="shared" si="99"/>
        <v>0</v>
      </c>
      <c r="G467" s="13">
        <v>0</v>
      </c>
      <c r="H467" s="14">
        <f t="shared" si="100"/>
        <v>0</v>
      </c>
      <c r="I467" s="13">
        <v>0</v>
      </c>
      <c r="J467" s="14">
        <f t="shared" si="101"/>
        <v>0</v>
      </c>
      <c r="K467" s="13">
        <f t="shared" si="102"/>
        <v>0</v>
      </c>
      <c r="L467" s="14">
        <f t="shared" si="102"/>
        <v>0</v>
      </c>
      <c r="M467" s="8" t="s">
        <v>52</v>
      </c>
      <c r="N467" s="2" t="s">
        <v>678</v>
      </c>
      <c r="O467" s="2" t="s">
        <v>790</v>
      </c>
      <c r="P467" s="2" t="s">
        <v>65</v>
      </c>
      <c r="Q467" s="2" t="s">
        <v>65</v>
      </c>
      <c r="R467" s="2" t="s">
        <v>65</v>
      </c>
      <c r="S467" s="3">
        <v>1</v>
      </c>
      <c r="T467" s="3">
        <v>0</v>
      </c>
      <c r="U467" s="3">
        <v>0.03</v>
      </c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2" t="s">
        <v>52</v>
      </c>
      <c r="AW467" s="2" t="s">
        <v>1476</v>
      </c>
      <c r="AX467" s="2" t="s">
        <v>52</v>
      </c>
      <c r="AY467" s="2" t="s">
        <v>52</v>
      </c>
    </row>
    <row r="468" spans="1:51" ht="30" customHeight="1">
      <c r="A468" s="8" t="s">
        <v>888</v>
      </c>
      <c r="B468" s="8" t="s">
        <v>52</v>
      </c>
      <c r="C468" s="8" t="s">
        <v>52</v>
      </c>
      <c r="D468" s="9"/>
      <c r="E468" s="13"/>
      <c r="F468" s="14">
        <f>TRUNC(SUMIF(N460:N467, N459, F460:F467),0)</f>
        <v>0</v>
      </c>
      <c r="G468" s="13"/>
      <c r="H468" s="14">
        <f>TRUNC(SUMIF(N460:N467, N459, H460:H467),0)</f>
        <v>0</v>
      </c>
      <c r="I468" s="13"/>
      <c r="J468" s="14">
        <f>TRUNC(SUMIF(N460:N467, N459, J460:J467),0)</f>
        <v>0</v>
      </c>
      <c r="K468" s="13"/>
      <c r="L468" s="14">
        <f>F468+H468+J468</f>
        <v>0</v>
      </c>
      <c r="M468" s="8" t="s">
        <v>52</v>
      </c>
      <c r="N468" s="2" t="s">
        <v>212</v>
      </c>
      <c r="O468" s="2" t="s">
        <v>212</v>
      </c>
      <c r="P468" s="2" t="s">
        <v>52</v>
      </c>
      <c r="Q468" s="2" t="s">
        <v>52</v>
      </c>
      <c r="R468" s="2" t="s">
        <v>52</v>
      </c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2" t="s">
        <v>52</v>
      </c>
      <c r="AW468" s="2" t="s">
        <v>52</v>
      </c>
      <c r="AX468" s="2" t="s">
        <v>52</v>
      </c>
      <c r="AY468" s="2" t="s">
        <v>52</v>
      </c>
    </row>
    <row r="469" spans="1:51" ht="30" customHeight="1">
      <c r="A469" s="9"/>
      <c r="B469" s="9"/>
      <c r="C469" s="9"/>
      <c r="D469" s="9"/>
      <c r="E469" s="13"/>
      <c r="F469" s="14"/>
      <c r="G469" s="13"/>
      <c r="H469" s="14"/>
      <c r="I469" s="13"/>
      <c r="J469" s="14"/>
      <c r="K469" s="13"/>
      <c r="L469" s="14"/>
      <c r="M469" s="9"/>
    </row>
    <row r="470" spans="1:51" ht="30" customHeight="1">
      <c r="A470" s="140" t="s">
        <v>1477</v>
      </c>
      <c r="B470" s="140"/>
      <c r="C470" s="140"/>
      <c r="D470" s="140"/>
      <c r="E470" s="141"/>
      <c r="F470" s="142"/>
      <c r="G470" s="141"/>
      <c r="H470" s="142"/>
      <c r="I470" s="141"/>
      <c r="J470" s="142"/>
      <c r="K470" s="141"/>
      <c r="L470" s="142"/>
      <c r="M470" s="140"/>
      <c r="N470" s="1" t="s">
        <v>682</v>
      </c>
    </row>
    <row r="471" spans="1:51" ht="30" customHeight="1">
      <c r="A471" s="8" t="s">
        <v>739</v>
      </c>
      <c r="B471" s="8" t="s">
        <v>1230</v>
      </c>
      <c r="C471" s="8" t="s">
        <v>61</v>
      </c>
      <c r="D471" s="9">
        <v>0.4</v>
      </c>
      <c r="E471" s="13">
        <f>단가대비표!O114</f>
        <v>0</v>
      </c>
      <c r="F471" s="14">
        <f t="shared" ref="F471:F478" si="103">TRUNC(E471*D471,1)</f>
        <v>0</v>
      </c>
      <c r="G471" s="13">
        <f>단가대비표!P114</f>
        <v>0</v>
      </c>
      <c r="H471" s="14">
        <f t="shared" ref="H471:H478" si="104">TRUNC(G471*D471,1)</f>
        <v>0</v>
      </c>
      <c r="I471" s="13">
        <f>단가대비표!V114</f>
        <v>0</v>
      </c>
      <c r="J471" s="14">
        <f t="shared" ref="J471:J478" si="105">TRUNC(I471*D471,1)</f>
        <v>0</v>
      </c>
      <c r="K471" s="13">
        <f t="shared" ref="K471:L478" si="106">TRUNC(E471+G471+I471,1)</f>
        <v>0</v>
      </c>
      <c r="L471" s="14">
        <f t="shared" si="106"/>
        <v>0</v>
      </c>
      <c r="M471" s="8" t="s">
        <v>52</v>
      </c>
      <c r="N471" s="2" t="s">
        <v>682</v>
      </c>
      <c r="O471" s="2" t="s">
        <v>1231</v>
      </c>
      <c r="P471" s="2" t="s">
        <v>65</v>
      </c>
      <c r="Q471" s="2" t="s">
        <v>65</v>
      </c>
      <c r="R471" s="2" t="s">
        <v>64</v>
      </c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2" t="s">
        <v>52</v>
      </c>
      <c r="AW471" s="2" t="s">
        <v>1478</v>
      </c>
      <c r="AX471" s="2" t="s">
        <v>52</v>
      </c>
      <c r="AY471" s="2" t="s">
        <v>52</v>
      </c>
    </row>
    <row r="472" spans="1:51" ht="30" customHeight="1">
      <c r="A472" s="8" t="s">
        <v>1288</v>
      </c>
      <c r="B472" s="8" t="s">
        <v>1289</v>
      </c>
      <c r="C472" s="8" t="s">
        <v>119</v>
      </c>
      <c r="D472" s="9">
        <v>2</v>
      </c>
      <c r="E472" s="13">
        <f>단가대비표!O32</f>
        <v>0</v>
      </c>
      <c r="F472" s="14">
        <f t="shared" si="103"/>
        <v>0</v>
      </c>
      <c r="G472" s="13">
        <f>단가대비표!P32</f>
        <v>0</v>
      </c>
      <c r="H472" s="14">
        <f t="shared" si="104"/>
        <v>0</v>
      </c>
      <c r="I472" s="13">
        <f>단가대비표!V32</f>
        <v>0</v>
      </c>
      <c r="J472" s="14">
        <f t="shared" si="105"/>
        <v>0</v>
      </c>
      <c r="K472" s="13">
        <f t="shared" si="106"/>
        <v>0</v>
      </c>
      <c r="L472" s="14">
        <f t="shared" si="106"/>
        <v>0</v>
      </c>
      <c r="M472" s="8" t="s">
        <v>52</v>
      </c>
      <c r="N472" s="2" t="s">
        <v>682</v>
      </c>
      <c r="O472" s="2" t="s">
        <v>1290</v>
      </c>
      <c r="P472" s="2" t="s">
        <v>65</v>
      </c>
      <c r="Q472" s="2" t="s">
        <v>65</v>
      </c>
      <c r="R472" s="2" t="s">
        <v>64</v>
      </c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2" t="s">
        <v>52</v>
      </c>
      <c r="AW472" s="2" t="s">
        <v>1479</v>
      </c>
      <c r="AX472" s="2" t="s">
        <v>52</v>
      </c>
      <c r="AY472" s="2" t="s">
        <v>52</v>
      </c>
    </row>
    <row r="473" spans="1:51" ht="30" customHeight="1">
      <c r="A473" s="8" t="s">
        <v>1464</v>
      </c>
      <c r="B473" s="8" t="s">
        <v>1465</v>
      </c>
      <c r="C473" s="8" t="s">
        <v>119</v>
      </c>
      <c r="D473" s="9">
        <v>2</v>
      </c>
      <c r="E473" s="13">
        <f>단가대비표!O45</f>
        <v>0</v>
      </c>
      <c r="F473" s="14">
        <f t="shared" si="103"/>
        <v>0</v>
      </c>
      <c r="G473" s="13">
        <f>단가대비표!P45</f>
        <v>0</v>
      </c>
      <c r="H473" s="14">
        <f t="shared" si="104"/>
        <v>0</v>
      </c>
      <c r="I473" s="13">
        <f>단가대비표!V45</f>
        <v>0</v>
      </c>
      <c r="J473" s="14">
        <f t="shared" si="105"/>
        <v>0</v>
      </c>
      <c r="K473" s="13">
        <f t="shared" si="106"/>
        <v>0</v>
      </c>
      <c r="L473" s="14">
        <f t="shared" si="106"/>
        <v>0</v>
      </c>
      <c r="M473" s="8" t="s">
        <v>52</v>
      </c>
      <c r="N473" s="2" t="s">
        <v>682</v>
      </c>
      <c r="O473" s="2" t="s">
        <v>1466</v>
      </c>
      <c r="P473" s="2" t="s">
        <v>65</v>
      </c>
      <c r="Q473" s="2" t="s">
        <v>65</v>
      </c>
      <c r="R473" s="2" t="s">
        <v>64</v>
      </c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2" t="s">
        <v>52</v>
      </c>
      <c r="AW473" s="2" t="s">
        <v>1480</v>
      </c>
      <c r="AX473" s="2" t="s">
        <v>52</v>
      </c>
      <c r="AY473" s="2" t="s">
        <v>52</v>
      </c>
    </row>
    <row r="474" spans="1:51" ht="30" customHeight="1">
      <c r="A474" s="8" t="s">
        <v>1296</v>
      </c>
      <c r="B474" s="8" t="s">
        <v>1297</v>
      </c>
      <c r="C474" s="8" t="s">
        <v>119</v>
      </c>
      <c r="D474" s="9">
        <v>4</v>
      </c>
      <c r="E474" s="13">
        <f>단가대비표!O38</f>
        <v>0</v>
      </c>
      <c r="F474" s="14">
        <f t="shared" si="103"/>
        <v>0</v>
      </c>
      <c r="G474" s="13">
        <f>단가대비표!P38</f>
        <v>0</v>
      </c>
      <c r="H474" s="14">
        <f t="shared" si="104"/>
        <v>0</v>
      </c>
      <c r="I474" s="13">
        <f>단가대비표!V38</f>
        <v>0</v>
      </c>
      <c r="J474" s="14">
        <f t="shared" si="105"/>
        <v>0</v>
      </c>
      <c r="K474" s="13">
        <f t="shared" si="106"/>
        <v>0</v>
      </c>
      <c r="L474" s="14">
        <f t="shared" si="106"/>
        <v>0</v>
      </c>
      <c r="M474" s="8" t="s">
        <v>52</v>
      </c>
      <c r="N474" s="2" t="s">
        <v>682</v>
      </c>
      <c r="O474" s="2" t="s">
        <v>1298</v>
      </c>
      <c r="P474" s="2" t="s">
        <v>65</v>
      </c>
      <c r="Q474" s="2" t="s">
        <v>65</v>
      </c>
      <c r="R474" s="2" t="s">
        <v>64</v>
      </c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2" t="s">
        <v>52</v>
      </c>
      <c r="AW474" s="2" t="s">
        <v>1481</v>
      </c>
      <c r="AX474" s="2" t="s">
        <v>52</v>
      </c>
      <c r="AY474" s="2" t="s">
        <v>52</v>
      </c>
    </row>
    <row r="475" spans="1:51" ht="30" customHeight="1">
      <c r="A475" s="8" t="s">
        <v>1469</v>
      </c>
      <c r="B475" s="8" t="s">
        <v>1297</v>
      </c>
      <c r="C475" s="8" t="s">
        <v>450</v>
      </c>
      <c r="D475" s="9">
        <v>4</v>
      </c>
      <c r="E475" s="13">
        <f>단가대비표!O39</f>
        <v>0</v>
      </c>
      <c r="F475" s="14">
        <f t="shared" si="103"/>
        <v>0</v>
      </c>
      <c r="G475" s="13">
        <f>단가대비표!P39</f>
        <v>0</v>
      </c>
      <c r="H475" s="14">
        <f t="shared" si="104"/>
        <v>0</v>
      </c>
      <c r="I475" s="13">
        <f>단가대비표!V39</f>
        <v>0</v>
      </c>
      <c r="J475" s="14">
        <f t="shared" si="105"/>
        <v>0</v>
      </c>
      <c r="K475" s="13">
        <f t="shared" si="106"/>
        <v>0</v>
      </c>
      <c r="L475" s="14">
        <f t="shared" si="106"/>
        <v>0</v>
      </c>
      <c r="M475" s="8" t="s">
        <v>52</v>
      </c>
      <c r="N475" s="2" t="s">
        <v>682</v>
      </c>
      <c r="O475" s="2" t="s">
        <v>1470</v>
      </c>
      <c r="P475" s="2" t="s">
        <v>65</v>
      </c>
      <c r="Q475" s="2" t="s">
        <v>65</v>
      </c>
      <c r="R475" s="2" t="s">
        <v>64</v>
      </c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2" t="s">
        <v>52</v>
      </c>
      <c r="AW475" s="2" t="s">
        <v>1482</v>
      </c>
      <c r="AX475" s="2" t="s">
        <v>52</v>
      </c>
      <c r="AY475" s="2" t="s">
        <v>52</v>
      </c>
    </row>
    <row r="476" spans="1:51" ht="30" customHeight="1">
      <c r="A476" s="8" t="s">
        <v>1472</v>
      </c>
      <c r="B476" s="8" t="s">
        <v>1297</v>
      </c>
      <c r="C476" s="8" t="s">
        <v>450</v>
      </c>
      <c r="D476" s="9">
        <v>2</v>
      </c>
      <c r="E476" s="13">
        <f>단가대비표!O40</f>
        <v>0</v>
      </c>
      <c r="F476" s="14">
        <f t="shared" si="103"/>
        <v>0</v>
      </c>
      <c r="G476" s="13">
        <f>단가대비표!P40</f>
        <v>0</v>
      </c>
      <c r="H476" s="14">
        <f t="shared" si="104"/>
        <v>0</v>
      </c>
      <c r="I476" s="13">
        <f>단가대비표!V40</f>
        <v>0</v>
      </c>
      <c r="J476" s="14">
        <f t="shared" si="105"/>
        <v>0</v>
      </c>
      <c r="K476" s="13">
        <f t="shared" si="106"/>
        <v>0</v>
      </c>
      <c r="L476" s="14">
        <f t="shared" si="106"/>
        <v>0</v>
      </c>
      <c r="M476" s="8" t="s">
        <v>52</v>
      </c>
      <c r="N476" s="2" t="s">
        <v>682</v>
      </c>
      <c r="O476" s="2" t="s">
        <v>1473</v>
      </c>
      <c r="P476" s="2" t="s">
        <v>65</v>
      </c>
      <c r="Q476" s="2" t="s">
        <v>65</v>
      </c>
      <c r="R476" s="2" t="s">
        <v>64</v>
      </c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2" t="s">
        <v>52</v>
      </c>
      <c r="AW476" s="2" t="s">
        <v>1483</v>
      </c>
      <c r="AX476" s="2" t="s">
        <v>52</v>
      </c>
      <c r="AY476" s="2" t="s">
        <v>52</v>
      </c>
    </row>
    <row r="477" spans="1:51" ht="30" customHeight="1">
      <c r="A477" s="8" t="s">
        <v>1052</v>
      </c>
      <c r="B477" s="8" t="s">
        <v>884</v>
      </c>
      <c r="C477" s="8" t="s">
        <v>885</v>
      </c>
      <c r="D477" s="35">
        <f>(0.036-0.028)*150%*2</f>
        <v>2.399999999999999E-2</v>
      </c>
      <c r="E477" s="13">
        <f>단가대비표!O180</f>
        <v>0</v>
      </c>
      <c r="F477" s="14">
        <f t="shared" si="103"/>
        <v>0</v>
      </c>
      <c r="G477" s="13">
        <f>단가대비표!P180</f>
        <v>0</v>
      </c>
      <c r="H477" s="14">
        <f t="shared" si="104"/>
        <v>0</v>
      </c>
      <c r="I477" s="13">
        <f>단가대비표!V180</f>
        <v>0</v>
      </c>
      <c r="J477" s="14">
        <f t="shared" si="105"/>
        <v>0</v>
      </c>
      <c r="K477" s="13">
        <f t="shared" si="106"/>
        <v>0</v>
      </c>
      <c r="L477" s="14">
        <f t="shared" si="106"/>
        <v>0</v>
      </c>
      <c r="M477" s="8" t="s">
        <v>52</v>
      </c>
      <c r="N477" s="2" t="s">
        <v>682</v>
      </c>
      <c r="O477" s="2" t="s">
        <v>1053</v>
      </c>
      <c r="P477" s="2" t="s">
        <v>65</v>
      </c>
      <c r="Q477" s="2" t="s">
        <v>65</v>
      </c>
      <c r="R477" s="2" t="s">
        <v>64</v>
      </c>
      <c r="S477" s="3"/>
      <c r="T477" s="3"/>
      <c r="U477" s="3"/>
      <c r="V477" s="3">
        <v>1</v>
      </c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2" t="s">
        <v>52</v>
      </c>
      <c r="AW477" s="2" t="s">
        <v>1484</v>
      </c>
      <c r="AX477" s="2" t="s">
        <v>52</v>
      </c>
      <c r="AY477" s="2" t="s">
        <v>52</v>
      </c>
    </row>
    <row r="478" spans="1:51" ht="30" customHeight="1">
      <c r="A478" s="8" t="s">
        <v>959</v>
      </c>
      <c r="B478" s="8" t="s">
        <v>960</v>
      </c>
      <c r="C478" s="8" t="s">
        <v>789</v>
      </c>
      <c r="D478" s="9">
        <v>1</v>
      </c>
      <c r="E478" s="13">
        <f>TRUNC(SUMIF(V471:V478, RIGHTB(O478, 1), H471:H478)*U478, 2)</f>
        <v>0</v>
      </c>
      <c r="F478" s="14">
        <f t="shared" si="103"/>
        <v>0</v>
      </c>
      <c r="G478" s="13">
        <v>0</v>
      </c>
      <c r="H478" s="14">
        <f t="shared" si="104"/>
        <v>0</v>
      </c>
      <c r="I478" s="13">
        <v>0</v>
      </c>
      <c r="J478" s="14">
        <f t="shared" si="105"/>
        <v>0</v>
      </c>
      <c r="K478" s="13">
        <f t="shared" si="106"/>
        <v>0</v>
      </c>
      <c r="L478" s="14">
        <f t="shared" si="106"/>
        <v>0</v>
      </c>
      <c r="M478" s="8" t="s">
        <v>52</v>
      </c>
      <c r="N478" s="2" t="s">
        <v>682</v>
      </c>
      <c r="O478" s="2" t="s">
        <v>790</v>
      </c>
      <c r="P478" s="2" t="s">
        <v>65</v>
      </c>
      <c r="Q478" s="2" t="s">
        <v>65</v>
      </c>
      <c r="R478" s="2" t="s">
        <v>65</v>
      </c>
      <c r="S478" s="3">
        <v>1</v>
      </c>
      <c r="T478" s="3">
        <v>0</v>
      </c>
      <c r="U478" s="3">
        <v>0.03</v>
      </c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2" t="s">
        <v>52</v>
      </c>
      <c r="AW478" s="2" t="s">
        <v>1485</v>
      </c>
      <c r="AX478" s="2" t="s">
        <v>52</v>
      </c>
      <c r="AY478" s="2" t="s">
        <v>52</v>
      </c>
    </row>
    <row r="479" spans="1:51" ht="30" customHeight="1">
      <c r="A479" s="8" t="s">
        <v>888</v>
      </c>
      <c r="B479" s="8" t="s">
        <v>52</v>
      </c>
      <c r="C479" s="8" t="s">
        <v>52</v>
      </c>
      <c r="D479" s="9"/>
      <c r="E479" s="13"/>
      <c r="F479" s="14">
        <f>TRUNC(SUMIF(N471:N478, N470, F471:F478),0)</f>
        <v>0</v>
      </c>
      <c r="G479" s="13"/>
      <c r="H479" s="14">
        <f>TRUNC(SUMIF(N471:N478, N470, H471:H478),0)</f>
        <v>0</v>
      </c>
      <c r="I479" s="13"/>
      <c r="J479" s="14">
        <f>TRUNC(SUMIF(N471:N478, N470, J471:J478),0)</f>
        <v>0</v>
      </c>
      <c r="K479" s="13"/>
      <c r="L479" s="14">
        <f>F479+H479+J479</f>
        <v>0</v>
      </c>
      <c r="M479" s="8" t="s">
        <v>52</v>
      </c>
      <c r="N479" s="2" t="s">
        <v>212</v>
      </c>
      <c r="O479" s="2" t="s">
        <v>212</v>
      </c>
      <c r="P479" s="2" t="s">
        <v>52</v>
      </c>
      <c r="Q479" s="2" t="s">
        <v>52</v>
      </c>
      <c r="R479" s="2" t="s">
        <v>52</v>
      </c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2" t="s">
        <v>52</v>
      </c>
      <c r="AW479" s="2" t="s">
        <v>52</v>
      </c>
      <c r="AX479" s="2" t="s">
        <v>52</v>
      </c>
      <c r="AY479" s="2" t="s">
        <v>52</v>
      </c>
    </row>
    <row r="480" spans="1:51" ht="30" customHeight="1">
      <c r="A480" s="9"/>
      <c r="B480" s="9"/>
      <c r="C480" s="9"/>
      <c r="D480" s="9"/>
      <c r="E480" s="13"/>
      <c r="F480" s="14"/>
      <c r="G480" s="13"/>
      <c r="H480" s="14"/>
      <c r="I480" s="13"/>
      <c r="J480" s="14"/>
      <c r="K480" s="13"/>
      <c r="L480" s="14"/>
      <c r="M480" s="9"/>
    </row>
    <row r="481" spans="1:51" ht="30" customHeight="1">
      <c r="A481" s="140" t="s">
        <v>1486</v>
      </c>
      <c r="B481" s="140"/>
      <c r="C481" s="140"/>
      <c r="D481" s="140"/>
      <c r="E481" s="141"/>
      <c r="F481" s="142"/>
      <c r="G481" s="141"/>
      <c r="H481" s="142"/>
      <c r="I481" s="141"/>
      <c r="J481" s="142"/>
      <c r="K481" s="141"/>
      <c r="L481" s="142"/>
      <c r="M481" s="140"/>
      <c r="N481" s="1" t="s">
        <v>687</v>
      </c>
    </row>
    <row r="482" spans="1:51" ht="30" customHeight="1">
      <c r="A482" s="8" t="s">
        <v>739</v>
      </c>
      <c r="B482" s="8" t="s">
        <v>1230</v>
      </c>
      <c r="C482" s="8" t="s">
        <v>61</v>
      </c>
      <c r="D482" s="9">
        <v>0.4</v>
      </c>
      <c r="E482" s="13">
        <f>단가대비표!O114</f>
        <v>0</v>
      </c>
      <c r="F482" s="14">
        <f>TRUNC(E482*D482,1)</f>
        <v>0</v>
      </c>
      <c r="G482" s="13">
        <f>단가대비표!P114</f>
        <v>0</v>
      </c>
      <c r="H482" s="14">
        <f>TRUNC(G482*D482,1)</f>
        <v>0</v>
      </c>
      <c r="I482" s="13">
        <f>단가대비표!V114</f>
        <v>0</v>
      </c>
      <c r="J482" s="14">
        <f>TRUNC(I482*D482,1)</f>
        <v>0</v>
      </c>
      <c r="K482" s="13">
        <f t="shared" ref="K482:L486" si="107">TRUNC(E482+G482+I482,1)</f>
        <v>0</v>
      </c>
      <c r="L482" s="14">
        <f t="shared" si="107"/>
        <v>0</v>
      </c>
      <c r="M482" s="8" t="s">
        <v>52</v>
      </c>
      <c r="N482" s="2" t="s">
        <v>687</v>
      </c>
      <c r="O482" s="2" t="s">
        <v>1231</v>
      </c>
      <c r="P482" s="2" t="s">
        <v>65</v>
      </c>
      <c r="Q482" s="2" t="s">
        <v>65</v>
      </c>
      <c r="R482" s="2" t="s">
        <v>64</v>
      </c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2" t="s">
        <v>52</v>
      </c>
      <c r="AW482" s="2" t="s">
        <v>1487</v>
      </c>
      <c r="AX482" s="2" t="s">
        <v>52</v>
      </c>
      <c r="AY482" s="2" t="s">
        <v>52</v>
      </c>
    </row>
    <row r="483" spans="1:51" ht="30" customHeight="1">
      <c r="A483" s="8" t="s">
        <v>2046</v>
      </c>
      <c r="B483" s="8" t="s">
        <v>1489</v>
      </c>
      <c r="C483" s="8" t="s">
        <v>1490</v>
      </c>
      <c r="D483" s="9">
        <v>2</v>
      </c>
      <c r="E483" s="13">
        <f>단가대비표!O33</f>
        <v>0</v>
      </c>
      <c r="F483" s="14">
        <f>TRUNC(E483*D483,1)</f>
        <v>0</v>
      </c>
      <c r="G483" s="13">
        <f>단가대비표!P33</f>
        <v>0</v>
      </c>
      <c r="H483" s="14">
        <f>TRUNC(G483*D483,1)</f>
        <v>0</v>
      </c>
      <c r="I483" s="13">
        <f>단가대비표!V33</f>
        <v>0</v>
      </c>
      <c r="J483" s="14">
        <f>TRUNC(I483*D483,1)</f>
        <v>0</v>
      </c>
      <c r="K483" s="13">
        <f t="shared" si="107"/>
        <v>0</v>
      </c>
      <c r="L483" s="14">
        <f t="shared" si="107"/>
        <v>0</v>
      </c>
      <c r="M483" s="8" t="s">
        <v>52</v>
      </c>
      <c r="N483" s="2" t="s">
        <v>687</v>
      </c>
      <c r="O483" s="2" t="s">
        <v>1491</v>
      </c>
      <c r="P483" s="2" t="s">
        <v>65</v>
      </c>
      <c r="Q483" s="2" t="s">
        <v>65</v>
      </c>
      <c r="R483" s="2" t="s">
        <v>64</v>
      </c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2" t="s">
        <v>52</v>
      </c>
      <c r="AW483" s="2" t="s">
        <v>1492</v>
      </c>
      <c r="AX483" s="2" t="s">
        <v>52</v>
      </c>
      <c r="AY483" s="2" t="s">
        <v>52</v>
      </c>
    </row>
    <row r="484" spans="1:51" ht="30" customHeight="1">
      <c r="A484" s="8" t="s">
        <v>1493</v>
      </c>
      <c r="B484" s="8" t="s">
        <v>1494</v>
      </c>
      <c r="C484" s="8" t="s">
        <v>450</v>
      </c>
      <c r="D484" s="9">
        <v>2</v>
      </c>
      <c r="E484" s="13">
        <f>단가대비표!O34</f>
        <v>0</v>
      </c>
      <c r="F484" s="14">
        <f>TRUNC(E484*D484,1)</f>
        <v>0</v>
      </c>
      <c r="G484" s="13">
        <f>단가대비표!P34</f>
        <v>0</v>
      </c>
      <c r="H484" s="14">
        <f>TRUNC(G484*D484,1)</f>
        <v>0</v>
      </c>
      <c r="I484" s="13">
        <f>단가대비표!V34</f>
        <v>0</v>
      </c>
      <c r="J484" s="14">
        <f>TRUNC(I484*D484,1)</f>
        <v>0</v>
      </c>
      <c r="K484" s="13">
        <f t="shared" si="107"/>
        <v>0</v>
      </c>
      <c r="L484" s="14">
        <f t="shared" si="107"/>
        <v>0</v>
      </c>
      <c r="M484" s="8" t="s">
        <v>52</v>
      </c>
      <c r="N484" s="2" t="s">
        <v>687</v>
      </c>
      <c r="O484" s="2" t="s">
        <v>1495</v>
      </c>
      <c r="P484" s="2" t="s">
        <v>65</v>
      </c>
      <c r="Q484" s="2" t="s">
        <v>65</v>
      </c>
      <c r="R484" s="2" t="s">
        <v>64</v>
      </c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2" t="s">
        <v>52</v>
      </c>
      <c r="AW484" s="2" t="s">
        <v>1496</v>
      </c>
      <c r="AX484" s="2" t="s">
        <v>52</v>
      </c>
      <c r="AY484" s="2" t="s">
        <v>52</v>
      </c>
    </row>
    <row r="485" spans="1:51" ht="30" customHeight="1">
      <c r="A485" s="8" t="s">
        <v>1052</v>
      </c>
      <c r="B485" s="8" t="s">
        <v>884</v>
      </c>
      <c r="C485" s="8" t="s">
        <v>885</v>
      </c>
      <c r="D485" s="35">
        <v>3.5999999999999997E-2</v>
      </c>
      <c r="E485" s="13">
        <f>단가대비표!O180</f>
        <v>0</v>
      </c>
      <c r="F485" s="14">
        <f>TRUNC(E485*D485,1)</f>
        <v>0</v>
      </c>
      <c r="G485" s="13">
        <f>단가대비표!P180</f>
        <v>0</v>
      </c>
      <c r="H485" s="14">
        <f>TRUNC(G485*D485,1)</f>
        <v>0</v>
      </c>
      <c r="I485" s="13">
        <f>단가대비표!V180</f>
        <v>0</v>
      </c>
      <c r="J485" s="14">
        <f>TRUNC(I485*D485,1)</f>
        <v>0</v>
      </c>
      <c r="K485" s="13">
        <f t="shared" si="107"/>
        <v>0</v>
      </c>
      <c r="L485" s="14">
        <f t="shared" si="107"/>
        <v>0</v>
      </c>
      <c r="M485" s="8" t="s">
        <v>52</v>
      </c>
      <c r="N485" s="2" t="s">
        <v>687</v>
      </c>
      <c r="O485" s="2" t="s">
        <v>1053</v>
      </c>
      <c r="P485" s="2" t="s">
        <v>65</v>
      </c>
      <c r="Q485" s="2" t="s">
        <v>65</v>
      </c>
      <c r="R485" s="2" t="s">
        <v>64</v>
      </c>
      <c r="S485" s="3"/>
      <c r="T485" s="3"/>
      <c r="U485" s="3"/>
      <c r="V485" s="3">
        <v>1</v>
      </c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2" t="s">
        <v>52</v>
      </c>
      <c r="AW485" s="2" t="s">
        <v>1497</v>
      </c>
      <c r="AX485" s="2" t="s">
        <v>52</v>
      </c>
      <c r="AY485" s="2" t="s">
        <v>52</v>
      </c>
    </row>
    <row r="486" spans="1:51" ht="30" customHeight="1">
      <c r="A486" s="8" t="s">
        <v>959</v>
      </c>
      <c r="B486" s="8" t="s">
        <v>960</v>
      </c>
      <c r="C486" s="8" t="s">
        <v>789</v>
      </c>
      <c r="D486" s="9">
        <v>1</v>
      </c>
      <c r="E486" s="13">
        <f>TRUNC(SUMIF(V482:V486, RIGHTB(O486, 1), H482:H486)*U486, 2)</f>
        <v>0</v>
      </c>
      <c r="F486" s="14">
        <f>TRUNC(E486*D486,1)</f>
        <v>0</v>
      </c>
      <c r="G486" s="13">
        <v>0</v>
      </c>
      <c r="H486" s="14">
        <f>TRUNC(G486*D486,1)</f>
        <v>0</v>
      </c>
      <c r="I486" s="13">
        <v>0</v>
      </c>
      <c r="J486" s="14">
        <f>TRUNC(I486*D486,1)</f>
        <v>0</v>
      </c>
      <c r="K486" s="13">
        <f t="shared" si="107"/>
        <v>0</v>
      </c>
      <c r="L486" s="14">
        <f t="shared" si="107"/>
        <v>0</v>
      </c>
      <c r="M486" s="8" t="s">
        <v>52</v>
      </c>
      <c r="N486" s="2" t="s">
        <v>687</v>
      </c>
      <c r="O486" s="2" t="s">
        <v>790</v>
      </c>
      <c r="P486" s="2" t="s">
        <v>65</v>
      </c>
      <c r="Q486" s="2" t="s">
        <v>65</v>
      </c>
      <c r="R486" s="2" t="s">
        <v>65</v>
      </c>
      <c r="S486" s="3">
        <v>1</v>
      </c>
      <c r="T486" s="3">
        <v>0</v>
      </c>
      <c r="U486" s="3">
        <v>0.03</v>
      </c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2" t="s">
        <v>52</v>
      </c>
      <c r="AW486" s="2" t="s">
        <v>1498</v>
      </c>
      <c r="AX486" s="2" t="s">
        <v>52</v>
      </c>
      <c r="AY486" s="2" t="s">
        <v>52</v>
      </c>
    </row>
    <row r="487" spans="1:51" ht="30" customHeight="1">
      <c r="A487" s="8" t="s">
        <v>888</v>
      </c>
      <c r="B487" s="8" t="s">
        <v>52</v>
      </c>
      <c r="C487" s="8" t="s">
        <v>52</v>
      </c>
      <c r="D487" s="9"/>
      <c r="E487" s="13"/>
      <c r="F487" s="14">
        <f>TRUNC(SUMIF(N482:N486, N481, F482:F486),0)</f>
        <v>0</v>
      </c>
      <c r="G487" s="13"/>
      <c r="H487" s="14">
        <f>TRUNC(SUMIF(N482:N486, N481, H482:H486),0)</f>
        <v>0</v>
      </c>
      <c r="I487" s="13"/>
      <c r="J487" s="14">
        <f>TRUNC(SUMIF(N482:N486, N481, J482:J486),0)</f>
        <v>0</v>
      </c>
      <c r="K487" s="13"/>
      <c r="L487" s="14">
        <f>F487+H487+J487</f>
        <v>0</v>
      </c>
      <c r="M487" s="8" t="s">
        <v>52</v>
      </c>
      <c r="N487" s="2" t="s">
        <v>212</v>
      </c>
      <c r="O487" s="2" t="s">
        <v>212</v>
      </c>
      <c r="P487" s="2" t="s">
        <v>52</v>
      </c>
      <c r="Q487" s="2" t="s">
        <v>52</v>
      </c>
      <c r="R487" s="2" t="s">
        <v>52</v>
      </c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2" t="s">
        <v>52</v>
      </c>
      <c r="AW487" s="2" t="s">
        <v>52</v>
      </c>
      <c r="AX487" s="2" t="s">
        <v>52</v>
      </c>
      <c r="AY487" s="2" t="s">
        <v>52</v>
      </c>
    </row>
    <row r="488" spans="1:51" ht="30" customHeight="1">
      <c r="A488" s="9"/>
      <c r="B488" s="9"/>
      <c r="C488" s="9"/>
      <c r="D488" s="9"/>
      <c r="E488" s="13"/>
      <c r="F488" s="14"/>
      <c r="G488" s="13"/>
      <c r="H488" s="14"/>
      <c r="I488" s="13"/>
      <c r="J488" s="14"/>
      <c r="K488" s="13"/>
      <c r="L488" s="14"/>
      <c r="M488" s="9"/>
    </row>
    <row r="489" spans="1:51" ht="30" customHeight="1">
      <c r="A489" s="140" t="s">
        <v>1499</v>
      </c>
      <c r="B489" s="140"/>
      <c r="C489" s="140"/>
      <c r="D489" s="140"/>
      <c r="E489" s="141"/>
      <c r="F489" s="142"/>
      <c r="G489" s="141"/>
      <c r="H489" s="142"/>
      <c r="I489" s="141"/>
      <c r="J489" s="142"/>
      <c r="K489" s="141"/>
      <c r="L489" s="142"/>
      <c r="M489" s="140"/>
      <c r="N489" s="1" t="s">
        <v>634</v>
      </c>
    </row>
    <row r="490" spans="1:51" ht="30" customHeight="1">
      <c r="A490" s="8" t="s">
        <v>1501</v>
      </c>
      <c r="B490" s="8" t="s">
        <v>1502</v>
      </c>
      <c r="C490" s="8" t="s">
        <v>119</v>
      </c>
      <c r="D490" s="9">
        <v>1</v>
      </c>
      <c r="E490" s="13">
        <f>단가대비표!O146</f>
        <v>0</v>
      </c>
      <c r="F490" s="14">
        <f t="shared" ref="F490:F496" si="108">TRUNC(E490*D490,1)</f>
        <v>0</v>
      </c>
      <c r="G490" s="13">
        <f>단가대비표!P146</f>
        <v>0</v>
      </c>
      <c r="H490" s="14">
        <f t="shared" ref="H490:H496" si="109">TRUNC(G490*D490,1)</f>
        <v>0</v>
      </c>
      <c r="I490" s="13">
        <f>단가대비표!V146</f>
        <v>0</v>
      </c>
      <c r="J490" s="14">
        <f t="shared" ref="J490:J496" si="110">TRUNC(I490*D490,1)</f>
        <v>0</v>
      </c>
      <c r="K490" s="13">
        <f t="shared" ref="K490:L496" si="111">TRUNC(E490+G490+I490,1)</f>
        <v>0</v>
      </c>
      <c r="L490" s="14">
        <f t="shared" si="111"/>
        <v>0</v>
      </c>
      <c r="M490" s="8" t="s">
        <v>52</v>
      </c>
      <c r="N490" s="2" t="s">
        <v>634</v>
      </c>
      <c r="O490" s="2" t="s">
        <v>1503</v>
      </c>
      <c r="P490" s="2" t="s">
        <v>65</v>
      </c>
      <c r="Q490" s="2" t="s">
        <v>65</v>
      </c>
      <c r="R490" s="2" t="s">
        <v>64</v>
      </c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2" t="s">
        <v>52</v>
      </c>
      <c r="AW490" s="2" t="s">
        <v>1504</v>
      </c>
      <c r="AX490" s="2" t="s">
        <v>52</v>
      </c>
      <c r="AY490" s="2" t="s">
        <v>52</v>
      </c>
    </row>
    <row r="491" spans="1:51" ht="30" customHeight="1">
      <c r="A491" s="8" t="s">
        <v>1501</v>
      </c>
      <c r="B491" s="8" t="s">
        <v>1505</v>
      </c>
      <c r="C491" s="8" t="s">
        <v>119</v>
      </c>
      <c r="D491" s="9">
        <v>1</v>
      </c>
      <c r="E491" s="13">
        <f>단가대비표!O150</f>
        <v>0</v>
      </c>
      <c r="F491" s="14">
        <f t="shared" si="108"/>
        <v>0</v>
      </c>
      <c r="G491" s="13">
        <f>단가대비표!P150</f>
        <v>0</v>
      </c>
      <c r="H491" s="14">
        <f t="shared" si="109"/>
        <v>0</v>
      </c>
      <c r="I491" s="13">
        <f>단가대비표!V150</f>
        <v>0</v>
      </c>
      <c r="J491" s="14">
        <f t="shared" si="110"/>
        <v>0</v>
      </c>
      <c r="K491" s="13">
        <f t="shared" si="111"/>
        <v>0</v>
      </c>
      <c r="L491" s="14">
        <f t="shared" si="111"/>
        <v>0</v>
      </c>
      <c r="M491" s="8" t="s">
        <v>52</v>
      </c>
      <c r="N491" s="2" t="s">
        <v>634</v>
      </c>
      <c r="O491" s="2" t="s">
        <v>1506</v>
      </c>
      <c r="P491" s="2" t="s">
        <v>65</v>
      </c>
      <c r="Q491" s="2" t="s">
        <v>65</v>
      </c>
      <c r="R491" s="2" t="s">
        <v>64</v>
      </c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2" t="s">
        <v>52</v>
      </c>
      <c r="AW491" s="2" t="s">
        <v>1507</v>
      </c>
      <c r="AX491" s="2" t="s">
        <v>52</v>
      </c>
      <c r="AY491" s="2" t="s">
        <v>52</v>
      </c>
    </row>
    <row r="492" spans="1:51" ht="30" customHeight="1">
      <c r="A492" s="8" t="s">
        <v>1508</v>
      </c>
      <c r="B492" s="8" t="s">
        <v>1509</v>
      </c>
      <c r="C492" s="8" t="s">
        <v>119</v>
      </c>
      <c r="D492" s="9">
        <v>1</v>
      </c>
      <c r="E492" s="13">
        <f>단가대비표!O88</f>
        <v>0</v>
      </c>
      <c r="F492" s="14">
        <f t="shared" si="108"/>
        <v>0</v>
      </c>
      <c r="G492" s="13">
        <f>단가대비표!P88</f>
        <v>0</v>
      </c>
      <c r="H492" s="14">
        <f t="shared" si="109"/>
        <v>0</v>
      </c>
      <c r="I492" s="13">
        <f>단가대비표!V88</f>
        <v>0</v>
      </c>
      <c r="J492" s="14">
        <f t="shared" si="110"/>
        <v>0</v>
      </c>
      <c r="K492" s="13">
        <f t="shared" si="111"/>
        <v>0</v>
      </c>
      <c r="L492" s="14">
        <f t="shared" si="111"/>
        <v>0</v>
      </c>
      <c r="M492" s="8" t="s">
        <v>52</v>
      </c>
      <c r="N492" s="2" t="s">
        <v>634</v>
      </c>
      <c r="O492" s="2" t="s">
        <v>1510</v>
      </c>
      <c r="P492" s="2" t="s">
        <v>65</v>
      </c>
      <c r="Q492" s="2" t="s">
        <v>65</v>
      </c>
      <c r="R492" s="2" t="s">
        <v>64</v>
      </c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2" t="s">
        <v>52</v>
      </c>
      <c r="AW492" s="2" t="s">
        <v>1511</v>
      </c>
      <c r="AX492" s="2" t="s">
        <v>52</v>
      </c>
      <c r="AY492" s="2" t="s">
        <v>52</v>
      </c>
    </row>
    <row r="493" spans="1:51" ht="30" customHeight="1">
      <c r="A493" s="8" t="s">
        <v>1508</v>
      </c>
      <c r="B493" s="8" t="s">
        <v>1512</v>
      </c>
      <c r="C493" s="8" t="s">
        <v>119</v>
      </c>
      <c r="D493" s="9">
        <v>1</v>
      </c>
      <c r="E493" s="13">
        <f>단가대비표!O87</f>
        <v>0</v>
      </c>
      <c r="F493" s="14">
        <f t="shared" si="108"/>
        <v>0</v>
      </c>
      <c r="G493" s="13">
        <f>단가대비표!P87</f>
        <v>0</v>
      </c>
      <c r="H493" s="14">
        <f t="shared" si="109"/>
        <v>0</v>
      </c>
      <c r="I493" s="13">
        <f>단가대비표!V87</f>
        <v>0</v>
      </c>
      <c r="J493" s="14">
        <f t="shared" si="110"/>
        <v>0</v>
      </c>
      <c r="K493" s="13">
        <f t="shared" si="111"/>
        <v>0</v>
      </c>
      <c r="L493" s="14">
        <f t="shared" si="111"/>
        <v>0</v>
      </c>
      <c r="M493" s="8" t="s">
        <v>52</v>
      </c>
      <c r="N493" s="2" t="s">
        <v>634</v>
      </c>
      <c r="O493" s="2" t="s">
        <v>1513</v>
      </c>
      <c r="P493" s="2" t="s">
        <v>65</v>
      </c>
      <c r="Q493" s="2" t="s">
        <v>65</v>
      </c>
      <c r="R493" s="2" t="s">
        <v>64</v>
      </c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2" t="s">
        <v>52</v>
      </c>
      <c r="AW493" s="2" t="s">
        <v>1514</v>
      </c>
      <c r="AX493" s="2" t="s">
        <v>52</v>
      </c>
      <c r="AY493" s="2" t="s">
        <v>52</v>
      </c>
    </row>
    <row r="494" spans="1:51" ht="30" customHeight="1">
      <c r="A494" s="8" t="s">
        <v>953</v>
      </c>
      <c r="B494" s="8" t="s">
        <v>884</v>
      </c>
      <c r="C494" s="8" t="s">
        <v>885</v>
      </c>
      <c r="D494" s="35">
        <v>0.19600000000000001</v>
      </c>
      <c r="E494" s="13">
        <f>단가대비표!O171</f>
        <v>0</v>
      </c>
      <c r="F494" s="14">
        <f t="shared" si="108"/>
        <v>0</v>
      </c>
      <c r="G494" s="13">
        <f>단가대비표!P171</f>
        <v>0</v>
      </c>
      <c r="H494" s="14">
        <f t="shared" si="109"/>
        <v>0</v>
      </c>
      <c r="I494" s="13">
        <f>단가대비표!V171</f>
        <v>0</v>
      </c>
      <c r="J494" s="14">
        <f t="shared" si="110"/>
        <v>0</v>
      </c>
      <c r="K494" s="13">
        <f t="shared" si="111"/>
        <v>0</v>
      </c>
      <c r="L494" s="14">
        <f t="shared" si="111"/>
        <v>0</v>
      </c>
      <c r="M494" s="8" t="s">
        <v>52</v>
      </c>
      <c r="N494" s="2" t="s">
        <v>634</v>
      </c>
      <c r="O494" s="2" t="s">
        <v>954</v>
      </c>
      <c r="P494" s="2" t="s">
        <v>65</v>
      </c>
      <c r="Q494" s="2" t="s">
        <v>65</v>
      </c>
      <c r="R494" s="2" t="s">
        <v>64</v>
      </c>
      <c r="S494" s="3"/>
      <c r="T494" s="3"/>
      <c r="U494" s="3"/>
      <c r="V494" s="3">
        <v>1</v>
      </c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2" t="s">
        <v>52</v>
      </c>
      <c r="AW494" s="2" t="s">
        <v>1515</v>
      </c>
      <c r="AX494" s="2" t="s">
        <v>52</v>
      </c>
      <c r="AY494" s="2" t="s">
        <v>52</v>
      </c>
    </row>
    <row r="495" spans="1:51" ht="30" customHeight="1">
      <c r="A495" s="8" t="s">
        <v>1345</v>
      </c>
      <c r="B495" s="8" t="s">
        <v>884</v>
      </c>
      <c r="C495" s="8" t="s">
        <v>885</v>
      </c>
      <c r="D495" s="35">
        <v>0.1</v>
      </c>
      <c r="E495" s="13">
        <f>단가대비표!O181</f>
        <v>0</v>
      </c>
      <c r="F495" s="14">
        <f t="shared" si="108"/>
        <v>0</v>
      </c>
      <c r="G495" s="13">
        <f>단가대비표!P181</f>
        <v>0</v>
      </c>
      <c r="H495" s="14">
        <f t="shared" si="109"/>
        <v>0</v>
      </c>
      <c r="I495" s="13">
        <f>단가대비표!V181</f>
        <v>0</v>
      </c>
      <c r="J495" s="14">
        <f t="shared" si="110"/>
        <v>0</v>
      </c>
      <c r="K495" s="13">
        <f t="shared" si="111"/>
        <v>0</v>
      </c>
      <c r="L495" s="14">
        <f t="shared" si="111"/>
        <v>0</v>
      </c>
      <c r="M495" s="8" t="s">
        <v>52</v>
      </c>
      <c r="N495" s="2" t="s">
        <v>634</v>
      </c>
      <c r="O495" s="2" t="s">
        <v>1346</v>
      </c>
      <c r="P495" s="2" t="s">
        <v>65</v>
      </c>
      <c r="Q495" s="2" t="s">
        <v>65</v>
      </c>
      <c r="R495" s="2" t="s">
        <v>64</v>
      </c>
      <c r="S495" s="3"/>
      <c r="T495" s="3"/>
      <c r="U495" s="3"/>
      <c r="V495" s="3">
        <v>1</v>
      </c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2" t="s">
        <v>52</v>
      </c>
      <c r="AW495" s="2" t="s">
        <v>1516</v>
      </c>
      <c r="AX495" s="2" t="s">
        <v>52</v>
      </c>
      <c r="AY495" s="2" t="s">
        <v>52</v>
      </c>
    </row>
    <row r="496" spans="1:51" ht="30" customHeight="1">
      <c r="A496" s="8" t="s">
        <v>959</v>
      </c>
      <c r="B496" s="8" t="s">
        <v>960</v>
      </c>
      <c r="C496" s="8" t="s">
        <v>789</v>
      </c>
      <c r="D496" s="9">
        <v>1</v>
      </c>
      <c r="E496" s="13">
        <f>TRUNC(SUMIF(V490:V496, RIGHTB(O496, 1), H490:H496)*U496, 2)</f>
        <v>0</v>
      </c>
      <c r="F496" s="14">
        <f t="shared" si="108"/>
        <v>0</v>
      </c>
      <c r="G496" s="13">
        <v>0</v>
      </c>
      <c r="H496" s="14">
        <f t="shared" si="109"/>
        <v>0</v>
      </c>
      <c r="I496" s="13">
        <v>0</v>
      </c>
      <c r="J496" s="14">
        <f t="shared" si="110"/>
        <v>0</v>
      </c>
      <c r="K496" s="13">
        <f t="shared" si="111"/>
        <v>0</v>
      </c>
      <c r="L496" s="14">
        <f t="shared" si="111"/>
        <v>0</v>
      </c>
      <c r="M496" s="8" t="s">
        <v>52</v>
      </c>
      <c r="N496" s="2" t="s">
        <v>634</v>
      </c>
      <c r="O496" s="2" t="s">
        <v>790</v>
      </c>
      <c r="P496" s="2" t="s">
        <v>65</v>
      </c>
      <c r="Q496" s="2" t="s">
        <v>65</v>
      </c>
      <c r="R496" s="2" t="s">
        <v>65</v>
      </c>
      <c r="S496" s="3">
        <v>1</v>
      </c>
      <c r="T496" s="3">
        <v>0</v>
      </c>
      <c r="U496" s="3">
        <v>0.03</v>
      </c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2" t="s">
        <v>52</v>
      </c>
      <c r="AW496" s="2" t="s">
        <v>1517</v>
      </c>
      <c r="AX496" s="2" t="s">
        <v>52</v>
      </c>
      <c r="AY496" s="2" t="s">
        <v>52</v>
      </c>
    </row>
    <row r="497" spans="1:51" ht="30" customHeight="1">
      <c r="A497" s="8" t="s">
        <v>888</v>
      </c>
      <c r="B497" s="8" t="s">
        <v>52</v>
      </c>
      <c r="C497" s="8" t="s">
        <v>52</v>
      </c>
      <c r="D497" s="9"/>
      <c r="E497" s="13"/>
      <c r="F497" s="14">
        <f>TRUNC(SUMIF(N490:N496, N489, F490:F496),0)</f>
        <v>0</v>
      </c>
      <c r="G497" s="13"/>
      <c r="H497" s="14">
        <f>TRUNC(SUMIF(N490:N496, N489, H490:H496),0)</f>
        <v>0</v>
      </c>
      <c r="I497" s="13"/>
      <c r="J497" s="14">
        <f>TRUNC(SUMIF(N490:N496, N489, J490:J496),0)</f>
        <v>0</v>
      </c>
      <c r="K497" s="13"/>
      <c r="L497" s="14">
        <f>F497+H497+J497</f>
        <v>0</v>
      </c>
      <c r="M497" s="8" t="s">
        <v>52</v>
      </c>
      <c r="N497" s="2" t="s">
        <v>212</v>
      </c>
      <c r="O497" s="2" t="s">
        <v>212</v>
      </c>
      <c r="P497" s="2" t="s">
        <v>52</v>
      </c>
      <c r="Q497" s="2" t="s">
        <v>52</v>
      </c>
      <c r="R497" s="2" t="s">
        <v>52</v>
      </c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2" t="s">
        <v>52</v>
      </c>
      <c r="AW497" s="2" t="s">
        <v>52</v>
      </c>
      <c r="AX497" s="2" t="s">
        <v>52</v>
      </c>
      <c r="AY497" s="2" t="s">
        <v>52</v>
      </c>
    </row>
    <row r="498" spans="1:51" ht="30" customHeight="1">
      <c r="A498" s="9"/>
      <c r="B498" s="9"/>
      <c r="C498" s="9"/>
      <c r="D498" s="9"/>
      <c r="E498" s="13"/>
      <c r="F498" s="14"/>
      <c r="G498" s="13"/>
      <c r="H498" s="14"/>
      <c r="I498" s="13"/>
      <c r="J498" s="14"/>
      <c r="K498" s="13"/>
      <c r="L498" s="14"/>
      <c r="M498" s="9"/>
    </row>
    <row r="499" spans="1:51" ht="30" customHeight="1">
      <c r="A499" s="140" t="s">
        <v>1518</v>
      </c>
      <c r="B499" s="140"/>
      <c r="C499" s="140"/>
      <c r="D499" s="140"/>
      <c r="E499" s="141"/>
      <c r="F499" s="142"/>
      <c r="G499" s="141"/>
      <c r="H499" s="142"/>
      <c r="I499" s="141"/>
      <c r="J499" s="142"/>
      <c r="K499" s="141"/>
      <c r="L499" s="142"/>
      <c r="M499" s="140"/>
      <c r="N499" s="1" t="s">
        <v>639</v>
      </c>
    </row>
    <row r="500" spans="1:51" ht="30" customHeight="1">
      <c r="A500" s="8" t="s">
        <v>1520</v>
      </c>
      <c r="B500" s="8" t="s">
        <v>1521</v>
      </c>
      <c r="C500" s="8" t="s">
        <v>119</v>
      </c>
      <c r="D500" s="9">
        <v>1</v>
      </c>
      <c r="E500" s="13">
        <f>단가대비표!O97</f>
        <v>0</v>
      </c>
      <c r="F500" s="14">
        <f>TRUNC(E500*D500,1)</f>
        <v>0</v>
      </c>
      <c r="G500" s="13">
        <f>단가대비표!P97</f>
        <v>0</v>
      </c>
      <c r="H500" s="14">
        <f>TRUNC(G500*D500,1)</f>
        <v>0</v>
      </c>
      <c r="I500" s="13">
        <f>단가대비표!V97</f>
        <v>0</v>
      </c>
      <c r="J500" s="14">
        <f>TRUNC(I500*D500,1)</f>
        <v>0</v>
      </c>
      <c r="K500" s="13">
        <f t="shared" ref="K500:L503" si="112">TRUNC(E500+G500+I500,1)</f>
        <v>0</v>
      </c>
      <c r="L500" s="14">
        <f t="shared" si="112"/>
        <v>0</v>
      </c>
      <c r="M500" s="8" t="s">
        <v>52</v>
      </c>
      <c r="N500" s="2" t="s">
        <v>639</v>
      </c>
      <c r="O500" s="2" t="s">
        <v>1522</v>
      </c>
      <c r="P500" s="2" t="s">
        <v>65</v>
      </c>
      <c r="Q500" s="2" t="s">
        <v>65</v>
      </c>
      <c r="R500" s="2" t="s">
        <v>64</v>
      </c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2" t="s">
        <v>52</v>
      </c>
      <c r="AW500" s="2" t="s">
        <v>1523</v>
      </c>
      <c r="AX500" s="2" t="s">
        <v>52</v>
      </c>
      <c r="AY500" s="2" t="s">
        <v>52</v>
      </c>
    </row>
    <row r="501" spans="1:51" ht="30" customHeight="1">
      <c r="A501" s="8" t="s">
        <v>953</v>
      </c>
      <c r="B501" s="8" t="s">
        <v>884</v>
      </c>
      <c r="C501" s="8" t="s">
        <v>885</v>
      </c>
      <c r="D501" s="9">
        <v>1E-3</v>
      </c>
      <c r="E501" s="13">
        <f>단가대비표!O171</f>
        <v>0</v>
      </c>
      <c r="F501" s="14">
        <f>TRUNC(E501*D501,1)</f>
        <v>0</v>
      </c>
      <c r="G501" s="13">
        <f>단가대비표!P171</f>
        <v>0</v>
      </c>
      <c r="H501" s="14">
        <f>TRUNC(G501*D501,1)</f>
        <v>0</v>
      </c>
      <c r="I501" s="13">
        <f>단가대비표!V171</f>
        <v>0</v>
      </c>
      <c r="J501" s="14">
        <f>TRUNC(I501*D501,1)</f>
        <v>0</v>
      </c>
      <c r="K501" s="13">
        <f t="shared" si="112"/>
        <v>0</v>
      </c>
      <c r="L501" s="14">
        <f t="shared" si="112"/>
        <v>0</v>
      </c>
      <c r="M501" s="8" t="s">
        <v>52</v>
      </c>
      <c r="N501" s="2" t="s">
        <v>639</v>
      </c>
      <c r="O501" s="2" t="s">
        <v>954</v>
      </c>
      <c r="P501" s="2" t="s">
        <v>65</v>
      </c>
      <c r="Q501" s="2" t="s">
        <v>65</v>
      </c>
      <c r="R501" s="2" t="s">
        <v>64</v>
      </c>
      <c r="S501" s="3"/>
      <c r="T501" s="3"/>
      <c r="U501" s="3"/>
      <c r="V501" s="3">
        <v>1</v>
      </c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2" t="s">
        <v>52</v>
      </c>
      <c r="AW501" s="2" t="s">
        <v>1524</v>
      </c>
      <c r="AX501" s="2" t="s">
        <v>52</v>
      </c>
      <c r="AY501" s="2" t="s">
        <v>52</v>
      </c>
    </row>
    <row r="502" spans="1:51" ht="30" customHeight="1">
      <c r="A502" s="8" t="s">
        <v>1345</v>
      </c>
      <c r="B502" s="8" t="s">
        <v>884</v>
      </c>
      <c r="C502" s="8" t="s">
        <v>885</v>
      </c>
      <c r="D502" s="9">
        <v>5.0000000000000001E-4</v>
      </c>
      <c r="E502" s="13">
        <f>단가대비표!O181</f>
        <v>0</v>
      </c>
      <c r="F502" s="14">
        <f>TRUNC(E502*D502,1)</f>
        <v>0</v>
      </c>
      <c r="G502" s="13">
        <f>단가대비표!P181</f>
        <v>0</v>
      </c>
      <c r="H502" s="14">
        <f>TRUNC(G502*D502,1)</f>
        <v>0</v>
      </c>
      <c r="I502" s="13">
        <f>단가대비표!V181</f>
        <v>0</v>
      </c>
      <c r="J502" s="14">
        <f>TRUNC(I502*D502,1)</f>
        <v>0</v>
      </c>
      <c r="K502" s="13">
        <f t="shared" si="112"/>
        <v>0</v>
      </c>
      <c r="L502" s="14">
        <f t="shared" si="112"/>
        <v>0</v>
      </c>
      <c r="M502" s="8" t="s">
        <v>52</v>
      </c>
      <c r="N502" s="2" t="s">
        <v>639</v>
      </c>
      <c r="O502" s="2" t="s">
        <v>1346</v>
      </c>
      <c r="P502" s="2" t="s">
        <v>65</v>
      </c>
      <c r="Q502" s="2" t="s">
        <v>65</v>
      </c>
      <c r="R502" s="2" t="s">
        <v>64</v>
      </c>
      <c r="S502" s="3"/>
      <c r="T502" s="3"/>
      <c r="U502" s="3"/>
      <c r="V502" s="3">
        <v>1</v>
      </c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2" t="s">
        <v>52</v>
      </c>
      <c r="AW502" s="2" t="s">
        <v>1525</v>
      </c>
      <c r="AX502" s="2" t="s">
        <v>52</v>
      </c>
      <c r="AY502" s="2" t="s">
        <v>52</v>
      </c>
    </row>
    <row r="503" spans="1:51" ht="30" customHeight="1">
      <c r="A503" s="8" t="s">
        <v>959</v>
      </c>
      <c r="B503" s="8" t="s">
        <v>960</v>
      </c>
      <c r="C503" s="8" t="s">
        <v>789</v>
      </c>
      <c r="D503" s="9">
        <v>1</v>
      </c>
      <c r="E503" s="13">
        <f>TRUNC(SUMIF(V500:V503, RIGHTB(O503, 1), H500:H503)*U503, 2)</f>
        <v>0</v>
      </c>
      <c r="F503" s="14">
        <f>TRUNC(E503*D503,1)</f>
        <v>0</v>
      </c>
      <c r="G503" s="13">
        <v>0</v>
      </c>
      <c r="H503" s="14">
        <f>TRUNC(G503*D503,1)</f>
        <v>0</v>
      </c>
      <c r="I503" s="13">
        <v>0</v>
      </c>
      <c r="J503" s="14">
        <f>TRUNC(I503*D503,1)</f>
        <v>0</v>
      </c>
      <c r="K503" s="13">
        <f t="shared" si="112"/>
        <v>0</v>
      </c>
      <c r="L503" s="14">
        <f t="shared" si="112"/>
        <v>0</v>
      </c>
      <c r="M503" s="8" t="s">
        <v>52</v>
      </c>
      <c r="N503" s="2" t="s">
        <v>639</v>
      </c>
      <c r="O503" s="2" t="s">
        <v>790</v>
      </c>
      <c r="P503" s="2" t="s">
        <v>65</v>
      </c>
      <c r="Q503" s="2" t="s">
        <v>65</v>
      </c>
      <c r="R503" s="2" t="s">
        <v>65</v>
      </c>
      <c r="S503" s="3">
        <v>1</v>
      </c>
      <c r="T503" s="3">
        <v>0</v>
      </c>
      <c r="U503" s="3">
        <v>0.03</v>
      </c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2" t="s">
        <v>52</v>
      </c>
      <c r="AW503" s="2" t="s">
        <v>1526</v>
      </c>
      <c r="AX503" s="2" t="s">
        <v>52</v>
      </c>
      <c r="AY503" s="2" t="s">
        <v>52</v>
      </c>
    </row>
    <row r="504" spans="1:51" ht="30" customHeight="1">
      <c r="A504" s="8" t="s">
        <v>888</v>
      </c>
      <c r="B504" s="8" t="s">
        <v>52</v>
      </c>
      <c r="C504" s="8" t="s">
        <v>52</v>
      </c>
      <c r="D504" s="9"/>
      <c r="E504" s="13"/>
      <c r="F504" s="14">
        <f>TRUNC(SUMIF(N500:N503, N499, F500:F503),0)</f>
        <v>0</v>
      </c>
      <c r="G504" s="13"/>
      <c r="H504" s="14">
        <f>TRUNC(SUMIF(N500:N503, N499, H500:H503),0)</f>
        <v>0</v>
      </c>
      <c r="I504" s="13"/>
      <c r="J504" s="14">
        <f>TRUNC(SUMIF(N500:N503, N499, J500:J503),0)</f>
        <v>0</v>
      </c>
      <c r="K504" s="13"/>
      <c r="L504" s="14">
        <f>F504+H504+J504</f>
        <v>0</v>
      </c>
      <c r="M504" s="8" t="s">
        <v>52</v>
      </c>
      <c r="N504" s="2" t="s">
        <v>212</v>
      </c>
      <c r="O504" s="2" t="s">
        <v>212</v>
      </c>
      <c r="P504" s="2" t="s">
        <v>52</v>
      </c>
      <c r="Q504" s="2" t="s">
        <v>52</v>
      </c>
      <c r="R504" s="2" t="s">
        <v>52</v>
      </c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2" t="s">
        <v>52</v>
      </c>
      <c r="AW504" s="2" t="s">
        <v>52</v>
      </c>
      <c r="AX504" s="2" t="s">
        <v>52</v>
      </c>
      <c r="AY504" s="2" t="s">
        <v>52</v>
      </c>
    </row>
    <row r="505" spans="1:51" ht="30" customHeight="1">
      <c r="A505" s="9"/>
      <c r="B505" s="9"/>
      <c r="C505" s="9"/>
      <c r="D505" s="9"/>
      <c r="E505" s="13"/>
      <c r="F505" s="14"/>
      <c r="G505" s="13"/>
      <c r="H505" s="14"/>
      <c r="I505" s="13"/>
      <c r="J505" s="14"/>
      <c r="K505" s="13"/>
      <c r="L505" s="14"/>
      <c r="M505" s="9"/>
    </row>
    <row r="506" spans="1:51" ht="30" customHeight="1">
      <c r="A506" s="140" t="s">
        <v>1527</v>
      </c>
      <c r="B506" s="140"/>
      <c r="C506" s="140"/>
      <c r="D506" s="140"/>
      <c r="E506" s="141"/>
      <c r="F506" s="142"/>
      <c r="G506" s="141"/>
      <c r="H506" s="142"/>
      <c r="I506" s="141"/>
      <c r="J506" s="142"/>
      <c r="K506" s="141"/>
      <c r="L506" s="142"/>
      <c r="M506" s="140"/>
      <c r="N506" s="1" t="s">
        <v>656</v>
      </c>
    </row>
    <row r="507" spans="1:51" ht="30" customHeight="1">
      <c r="A507" s="8" t="s">
        <v>1529</v>
      </c>
      <c r="B507" s="8" t="s">
        <v>1530</v>
      </c>
      <c r="C507" s="8" t="s">
        <v>61</v>
      </c>
      <c r="D507" s="9">
        <v>2</v>
      </c>
      <c r="E507" s="13">
        <f>단가대비표!O115</f>
        <v>0</v>
      </c>
      <c r="F507" s="14">
        <f t="shared" ref="F507:F521" si="113">TRUNC(E507*D507,1)</f>
        <v>0</v>
      </c>
      <c r="G507" s="13">
        <f>단가대비표!P115</f>
        <v>0</v>
      </c>
      <c r="H507" s="14">
        <f t="shared" ref="H507:H521" si="114">TRUNC(G507*D507,1)</f>
        <v>0</v>
      </c>
      <c r="I507" s="13">
        <f>단가대비표!V115</f>
        <v>0</v>
      </c>
      <c r="J507" s="14">
        <f t="shared" ref="J507:J521" si="115">TRUNC(I507*D507,1)</f>
        <v>0</v>
      </c>
      <c r="K507" s="13">
        <f t="shared" ref="K507:K521" si="116">TRUNC(E507+G507+I507,1)</f>
        <v>0</v>
      </c>
      <c r="L507" s="14">
        <f t="shared" ref="L507:L521" si="117">TRUNC(F507+H507+J507,1)</f>
        <v>0</v>
      </c>
      <c r="M507" s="8" t="s">
        <v>52</v>
      </c>
      <c r="N507" s="2" t="s">
        <v>656</v>
      </c>
      <c r="O507" s="2" t="s">
        <v>1531</v>
      </c>
      <c r="P507" s="2" t="s">
        <v>65</v>
      </c>
      <c r="Q507" s="2" t="s">
        <v>65</v>
      </c>
      <c r="R507" s="2" t="s">
        <v>64</v>
      </c>
      <c r="S507" s="3"/>
      <c r="T507" s="3"/>
      <c r="U507" s="3"/>
      <c r="V507" s="3">
        <v>1</v>
      </c>
      <c r="W507" s="3">
        <v>2</v>
      </c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2" t="s">
        <v>52</v>
      </c>
      <c r="AW507" s="2" t="s">
        <v>1532</v>
      </c>
      <c r="AX507" s="2" t="s">
        <v>52</v>
      </c>
      <c r="AY507" s="2" t="s">
        <v>52</v>
      </c>
    </row>
    <row r="508" spans="1:51" ht="30" customHeight="1">
      <c r="A508" s="8" t="s">
        <v>1533</v>
      </c>
      <c r="B508" s="8" t="s">
        <v>1534</v>
      </c>
      <c r="C508" s="8" t="s">
        <v>789</v>
      </c>
      <c r="D508" s="9">
        <v>1</v>
      </c>
      <c r="E508" s="13">
        <f>TRUNC(SUMIF(V507:V521, RIGHTB(O508, 1), F507:F521)*U508, 2)</f>
        <v>0</v>
      </c>
      <c r="F508" s="14">
        <f t="shared" si="113"/>
        <v>0</v>
      </c>
      <c r="G508" s="13">
        <v>0</v>
      </c>
      <c r="H508" s="14">
        <f t="shared" si="114"/>
        <v>0</v>
      </c>
      <c r="I508" s="13">
        <v>0</v>
      </c>
      <c r="J508" s="14">
        <f t="shared" si="115"/>
        <v>0</v>
      </c>
      <c r="K508" s="13">
        <f t="shared" si="116"/>
        <v>0</v>
      </c>
      <c r="L508" s="14">
        <f t="shared" si="117"/>
        <v>0</v>
      </c>
      <c r="M508" s="8" t="s">
        <v>52</v>
      </c>
      <c r="N508" s="2" t="s">
        <v>656</v>
      </c>
      <c r="O508" s="2" t="s">
        <v>790</v>
      </c>
      <c r="P508" s="2" t="s">
        <v>65</v>
      </c>
      <c r="Q508" s="2" t="s">
        <v>65</v>
      </c>
      <c r="R508" s="2" t="s">
        <v>65</v>
      </c>
      <c r="S508" s="3">
        <v>0</v>
      </c>
      <c r="T508" s="3">
        <v>0</v>
      </c>
      <c r="U508" s="3">
        <v>0.15</v>
      </c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2" t="s">
        <v>52</v>
      </c>
      <c r="AW508" s="2" t="s">
        <v>1535</v>
      </c>
      <c r="AX508" s="2" t="s">
        <v>52</v>
      </c>
      <c r="AY508" s="2" t="s">
        <v>52</v>
      </c>
    </row>
    <row r="509" spans="1:51" ht="30" customHeight="1">
      <c r="A509" s="8" t="s">
        <v>94</v>
      </c>
      <c r="B509" s="8" t="s">
        <v>1325</v>
      </c>
      <c r="C509" s="8" t="s">
        <v>61</v>
      </c>
      <c r="D509" s="9">
        <v>2</v>
      </c>
      <c r="E509" s="13">
        <f>단가대비표!O14</f>
        <v>0</v>
      </c>
      <c r="F509" s="14">
        <f t="shared" si="113"/>
        <v>0</v>
      </c>
      <c r="G509" s="13">
        <f>단가대비표!P14</f>
        <v>0</v>
      </c>
      <c r="H509" s="14">
        <f t="shared" si="114"/>
        <v>0</v>
      </c>
      <c r="I509" s="13">
        <f>단가대비표!V14</f>
        <v>0</v>
      </c>
      <c r="J509" s="14">
        <f t="shared" si="115"/>
        <v>0</v>
      </c>
      <c r="K509" s="13">
        <f t="shared" si="116"/>
        <v>0</v>
      </c>
      <c r="L509" s="14">
        <f t="shared" si="117"/>
        <v>0</v>
      </c>
      <c r="M509" s="8" t="s">
        <v>52</v>
      </c>
      <c r="N509" s="2" t="s">
        <v>656</v>
      </c>
      <c r="O509" s="2" t="s">
        <v>1326</v>
      </c>
      <c r="P509" s="2" t="s">
        <v>65</v>
      </c>
      <c r="Q509" s="2" t="s">
        <v>65</v>
      </c>
      <c r="R509" s="2" t="s">
        <v>64</v>
      </c>
      <c r="S509" s="3"/>
      <c r="T509" s="3"/>
      <c r="U509" s="3"/>
      <c r="V509" s="3"/>
      <c r="W509" s="3">
        <v>2</v>
      </c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2" t="s">
        <v>52</v>
      </c>
      <c r="AW509" s="2" t="s">
        <v>1536</v>
      </c>
      <c r="AX509" s="2" t="s">
        <v>52</v>
      </c>
      <c r="AY509" s="2" t="s">
        <v>52</v>
      </c>
    </row>
    <row r="510" spans="1:51" ht="30" customHeight="1">
      <c r="A510" s="8" t="s">
        <v>880</v>
      </c>
      <c r="B510" s="8" t="s">
        <v>1123</v>
      </c>
      <c r="C510" s="8" t="s">
        <v>789</v>
      </c>
      <c r="D510" s="9">
        <v>1</v>
      </c>
      <c r="E510" s="13">
        <f>TRUNC(SUMIF(W507:W521, RIGHTB(O510, 1), F507:F521)*U510, 2)</f>
        <v>0</v>
      </c>
      <c r="F510" s="14">
        <f t="shared" si="113"/>
        <v>0</v>
      </c>
      <c r="G510" s="13">
        <v>0</v>
      </c>
      <c r="H510" s="14">
        <f t="shared" si="114"/>
        <v>0</v>
      </c>
      <c r="I510" s="13">
        <v>0</v>
      </c>
      <c r="J510" s="14">
        <f t="shared" si="115"/>
        <v>0</v>
      </c>
      <c r="K510" s="13">
        <f t="shared" si="116"/>
        <v>0</v>
      </c>
      <c r="L510" s="14">
        <f t="shared" si="117"/>
        <v>0</v>
      </c>
      <c r="M510" s="8" t="s">
        <v>52</v>
      </c>
      <c r="N510" s="2" t="s">
        <v>656</v>
      </c>
      <c r="O510" s="2" t="s">
        <v>1004</v>
      </c>
      <c r="P510" s="2" t="s">
        <v>65</v>
      </c>
      <c r="Q510" s="2" t="s">
        <v>65</v>
      </c>
      <c r="R510" s="2" t="s">
        <v>65</v>
      </c>
      <c r="S510" s="3">
        <v>0</v>
      </c>
      <c r="T510" s="3">
        <v>0</v>
      </c>
      <c r="U510" s="3">
        <v>0.02</v>
      </c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2" t="s">
        <v>52</v>
      </c>
      <c r="AW510" s="2" t="s">
        <v>1537</v>
      </c>
      <c r="AX510" s="2" t="s">
        <v>52</v>
      </c>
      <c r="AY510" s="2" t="s">
        <v>52</v>
      </c>
    </row>
    <row r="511" spans="1:51" ht="30" customHeight="1">
      <c r="A511" s="8" t="s">
        <v>1538</v>
      </c>
      <c r="B511" s="8" t="s">
        <v>1539</v>
      </c>
      <c r="C511" s="8" t="s">
        <v>119</v>
      </c>
      <c r="D511" s="9">
        <v>1</v>
      </c>
      <c r="E511" s="13">
        <f>단가대비표!O96</f>
        <v>0</v>
      </c>
      <c r="F511" s="14">
        <f t="shared" si="113"/>
        <v>0</v>
      </c>
      <c r="G511" s="13">
        <f>단가대비표!P96</f>
        <v>0</v>
      </c>
      <c r="H511" s="14">
        <f t="shared" si="114"/>
        <v>0</v>
      </c>
      <c r="I511" s="13">
        <f>단가대비표!V96</f>
        <v>0</v>
      </c>
      <c r="J511" s="14">
        <f t="shared" si="115"/>
        <v>0</v>
      </c>
      <c r="K511" s="13">
        <f t="shared" si="116"/>
        <v>0</v>
      </c>
      <c r="L511" s="14">
        <f t="shared" si="117"/>
        <v>0</v>
      </c>
      <c r="M511" s="8" t="s">
        <v>52</v>
      </c>
      <c r="N511" s="2" t="s">
        <v>656</v>
      </c>
      <c r="O511" s="2" t="s">
        <v>1540</v>
      </c>
      <c r="P511" s="2" t="s">
        <v>65</v>
      </c>
      <c r="Q511" s="2" t="s">
        <v>65</v>
      </c>
      <c r="R511" s="2" t="s">
        <v>64</v>
      </c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2" t="s">
        <v>52</v>
      </c>
      <c r="AW511" s="2" t="s">
        <v>1541</v>
      </c>
      <c r="AX511" s="2" t="s">
        <v>52</v>
      </c>
      <c r="AY511" s="2" t="s">
        <v>52</v>
      </c>
    </row>
    <row r="512" spans="1:51" ht="30" customHeight="1">
      <c r="A512" s="8" t="s">
        <v>1292</v>
      </c>
      <c r="B512" s="8" t="s">
        <v>1542</v>
      </c>
      <c r="C512" s="8" t="s">
        <v>119</v>
      </c>
      <c r="D512" s="9">
        <v>4</v>
      </c>
      <c r="E512" s="13">
        <f>단가대비표!O31</f>
        <v>0</v>
      </c>
      <c r="F512" s="14">
        <f t="shared" si="113"/>
        <v>0</v>
      </c>
      <c r="G512" s="13">
        <f>단가대비표!P31</f>
        <v>0</v>
      </c>
      <c r="H512" s="14">
        <f t="shared" si="114"/>
        <v>0</v>
      </c>
      <c r="I512" s="13">
        <f>단가대비표!V31</f>
        <v>0</v>
      </c>
      <c r="J512" s="14">
        <f t="shared" si="115"/>
        <v>0</v>
      </c>
      <c r="K512" s="13">
        <f t="shared" si="116"/>
        <v>0</v>
      </c>
      <c r="L512" s="14">
        <f t="shared" si="117"/>
        <v>0</v>
      </c>
      <c r="M512" s="8" t="s">
        <v>52</v>
      </c>
      <c r="N512" s="2" t="s">
        <v>656</v>
      </c>
      <c r="O512" s="2" t="s">
        <v>1543</v>
      </c>
      <c r="P512" s="2" t="s">
        <v>65</v>
      </c>
      <c r="Q512" s="2" t="s">
        <v>65</v>
      </c>
      <c r="R512" s="2" t="s">
        <v>64</v>
      </c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2" t="s">
        <v>52</v>
      </c>
      <c r="AW512" s="2" t="s">
        <v>1544</v>
      </c>
      <c r="AX512" s="2" t="s">
        <v>52</v>
      </c>
      <c r="AY512" s="2" t="s">
        <v>52</v>
      </c>
    </row>
    <row r="513" spans="1:51" ht="30" customHeight="1">
      <c r="A513" s="8" t="s">
        <v>949</v>
      </c>
      <c r="B513" s="8" t="s">
        <v>950</v>
      </c>
      <c r="C513" s="8" t="s">
        <v>649</v>
      </c>
      <c r="D513" s="9">
        <v>0.76</v>
      </c>
      <c r="E513" s="13">
        <f>일위대가목록!E9</f>
        <v>0</v>
      </c>
      <c r="F513" s="14">
        <f t="shared" si="113"/>
        <v>0</v>
      </c>
      <c r="G513" s="13">
        <f>일위대가목록!F9</f>
        <v>0</v>
      </c>
      <c r="H513" s="14">
        <f t="shared" si="114"/>
        <v>0</v>
      </c>
      <c r="I513" s="13">
        <f>일위대가목록!G9</f>
        <v>0</v>
      </c>
      <c r="J513" s="14">
        <f t="shared" si="115"/>
        <v>0</v>
      </c>
      <c r="K513" s="13">
        <f t="shared" si="116"/>
        <v>0</v>
      </c>
      <c r="L513" s="14">
        <f t="shared" si="117"/>
        <v>0</v>
      </c>
      <c r="M513" s="8" t="s">
        <v>951</v>
      </c>
      <c r="N513" s="2" t="s">
        <v>656</v>
      </c>
      <c r="O513" s="2" t="s">
        <v>948</v>
      </c>
      <c r="P513" s="2" t="s">
        <v>64</v>
      </c>
      <c r="Q513" s="2" t="s">
        <v>65</v>
      </c>
      <c r="R513" s="2" t="s">
        <v>65</v>
      </c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2" t="s">
        <v>52</v>
      </c>
      <c r="AW513" s="2" t="s">
        <v>1545</v>
      </c>
      <c r="AX513" s="2" t="s">
        <v>52</v>
      </c>
      <c r="AY513" s="2" t="s">
        <v>52</v>
      </c>
    </row>
    <row r="514" spans="1:51" ht="30" customHeight="1">
      <c r="A514" s="8" t="s">
        <v>942</v>
      </c>
      <c r="B514" s="8" t="s">
        <v>943</v>
      </c>
      <c r="C514" s="8" t="s">
        <v>649</v>
      </c>
      <c r="D514" s="9">
        <v>0.54500000000000004</v>
      </c>
      <c r="E514" s="13">
        <f>일위대가목록!E10</f>
        <v>0</v>
      </c>
      <c r="F514" s="14">
        <f t="shared" si="113"/>
        <v>0</v>
      </c>
      <c r="G514" s="13">
        <f>일위대가목록!F10</f>
        <v>0</v>
      </c>
      <c r="H514" s="14">
        <f t="shared" si="114"/>
        <v>0</v>
      </c>
      <c r="I514" s="13">
        <f>일위대가목록!G10</f>
        <v>0</v>
      </c>
      <c r="J514" s="14">
        <f t="shared" si="115"/>
        <v>0</v>
      </c>
      <c r="K514" s="13">
        <f t="shared" si="116"/>
        <v>0</v>
      </c>
      <c r="L514" s="14">
        <f t="shared" si="117"/>
        <v>0</v>
      </c>
      <c r="M514" s="8" t="s">
        <v>944</v>
      </c>
      <c r="N514" s="2" t="s">
        <v>656</v>
      </c>
      <c r="O514" s="2" t="s">
        <v>945</v>
      </c>
      <c r="P514" s="2" t="s">
        <v>64</v>
      </c>
      <c r="Q514" s="2" t="s">
        <v>65</v>
      </c>
      <c r="R514" s="2" t="s">
        <v>65</v>
      </c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2" t="s">
        <v>52</v>
      </c>
      <c r="AW514" s="2" t="s">
        <v>1546</v>
      </c>
      <c r="AX514" s="2" t="s">
        <v>52</v>
      </c>
      <c r="AY514" s="2" t="s">
        <v>52</v>
      </c>
    </row>
    <row r="515" spans="1:51" ht="30" customHeight="1">
      <c r="A515" s="8" t="s">
        <v>971</v>
      </c>
      <c r="B515" s="8" t="s">
        <v>972</v>
      </c>
      <c r="C515" s="8" t="s">
        <v>649</v>
      </c>
      <c r="D515" s="9">
        <v>0.54500000000000004</v>
      </c>
      <c r="E515" s="13">
        <f>일위대가목록!E12</f>
        <v>0</v>
      </c>
      <c r="F515" s="14">
        <f t="shared" si="113"/>
        <v>0</v>
      </c>
      <c r="G515" s="13">
        <f>일위대가목록!F12</f>
        <v>0</v>
      </c>
      <c r="H515" s="14">
        <f t="shared" si="114"/>
        <v>0</v>
      </c>
      <c r="I515" s="13">
        <f>일위대가목록!G12</f>
        <v>0</v>
      </c>
      <c r="J515" s="14">
        <f t="shared" si="115"/>
        <v>0</v>
      </c>
      <c r="K515" s="13">
        <f t="shared" si="116"/>
        <v>0</v>
      </c>
      <c r="L515" s="14">
        <f t="shared" si="117"/>
        <v>0</v>
      </c>
      <c r="M515" s="8" t="s">
        <v>973</v>
      </c>
      <c r="N515" s="2" t="s">
        <v>656</v>
      </c>
      <c r="O515" s="2" t="s">
        <v>970</v>
      </c>
      <c r="P515" s="2" t="s">
        <v>64</v>
      </c>
      <c r="Q515" s="2" t="s">
        <v>65</v>
      </c>
      <c r="R515" s="2" t="s">
        <v>65</v>
      </c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2" t="s">
        <v>52</v>
      </c>
      <c r="AW515" s="2" t="s">
        <v>1547</v>
      </c>
      <c r="AX515" s="2" t="s">
        <v>52</v>
      </c>
      <c r="AY515" s="2" t="s">
        <v>52</v>
      </c>
    </row>
    <row r="516" spans="1:51" ht="30" customHeight="1">
      <c r="A516" s="8" t="s">
        <v>978</v>
      </c>
      <c r="B516" s="8" t="s">
        <v>979</v>
      </c>
      <c r="C516" s="8" t="s">
        <v>649</v>
      </c>
      <c r="D516" s="9">
        <v>0.215</v>
      </c>
      <c r="E516" s="13">
        <f>일위대가목록!E13</f>
        <v>0</v>
      </c>
      <c r="F516" s="14">
        <f t="shared" si="113"/>
        <v>0</v>
      </c>
      <c r="G516" s="13">
        <f>일위대가목록!F13</f>
        <v>0</v>
      </c>
      <c r="H516" s="14">
        <f t="shared" si="114"/>
        <v>0</v>
      </c>
      <c r="I516" s="13">
        <f>일위대가목록!G13</f>
        <v>0</v>
      </c>
      <c r="J516" s="14">
        <f t="shared" si="115"/>
        <v>0</v>
      </c>
      <c r="K516" s="13">
        <f t="shared" si="116"/>
        <v>0</v>
      </c>
      <c r="L516" s="14">
        <f t="shared" si="117"/>
        <v>0</v>
      </c>
      <c r="M516" s="8" t="s">
        <v>980</v>
      </c>
      <c r="N516" s="2" t="s">
        <v>656</v>
      </c>
      <c r="O516" s="2" t="s">
        <v>977</v>
      </c>
      <c r="P516" s="2" t="s">
        <v>64</v>
      </c>
      <c r="Q516" s="2" t="s">
        <v>65</v>
      </c>
      <c r="R516" s="2" t="s">
        <v>65</v>
      </c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2" t="s">
        <v>52</v>
      </c>
      <c r="AW516" s="2" t="s">
        <v>1548</v>
      </c>
      <c r="AX516" s="2" t="s">
        <v>52</v>
      </c>
      <c r="AY516" s="2" t="s">
        <v>52</v>
      </c>
    </row>
    <row r="517" spans="1:51" ht="30" customHeight="1">
      <c r="A517" s="8" t="s">
        <v>1026</v>
      </c>
      <c r="B517" s="8" t="s">
        <v>1027</v>
      </c>
      <c r="C517" s="8" t="s">
        <v>649</v>
      </c>
      <c r="D517" s="9">
        <v>0.215</v>
      </c>
      <c r="E517" s="13">
        <f>일위대가목록!E17</f>
        <v>0</v>
      </c>
      <c r="F517" s="14">
        <f t="shared" si="113"/>
        <v>0</v>
      </c>
      <c r="G517" s="13">
        <f>일위대가목록!F17</f>
        <v>0</v>
      </c>
      <c r="H517" s="14">
        <f t="shared" si="114"/>
        <v>0</v>
      </c>
      <c r="I517" s="13">
        <f>일위대가목록!G17</f>
        <v>0</v>
      </c>
      <c r="J517" s="14">
        <f t="shared" si="115"/>
        <v>0</v>
      </c>
      <c r="K517" s="13">
        <f t="shared" si="116"/>
        <v>0</v>
      </c>
      <c r="L517" s="14">
        <f t="shared" si="117"/>
        <v>0</v>
      </c>
      <c r="M517" s="8" t="s">
        <v>1028</v>
      </c>
      <c r="N517" s="2" t="s">
        <v>656</v>
      </c>
      <c r="O517" s="2" t="s">
        <v>1025</v>
      </c>
      <c r="P517" s="2" t="s">
        <v>64</v>
      </c>
      <c r="Q517" s="2" t="s">
        <v>65</v>
      </c>
      <c r="R517" s="2" t="s">
        <v>65</v>
      </c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2" t="s">
        <v>52</v>
      </c>
      <c r="AW517" s="2" t="s">
        <v>1549</v>
      </c>
      <c r="AX517" s="2" t="s">
        <v>52</v>
      </c>
      <c r="AY517" s="2" t="s">
        <v>52</v>
      </c>
    </row>
    <row r="518" spans="1:51" ht="30" customHeight="1">
      <c r="A518" s="8" t="s">
        <v>1019</v>
      </c>
      <c r="B518" s="8" t="s">
        <v>1020</v>
      </c>
      <c r="C518" s="8" t="s">
        <v>986</v>
      </c>
      <c r="D518" s="9">
        <v>1.456</v>
      </c>
      <c r="E518" s="13">
        <f>일위대가목록!E16</f>
        <v>0</v>
      </c>
      <c r="F518" s="14">
        <f t="shared" si="113"/>
        <v>0</v>
      </c>
      <c r="G518" s="13">
        <f>일위대가목록!F16</f>
        <v>0</v>
      </c>
      <c r="H518" s="14">
        <f t="shared" si="114"/>
        <v>0</v>
      </c>
      <c r="I518" s="13">
        <f>일위대가목록!G16</f>
        <v>0</v>
      </c>
      <c r="J518" s="14">
        <f t="shared" si="115"/>
        <v>0</v>
      </c>
      <c r="K518" s="13">
        <f t="shared" si="116"/>
        <v>0</v>
      </c>
      <c r="L518" s="14">
        <f t="shared" si="117"/>
        <v>0</v>
      </c>
      <c r="M518" s="8" t="s">
        <v>1021</v>
      </c>
      <c r="N518" s="2" t="s">
        <v>656</v>
      </c>
      <c r="O518" s="2" t="s">
        <v>1018</v>
      </c>
      <c r="P518" s="2" t="s">
        <v>64</v>
      </c>
      <c r="Q518" s="2" t="s">
        <v>65</v>
      </c>
      <c r="R518" s="2" t="s">
        <v>65</v>
      </c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2" t="s">
        <v>52</v>
      </c>
      <c r="AW518" s="2" t="s">
        <v>1550</v>
      </c>
      <c r="AX518" s="2" t="s">
        <v>52</v>
      </c>
      <c r="AY518" s="2" t="s">
        <v>52</v>
      </c>
    </row>
    <row r="519" spans="1:51" ht="30" customHeight="1">
      <c r="A519" s="8" t="s">
        <v>1052</v>
      </c>
      <c r="B519" s="8" t="s">
        <v>884</v>
      </c>
      <c r="C519" s="8" t="s">
        <v>885</v>
      </c>
      <c r="D519" s="9">
        <v>0.35</v>
      </c>
      <c r="E519" s="13">
        <f>단가대비표!O180</f>
        <v>0</v>
      </c>
      <c r="F519" s="14">
        <f t="shared" si="113"/>
        <v>0</v>
      </c>
      <c r="G519" s="13">
        <f>단가대비표!P180</f>
        <v>0</v>
      </c>
      <c r="H519" s="14">
        <f t="shared" si="114"/>
        <v>0</v>
      </c>
      <c r="I519" s="13">
        <f>단가대비표!V180</f>
        <v>0</v>
      </c>
      <c r="J519" s="14">
        <f t="shared" si="115"/>
        <v>0</v>
      </c>
      <c r="K519" s="13">
        <f t="shared" si="116"/>
        <v>0</v>
      </c>
      <c r="L519" s="14">
        <f t="shared" si="117"/>
        <v>0</v>
      </c>
      <c r="M519" s="8" t="s">
        <v>52</v>
      </c>
      <c r="N519" s="2" t="s">
        <v>656</v>
      </c>
      <c r="O519" s="2" t="s">
        <v>1053</v>
      </c>
      <c r="P519" s="2" t="s">
        <v>65</v>
      </c>
      <c r="Q519" s="2" t="s">
        <v>65</v>
      </c>
      <c r="R519" s="2" t="s">
        <v>64</v>
      </c>
      <c r="S519" s="3"/>
      <c r="T519" s="3"/>
      <c r="U519" s="3"/>
      <c r="V519" s="3"/>
      <c r="W519" s="3"/>
      <c r="X519" s="3">
        <v>3</v>
      </c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2" t="s">
        <v>52</v>
      </c>
      <c r="AW519" s="2" t="s">
        <v>1551</v>
      </c>
      <c r="AX519" s="2" t="s">
        <v>52</v>
      </c>
      <c r="AY519" s="2" t="s">
        <v>52</v>
      </c>
    </row>
    <row r="520" spans="1:51" ht="30" customHeight="1">
      <c r="A520" s="8" t="s">
        <v>953</v>
      </c>
      <c r="B520" s="8" t="s">
        <v>884</v>
      </c>
      <c r="C520" s="8" t="s">
        <v>885</v>
      </c>
      <c r="D520" s="9">
        <v>0.08</v>
      </c>
      <c r="E520" s="13">
        <f>단가대비표!O171</f>
        <v>0</v>
      </c>
      <c r="F520" s="14">
        <f t="shared" si="113"/>
        <v>0</v>
      </c>
      <c r="G520" s="13">
        <f>단가대비표!P171</f>
        <v>0</v>
      </c>
      <c r="H520" s="14">
        <f t="shared" si="114"/>
        <v>0</v>
      </c>
      <c r="I520" s="13">
        <f>단가대비표!V171</f>
        <v>0</v>
      </c>
      <c r="J520" s="14">
        <f t="shared" si="115"/>
        <v>0</v>
      </c>
      <c r="K520" s="13">
        <f t="shared" si="116"/>
        <v>0</v>
      </c>
      <c r="L520" s="14">
        <f t="shared" si="117"/>
        <v>0</v>
      </c>
      <c r="M520" s="8" t="s">
        <v>52</v>
      </c>
      <c r="N520" s="2" t="s">
        <v>656</v>
      </c>
      <c r="O520" s="2" t="s">
        <v>954</v>
      </c>
      <c r="P520" s="2" t="s">
        <v>65</v>
      </c>
      <c r="Q520" s="2" t="s">
        <v>65</v>
      </c>
      <c r="R520" s="2" t="s">
        <v>64</v>
      </c>
      <c r="S520" s="3"/>
      <c r="T520" s="3"/>
      <c r="U520" s="3"/>
      <c r="V520" s="3"/>
      <c r="W520" s="3"/>
      <c r="X520" s="3">
        <v>3</v>
      </c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2" t="s">
        <v>52</v>
      </c>
      <c r="AW520" s="2" t="s">
        <v>1552</v>
      </c>
      <c r="AX520" s="2" t="s">
        <v>52</v>
      </c>
      <c r="AY520" s="2" t="s">
        <v>52</v>
      </c>
    </row>
    <row r="521" spans="1:51" ht="30" customHeight="1">
      <c r="A521" s="8" t="s">
        <v>959</v>
      </c>
      <c r="B521" s="8" t="s">
        <v>960</v>
      </c>
      <c r="C521" s="8" t="s">
        <v>789</v>
      </c>
      <c r="D521" s="9">
        <v>1</v>
      </c>
      <c r="E521" s="13">
        <f>TRUNC(SUMIF(X507:X521, RIGHTB(O521, 1), H507:H521)*U521, 2)</f>
        <v>0</v>
      </c>
      <c r="F521" s="14">
        <f t="shared" si="113"/>
        <v>0</v>
      </c>
      <c r="G521" s="13">
        <v>0</v>
      </c>
      <c r="H521" s="14">
        <f t="shared" si="114"/>
        <v>0</v>
      </c>
      <c r="I521" s="13">
        <v>0</v>
      </c>
      <c r="J521" s="14">
        <f t="shared" si="115"/>
        <v>0</v>
      </c>
      <c r="K521" s="13">
        <f t="shared" si="116"/>
        <v>0</v>
      </c>
      <c r="L521" s="14">
        <f t="shared" si="117"/>
        <v>0</v>
      </c>
      <c r="M521" s="8" t="s">
        <v>52</v>
      </c>
      <c r="N521" s="2" t="s">
        <v>656</v>
      </c>
      <c r="O521" s="2" t="s">
        <v>1055</v>
      </c>
      <c r="P521" s="2" t="s">
        <v>65</v>
      </c>
      <c r="Q521" s="2" t="s">
        <v>65</v>
      </c>
      <c r="R521" s="2" t="s">
        <v>65</v>
      </c>
      <c r="S521" s="3">
        <v>1</v>
      </c>
      <c r="T521" s="3">
        <v>0</v>
      </c>
      <c r="U521" s="3">
        <v>0.03</v>
      </c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2" t="s">
        <v>52</v>
      </c>
      <c r="AW521" s="2" t="s">
        <v>1553</v>
      </c>
      <c r="AX521" s="2" t="s">
        <v>52</v>
      </c>
      <c r="AY521" s="2" t="s">
        <v>52</v>
      </c>
    </row>
    <row r="522" spans="1:51" ht="30" customHeight="1">
      <c r="A522" s="8" t="s">
        <v>888</v>
      </c>
      <c r="B522" s="8" t="s">
        <v>52</v>
      </c>
      <c r="C522" s="8" t="s">
        <v>52</v>
      </c>
      <c r="D522" s="9"/>
      <c r="E522" s="13"/>
      <c r="F522" s="14">
        <f>TRUNC(SUMIF(N507:N521, N506, F507:F521),0)</f>
        <v>0</v>
      </c>
      <c r="G522" s="13"/>
      <c r="H522" s="14">
        <f>TRUNC(SUMIF(N507:N521, N506, H507:H521),0)</f>
        <v>0</v>
      </c>
      <c r="I522" s="13"/>
      <c r="J522" s="14">
        <f>TRUNC(SUMIF(N507:N521, N506, J507:J521),0)</f>
        <v>0</v>
      </c>
      <c r="K522" s="13"/>
      <c r="L522" s="14">
        <f>F522+H522+J522</f>
        <v>0</v>
      </c>
      <c r="M522" s="8" t="s">
        <v>52</v>
      </c>
      <c r="N522" s="2" t="s">
        <v>212</v>
      </c>
      <c r="O522" s="2" t="s">
        <v>212</v>
      </c>
      <c r="P522" s="2" t="s">
        <v>52</v>
      </c>
      <c r="Q522" s="2" t="s">
        <v>52</v>
      </c>
      <c r="R522" s="2" t="s">
        <v>52</v>
      </c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2" t="s">
        <v>52</v>
      </c>
      <c r="AW522" s="2" t="s">
        <v>52</v>
      </c>
      <c r="AX522" s="2" t="s">
        <v>52</v>
      </c>
      <c r="AY522" s="2" t="s">
        <v>52</v>
      </c>
    </row>
    <row r="523" spans="1:51" ht="30" customHeight="1">
      <c r="A523" s="9"/>
      <c r="B523" s="9"/>
      <c r="C523" s="9"/>
      <c r="D523" s="9"/>
      <c r="E523" s="13"/>
      <c r="F523" s="14"/>
      <c r="G523" s="13"/>
      <c r="H523" s="14"/>
      <c r="I523" s="13"/>
      <c r="J523" s="14"/>
      <c r="K523" s="13"/>
      <c r="L523" s="14"/>
      <c r="M523" s="9"/>
    </row>
    <row r="524" spans="1:51" ht="30" customHeight="1">
      <c r="A524" s="140" t="s">
        <v>1554</v>
      </c>
      <c r="B524" s="140"/>
      <c r="C524" s="140"/>
      <c r="D524" s="140"/>
      <c r="E524" s="141"/>
      <c r="F524" s="142"/>
      <c r="G524" s="141"/>
      <c r="H524" s="142"/>
      <c r="I524" s="141"/>
      <c r="J524" s="142"/>
      <c r="K524" s="141"/>
      <c r="L524" s="142"/>
      <c r="M524" s="140"/>
      <c r="N524" s="1" t="s">
        <v>661</v>
      </c>
    </row>
    <row r="525" spans="1:51" ht="30" customHeight="1">
      <c r="A525" s="8" t="s">
        <v>1556</v>
      </c>
      <c r="B525" s="8" t="s">
        <v>1557</v>
      </c>
      <c r="C525" s="8" t="s">
        <v>450</v>
      </c>
      <c r="D525" s="9">
        <v>1</v>
      </c>
      <c r="E525" s="13">
        <f>단가대비표!O93</f>
        <v>0</v>
      </c>
      <c r="F525" s="14">
        <f>TRUNC(E525*D525,1)</f>
        <v>0</v>
      </c>
      <c r="G525" s="13">
        <f>단가대비표!P93</f>
        <v>0</v>
      </c>
      <c r="H525" s="14">
        <f>TRUNC(G525*D525,1)</f>
        <v>0</v>
      </c>
      <c r="I525" s="13">
        <f>단가대비표!V93</f>
        <v>0</v>
      </c>
      <c r="J525" s="14">
        <f>TRUNC(I525*D525,1)</f>
        <v>0</v>
      </c>
      <c r="K525" s="13">
        <f t="shared" ref="K525:L527" si="118">TRUNC(E525+G525+I525,1)</f>
        <v>0</v>
      </c>
      <c r="L525" s="14">
        <f t="shared" si="118"/>
        <v>0</v>
      </c>
      <c r="M525" s="8" t="s">
        <v>52</v>
      </c>
      <c r="N525" s="2" t="s">
        <v>661</v>
      </c>
      <c r="O525" s="2" t="s">
        <v>1558</v>
      </c>
      <c r="P525" s="2" t="s">
        <v>65</v>
      </c>
      <c r="Q525" s="2" t="s">
        <v>65</v>
      </c>
      <c r="R525" s="2" t="s">
        <v>64</v>
      </c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2" t="s">
        <v>52</v>
      </c>
      <c r="AW525" s="2" t="s">
        <v>1559</v>
      </c>
      <c r="AX525" s="2" t="s">
        <v>52</v>
      </c>
      <c r="AY525" s="2" t="s">
        <v>52</v>
      </c>
    </row>
    <row r="526" spans="1:51" ht="30" customHeight="1">
      <c r="A526" s="8" t="s">
        <v>1052</v>
      </c>
      <c r="B526" s="8" t="s">
        <v>884</v>
      </c>
      <c r="C526" s="8" t="s">
        <v>885</v>
      </c>
      <c r="D526" s="9">
        <v>0.13300000000000001</v>
      </c>
      <c r="E526" s="13">
        <f>단가대비표!O180</f>
        <v>0</v>
      </c>
      <c r="F526" s="14">
        <f>TRUNC(E526*D526,1)</f>
        <v>0</v>
      </c>
      <c r="G526" s="13">
        <f>단가대비표!P180</f>
        <v>0</v>
      </c>
      <c r="H526" s="14">
        <f>TRUNC(G526*D526,1)</f>
        <v>0</v>
      </c>
      <c r="I526" s="13">
        <f>단가대비표!V180</f>
        <v>0</v>
      </c>
      <c r="J526" s="14">
        <f>TRUNC(I526*D526,1)</f>
        <v>0</v>
      </c>
      <c r="K526" s="13">
        <f t="shared" si="118"/>
        <v>0</v>
      </c>
      <c r="L526" s="14">
        <f t="shared" si="118"/>
        <v>0</v>
      </c>
      <c r="M526" s="8" t="s">
        <v>52</v>
      </c>
      <c r="N526" s="2" t="s">
        <v>661</v>
      </c>
      <c r="O526" s="2" t="s">
        <v>1053</v>
      </c>
      <c r="P526" s="2" t="s">
        <v>65</v>
      </c>
      <c r="Q526" s="2" t="s">
        <v>65</v>
      </c>
      <c r="R526" s="2" t="s">
        <v>64</v>
      </c>
      <c r="S526" s="3"/>
      <c r="T526" s="3"/>
      <c r="U526" s="3"/>
      <c r="V526" s="3">
        <v>1</v>
      </c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2" t="s">
        <v>52</v>
      </c>
      <c r="AW526" s="2" t="s">
        <v>1560</v>
      </c>
      <c r="AX526" s="2" t="s">
        <v>52</v>
      </c>
      <c r="AY526" s="2" t="s">
        <v>52</v>
      </c>
    </row>
    <row r="527" spans="1:51" ht="30" customHeight="1">
      <c r="A527" s="8" t="s">
        <v>959</v>
      </c>
      <c r="B527" s="8" t="s">
        <v>960</v>
      </c>
      <c r="C527" s="8" t="s">
        <v>789</v>
      </c>
      <c r="D527" s="9">
        <v>1</v>
      </c>
      <c r="E527" s="13">
        <f>TRUNC(SUMIF(V525:V527, RIGHTB(O527, 1), H525:H527)*U527, 2)</f>
        <v>0</v>
      </c>
      <c r="F527" s="14">
        <f>TRUNC(E527*D527,1)</f>
        <v>0</v>
      </c>
      <c r="G527" s="13">
        <v>0</v>
      </c>
      <c r="H527" s="14">
        <f>TRUNC(G527*D527,1)</f>
        <v>0</v>
      </c>
      <c r="I527" s="13">
        <v>0</v>
      </c>
      <c r="J527" s="14">
        <f>TRUNC(I527*D527,1)</f>
        <v>0</v>
      </c>
      <c r="K527" s="13">
        <f t="shared" si="118"/>
        <v>0</v>
      </c>
      <c r="L527" s="14">
        <f t="shared" si="118"/>
        <v>0</v>
      </c>
      <c r="M527" s="8" t="s">
        <v>52</v>
      </c>
      <c r="N527" s="2" t="s">
        <v>661</v>
      </c>
      <c r="O527" s="2" t="s">
        <v>790</v>
      </c>
      <c r="P527" s="2" t="s">
        <v>65</v>
      </c>
      <c r="Q527" s="2" t="s">
        <v>65</v>
      </c>
      <c r="R527" s="2" t="s">
        <v>65</v>
      </c>
      <c r="S527" s="3">
        <v>1</v>
      </c>
      <c r="T527" s="3">
        <v>0</v>
      </c>
      <c r="U527" s="3">
        <v>0.03</v>
      </c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2" t="s">
        <v>52</v>
      </c>
      <c r="AW527" s="2" t="s">
        <v>1561</v>
      </c>
      <c r="AX527" s="2" t="s">
        <v>52</v>
      </c>
      <c r="AY527" s="2" t="s">
        <v>52</v>
      </c>
    </row>
    <row r="528" spans="1:51" ht="30" customHeight="1">
      <c r="A528" s="8" t="s">
        <v>888</v>
      </c>
      <c r="B528" s="8" t="s">
        <v>52</v>
      </c>
      <c r="C528" s="8" t="s">
        <v>52</v>
      </c>
      <c r="D528" s="9"/>
      <c r="E528" s="13"/>
      <c r="F528" s="14">
        <f>TRUNC(SUMIF(N525:N527, N524, F525:F527),0)</f>
        <v>0</v>
      </c>
      <c r="G528" s="13"/>
      <c r="H528" s="14">
        <f>TRUNC(SUMIF(N525:N527, N524, H525:H527),0)</f>
        <v>0</v>
      </c>
      <c r="I528" s="13"/>
      <c r="J528" s="14">
        <f>TRUNC(SUMIF(N525:N527, N524, J525:J527),0)</f>
        <v>0</v>
      </c>
      <c r="K528" s="13"/>
      <c r="L528" s="14">
        <f>F528+H528+J528</f>
        <v>0</v>
      </c>
      <c r="M528" s="8" t="s">
        <v>52</v>
      </c>
      <c r="N528" s="2" t="s">
        <v>212</v>
      </c>
      <c r="O528" s="2" t="s">
        <v>212</v>
      </c>
      <c r="P528" s="2" t="s">
        <v>52</v>
      </c>
      <c r="Q528" s="2" t="s">
        <v>52</v>
      </c>
      <c r="R528" s="2" t="s">
        <v>52</v>
      </c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2" t="s">
        <v>52</v>
      </c>
      <c r="AW528" s="2" t="s">
        <v>52</v>
      </c>
      <c r="AX528" s="2" t="s">
        <v>52</v>
      </c>
      <c r="AY528" s="2" t="s">
        <v>52</v>
      </c>
    </row>
    <row r="529" spans="1:51" ht="30" customHeight="1">
      <c r="A529" s="9"/>
      <c r="B529" s="9"/>
      <c r="C529" s="9"/>
      <c r="D529" s="9"/>
      <c r="E529" s="13"/>
      <c r="F529" s="14"/>
      <c r="G529" s="13"/>
      <c r="H529" s="14"/>
      <c r="I529" s="13"/>
      <c r="J529" s="14"/>
      <c r="K529" s="13"/>
      <c r="L529" s="14"/>
      <c r="M529" s="9"/>
    </row>
    <row r="530" spans="1:51" ht="30" customHeight="1">
      <c r="A530" s="140" t="s">
        <v>1562</v>
      </c>
      <c r="B530" s="140"/>
      <c r="C530" s="140"/>
      <c r="D530" s="140"/>
      <c r="E530" s="141"/>
      <c r="F530" s="142"/>
      <c r="G530" s="141"/>
      <c r="H530" s="142"/>
      <c r="I530" s="141"/>
      <c r="J530" s="142"/>
      <c r="K530" s="141"/>
      <c r="L530" s="142"/>
      <c r="M530" s="140"/>
      <c r="N530" s="1" t="s">
        <v>323</v>
      </c>
    </row>
    <row r="531" spans="1:51" ht="30" customHeight="1">
      <c r="A531" s="8" t="s">
        <v>1564</v>
      </c>
      <c r="B531" s="8" t="s">
        <v>1565</v>
      </c>
      <c r="C531" s="8" t="s">
        <v>119</v>
      </c>
      <c r="D531" s="9">
        <v>1</v>
      </c>
      <c r="E531" s="13">
        <f>단가대비표!O82</f>
        <v>0</v>
      </c>
      <c r="F531" s="14">
        <f>TRUNC(E531*D531,1)</f>
        <v>0</v>
      </c>
      <c r="G531" s="13">
        <f>단가대비표!P82</f>
        <v>0</v>
      </c>
      <c r="H531" s="14">
        <f>TRUNC(G531*D531,1)</f>
        <v>0</v>
      </c>
      <c r="I531" s="13">
        <f>단가대비표!V82</f>
        <v>0</v>
      </c>
      <c r="J531" s="14">
        <f>TRUNC(I531*D531,1)</f>
        <v>0</v>
      </c>
      <c r="K531" s="13">
        <f t="shared" ref="K531:L534" si="119">TRUNC(E531+G531+I531,1)</f>
        <v>0</v>
      </c>
      <c r="L531" s="14">
        <f t="shared" si="119"/>
        <v>0</v>
      </c>
      <c r="M531" s="8" t="s">
        <v>52</v>
      </c>
      <c r="N531" s="2" t="s">
        <v>323</v>
      </c>
      <c r="O531" s="2" t="s">
        <v>1566</v>
      </c>
      <c r="P531" s="2" t="s">
        <v>65</v>
      </c>
      <c r="Q531" s="2" t="s">
        <v>65</v>
      </c>
      <c r="R531" s="2" t="s">
        <v>64</v>
      </c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2" t="s">
        <v>52</v>
      </c>
      <c r="AW531" s="2" t="s">
        <v>1567</v>
      </c>
      <c r="AX531" s="2" t="s">
        <v>52</v>
      </c>
      <c r="AY531" s="2" t="s">
        <v>52</v>
      </c>
    </row>
    <row r="532" spans="1:51" ht="30" customHeight="1">
      <c r="A532" s="8" t="s">
        <v>1564</v>
      </c>
      <c r="B532" s="8" t="s">
        <v>1568</v>
      </c>
      <c r="C532" s="8" t="s">
        <v>119</v>
      </c>
      <c r="D532" s="9">
        <v>1</v>
      </c>
      <c r="E532" s="13">
        <f>단가대비표!O84</f>
        <v>0</v>
      </c>
      <c r="F532" s="14">
        <f>TRUNC(E532*D532,1)</f>
        <v>0</v>
      </c>
      <c r="G532" s="13">
        <f>단가대비표!P84</f>
        <v>0</v>
      </c>
      <c r="H532" s="14">
        <f>TRUNC(G532*D532,1)</f>
        <v>0</v>
      </c>
      <c r="I532" s="13">
        <f>단가대비표!V84</f>
        <v>0</v>
      </c>
      <c r="J532" s="14">
        <f>TRUNC(I532*D532,1)</f>
        <v>0</v>
      </c>
      <c r="K532" s="13">
        <f t="shared" si="119"/>
        <v>0</v>
      </c>
      <c r="L532" s="14">
        <f t="shared" si="119"/>
        <v>0</v>
      </c>
      <c r="M532" s="8" t="s">
        <v>52</v>
      </c>
      <c r="N532" s="2" t="s">
        <v>323</v>
      </c>
      <c r="O532" s="2" t="s">
        <v>1569</v>
      </c>
      <c r="P532" s="2" t="s">
        <v>65</v>
      </c>
      <c r="Q532" s="2" t="s">
        <v>65</v>
      </c>
      <c r="R532" s="2" t="s">
        <v>64</v>
      </c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2" t="s">
        <v>52</v>
      </c>
      <c r="AW532" s="2" t="s">
        <v>1570</v>
      </c>
      <c r="AX532" s="2" t="s">
        <v>52</v>
      </c>
      <c r="AY532" s="2" t="s">
        <v>52</v>
      </c>
    </row>
    <row r="533" spans="1:51" ht="30" customHeight="1">
      <c r="A533" s="8" t="s">
        <v>1052</v>
      </c>
      <c r="B533" s="8" t="s">
        <v>884</v>
      </c>
      <c r="C533" s="8" t="s">
        <v>885</v>
      </c>
      <c r="D533" s="9">
        <v>0.12</v>
      </c>
      <c r="E533" s="13">
        <f>단가대비표!O180</f>
        <v>0</v>
      </c>
      <c r="F533" s="14">
        <f>TRUNC(E533*D533,1)</f>
        <v>0</v>
      </c>
      <c r="G533" s="13">
        <f>단가대비표!P180</f>
        <v>0</v>
      </c>
      <c r="H533" s="14">
        <f>TRUNC(G533*D533,1)</f>
        <v>0</v>
      </c>
      <c r="I533" s="13">
        <f>단가대비표!V180</f>
        <v>0</v>
      </c>
      <c r="J533" s="14">
        <f>TRUNC(I533*D533,1)</f>
        <v>0</v>
      </c>
      <c r="K533" s="13">
        <f t="shared" si="119"/>
        <v>0</v>
      </c>
      <c r="L533" s="14">
        <f t="shared" si="119"/>
        <v>0</v>
      </c>
      <c r="M533" s="8" t="s">
        <v>52</v>
      </c>
      <c r="N533" s="2" t="s">
        <v>323</v>
      </c>
      <c r="O533" s="2" t="s">
        <v>1053</v>
      </c>
      <c r="P533" s="2" t="s">
        <v>65</v>
      </c>
      <c r="Q533" s="2" t="s">
        <v>65</v>
      </c>
      <c r="R533" s="2" t="s">
        <v>64</v>
      </c>
      <c r="S533" s="3"/>
      <c r="T533" s="3"/>
      <c r="U533" s="3"/>
      <c r="V533" s="3">
        <v>1</v>
      </c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2" t="s">
        <v>52</v>
      </c>
      <c r="AW533" s="2" t="s">
        <v>1571</v>
      </c>
      <c r="AX533" s="2" t="s">
        <v>52</v>
      </c>
      <c r="AY533" s="2" t="s">
        <v>52</v>
      </c>
    </row>
    <row r="534" spans="1:51" ht="30" customHeight="1">
      <c r="A534" s="8" t="s">
        <v>959</v>
      </c>
      <c r="B534" s="8" t="s">
        <v>960</v>
      </c>
      <c r="C534" s="8" t="s">
        <v>789</v>
      </c>
      <c r="D534" s="9">
        <v>1</v>
      </c>
      <c r="E534" s="13">
        <f>TRUNC(SUMIF(V531:V534, RIGHTB(O534, 1), H531:H534)*U534, 2)</f>
        <v>0</v>
      </c>
      <c r="F534" s="14">
        <f>TRUNC(E534*D534,1)</f>
        <v>0</v>
      </c>
      <c r="G534" s="13">
        <v>0</v>
      </c>
      <c r="H534" s="14">
        <f>TRUNC(G534*D534,1)</f>
        <v>0</v>
      </c>
      <c r="I534" s="13">
        <v>0</v>
      </c>
      <c r="J534" s="14">
        <f>TRUNC(I534*D534,1)</f>
        <v>0</v>
      </c>
      <c r="K534" s="13">
        <f t="shared" si="119"/>
        <v>0</v>
      </c>
      <c r="L534" s="14">
        <f t="shared" si="119"/>
        <v>0</v>
      </c>
      <c r="M534" s="8" t="s">
        <v>52</v>
      </c>
      <c r="N534" s="2" t="s">
        <v>323</v>
      </c>
      <c r="O534" s="2" t="s">
        <v>790</v>
      </c>
      <c r="P534" s="2" t="s">
        <v>65</v>
      </c>
      <c r="Q534" s="2" t="s">
        <v>65</v>
      </c>
      <c r="R534" s="2" t="s">
        <v>65</v>
      </c>
      <c r="S534" s="3">
        <v>1</v>
      </c>
      <c r="T534" s="3">
        <v>0</v>
      </c>
      <c r="U534" s="3">
        <v>0.03</v>
      </c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2" t="s">
        <v>52</v>
      </c>
      <c r="AW534" s="2" t="s">
        <v>1572</v>
      </c>
      <c r="AX534" s="2" t="s">
        <v>52</v>
      </c>
      <c r="AY534" s="2" t="s">
        <v>52</v>
      </c>
    </row>
    <row r="535" spans="1:51" ht="30" customHeight="1">
      <c r="A535" s="8" t="s">
        <v>888</v>
      </c>
      <c r="B535" s="8" t="s">
        <v>52</v>
      </c>
      <c r="C535" s="8" t="s">
        <v>52</v>
      </c>
      <c r="D535" s="9"/>
      <c r="E535" s="13"/>
      <c r="F535" s="14">
        <f>TRUNC(SUMIF(N531:N534, N530, F531:F534),0)</f>
        <v>0</v>
      </c>
      <c r="G535" s="13"/>
      <c r="H535" s="14">
        <f>TRUNC(SUMIF(N531:N534, N530, H531:H534),0)</f>
        <v>0</v>
      </c>
      <c r="I535" s="13"/>
      <c r="J535" s="14">
        <f>TRUNC(SUMIF(N531:N534, N530, J531:J534),0)</f>
        <v>0</v>
      </c>
      <c r="K535" s="13"/>
      <c r="L535" s="14">
        <f>F535+H535+J535</f>
        <v>0</v>
      </c>
      <c r="M535" s="8" t="s">
        <v>52</v>
      </c>
      <c r="N535" s="2" t="s">
        <v>212</v>
      </c>
      <c r="O535" s="2" t="s">
        <v>212</v>
      </c>
      <c r="P535" s="2" t="s">
        <v>52</v>
      </c>
      <c r="Q535" s="2" t="s">
        <v>52</v>
      </c>
      <c r="R535" s="2" t="s">
        <v>52</v>
      </c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2" t="s">
        <v>52</v>
      </c>
      <c r="AW535" s="2" t="s">
        <v>52</v>
      </c>
      <c r="AX535" s="2" t="s">
        <v>52</v>
      </c>
      <c r="AY535" s="2" t="s">
        <v>52</v>
      </c>
    </row>
    <row r="536" spans="1:51" ht="30" customHeight="1">
      <c r="A536" s="9"/>
      <c r="B536" s="9"/>
      <c r="C536" s="9"/>
      <c r="D536" s="9"/>
      <c r="E536" s="13"/>
      <c r="F536" s="14"/>
      <c r="G536" s="13"/>
      <c r="H536" s="14"/>
      <c r="I536" s="13"/>
      <c r="J536" s="14"/>
      <c r="K536" s="13"/>
      <c r="L536" s="14"/>
      <c r="M536" s="9"/>
    </row>
    <row r="537" spans="1:51" ht="30" customHeight="1">
      <c r="A537" s="140" t="s">
        <v>1573</v>
      </c>
      <c r="B537" s="140"/>
      <c r="C537" s="140"/>
      <c r="D537" s="140"/>
      <c r="E537" s="141"/>
      <c r="F537" s="142"/>
      <c r="G537" s="141"/>
      <c r="H537" s="142"/>
      <c r="I537" s="141"/>
      <c r="J537" s="142"/>
      <c r="K537" s="141"/>
      <c r="L537" s="142"/>
      <c r="M537" s="140"/>
      <c r="N537" s="1" t="s">
        <v>327</v>
      </c>
    </row>
    <row r="538" spans="1:51" ht="30" customHeight="1">
      <c r="A538" s="8" t="s">
        <v>1564</v>
      </c>
      <c r="B538" s="8" t="s">
        <v>1574</v>
      </c>
      <c r="C538" s="8" t="s">
        <v>119</v>
      </c>
      <c r="D538" s="9">
        <v>1</v>
      </c>
      <c r="E538" s="13">
        <f>단가대비표!O83</f>
        <v>0</v>
      </c>
      <c r="F538" s="14">
        <f>TRUNC(E538*D538,1)</f>
        <v>0</v>
      </c>
      <c r="G538" s="13">
        <f>단가대비표!P83</f>
        <v>0</v>
      </c>
      <c r="H538" s="14">
        <f>TRUNC(G538*D538,1)</f>
        <v>0</v>
      </c>
      <c r="I538" s="13">
        <f>단가대비표!V83</f>
        <v>0</v>
      </c>
      <c r="J538" s="14">
        <f>TRUNC(I538*D538,1)</f>
        <v>0</v>
      </c>
      <c r="K538" s="13">
        <f t="shared" ref="K538:L541" si="120">TRUNC(E538+G538+I538,1)</f>
        <v>0</v>
      </c>
      <c r="L538" s="14">
        <f t="shared" si="120"/>
        <v>0</v>
      </c>
      <c r="M538" s="8" t="s">
        <v>52</v>
      </c>
      <c r="N538" s="2" t="s">
        <v>327</v>
      </c>
      <c r="O538" s="2" t="s">
        <v>1575</v>
      </c>
      <c r="P538" s="2" t="s">
        <v>65</v>
      </c>
      <c r="Q538" s="2" t="s">
        <v>65</v>
      </c>
      <c r="R538" s="2" t="s">
        <v>64</v>
      </c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2" t="s">
        <v>52</v>
      </c>
      <c r="AW538" s="2" t="s">
        <v>1576</v>
      </c>
      <c r="AX538" s="2" t="s">
        <v>52</v>
      </c>
      <c r="AY538" s="2" t="s">
        <v>52</v>
      </c>
    </row>
    <row r="539" spans="1:51" ht="30" customHeight="1">
      <c r="A539" s="8" t="s">
        <v>1564</v>
      </c>
      <c r="B539" s="8" t="s">
        <v>1577</v>
      </c>
      <c r="C539" s="8" t="s">
        <v>119</v>
      </c>
      <c r="D539" s="9">
        <v>1</v>
      </c>
      <c r="E539" s="13">
        <f>단가대비표!O85</f>
        <v>0</v>
      </c>
      <c r="F539" s="14">
        <f>TRUNC(E539*D539,1)</f>
        <v>0</v>
      </c>
      <c r="G539" s="13">
        <f>단가대비표!P85</f>
        <v>0</v>
      </c>
      <c r="H539" s="14">
        <f>TRUNC(G539*D539,1)</f>
        <v>0</v>
      </c>
      <c r="I539" s="13">
        <f>단가대비표!V85</f>
        <v>0</v>
      </c>
      <c r="J539" s="14">
        <f>TRUNC(I539*D539,1)</f>
        <v>0</v>
      </c>
      <c r="K539" s="13">
        <f t="shared" si="120"/>
        <v>0</v>
      </c>
      <c r="L539" s="14">
        <f t="shared" si="120"/>
        <v>0</v>
      </c>
      <c r="M539" s="8" t="s">
        <v>52</v>
      </c>
      <c r="N539" s="2" t="s">
        <v>327</v>
      </c>
      <c r="O539" s="2" t="s">
        <v>1578</v>
      </c>
      <c r="P539" s="2" t="s">
        <v>65</v>
      </c>
      <c r="Q539" s="2" t="s">
        <v>65</v>
      </c>
      <c r="R539" s="2" t="s">
        <v>64</v>
      </c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2" t="s">
        <v>52</v>
      </c>
      <c r="AW539" s="2" t="s">
        <v>1579</v>
      </c>
      <c r="AX539" s="2" t="s">
        <v>52</v>
      </c>
      <c r="AY539" s="2" t="s">
        <v>52</v>
      </c>
    </row>
    <row r="540" spans="1:51" ht="30" customHeight="1">
      <c r="A540" s="8" t="s">
        <v>1052</v>
      </c>
      <c r="B540" s="8" t="s">
        <v>884</v>
      </c>
      <c r="C540" s="8" t="s">
        <v>885</v>
      </c>
      <c r="D540" s="9">
        <v>0.12</v>
      </c>
      <c r="E540" s="13">
        <f>단가대비표!O180</f>
        <v>0</v>
      </c>
      <c r="F540" s="14">
        <f>TRUNC(E540*D540,1)</f>
        <v>0</v>
      </c>
      <c r="G540" s="13">
        <f>단가대비표!P180</f>
        <v>0</v>
      </c>
      <c r="H540" s="14">
        <f>TRUNC(G540*D540,1)</f>
        <v>0</v>
      </c>
      <c r="I540" s="13">
        <f>단가대비표!V180</f>
        <v>0</v>
      </c>
      <c r="J540" s="14">
        <f>TRUNC(I540*D540,1)</f>
        <v>0</v>
      </c>
      <c r="K540" s="13">
        <f t="shared" si="120"/>
        <v>0</v>
      </c>
      <c r="L540" s="14">
        <f t="shared" si="120"/>
        <v>0</v>
      </c>
      <c r="M540" s="8" t="s">
        <v>52</v>
      </c>
      <c r="N540" s="2" t="s">
        <v>327</v>
      </c>
      <c r="O540" s="2" t="s">
        <v>1053</v>
      </c>
      <c r="P540" s="2" t="s">
        <v>65</v>
      </c>
      <c r="Q540" s="2" t="s">
        <v>65</v>
      </c>
      <c r="R540" s="2" t="s">
        <v>64</v>
      </c>
      <c r="S540" s="3"/>
      <c r="T540" s="3"/>
      <c r="U540" s="3"/>
      <c r="V540" s="3">
        <v>1</v>
      </c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2" t="s">
        <v>52</v>
      </c>
      <c r="AW540" s="2" t="s">
        <v>1580</v>
      </c>
      <c r="AX540" s="2" t="s">
        <v>52</v>
      </c>
      <c r="AY540" s="2" t="s">
        <v>52</v>
      </c>
    </row>
    <row r="541" spans="1:51" ht="30" customHeight="1">
      <c r="A541" s="8" t="s">
        <v>959</v>
      </c>
      <c r="B541" s="8" t="s">
        <v>960</v>
      </c>
      <c r="C541" s="8" t="s">
        <v>789</v>
      </c>
      <c r="D541" s="9">
        <v>1</v>
      </c>
      <c r="E541" s="13">
        <f>TRUNC(SUMIF(V538:V541, RIGHTB(O541, 1), H538:H541)*U541, 2)</f>
        <v>0</v>
      </c>
      <c r="F541" s="14">
        <f>TRUNC(E541*D541,1)</f>
        <v>0</v>
      </c>
      <c r="G541" s="13">
        <v>0</v>
      </c>
      <c r="H541" s="14">
        <f>TRUNC(G541*D541,1)</f>
        <v>0</v>
      </c>
      <c r="I541" s="13">
        <v>0</v>
      </c>
      <c r="J541" s="14">
        <f>TRUNC(I541*D541,1)</f>
        <v>0</v>
      </c>
      <c r="K541" s="13">
        <f t="shared" si="120"/>
        <v>0</v>
      </c>
      <c r="L541" s="14">
        <f t="shared" si="120"/>
        <v>0</v>
      </c>
      <c r="M541" s="8" t="s">
        <v>52</v>
      </c>
      <c r="N541" s="2" t="s">
        <v>327</v>
      </c>
      <c r="O541" s="2" t="s">
        <v>790</v>
      </c>
      <c r="P541" s="2" t="s">
        <v>65</v>
      </c>
      <c r="Q541" s="2" t="s">
        <v>65</v>
      </c>
      <c r="R541" s="2" t="s">
        <v>65</v>
      </c>
      <c r="S541" s="3">
        <v>1</v>
      </c>
      <c r="T541" s="3">
        <v>0</v>
      </c>
      <c r="U541" s="3">
        <v>0.03</v>
      </c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2" t="s">
        <v>52</v>
      </c>
      <c r="AW541" s="2" t="s">
        <v>1581</v>
      </c>
      <c r="AX541" s="2" t="s">
        <v>52</v>
      </c>
      <c r="AY541" s="2" t="s">
        <v>52</v>
      </c>
    </row>
    <row r="542" spans="1:51" ht="30" customHeight="1">
      <c r="A542" s="8" t="s">
        <v>888</v>
      </c>
      <c r="B542" s="8" t="s">
        <v>52</v>
      </c>
      <c r="C542" s="8" t="s">
        <v>52</v>
      </c>
      <c r="D542" s="9"/>
      <c r="E542" s="13"/>
      <c r="F542" s="14">
        <f>TRUNC(SUMIF(N538:N541, N537, F538:F541),0)</f>
        <v>0</v>
      </c>
      <c r="G542" s="13"/>
      <c r="H542" s="14">
        <f>TRUNC(SUMIF(N538:N541, N537, H538:H541),0)</f>
        <v>0</v>
      </c>
      <c r="I542" s="13"/>
      <c r="J542" s="14">
        <f>TRUNC(SUMIF(N538:N541, N537, J538:J541),0)</f>
        <v>0</v>
      </c>
      <c r="K542" s="13"/>
      <c r="L542" s="14">
        <f>F542+H542+J542</f>
        <v>0</v>
      </c>
      <c r="M542" s="8" t="s">
        <v>52</v>
      </c>
      <c r="N542" s="2" t="s">
        <v>212</v>
      </c>
      <c r="O542" s="2" t="s">
        <v>212</v>
      </c>
      <c r="P542" s="2" t="s">
        <v>52</v>
      </c>
      <c r="Q542" s="2" t="s">
        <v>52</v>
      </c>
      <c r="R542" s="2" t="s">
        <v>52</v>
      </c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2" t="s">
        <v>52</v>
      </c>
      <c r="AW542" s="2" t="s">
        <v>52</v>
      </c>
      <c r="AX542" s="2" t="s">
        <v>52</v>
      </c>
      <c r="AY542" s="2" t="s">
        <v>52</v>
      </c>
    </row>
    <row r="543" spans="1:51" ht="30" customHeight="1">
      <c r="A543" s="9"/>
      <c r="B543" s="9"/>
      <c r="C543" s="9"/>
      <c r="D543" s="9"/>
      <c r="E543" s="13"/>
      <c r="F543" s="14"/>
      <c r="G543" s="13"/>
      <c r="H543" s="14"/>
      <c r="I543" s="13"/>
      <c r="J543" s="14"/>
      <c r="K543" s="13"/>
      <c r="L543" s="14"/>
      <c r="M543" s="9"/>
    </row>
    <row r="544" spans="1:51" ht="30" customHeight="1">
      <c r="A544" s="140" t="s">
        <v>1582</v>
      </c>
      <c r="B544" s="140"/>
      <c r="C544" s="140"/>
      <c r="D544" s="140"/>
      <c r="E544" s="141"/>
      <c r="F544" s="142"/>
      <c r="G544" s="141"/>
      <c r="H544" s="142"/>
      <c r="I544" s="141"/>
      <c r="J544" s="142"/>
      <c r="K544" s="141"/>
      <c r="L544" s="142"/>
      <c r="M544" s="140"/>
      <c r="N544" s="1" t="s">
        <v>332</v>
      </c>
    </row>
    <row r="545" spans="1:51" ht="30" customHeight="1">
      <c r="A545" s="8" t="s">
        <v>1583</v>
      </c>
      <c r="B545" s="8" t="s">
        <v>1584</v>
      </c>
      <c r="C545" s="8" t="s">
        <v>119</v>
      </c>
      <c r="D545" s="9">
        <v>1</v>
      </c>
      <c r="E545" s="13">
        <f>단가대비표!O80</f>
        <v>0</v>
      </c>
      <c r="F545" s="14">
        <f>TRUNC(E545*D545,1)</f>
        <v>0</v>
      </c>
      <c r="G545" s="13">
        <f>단가대비표!P80</f>
        <v>0</v>
      </c>
      <c r="H545" s="14">
        <f>TRUNC(G545*D545,1)</f>
        <v>0</v>
      </c>
      <c r="I545" s="13">
        <f>단가대비표!V80</f>
        <v>0</v>
      </c>
      <c r="J545" s="14">
        <f>TRUNC(I545*D545,1)</f>
        <v>0</v>
      </c>
      <c r="K545" s="13">
        <f t="shared" ref="K545:L547" si="121">TRUNC(E545+G545+I545,1)</f>
        <v>0</v>
      </c>
      <c r="L545" s="14">
        <f t="shared" si="121"/>
        <v>0</v>
      </c>
      <c r="M545" s="8" t="s">
        <v>52</v>
      </c>
      <c r="N545" s="2" t="s">
        <v>332</v>
      </c>
      <c r="O545" s="2" t="s">
        <v>1585</v>
      </c>
      <c r="P545" s="2" t="s">
        <v>65</v>
      </c>
      <c r="Q545" s="2" t="s">
        <v>65</v>
      </c>
      <c r="R545" s="2" t="s">
        <v>64</v>
      </c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2" t="s">
        <v>52</v>
      </c>
      <c r="AW545" s="2" t="s">
        <v>1586</v>
      </c>
      <c r="AX545" s="2" t="s">
        <v>52</v>
      </c>
      <c r="AY545" s="2" t="s">
        <v>52</v>
      </c>
    </row>
    <row r="546" spans="1:51" ht="30" customHeight="1">
      <c r="A546" s="8" t="s">
        <v>1052</v>
      </c>
      <c r="B546" s="8" t="s">
        <v>884</v>
      </c>
      <c r="C546" s="8" t="s">
        <v>885</v>
      </c>
      <c r="D546" s="35">
        <f>0.2*90%</f>
        <v>0.18000000000000002</v>
      </c>
      <c r="E546" s="13">
        <f>단가대비표!O180</f>
        <v>0</v>
      </c>
      <c r="F546" s="14">
        <f>TRUNC(E546*D546,1)</f>
        <v>0</v>
      </c>
      <c r="G546" s="13">
        <f>단가대비표!P180</f>
        <v>0</v>
      </c>
      <c r="H546" s="14">
        <f>TRUNC(G546*D546,1)</f>
        <v>0</v>
      </c>
      <c r="I546" s="13">
        <f>단가대비표!V180</f>
        <v>0</v>
      </c>
      <c r="J546" s="14">
        <f>TRUNC(I546*D546,1)</f>
        <v>0</v>
      </c>
      <c r="K546" s="13">
        <f t="shared" si="121"/>
        <v>0</v>
      </c>
      <c r="L546" s="14">
        <f t="shared" si="121"/>
        <v>0</v>
      </c>
      <c r="M546" s="8" t="s">
        <v>52</v>
      </c>
      <c r="N546" s="2" t="s">
        <v>332</v>
      </c>
      <c r="O546" s="2" t="s">
        <v>1053</v>
      </c>
      <c r="P546" s="2" t="s">
        <v>65</v>
      </c>
      <c r="Q546" s="2" t="s">
        <v>65</v>
      </c>
      <c r="R546" s="2" t="s">
        <v>64</v>
      </c>
      <c r="S546" s="3"/>
      <c r="T546" s="3"/>
      <c r="U546" s="3"/>
      <c r="V546" s="3">
        <v>1</v>
      </c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2" t="s">
        <v>52</v>
      </c>
      <c r="AW546" s="2" t="s">
        <v>1587</v>
      </c>
      <c r="AX546" s="2" t="s">
        <v>52</v>
      </c>
      <c r="AY546" s="2" t="s">
        <v>52</v>
      </c>
    </row>
    <row r="547" spans="1:51" ht="30" customHeight="1">
      <c r="A547" s="8" t="s">
        <v>959</v>
      </c>
      <c r="B547" s="8" t="s">
        <v>960</v>
      </c>
      <c r="C547" s="8" t="s">
        <v>789</v>
      </c>
      <c r="D547" s="9">
        <v>1</v>
      </c>
      <c r="E547" s="13">
        <f>TRUNC(SUMIF(V545:V547, RIGHTB(O547, 1), H545:H547)*U547, 2)</f>
        <v>0</v>
      </c>
      <c r="F547" s="14">
        <f>TRUNC(E547*D547,1)</f>
        <v>0</v>
      </c>
      <c r="G547" s="13">
        <v>0</v>
      </c>
      <c r="H547" s="14">
        <f>TRUNC(G547*D547,1)</f>
        <v>0</v>
      </c>
      <c r="I547" s="13">
        <v>0</v>
      </c>
      <c r="J547" s="14">
        <f>TRUNC(I547*D547,1)</f>
        <v>0</v>
      </c>
      <c r="K547" s="13">
        <f t="shared" si="121"/>
        <v>0</v>
      </c>
      <c r="L547" s="14">
        <f t="shared" si="121"/>
        <v>0</v>
      </c>
      <c r="M547" s="8" t="s">
        <v>52</v>
      </c>
      <c r="N547" s="2" t="s">
        <v>332</v>
      </c>
      <c r="O547" s="2" t="s">
        <v>790</v>
      </c>
      <c r="P547" s="2" t="s">
        <v>65</v>
      </c>
      <c r="Q547" s="2" t="s">
        <v>65</v>
      </c>
      <c r="R547" s="2" t="s">
        <v>65</v>
      </c>
      <c r="S547" s="3">
        <v>1</v>
      </c>
      <c r="T547" s="3">
        <v>0</v>
      </c>
      <c r="U547" s="3">
        <v>0.03</v>
      </c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2" t="s">
        <v>52</v>
      </c>
      <c r="AW547" s="2" t="s">
        <v>1588</v>
      </c>
      <c r="AX547" s="2" t="s">
        <v>52</v>
      </c>
      <c r="AY547" s="2" t="s">
        <v>52</v>
      </c>
    </row>
    <row r="548" spans="1:51" ht="30" customHeight="1">
      <c r="A548" s="8" t="s">
        <v>888</v>
      </c>
      <c r="B548" s="8" t="s">
        <v>52</v>
      </c>
      <c r="C548" s="8" t="s">
        <v>52</v>
      </c>
      <c r="D548" s="9"/>
      <c r="E548" s="13"/>
      <c r="F548" s="14">
        <f>TRUNC(SUMIF(N545:N547, N544, F545:F547),0)</f>
        <v>0</v>
      </c>
      <c r="G548" s="13"/>
      <c r="H548" s="14">
        <f>TRUNC(SUMIF(N545:N547, N544, H545:H547),0)</f>
        <v>0</v>
      </c>
      <c r="I548" s="13"/>
      <c r="J548" s="14">
        <f>TRUNC(SUMIF(N545:N547, N544, J545:J547),0)</f>
        <v>0</v>
      </c>
      <c r="K548" s="13"/>
      <c r="L548" s="14">
        <f>F548+H548+J548</f>
        <v>0</v>
      </c>
      <c r="M548" s="8" t="s">
        <v>52</v>
      </c>
      <c r="N548" s="2" t="s">
        <v>212</v>
      </c>
      <c r="O548" s="2" t="s">
        <v>212</v>
      </c>
      <c r="P548" s="2" t="s">
        <v>52</v>
      </c>
      <c r="Q548" s="2" t="s">
        <v>52</v>
      </c>
      <c r="R548" s="2" t="s">
        <v>52</v>
      </c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2" t="s">
        <v>52</v>
      </c>
      <c r="AW548" s="2" t="s">
        <v>52</v>
      </c>
      <c r="AX548" s="2" t="s">
        <v>52</v>
      </c>
      <c r="AY548" s="2" t="s">
        <v>52</v>
      </c>
    </row>
    <row r="549" spans="1:51" ht="30" customHeight="1">
      <c r="A549" s="9"/>
      <c r="B549" s="9"/>
      <c r="C549" s="9"/>
      <c r="D549" s="9"/>
      <c r="E549" s="13"/>
      <c r="F549" s="14"/>
      <c r="G549" s="13"/>
      <c r="H549" s="14"/>
      <c r="I549" s="13"/>
      <c r="J549" s="14"/>
      <c r="K549" s="13"/>
      <c r="L549" s="14"/>
      <c r="M549" s="9"/>
    </row>
    <row r="550" spans="1:51" ht="30" customHeight="1">
      <c r="A550" s="140" t="s">
        <v>1589</v>
      </c>
      <c r="B550" s="140"/>
      <c r="C550" s="140"/>
      <c r="D550" s="140"/>
      <c r="E550" s="141"/>
      <c r="F550" s="142"/>
      <c r="G550" s="141"/>
      <c r="H550" s="142"/>
      <c r="I550" s="141"/>
      <c r="J550" s="142"/>
      <c r="K550" s="141"/>
      <c r="L550" s="142"/>
      <c r="M550" s="140"/>
      <c r="N550" s="1" t="s">
        <v>336</v>
      </c>
    </row>
    <row r="551" spans="1:51" ht="30" customHeight="1">
      <c r="A551" s="8" t="s">
        <v>1583</v>
      </c>
      <c r="B551" s="8" t="s">
        <v>1590</v>
      </c>
      <c r="C551" s="8" t="s">
        <v>119</v>
      </c>
      <c r="D551" s="9">
        <v>1</v>
      </c>
      <c r="E551" s="13">
        <f>단가대비표!O81</f>
        <v>0</v>
      </c>
      <c r="F551" s="14">
        <f>TRUNC(E551*D551,1)</f>
        <v>0</v>
      </c>
      <c r="G551" s="13">
        <f>단가대비표!P81</f>
        <v>0</v>
      </c>
      <c r="H551" s="14">
        <f>TRUNC(G551*D551,1)</f>
        <v>0</v>
      </c>
      <c r="I551" s="13">
        <f>단가대비표!V81</f>
        <v>0</v>
      </c>
      <c r="J551" s="14">
        <f>TRUNC(I551*D551,1)</f>
        <v>0</v>
      </c>
      <c r="K551" s="13">
        <f t="shared" ref="K551:L554" si="122">TRUNC(E551+G551+I551,1)</f>
        <v>0</v>
      </c>
      <c r="L551" s="14">
        <f t="shared" si="122"/>
        <v>0</v>
      </c>
      <c r="M551" s="8" t="s">
        <v>52</v>
      </c>
      <c r="N551" s="2" t="s">
        <v>336</v>
      </c>
      <c r="O551" s="2" t="s">
        <v>1591</v>
      </c>
      <c r="P551" s="2" t="s">
        <v>65</v>
      </c>
      <c r="Q551" s="2" t="s">
        <v>65</v>
      </c>
      <c r="R551" s="2" t="s">
        <v>64</v>
      </c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2" t="s">
        <v>52</v>
      </c>
      <c r="AW551" s="2" t="s">
        <v>1592</v>
      </c>
      <c r="AX551" s="2" t="s">
        <v>52</v>
      </c>
      <c r="AY551" s="2" t="s">
        <v>52</v>
      </c>
    </row>
    <row r="552" spans="1:51" ht="30" customHeight="1">
      <c r="A552" s="8" t="s">
        <v>1564</v>
      </c>
      <c r="B552" s="8" t="s">
        <v>1593</v>
      </c>
      <c r="C552" s="8" t="s">
        <v>119</v>
      </c>
      <c r="D552" s="9">
        <v>1</v>
      </c>
      <c r="E552" s="13">
        <f>단가대비표!O86</f>
        <v>0</v>
      </c>
      <c r="F552" s="14">
        <f>TRUNC(E552*D552,1)</f>
        <v>0</v>
      </c>
      <c r="G552" s="13">
        <f>단가대비표!P86</f>
        <v>0</v>
      </c>
      <c r="H552" s="14">
        <f>TRUNC(G552*D552,1)</f>
        <v>0</v>
      </c>
      <c r="I552" s="13">
        <f>단가대비표!V86</f>
        <v>0</v>
      </c>
      <c r="J552" s="14">
        <f>TRUNC(I552*D552,1)</f>
        <v>0</v>
      </c>
      <c r="K552" s="13">
        <f t="shared" si="122"/>
        <v>0</v>
      </c>
      <c r="L552" s="14">
        <f t="shared" si="122"/>
        <v>0</v>
      </c>
      <c r="M552" s="8" t="s">
        <v>52</v>
      </c>
      <c r="N552" s="2" t="s">
        <v>336</v>
      </c>
      <c r="O552" s="2" t="s">
        <v>1594</v>
      </c>
      <c r="P552" s="2" t="s">
        <v>65</v>
      </c>
      <c r="Q552" s="2" t="s">
        <v>65</v>
      </c>
      <c r="R552" s="2" t="s">
        <v>64</v>
      </c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2" t="s">
        <v>52</v>
      </c>
      <c r="AW552" s="2" t="s">
        <v>1595</v>
      </c>
      <c r="AX552" s="2" t="s">
        <v>52</v>
      </c>
      <c r="AY552" s="2" t="s">
        <v>52</v>
      </c>
    </row>
    <row r="553" spans="1:51" ht="30" customHeight="1">
      <c r="A553" s="8" t="s">
        <v>1052</v>
      </c>
      <c r="B553" s="8" t="s">
        <v>884</v>
      </c>
      <c r="C553" s="8" t="s">
        <v>885</v>
      </c>
      <c r="D553" s="35">
        <f>0.2*90%</f>
        <v>0.18000000000000002</v>
      </c>
      <c r="E553" s="13">
        <f>단가대비표!O180</f>
        <v>0</v>
      </c>
      <c r="F553" s="14">
        <f>TRUNC(E553*D553,1)</f>
        <v>0</v>
      </c>
      <c r="G553" s="13">
        <f>단가대비표!P180</f>
        <v>0</v>
      </c>
      <c r="H553" s="14">
        <f>TRUNC(G553*D553,1)</f>
        <v>0</v>
      </c>
      <c r="I553" s="13">
        <f>단가대비표!V180</f>
        <v>0</v>
      </c>
      <c r="J553" s="14">
        <f>TRUNC(I553*D553,1)</f>
        <v>0</v>
      </c>
      <c r="K553" s="13">
        <f t="shared" si="122"/>
        <v>0</v>
      </c>
      <c r="L553" s="14">
        <f t="shared" si="122"/>
        <v>0</v>
      </c>
      <c r="M553" s="8" t="s">
        <v>52</v>
      </c>
      <c r="N553" s="2" t="s">
        <v>336</v>
      </c>
      <c r="O553" s="2" t="s">
        <v>1053</v>
      </c>
      <c r="P553" s="2" t="s">
        <v>65</v>
      </c>
      <c r="Q553" s="2" t="s">
        <v>65</v>
      </c>
      <c r="R553" s="2" t="s">
        <v>64</v>
      </c>
      <c r="S553" s="3"/>
      <c r="T553" s="3"/>
      <c r="U553" s="3"/>
      <c r="V553" s="3">
        <v>1</v>
      </c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2" t="s">
        <v>52</v>
      </c>
      <c r="AW553" s="2" t="s">
        <v>1596</v>
      </c>
      <c r="AX553" s="2" t="s">
        <v>52</v>
      </c>
      <c r="AY553" s="2" t="s">
        <v>52</v>
      </c>
    </row>
    <row r="554" spans="1:51" ht="30" customHeight="1">
      <c r="A554" s="8" t="s">
        <v>959</v>
      </c>
      <c r="B554" s="8" t="s">
        <v>960</v>
      </c>
      <c r="C554" s="8" t="s">
        <v>789</v>
      </c>
      <c r="D554" s="9">
        <v>1</v>
      </c>
      <c r="E554" s="13">
        <f>TRUNC(SUMIF(V551:V554, RIGHTB(O554, 1), H551:H554)*U554, 2)</f>
        <v>0</v>
      </c>
      <c r="F554" s="14">
        <f>TRUNC(E554*D554,1)</f>
        <v>0</v>
      </c>
      <c r="G554" s="13">
        <v>0</v>
      </c>
      <c r="H554" s="14">
        <f>TRUNC(G554*D554,1)</f>
        <v>0</v>
      </c>
      <c r="I554" s="13">
        <v>0</v>
      </c>
      <c r="J554" s="14">
        <f>TRUNC(I554*D554,1)</f>
        <v>0</v>
      </c>
      <c r="K554" s="13">
        <f t="shared" si="122"/>
        <v>0</v>
      </c>
      <c r="L554" s="14">
        <f t="shared" si="122"/>
        <v>0</v>
      </c>
      <c r="M554" s="8" t="s">
        <v>52</v>
      </c>
      <c r="N554" s="2" t="s">
        <v>336</v>
      </c>
      <c r="O554" s="2" t="s">
        <v>790</v>
      </c>
      <c r="P554" s="2" t="s">
        <v>65</v>
      </c>
      <c r="Q554" s="2" t="s">
        <v>65</v>
      </c>
      <c r="R554" s="2" t="s">
        <v>65</v>
      </c>
      <c r="S554" s="3">
        <v>1</v>
      </c>
      <c r="T554" s="3">
        <v>0</v>
      </c>
      <c r="U554" s="3">
        <v>0.03</v>
      </c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2" t="s">
        <v>52</v>
      </c>
      <c r="AW554" s="2" t="s">
        <v>1597</v>
      </c>
      <c r="AX554" s="2" t="s">
        <v>52</v>
      </c>
      <c r="AY554" s="2" t="s">
        <v>52</v>
      </c>
    </row>
    <row r="555" spans="1:51" ht="30" customHeight="1">
      <c r="A555" s="8" t="s">
        <v>888</v>
      </c>
      <c r="B555" s="8" t="s">
        <v>52</v>
      </c>
      <c r="C555" s="8" t="s">
        <v>52</v>
      </c>
      <c r="D555" s="9"/>
      <c r="E555" s="13"/>
      <c r="F555" s="14">
        <f>TRUNC(SUMIF(N551:N554, N550, F551:F554),0)</f>
        <v>0</v>
      </c>
      <c r="G555" s="13"/>
      <c r="H555" s="14">
        <f>TRUNC(SUMIF(N551:N554, N550, H551:H554),0)</f>
        <v>0</v>
      </c>
      <c r="I555" s="13"/>
      <c r="J555" s="14">
        <f>TRUNC(SUMIF(N551:N554, N550, J551:J554),0)</f>
        <v>0</v>
      </c>
      <c r="K555" s="13"/>
      <c r="L555" s="14">
        <f>F555+H555+J555</f>
        <v>0</v>
      </c>
      <c r="M555" s="8" t="s">
        <v>52</v>
      </c>
      <c r="N555" s="2" t="s">
        <v>212</v>
      </c>
      <c r="O555" s="2" t="s">
        <v>212</v>
      </c>
      <c r="P555" s="2" t="s">
        <v>52</v>
      </c>
      <c r="Q555" s="2" t="s">
        <v>52</v>
      </c>
      <c r="R555" s="2" t="s">
        <v>52</v>
      </c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2" t="s">
        <v>52</v>
      </c>
      <c r="AW555" s="2" t="s">
        <v>52</v>
      </c>
      <c r="AX555" s="2" t="s">
        <v>52</v>
      </c>
      <c r="AY555" s="2" t="s">
        <v>52</v>
      </c>
    </row>
    <row r="556" spans="1:51" ht="30" customHeight="1">
      <c r="A556" s="9"/>
      <c r="B556" s="9"/>
      <c r="C556" s="9"/>
      <c r="D556" s="9"/>
      <c r="E556" s="13"/>
      <c r="F556" s="14"/>
      <c r="G556" s="13"/>
      <c r="H556" s="14"/>
      <c r="I556" s="13"/>
      <c r="J556" s="14"/>
      <c r="K556" s="13"/>
      <c r="L556" s="14"/>
      <c r="M556" s="9"/>
    </row>
    <row r="557" spans="1:51" ht="30" customHeight="1">
      <c r="A557" s="140" t="s">
        <v>1598</v>
      </c>
      <c r="B557" s="140"/>
      <c r="C557" s="140"/>
      <c r="D557" s="140"/>
      <c r="E557" s="141"/>
      <c r="F557" s="142"/>
      <c r="G557" s="141"/>
      <c r="H557" s="142"/>
      <c r="I557" s="141"/>
      <c r="J557" s="142"/>
      <c r="K557" s="141"/>
      <c r="L557" s="142"/>
      <c r="M557" s="140"/>
      <c r="N557" s="1" t="s">
        <v>121</v>
      </c>
    </row>
    <row r="558" spans="1:51" ht="30" customHeight="1">
      <c r="A558" s="8" t="s">
        <v>117</v>
      </c>
      <c r="B558" s="8" t="s">
        <v>1600</v>
      </c>
      <c r="C558" s="8" t="s">
        <v>119</v>
      </c>
      <c r="D558" s="9">
        <v>1</v>
      </c>
      <c r="E558" s="13">
        <f>단가대비표!O77</f>
        <v>0</v>
      </c>
      <c r="F558" s="14">
        <f>TRUNC(E558*D558,1)</f>
        <v>0</v>
      </c>
      <c r="G558" s="13">
        <f>단가대비표!P77</f>
        <v>0</v>
      </c>
      <c r="H558" s="14">
        <f>TRUNC(G558*D558,1)</f>
        <v>0</v>
      </c>
      <c r="I558" s="13">
        <f>단가대비표!V77</f>
        <v>0</v>
      </c>
      <c r="J558" s="14">
        <f>TRUNC(I558*D558,1)</f>
        <v>0</v>
      </c>
      <c r="K558" s="13">
        <f t="shared" ref="K558:L560" si="123">TRUNC(E558+G558+I558,1)</f>
        <v>0</v>
      </c>
      <c r="L558" s="14">
        <f t="shared" si="123"/>
        <v>0</v>
      </c>
      <c r="M558" s="8" t="s">
        <v>52</v>
      </c>
      <c r="N558" s="2" t="s">
        <v>121</v>
      </c>
      <c r="O558" s="2" t="s">
        <v>1601</v>
      </c>
      <c r="P558" s="2" t="s">
        <v>65</v>
      </c>
      <c r="Q558" s="2" t="s">
        <v>65</v>
      </c>
      <c r="R558" s="2" t="s">
        <v>64</v>
      </c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2" t="s">
        <v>52</v>
      </c>
      <c r="AW558" s="2" t="s">
        <v>1602</v>
      </c>
      <c r="AX558" s="2" t="s">
        <v>52</v>
      </c>
      <c r="AY558" s="2" t="s">
        <v>52</v>
      </c>
    </row>
    <row r="559" spans="1:51" ht="30" customHeight="1">
      <c r="A559" s="8" t="s">
        <v>1052</v>
      </c>
      <c r="B559" s="8" t="s">
        <v>884</v>
      </c>
      <c r="C559" s="8" t="s">
        <v>885</v>
      </c>
      <c r="D559" s="9">
        <v>0.22</v>
      </c>
      <c r="E559" s="13">
        <f>단가대비표!O180</f>
        <v>0</v>
      </c>
      <c r="F559" s="14">
        <f>TRUNC(E559*D559,1)</f>
        <v>0</v>
      </c>
      <c r="G559" s="13">
        <f>단가대비표!P180</f>
        <v>0</v>
      </c>
      <c r="H559" s="14">
        <f>TRUNC(G559*D559,1)</f>
        <v>0</v>
      </c>
      <c r="I559" s="13">
        <f>단가대비표!V180</f>
        <v>0</v>
      </c>
      <c r="J559" s="14">
        <f>TRUNC(I559*D559,1)</f>
        <v>0</v>
      </c>
      <c r="K559" s="13">
        <f t="shared" si="123"/>
        <v>0</v>
      </c>
      <c r="L559" s="14">
        <f t="shared" si="123"/>
        <v>0</v>
      </c>
      <c r="M559" s="8" t="s">
        <v>52</v>
      </c>
      <c r="N559" s="2" t="s">
        <v>121</v>
      </c>
      <c r="O559" s="2" t="s">
        <v>1053</v>
      </c>
      <c r="P559" s="2" t="s">
        <v>65</v>
      </c>
      <c r="Q559" s="2" t="s">
        <v>65</v>
      </c>
      <c r="R559" s="2" t="s">
        <v>64</v>
      </c>
      <c r="S559" s="3"/>
      <c r="T559" s="3"/>
      <c r="U559" s="3"/>
      <c r="V559" s="3">
        <v>1</v>
      </c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2" t="s">
        <v>52</v>
      </c>
      <c r="AW559" s="2" t="s">
        <v>1603</v>
      </c>
      <c r="AX559" s="2" t="s">
        <v>52</v>
      </c>
      <c r="AY559" s="2" t="s">
        <v>52</v>
      </c>
    </row>
    <row r="560" spans="1:51" ht="30" customHeight="1">
      <c r="A560" s="8" t="s">
        <v>959</v>
      </c>
      <c r="B560" s="8" t="s">
        <v>960</v>
      </c>
      <c r="C560" s="8" t="s">
        <v>789</v>
      </c>
      <c r="D560" s="9">
        <v>1</v>
      </c>
      <c r="E560" s="13">
        <f>TRUNC(SUMIF(V558:V560, RIGHTB(O560, 1), H558:H560)*U560, 2)</f>
        <v>0</v>
      </c>
      <c r="F560" s="14">
        <f>TRUNC(E560*D560,1)</f>
        <v>0</v>
      </c>
      <c r="G560" s="13">
        <v>0</v>
      </c>
      <c r="H560" s="14">
        <f>TRUNC(G560*D560,1)</f>
        <v>0</v>
      </c>
      <c r="I560" s="13">
        <v>0</v>
      </c>
      <c r="J560" s="14">
        <f>TRUNC(I560*D560,1)</f>
        <v>0</v>
      </c>
      <c r="K560" s="13">
        <f t="shared" si="123"/>
        <v>0</v>
      </c>
      <c r="L560" s="14">
        <f t="shared" si="123"/>
        <v>0</v>
      </c>
      <c r="M560" s="8" t="s">
        <v>52</v>
      </c>
      <c r="N560" s="2" t="s">
        <v>121</v>
      </c>
      <c r="O560" s="2" t="s">
        <v>790</v>
      </c>
      <c r="P560" s="2" t="s">
        <v>65</v>
      </c>
      <c r="Q560" s="2" t="s">
        <v>65</v>
      </c>
      <c r="R560" s="2" t="s">
        <v>65</v>
      </c>
      <c r="S560" s="3">
        <v>1</v>
      </c>
      <c r="T560" s="3">
        <v>0</v>
      </c>
      <c r="U560" s="3">
        <v>0.03</v>
      </c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2" t="s">
        <v>52</v>
      </c>
      <c r="AW560" s="2" t="s">
        <v>1604</v>
      </c>
      <c r="AX560" s="2" t="s">
        <v>52</v>
      </c>
      <c r="AY560" s="2" t="s">
        <v>52</v>
      </c>
    </row>
    <row r="561" spans="1:51" ht="30" customHeight="1">
      <c r="A561" s="8" t="s">
        <v>888</v>
      </c>
      <c r="B561" s="8" t="s">
        <v>52</v>
      </c>
      <c r="C561" s="8" t="s">
        <v>52</v>
      </c>
      <c r="D561" s="9"/>
      <c r="E561" s="13"/>
      <c r="F561" s="14">
        <f>TRUNC(SUMIF(N558:N560, N557, F558:F560),0)</f>
        <v>0</v>
      </c>
      <c r="G561" s="13"/>
      <c r="H561" s="14">
        <f>TRUNC(SUMIF(N558:N560, N557, H558:H560),0)</f>
        <v>0</v>
      </c>
      <c r="I561" s="13"/>
      <c r="J561" s="14">
        <f>TRUNC(SUMIF(N558:N560, N557, J558:J560),0)</f>
        <v>0</v>
      </c>
      <c r="K561" s="13"/>
      <c r="L561" s="14">
        <f>F561+H561+J561</f>
        <v>0</v>
      </c>
      <c r="M561" s="8" t="s">
        <v>52</v>
      </c>
      <c r="N561" s="2" t="s">
        <v>212</v>
      </c>
      <c r="O561" s="2" t="s">
        <v>212</v>
      </c>
      <c r="P561" s="2" t="s">
        <v>52</v>
      </c>
      <c r="Q561" s="2" t="s">
        <v>52</v>
      </c>
      <c r="R561" s="2" t="s">
        <v>52</v>
      </c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2" t="s">
        <v>52</v>
      </c>
      <c r="AW561" s="2" t="s">
        <v>52</v>
      </c>
      <c r="AX561" s="2" t="s">
        <v>52</v>
      </c>
      <c r="AY561" s="2" t="s">
        <v>52</v>
      </c>
    </row>
    <row r="562" spans="1:51" ht="30" customHeight="1">
      <c r="A562" s="9"/>
      <c r="B562" s="9"/>
      <c r="C562" s="9"/>
      <c r="D562" s="9"/>
      <c r="E562" s="13"/>
      <c r="F562" s="14"/>
      <c r="G562" s="13"/>
      <c r="H562" s="14"/>
      <c r="I562" s="13"/>
      <c r="J562" s="14"/>
      <c r="K562" s="13"/>
      <c r="L562" s="14"/>
      <c r="M562" s="9"/>
    </row>
    <row r="563" spans="1:51" ht="30" customHeight="1">
      <c r="A563" s="140" t="s">
        <v>1605</v>
      </c>
      <c r="B563" s="140"/>
      <c r="C563" s="140"/>
      <c r="D563" s="140"/>
      <c r="E563" s="141"/>
      <c r="F563" s="142"/>
      <c r="G563" s="141"/>
      <c r="H563" s="142"/>
      <c r="I563" s="141"/>
      <c r="J563" s="142"/>
      <c r="K563" s="141"/>
      <c r="L563" s="142"/>
      <c r="M563" s="140"/>
      <c r="N563" s="1" t="s">
        <v>568</v>
      </c>
    </row>
    <row r="564" spans="1:51" ht="30" customHeight="1">
      <c r="A564" s="8" t="s">
        <v>117</v>
      </c>
      <c r="B564" s="8" t="s">
        <v>1606</v>
      </c>
      <c r="C564" s="8" t="s">
        <v>119</v>
      </c>
      <c r="D564" s="9">
        <v>1</v>
      </c>
      <c r="E564" s="13">
        <f>단가대비표!O78</f>
        <v>0</v>
      </c>
      <c r="F564" s="14">
        <f>TRUNC(E564*D564,1)</f>
        <v>0</v>
      </c>
      <c r="G564" s="13">
        <f>단가대비표!P78</f>
        <v>0</v>
      </c>
      <c r="H564" s="14">
        <f>TRUNC(G564*D564,1)</f>
        <v>0</v>
      </c>
      <c r="I564" s="13">
        <f>단가대비표!V78</f>
        <v>0</v>
      </c>
      <c r="J564" s="14">
        <f>TRUNC(I564*D564,1)</f>
        <v>0</v>
      </c>
      <c r="K564" s="13">
        <f t="shared" ref="K564:L566" si="124">TRUNC(E564+G564+I564,1)</f>
        <v>0</v>
      </c>
      <c r="L564" s="14">
        <f t="shared" si="124"/>
        <v>0</v>
      </c>
      <c r="M564" s="8" t="s">
        <v>52</v>
      </c>
      <c r="N564" s="2" t="s">
        <v>568</v>
      </c>
      <c r="O564" s="2" t="s">
        <v>1607</v>
      </c>
      <c r="P564" s="2" t="s">
        <v>65</v>
      </c>
      <c r="Q564" s="2" t="s">
        <v>65</v>
      </c>
      <c r="R564" s="2" t="s">
        <v>64</v>
      </c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2" t="s">
        <v>52</v>
      </c>
      <c r="AW564" s="2" t="s">
        <v>1608</v>
      </c>
      <c r="AX564" s="2" t="s">
        <v>52</v>
      </c>
      <c r="AY564" s="2" t="s">
        <v>52</v>
      </c>
    </row>
    <row r="565" spans="1:51" ht="30" customHeight="1">
      <c r="A565" s="8" t="s">
        <v>1052</v>
      </c>
      <c r="B565" s="8" t="s">
        <v>884</v>
      </c>
      <c r="C565" s="8" t="s">
        <v>885</v>
      </c>
      <c r="D565" s="9">
        <v>0.35</v>
      </c>
      <c r="E565" s="13">
        <f>단가대비표!O180</f>
        <v>0</v>
      </c>
      <c r="F565" s="14">
        <f>TRUNC(E565*D565,1)</f>
        <v>0</v>
      </c>
      <c r="G565" s="13">
        <f>단가대비표!P180</f>
        <v>0</v>
      </c>
      <c r="H565" s="14">
        <f>TRUNC(G565*D565,1)</f>
        <v>0</v>
      </c>
      <c r="I565" s="13">
        <f>단가대비표!V180</f>
        <v>0</v>
      </c>
      <c r="J565" s="14">
        <f>TRUNC(I565*D565,1)</f>
        <v>0</v>
      </c>
      <c r="K565" s="13">
        <f t="shared" si="124"/>
        <v>0</v>
      </c>
      <c r="L565" s="14">
        <f t="shared" si="124"/>
        <v>0</v>
      </c>
      <c r="M565" s="8" t="s">
        <v>52</v>
      </c>
      <c r="N565" s="2" t="s">
        <v>568</v>
      </c>
      <c r="O565" s="2" t="s">
        <v>1053</v>
      </c>
      <c r="P565" s="2" t="s">
        <v>65</v>
      </c>
      <c r="Q565" s="2" t="s">
        <v>65</v>
      </c>
      <c r="R565" s="2" t="s">
        <v>64</v>
      </c>
      <c r="S565" s="3"/>
      <c r="T565" s="3"/>
      <c r="U565" s="3"/>
      <c r="V565" s="3">
        <v>1</v>
      </c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2" t="s">
        <v>52</v>
      </c>
      <c r="AW565" s="2" t="s">
        <v>1609</v>
      </c>
      <c r="AX565" s="2" t="s">
        <v>52</v>
      </c>
      <c r="AY565" s="2" t="s">
        <v>52</v>
      </c>
    </row>
    <row r="566" spans="1:51" ht="30" customHeight="1">
      <c r="A566" s="8" t="s">
        <v>959</v>
      </c>
      <c r="B566" s="8" t="s">
        <v>960</v>
      </c>
      <c r="C566" s="8" t="s">
        <v>789</v>
      </c>
      <c r="D566" s="9">
        <v>1</v>
      </c>
      <c r="E566" s="13">
        <f>TRUNC(SUMIF(V564:V566, RIGHTB(O566, 1), H564:H566)*U566, 2)</f>
        <v>0</v>
      </c>
      <c r="F566" s="14">
        <f>TRUNC(E566*D566,1)</f>
        <v>0</v>
      </c>
      <c r="G566" s="13">
        <v>0</v>
      </c>
      <c r="H566" s="14">
        <f>TRUNC(G566*D566,1)</f>
        <v>0</v>
      </c>
      <c r="I566" s="13">
        <v>0</v>
      </c>
      <c r="J566" s="14">
        <f>TRUNC(I566*D566,1)</f>
        <v>0</v>
      </c>
      <c r="K566" s="13">
        <f t="shared" si="124"/>
        <v>0</v>
      </c>
      <c r="L566" s="14">
        <f t="shared" si="124"/>
        <v>0</v>
      </c>
      <c r="M566" s="8" t="s">
        <v>52</v>
      </c>
      <c r="N566" s="2" t="s">
        <v>568</v>
      </c>
      <c r="O566" s="2" t="s">
        <v>790</v>
      </c>
      <c r="P566" s="2" t="s">
        <v>65</v>
      </c>
      <c r="Q566" s="2" t="s">
        <v>65</v>
      </c>
      <c r="R566" s="2" t="s">
        <v>65</v>
      </c>
      <c r="S566" s="3">
        <v>1</v>
      </c>
      <c r="T566" s="3">
        <v>0</v>
      </c>
      <c r="U566" s="3">
        <v>0.03</v>
      </c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2" t="s">
        <v>52</v>
      </c>
      <c r="AW566" s="2" t="s">
        <v>1610</v>
      </c>
      <c r="AX566" s="2" t="s">
        <v>52</v>
      </c>
      <c r="AY566" s="2" t="s">
        <v>52</v>
      </c>
    </row>
    <row r="567" spans="1:51" ht="30" customHeight="1">
      <c r="A567" s="8" t="s">
        <v>888</v>
      </c>
      <c r="B567" s="8" t="s">
        <v>52</v>
      </c>
      <c r="C567" s="8" t="s">
        <v>52</v>
      </c>
      <c r="D567" s="9"/>
      <c r="E567" s="13"/>
      <c r="F567" s="14">
        <f>TRUNC(SUMIF(N564:N566, N563, F564:F566),0)</f>
        <v>0</v>
      </c>
      <c r="G567" s="13"/>
      <c r="H567" s="14">
        <f>TRUNC(SUMIF(N564:N566, N563, H564:H566),0)</f>
        <v>0</v>
      </c>
      <c r="I567" s="13"/>
      <c r="J567" s="14">
        <f>TRUNC(SUMIF(N564:N566, N563, J564:J566),0)</f>
        <v>0</v>
      </c>
      <c r="K567" s="13"/>
      <c r="L567" s="14">
        <f>F567+H567+J567</f>
        <v>0</v>
      </c>
      <c r="M567" s="8" t="s">
        <v>52</v>
      </c>
      <c r="N567" s="2" t="s">
        <v>212</v>
      </c>
      <c r="O567" s="2" t="s">
        <v>212</v>
      </c>
      <c r="P567" s="2" t="s">
        <v>52</v>
      </c>
      <c r="Q567" s="2" t="s">
        <v>52</v>
      </c>
      <c r="R567" s="2" t="s">
        <v>52</v>
      </c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2" t="s">
        <v>52</v>
      </c>
      <c r="AW567" s="2" t="s">
        <v>52</v>
      </c>
      <c r="AX567" s="2" t="s">
        <v>52</v>
      </c>
      <c r="AY567" s="2" t="s">
        <v>52</v>
      </c>
    </row>
    <row r="568" spans="1:51" ht="30" customHeight="1">
      <c r="A568" s="9"/>
      <c r="B568" s="9"/>
      <c r="C568" s="9"/>
      <c r="D568" s="9"/>
      <c r="E568" s="13"/>
      <c r="F568" s="14"/>
      <c r="G568" s="13"/>
      <c r="H568" s="14"/>
      <c r="I568" s="13"/>
      <c r="J568" s="14"/>
      <c r="K568" s="13"/>
      <c r="L568" s="14"/>
      <c r="M568" s="9"/>
    </row>
    <row r="569" spans="1:51" ht="30" customHeight="1">
      <c r="A569" s="140" t="s">
        <v>1611</v>
      </c>
      <c r="B569" s="140"/>
      <c r="C569" s="140"/>
      <c r="D569" s="140"/>
      <c r="E569" s="141"/>
      <c r="F569" s="142"/>
      <c r="G569" s="141"/>
      <c r="H569" s="142"/>
      <c r="I569" s="141"/>
      <c r="J569" s="142"/>
      <c r="K569" s="141"/>
      <c r="L569" s="142"/>
      <c r="M569" s="140"/>
      <c r="N569" s="1" t="s">
        <v>257</v>
      </c>
    </row>
    <row r="570" spans="1:51" ht="30" customHeight="1">
      <c r="A570" s="8" t="s">
        <v>254</v>
      </c>
      <c r="B570" s="8" t="s">
        <v>1613</v>
      </c>
      <c r="C570" s="8" t="s">
        <v>119</v>
      </c>
      <c r="D570" s="9">
        <v>1</v>
      </c>
      <c r="E570" s="13">
        <f>단가대비표!O79</f>
        <v>0</v>
      </c>
      <c r="F570" s="14">
        <f>TRUNC(E570*D570,1)</f>
        <v>0</v>
      </c>
      <c r="G570" s="13">
        <f>단가대비표!P79</f>
        <v>0</v>
      </c>
      <c r="H570" s="14">
        <f>TRUNC(G570*D570,1)</f>
        <v>0</v>
      </c>
      <c r="I570" s="13">
        <f>단가대비표!V79</f>
        <v>0</v>
      </c>
      <c r="J570" s="14">
        <f>TRUNC(I570*D570,1)</f>
        <v>0</v>
      </c>
      <c r="K570" s="13">
        <f t="shared" ref="K570:L572" si="125">TRUNC(E570+G570+I570,1)</f>
        <v>0</v>
      </c>
      <c r="L570" s="14">
        <f t="shared" si="125"/>
        <v>0</v>
      </c>
      <c r="M570" s="8" t="s">
        <v>52</v>
      </c>
      <c r="N570" s="2" t="s">
        <v>257</v>
      </c>
      <c r="O570" s="2" t="s">
        <v>1614</v>
      </c>
      <c r="P570" s="2" t="s">
        <v>65</v>
      </c>
      <c r="Q570" s="2" t="s">
        <v>65</v>
      </c>
      <c r="R570" s="2" t="s">
        <v>64</v>
      </c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2" t="s">
        <v>52</v>
      </c>
      <c r="AW570" s="2" t="s">
        <v>1615</v>
      </c>
      <c r="AX570" s="2" t="s">
        <v>52</v>
      </c>
      <c r="AY570" s="2" t="s">
        <v>52</v>
      </c>
    </row>
    <row r="571" spans="1:51" ht="30" customHeight="1">
      <c r="A571" s="8" t="s">
        <v>1052</v>
      </c>
      <c r="B571" s="8" t="s">
        <v>884</v>
      </c>
      <c r="C571" s="8" t="s">
        <v>885</v>
      </c>
      <c r="D571" s="35">
        <f>0.04*90%</f>
        <v>3.6000000000000004E-2</v>
      </c>
      <c r="E571" s="13">
        <f>단가대비표!O180</f>
        <v>0</v>
      </c>
      <c r="F571" s="14">
        <f>TRUNC(E571*D571,1)</f>
        <v>0</v>
      </c>
      <c r="G571" s="13">
        <f>단가대비표!P180</f>
        <v>0</v>
      </c>
      <c r="H571" s="14">
        <f>TRUNC(G571*D571,1)</f>
        <v>0</v>
      </c>
      <c r="I571" s="13">
        <f>단가대비표!V180</f>
        <v>0</v>
      </c>
      <c r="J571" s="14">
        <f>TRUNC(I571*D571,1)</f>
        <v>0</v>
      </c>
      <c r="K571" s="13">
        <f t="shared" si="125"/>
        <v>0</v>
      </c>
      <c r="L571" s="14">
        <f t="shared" si="125"/>
        <v>0</v>
      </c>
      <c r="M571" s="8" t="s">
        <v>52</v>
      </c>
      <c r="N571" s="2" t="s">
        <v>257</v>
      </c>
      <c r="O571" s="2" t="s">
        <v>1053</v>
      </c>
      <c r="P571" s="2" t="s">
        <v>65</v>
      </c>
      <c r="Q571" s="2" t="s">
        <v>65</v>
      </c>
      <c r="R571" s="2" t="s">
        <v>64</v>
      </c>
      <c r="S571" s="3"/>
      <c r="T571" s="3"/>
      <c r="U571" s="3"/>
      <c r="V571" s="3">
        <v>1</v>
      </c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2" t="s">
        <v>52</v>
      </c>
      <c r="AW571" s="2" t="s">
        <v>1616</v>
      </c>
      <c r="AX571" s="2" t="s">
        <v>52</v>
      </c>
      <c r="AY571" s="2" t="s">
        <v>52</v>
      </c>
    </row>
    <row r="572" spans="1:51" ht="30" customHeight="1">
      <c r="A572" s="8" t="s">
        <v>959</v>
      </c>
      <c r="B572" s="8" t="s">
        <v>1413</v>
      </c>
      <c r="C572" s="8" t="s">
        <v>789</v>
      </c>
      <c r="D572" s="9">
        <v>1</v>
      </c>
      <c r="E572" s="13">
        <f>TRUNC(SUMIF(V570:V572, RIGHTB(O572, 1), H570:H572)*U572, 2)</f>
        <v>0</v>
      </c>
      <c r="F572" s="14">
        <f>TRUNC(E572*D572,1)</f>
        <v>0</v>
      </c>
      <c r="G572" s="13">
        <v>0</v>
      </c>
      <c r="H572" s="14">
        <f>TRUNC(G572*D572,1)</f>
        <v>0</v>
      </c>
      <c r="I572" s="13">
        <v>0</v>
      </c>
      <c r="J572" s="14">
        <f>TRUNC(I572*D572,1)</f>
        <v>0</v>
      </c>
      <c r="K572" s="13">
        <f t="shared" si="125"/>
        <v>0</v>
      </c>
      <c r="L572" s="14">
        <f t="shared" si="125"/>
        <v>0</v>
      </c>
      <c r="M572" s="8" t="s">
        <v>52</v>
      </c>
      <c r="N572" s="2" t="s">
        <v>257</v>
      </c>
      <c r="O572" s="2" t="s">
        <v>790</v>
      </c>
      <c r="P572" s="2" t="s">
        <v>65</v>
      </c>
      <c r="Q572" s="2" t="s">
        <v>65</v>
      </c>
      <c r="R572" s="2" t="s">
        <v>65</v>
      </c>
      <c r="S572" s="3">
        <v>1</v>
      </c>
      <c r="T572" s="3">
        <v>0</v>
      </c>
      <c r="U572" s="3">
        <v>0.03</v>
      </c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2" t="s">
        <v>52</v>
      </c>
      <c r="AW572" s="2" t="s">
        <v>1617</v>
      </c>
      <c r="AX572" s="2" t="s">
        <v>52</v>
      </c>
      <c r="AY572" s="2" t="s">
        <v>52</v>
      </c>
    </row>
    <row r="573" spans="1:51" ht="30" customHeight="1">
      <c r="A573" s="8" t="s">
        <v>888</v>
      </c>
      <c r="B573" s="8" t="s">
        <v>52</v>
      </c>
      <c r="C573" s="8" t="s">
        <v>52</v>
      </c>
      <c r="D573" s="9"/>
      <c r="E573" s="13"/>
      <c r="F573" s="14">
        <f>TRUNC(SUMIF(N570:N572, N569, F570:F572),0)</f>
        <v>0</v>
      </c>
      <c r="G573" s="13"/>
      <c r="H573" s="14">
        <f>TRUNC(SUMIF(N570:N572, N569, H570:H572),0)</f>
        <v>0</v>
      </c>
      <c r="I573" s="13"/>
      <c r="J573" s="14">
        <f>TRUNC(SUMIF(N570:N572, N569, J570:J572),0)</f>
        <v>0</v>
      </c>
      <c r="K573" s="13"/>
      <c r="L573" s="14">
        <f>F573+H573+J573</f>
        <v>0</v>
      </c>
      <c r="M573" s="8" t="s">
        <v>52</v>
      </c>
      <c r="N573" s="2" t="s">
        <v>212</v>
      </c>
      <c r="O573" s="2" t="s">
        <v>212</v>
      </c>
      <c r="P573" s="2" t="s">
        <v>52</v>
      </c>
      <c r="Q573" s="2" t="s">
        <v>52</v>
      </c>
      <c r="R573" s="2" t="s">
        <v>52</v>
      </c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2" t="s">
        <v>52</v>
      </c>
      <c r="AW573" s="2" t="s">
        <v>52</v>
      </c>
      <c r="AX573" s="2" t="s">
        <v>52</v>
      </c>
      <c r="AY573" s="2" t="s">
        <v>52</v>
      </c>
    </row>
    <row r="574" spans="1:51" ht="30" customHeight="1">
      <c r="A574" s="9"/>
      <c r="B574" s="9"/>
      <c r="C574" s="9"/>
      <c r="D574" s="9"/>
      <c r="E574" s="13"/>
      <c r="F574" s="14"/>
      <c r="G574" s="13"/>
      <c r="H574" s="14"/>
      <c r="I574" s="13"/>
      <c r="J574" s="14"/>
      <c r="K574" s="13"/>
      <c r="L574" s="14"/>
      <c r="M574" s="9"/>
    </row>
    <row r="575" spans="1:51" ht="30" customHeight="1">
      <c r="A575" s="140" t="s">
        <v>1618</v>
      </c>
      <c r="B575" s="140"/>
      <c r="C575" s="140"/>
      <c r="D575" s="140"/>
      <c r="E575" s="141"/>
      <c r="F575" s="142"/>
      <c r="G575" s="141"/>
      <c r="H575" s="142"/>
      <c r="I575" s="141"/>
      <c r="J575" s="142"/>
      <c r="K575" s="141"/>
      <c r="L575" s="142"/>
      <c r="M575" s="140"/>
      <c r="N575" s="1" t="s">
        <v>504</v>
      </c>
    </row>
    <row r="576" spans="1:51" ht="30" customHeight="1">
      <c r="A576" s="8" t="s">
        <v>501</v>
      </c>
      <c r="B576" s="8" t="s">
        <v>1620</v>
      </c>
      <c r="C576" s="8" t="s">
        <v>119</v>
      </c>
      <c r="D576" s="9">
        <v>1</v>
      </c>
      <c r="E576" s="13">
        <f>단가대비표!O91</f>
        <v>0</v>
      </c>
      <c r="F576" s="14">
        <f>TRUNC(E576*D576,1)</f>
        <v>0</v>
      </c>
      <c r="G576" s="13">
        <f>단가대비표!P91</f>
        <v>0</v>
      </c>
      <c r="H576" s="14">
        <f>TRUNC(G576*D576,1)</f>
        <v>0</v>
      </c>
      <c r="I576" s="13">
        <f>단가대비표!V91</f>
        <v>0</v>
      </c>
      <c r="J576" s="14">
        <f>TRUNC(I576*D576,1)</f>
        <v>0</v>
      </c>
      <c r="K576" s="13">
        <f t="shared" ref="K576:L578" si="126">TRUNC(E576+G576+I576,1)</f>
        <v>0</v>
      </c>
      <c r="L576" s="14">
        <f t="shared" si="126"/>
        <v>0</v>
      </c>
      <c r="M576" s="8" t="s">
        <v>52</v>
      </c>
      <c r="N576" s="2" t="s">
        <v>504</v>
      </c>
      <c r="O576" s="2" t="s">
        <v>1621</v>
      </c>
      <c r="P576" s="2" t="s">
        <v>65</v>
      </c>
      <c r="Q576" s="2" t="s">
        <v>65</v>
      </c>
      <c r="R576" s="2" t="s">
        <v>64</v>
      </c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2" t="s">
        <v>52</v>
      </c>
      <c r="AW576" s="2" t="s">
        <v>1622</v>
      </c>
      <c r="AX576" s="2" t="s">
        <v>52</v>
      </c>
      <c r="AY576" s="2" t="s">
        <v>52</v>
      </c>
    </row>
    <row r="577" spans="1:51" ht="30" customHeight="1">
      <c r="A577" s="8" t="s">
        <v>1052</v>
      </c>
      <c r="B577" s="8" t="s">
        <v>884</v>
      </c>
      <c r="C577" s="8" t="s">
        <v>885</v>
      </c>
      <c r="D577" s="9">
        <v>0.08</v>
      </c>
      <c r="E577" s="13">
        <f>단가대비표!O180</f>
        <v>0</v>
      </c>
      <c r="F577" s="14">
        <f>TRUNC(E577*D577,1)</f>
        <v>0</v>
      </c>
      <c r="G577" s="13">
        <f>단가대비표!P180</f>
        <v>0</v>
      </c>
      <c r="H577" s="14">
        <f>TRUNC(G577*D577,1)</f>
        <v>0</v>
      </c>
      <c r="I577" s="13">
        <f>단가대비표!V180</f>
        <v>0</v>
      </c>
      <c r="J577" s="14">
        <f>TRUNC(I577*D577,1)</f>
        <v>0</v>
      </c>
      <c r="K577" s="13">
        <f t="shared" si="126"/>
        <v>0</v>
      </c>
      <c r="L577" s="14">
        <f t="shared" si="126"/>
        <v>0</v>
      </c>
      <c r="M577" s="8" t="s">
        <v>52</v>
      </c>
      <c r="N577" s="2" t="s">
        <v>504</v>
      </c>
      <c r="O577" s="2" t="s">
        <v>1053</v>
      </c>
      <c r="P577" s="2" t="s">
        <v>65</v>
      </c>
      <c r="Q577" s="2" t="s">
        <v>65</v>
      </c>
      <c r="R577" s="2" t="s">
        <v>64</v>
      </c>
      <c r="S577" s="3"/>
      <c r="T577" s="3"/>
      <c r="U577" s="3"/>
      <c r="V577" s="3">
        <v>1</v>
      </c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2" t="s">
        <v>52</v>
      </c>
      <c r="AW577" s="2" t="s">
        <v>1623</v>
      </c>
      <c r="AX577" s="2" t="s">
        <v>52</v>
      </c>
      <c r="AY577" s="2" t="s">
        <v>52</v>
      </c>
    </row>
    <row r="578" spans="1:51" ht="30" customHeight="1">
      <c r="A578" s="8" t="s">
        <v>959</v>
      </c>
      <c r="B578" s="8" t="s">
        <v>960</v>
      </c>
      <c r="C578" s="8" t="s">
        <v>789</v>
      </c>
      <c r="D578" s="9">
        <v>1</v>
      </c>
      <c r="E578" s="13">
        <f>TRUNC(SUMIF(V576:V578, RIGHTB(O578, 1), H576:H578)*U578, 2)</f>
        <v>0</v>
      </c>
      <c r="F578" s="14">
        <f>TRUNC(E578*D578,1)</f>
        <v>0</v>
      </c>
      <c r="G578" s="13">
        <v>0</v>
      </c>
      <c r="H578" s="14">
        <f>TRUNC(G578*D578,1)</f>
        <v>0</v>
      </c>
      <c r="I578" s="13">
        <v>0</v>
      </c>
      <c r="J578" s="14">
        <f>TRUNC(I578*D578,1)</f>
        <v>0</v>
      </c>
      <c r="K578" s="13">
        <f t="shared" si="126"/>
        <v>0</v>
      </c>
      <c r="L578" s="14">
        <f t="shared" si="126"/>
        <v>0</v>
      </c>
      <c r="M578" s="8" t="s">
        <v>52</v>
      </c>
      <c r="N578" s="2" t="s">
        <v>504</v>
      </c>
      <c r="O578" s="2" t="s">
        <v>790</v>
      </c>
      <c r="P578" s="2" t="s">
        <v>65</v>
      </c>
      <c r="Q578" s="2" t="s">
        <v>65</v>
      </c>
      <c r="R578" s="2" t="s">
        <v>65</v>
      </c>
      <c r="S578" s="3">
        <v>1</v>
      </c>
      <c r="T578" s="3">
        <v>0</v>
      </c>
      <c r="U578" s="3">
        <v>0.03</v>
      </c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2" t="s">
        <v>52</v>
      </c>
      <c r="AW578" s="2" t="s">
        <v>1624</v>
      </c>
      <c r="AX578" s="2" t="s">
        <v>52</v>
      </c>
      <c r="AY578" s="2" t="s">
        <v>52</v>
      </c>
    </row>
    <row r="579" spans="1:51" ht="30" customHeight="1">
      <c r="A579" s="8" t="s">
        <v>888</v>
      </c>
      <c r="B579" s="8" t="s">
        <v>52</v>
      </c>
      <c r="C579" s="8" t="s">
        <v>52</v>
      </c>
      <c r="D579" s="9"/>
      <c r="E579" s="13"/>
      <c r="F579" s="14">
        <f>TRUNC(SUMIF(N576:N578, N575, F576:F578),0)</f>
        <v>0</v>
      </c>
      <c r="G579" s="13"/>
      <c r="H579" s="14">
        <f>TRUNC(SUMIF(N576:N578, N575, H576:H578),0)</f>
        <v>0</v>
      </c>
      <c r="I579" s="13"/>
      <c r="J579" s="14">
        <f>TRUNC(SUMIF(N576:N578, N575, J576:J578),0)</f>
        <v>0</v>
      </c>
      <c r="K579" s="13"/>
      <c r="L579" s="14">
        <f>F579+H579+J579</f>
        <v>0</v>
      </c>
      <c r="M579" s="8" t="s">
        <v>52</v>
      </c>
      <c r="N579" s="2" t="s">
        <v>212</v>
      </c>
      <c r="O579" s="2" t="s">
        <v>212</v>
      </c>
      <c r="P579" s="2" t="s">
        <v>52</v>
      </c>
      <c r="Q579" s="2" t="s">
        <v>52</v>
      </c>
      <c r="R579" s="2" t="s">
        <v>52</v>
      </c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2" t="s">
        <v>52</v>
      </c>
      <c r="AW579" s="2" t="s">
        <v>52</v>
      </c>
      <c r="AX579" s="2" t="s">
        <v>52</v>
      </c>
      <c r="AY579" s="2" t="s">
        <v>52</v>
      </c>
    </row>
    <row r="580" spans="1:51" ht="30" customHeight="1">
      <c r="A580" s="9"/>
      <c r="B580" s="9"/>
      <c r="C580" s="9"/>
      <c r="D580" s="9"/>
      <c r="E580" s="13"/>
      <c r="F580" s="14"/>
      <c r="G580" s="13"/>
      <c r="H580" s="14"/>
      <c r="I580" s="13"/>
      <c r="J580" s="14"/>
      <c r="K580" s="13"/>
      <c r="L580" s="14"/>
      <c r="M580" s="9"/>
    </row>
    <row r="581" spans="1:51" ht="30" customHeight="1">
      <c r="A581" s="140" t="s">
        <v>1625</v>
      </c>
      <c r="B581" s="140"/>
      <c r="C581" s="140"/>
      <c r="D581" s="140"/>
      <c r="E581" s="141"/>
      <c r="F581" s="142"/>
      <c r="G581" s="141"/>
      <c r="H581" s="142"/>
      <c r="I581" s="141"/>
      <c r="J581" s="142"/>
      <c r="K581" s="141"/>
      <c r="L581" s="142"/>
      <c r="M581" s="140"/>
      <c r="N581" s="1" t="s">
        <v>508</v>
      </c>
    </row>
    <row r="582" spans="1:51" ht="30" customHeight="1">
      <c r="A582" s="8" t="s">
        <v>501</v>
      </c>
      <c r="B582" s="8" t="s">
        <v>1626</v>
      </c>
      <c r="C582" s="8" t="s">
        <v>119</v>
      </c>
      <c r="D582" s="9">
        <v>1</v>
      </c>
      <c r="E582" s="13">
        <f>단가대비표!O92</f>
        <v>0</v>
      </c>
      <c r="F582" s="14">
        <f>TRUNC(E582*D582,1)</f>
        <v>0</v>
      </c>
      <c r="G582" s="13">
        <f>단가대비표!P92</f>
        <v>0</v>
      </c>
      <c r="H582" s="14">
        <f>TRUNC(G582*D582,1)</f>
        <v>0</v>
      </c>
      <c r="I582" s="13">
        <f>단가대비표!V92</f>
        <v>0</v>
      </c>
      <c r="J582" s="14">
        <f>TRUNC(I582*D582,1)</f>
        <v>0</v>
      </c>
      <c r="K582" s="13">
        <f t="shared" ref="K582:L584" si="127">TRUNC(E582+G582+I582,1)</f>
        <v>0</v>
      </c>
      <c r="L582" s="14">
        <f t="shared" si="127"/>
        <v>0</v>
      </c>
      <c r="M582" s="8" t="s">
        <v>52</v>
      </c>
      <c r="N582" s="2" t="s">
        <v>508</v>
      </c>
      <c r="O582" s="2" t="s">
        <v>1627</v>
      </c>
      <c r="P582" s="2" t="s">
        <v>65</v>
      </c>
      <c r="Q582" s="2" t="s">
        <v>65</v>
      </c>
      <c r="R582" s="2" t="s">
        <v>64</v>
      </c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2" t="s">
        <v>52</v>
      </c>
      <c r="AW582" s="2" t="s">
        <v>1628</v>
      </c>
      <c r="AX582" s="2" t="s">
        <v>52</v>
      </c>
      <c r="AY582" s="2" t="s">
        <v>52</v>
      </c>
    </row>
    <row r="583" spans="1:51" ht="30" customHeight="1">
      <c r="A583" s="8" t="s">
        <v>1052</v>
      </c>
      <c r="B583" s="8" t="s">
        <v>884</v>
      </c>
      <c r="C583" s="8" t="s">
        <v>885</v>
      </c>
      <c r="D583" s="9">
        <v>0.08</v>
      </c>
      <c r="E583" s="13">
        <f>단가대비표!O180</f>
        <v>0</v>
      </c>
      <c r="F583" s="14">
        <f>TRUNC(E583*D583,1)</f>
        <v>0</v>
      </c>
      <c r="G583" s="13">
        <f>단가대비표!P180</f>
        <v>0</v>
      </c>
      <c r="H583" s="14">
        <f>TRUNC(G583*D583,1)</f>
        <v>0</v>
      </c>
      <c r="I583" s="13">
        <f>단가대비표!V180</f>
        <v>0</v>
      </c>
      <c r="J583" s="14">
        <f>TRUNC(I583*D583,1)</f>
        <v>0</v>
      </c>
      <c r="K583" s="13">
        <f t="shared" si="127"/>
        <v>0</v>
      </c>
      <c r="L583" s="14">
        <f t="shared" si="127"/>
        <v>0</v>
      </c>
      <c r="M583" s="8" t="s">
        <v>52</v>
      </c>
      <c r="N583" s="2" t="s">
        <v>508</v>
      </c>
      <c r="O583" s="2" t="s">
        <v>1053</v>
      </c>
      <c r="P583" s="2" t="s">
        <v>65</v>
      </c>
      <c r="Q583" s="2" t="s">
        <v>65</v>
      </c>
      <c r="R583" s="2" t="s">
        <v>64</v>
      </c>
      <c r="S583" s="3"/>
      <c r="T583" s="3"/>
      <c r="U583" s="3"/>
      <c r="V583" s="3">
        <v>1</v>
      </c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2" t="s">
        <v>52</v>
      </c>
      <c r="AW583" s="2" t="s">
        <v>1629</v>
      </c>
      <c r="AX583" s="2" t="s">
        <v>52</v>
      </c>
      <c r="AY583" s="2" t="s">
        <v>52</v>
      </c>
    </row>
    <row r="584" spans="1:51" ht="30" customHeight="1">
      <c r="A584" s="8" t="s">
        <v>959</v>
      </c>
      <c r="B584" s="8" t="s">
        <v>960</v>
      </c>
      <c r="C584" s="8" t="s">
        <v>789</v>
      </c>
      <c r="D584" s="9">
        <v>1</v>
      </c>
      <c r="E584" s="13">
        <f>TRUNC(SUMIF(V582:V584, RIGHTB(O584, 1), H582:H584)*U584, 2)</f>
        <v>0</v>
      </c>
      <c r="F584" s="14">
        <f>TRUNC(E584*D584,1)</f>
        <v>0</v>
      </c>
      <c r="G584" s="13">
        <v>0</v>
      </c>
      <c r="H584" s="14">
        <f>TRUNC(G584*D584,1)</f>
        <v>0</v>
      </c>
      <c r="I584" s="13">
        <v>0</v>
      </c>
      <c r="J584" s="14">
        <f>TRUNC(I584*D584,1)</f>
        <v>0</v>
      </c>
      <c r="K584" s="13">
        <f t="shared" si="127"/>
        <v>0</v>
      </c>
      <c r="L584" s="14">
        <f t="shared" si="127"/>
        <v>0</v>
      </c>
      <c r="M584" s="8" t="s">
        <v>52</v>
      </c>
      <c r="N584" s="2" t="s">
        <v>508</v>
      </c>
      <c r="O584" s="2" t="s">
        <v>790</v>
      </c>
      <c r="P584" s="2" t="s">
        <v>65</v>
      </c>
      <c r="Q584" s="2" t="s">
        <v>65</v>
      </c>
      <c r="R584" s="2" t="s">
        <v>65</v>
      </c>
      <c r="S584" s="3">
        <v>1</v>
      </c>
      <c r="T584" s="3">
        <v>0</v>
      </c>
      <c r="U584" s="3">
        <v>0.03</v>
      </c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2" t="s">
        <v>52</v>
      </c>
      <c r="AW584" s="2" t="s">
        <v>1630</v>
      </c>
      <c r="AX584" s="2" t="s">
        <v>52</v>
      </c>
      <c r="AY584" s="2" t="s">
        <v>52</v>
      </c>
    </row>
    <row r="585" spans="1:51" ht="30" customHeight="1">
      <c r="A585" s="8" t="s">
        <v>888</v>
      </c>
      <c r="B585" s="8" t="s">
        <v>52</v>
      </c>
      <c r="C585" s="8" t="s">
        <v>52</v>
      </c>
      <c r="D585" s="9"/>
      <c r="E585" s="13"/>
      <c r="F585" s="14">
        <f>TRUNC(SUMIF(N582:N584, N581, F582:F584),0)</f>
        <v>0</v>
      </c>
      <c r="G585" s="13"/>
      <c r="H585" s="14">
        <f>TRUNC(SUMIF(N582:N584, N581, H582:H584),0)</f>
        <v>0</v>
      </c>
      <c r="I585" s="13"/>
      <c r="J585" s="14">
        <f>TRUNC(SUMIF(N582:N584, N581, J582:J584),0)</f>
        <v>0</v>
      </c>
      <c r="K585" s="13"/>
      <c r="L585" s="14">
        <f>F585+H585+J585</f>
        <v>0</v>
      </c>
      <c r="M585" s="8" t="s">
        <v>52</v>
      </c>
      <c r="N585" s="2" t="s">
        <v>212</v>
      </c>
      <c r="O585" s="2" t="s">
        <v>212</v>
      </c>
      <c r="P585" s="2" t="s">
        <v>52</v>
      </c>
      <c r="Q585" s="2" t="s">
        <v>52</v>
      </c>
      <c r="R585" s="2" t="s">
        <v>52</v>
      </c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2" t="s">
        <v>52</v>
      </c>
      <c r="AW585" s="2" t="s">
        <v>52</v>
      </c>
      <c r="AX585" s="2" t="s">
        <v>52</v>
      </c>
      <c r="AY585" s="2" t="s">
        <v>52</v>
      </c>
    </row>
    <row r="586" spans="1:51" ht="30" customHeight="1">
      <c r="A586" s="9"/>
      <c r="B586" s="9"/>
      <c r="C586" s="9"/>
      <c r="D586" s="9"/>
      <c r="E586" s="13"/>
      <c r="F586" s="14"/>
      <c r="G586" s="13"/>
      <c r="H586" s="14"/>
      <c r="I586" s="13"/>
      <c r="J586" s="14"/>
      <c r="K586" s="13"/>
      <c r="L586" s="14"/>
      <c r="M586" s="9"/>
    </row>
    <row r="587" spans="1:51" ht="30" customHeight="1">
      <c r="A587" s="140" t="s">
        <v>1631</v>
      </c>
      <c r="B587" s="140"/>
      <c r="C587" s="140"/>
      <c r="D587" s="140"/>
      <c r="E587" s="141"/>
      <c r="F587" s="142"/>
      <c r="G587" s="141"/>
      <c r="H587" s="142"/>
      <c r="I587" s="141"/>
      <c r="J587" s="142"/>
      <c r="K587" s="141"/>
      <c r="L587" s="142"/>
      <c r="M587" s="140"/>
      <c r="N587" s="1" t="s">
        <v>512</v>
      </c>
    </row>
    <row r="588" spans="1:51" ht="30" customHeight="1">
      <c r="A588" s="8" t="s">
        <v>501</v>
      </c>
      <c r="B588" s="8" t="s">
        <v>1632</v>
      </c>
      <c r="C588" s="8" t="s">
        <v>119</v>
      </c>
      <c r="D588" s="9">
        <v>1</v>
      </c>
      <c r="E588" s="13">
        <f>단가대비표!O89</f>
        <v>0</v>
      </c>
      <c r="F588" s="14">
        <f>TRUNC(E588*D588,1)</f>
        <v>0</v>
      </c>
      <c r="G588" s="13">
        <f>단가대비표!P89</f>
        <v>0</v>
      </c>
      <c r="H588" s="14">
        <f>TRUNC(G588*D588,1)</f>
        <v>0</v>
      </c>
      <c r="I588" s="13">
        <f>단가대비표!V89</f>
        <v>0</v>
      </c>
      <c r="J588" s="14">
        <f>TRUNC(I588*D588,1)</f>
        <v>0</v>
      </c>
      <c r="K588" s="13">
        <f t="shared" ref="K588:L590" si="128">TRUNC(E588+G588+I588,1)</f>
        <v>0</v>
      </c>
      <c r="L588" s="14">
        <f t="shared" si="128"/>
        <v>0</v>
      </c>
      <c r="M588" s="8" t="s">
        <v>52</v>
      </c>
      <c r="N588" s="2" t="s">
        <v>512</v>
      </c>
      <c r="O588" s="2" t="s">
        <v>1633</v>
      </c>
      <c r="P588" s="2" t="s">
        <v>65</v>
      </c>
      <c r="Q588" s="2" t="s">
        <v>65</v>
      </c>
      <c r="R588" s="2" t="s">
        <v>64</v>
      </c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2" t="s">
        <v>52</v>
      </c>
      <c r="AW588" s="2" t="s">
        <v>1634</v>
      </c>
      <c r="AX588" s="2" t="s">
        <v>52</v>
      </c>
      <c r="AY588" s="2" t="s">
        <v>52</v>
      </c>
    </row>
    <row r="589" spans="1:51" ht="30" customHeight="1">
      <c r="A589" s="8" t="s">
        <v>1052</v>
      </c>
      <c r="B589" s="8" t="s">
        <v>884</v>
      </c>
      <c r="C589" s="8" t="s">
        <v>885</v>
      </c>
      <c r="D589" s="9">
        <v>0.08</v>
      </c>
      <c r="E589" s="13">
        <f>단가대비표!O180</f>
        <v>0</v>
      </c>
      <c r="F589" s="14">
        <f>TRUNC(E589*D589,1)</f>
        <v>0</v>
      </c>
      <c r="G589" s="13">
        <f>단가대비표!P180</f>
        <v>0</v>
      </c>
      <c r="H589" s="14">
        <f>TRUNC(G589*D589,1)</f>
        <v>0</v>
      </c>
      <c r="I589" s="13">
        <f>단가대비표!V180</f>
        <v>0</v>
      </c>
      <c r="J589" s="14">
        <f>TRUNC(I589*D589,1)</f>
        <v>0</v>
      </c>
      <c r="K589" s="13">
        <f t="shared" si="128"/>
        <v>0</v>
      </c>
      <c r="L589" s="14">
        <f t="shared" si="128"/>
        <v>0</v>
      </c>
      <c r="M589" s="8" t="s">
        <v>52</v>
      </c>
      <c r="N589" s="2" t="s">
        <v>512</v>
      </c>
      <c r="O589" s="2" t="s">
        <v>1053</v>
      </c>
      <c r="P589" s="2" t="s">
        <v>65</v>
      </c>
      <c r="Q589" s="2" t="s">
        <v>65</v>
      </c>
      <c r="R589" s="2" t="s">
        <v>64</v>
      </c>
      <c r="S589" s="3"/>
      <c r="T589" s="3"/>
      <c r="U589" s="3"/>
      <c r="V589" s="3">
        <v>1</v>
      </c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2" t="s">
        <v>52</v>
      </c>
      <c r="AW589" s="2" t="s">
        <v>1635</v>
      </c>
      <c r="AX589" s="2" t="s">
        <v>52</v>
      </c>
      <c r="AY589" s="2" t="s">
        <v>52</v>
      </c>
    </row>
    <row r="590" spans="1:51" ht="30" customHeight="1">
      <c r="A590" s="8" t="s">
        <v>959</v>
      </c>
      <c r="B590" s="8" t="s">
        <v>960</v>
      </c>
      <c r="C590" s="8" t="s">
        <v>789</v>
      </c>
      <c r="D590" s="9">
        <v>1</v>
      </c>
      <c r="E590" s="13">
        <f>TRUNC(SUMIF(V588:V590, RIGHTB(O590, 1), H588:H590)*U590, 2)</f>
        <v>0</v>
      </c>
      <c r="F590" s="14">
        <f>TRUNC(E590*D590,1)</f>
        <v>0</v>
      </c>
      <c r="G590" s="13">
        <v>0</v>
      </c>
      <c r="H590" s="14">
        <f>TRUNC(G590*D590,1)</f>
        <v>0</v>
      </c>
      <c r="I590" s="13">
        <v>0</v>
      </c>
      <c r="J590" s="14">
        <f>TRUNC(I590*D590,1)</f>
        <v>0</v>
      </c>
      <c r="K590" s="13">
        <f t="shared" si="128"/>
        <v>0</v>
      </c>
      <c r="L590" s="14">
        <f t="shared" si="128"/>
        <v>0</v>
      </c>
      <c r="M590" s="8" t="s">
        <v>52</v>
      </c>
      <c r="N590" s="2" t="s">
        <v>512</v>
      </c>
      <c r="O590" s="2" t="s">
        <v>790</v>
      </c>
      <c r="P590" s="2" t="s">
        <v>65</v>
      </c>
      <c r="Q590" s="2" t="s">
        <v>65</v>
      </c>
      <c r="R590" s="2" t="s">
        <v>65</v>
      </c>
      <c r="S590" s="3">
        <v>1</v>
      </c>
      <c r="T590" s="3">
        <v>0</v>
      </c>
      <c r="U590" s="3">
        <v>0.03</v>
      </c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2" t="s">
        <v>52</v>
      </c>
      <c r="AW590" s="2" t="s">
        <v>1636</v>
      </c>
      <c r="AX590" s="2" t="s">
        <v>52</v>
      </c>
      <c r="AY590" s="2" t="s">
        <v>52</v>
      </c>
    </row>
    <row r="591" spans="1:51" ht="30" customHeight="1">
      <c r="A591" s="8" t="s">
        <v>888</v>
      </c>
      <c r="B591" s="8" t="s">
        <v>52</v>
      </c>
      <c r="C591" s="8" t="s">
        <v>52</v>
      </c>
      <c r="D591" s="9"/>
      <c r="E591" s="13"/>
      <c r="F591" s="14">
        <f>TRUNC(SUMIF(N588:N590, N587, F588:F590),0)</f>
        <v>0</v>
      </c>
      <c r="G591" s="13"/>
      <c r="H591" s="14">
        <f>TRUNC(SUMIF(N588:N590, N587, H588:H590),0)</f>
        <v>0</v>
      </c>
      <c r="I591" s="13"/>
      <c r="J591" s="14">
        <f>TRUNC(SUMIF(N588:N590, N587, J588:J590),0)</f>
        <v>0</v>
      </c>
      <c r="K591" s="13"/>
      <c r="L591" s="14">
        <f>F591+H591+J591</f>
        <v>0</v>
      </c>
      <c r="M591" s="8" t="s">
        <v>52</v>
      </c>
      <c r="N591" s="2" t="s">
        <v>212</v>
      </c>
      <c r="O591" s="2" t="s">
        <v>212</v>
      </c>
      <c r="P591" s="2" t="s">
        <v>52</v>
      </c>
      <c r="Q591" s="2" t="s">
        <v>52</v>
      </c>
      <c r="R591" s="2" t="s">
        <v>52</v>
      </c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2" t="s">
        <v>52</v>
      </c>
      <c r="AW591" s="2" t="s">
        <v>52</v>
      </c>
      <c r="AX591" s="2" t="s">
        <v>52</v>
      </c>
      <c r="AY591" s="2" t="s">
        <v>52</v>
      </c>
    </row>
    <row r="592" spans="1:51" ht="30" customHeight="1">
      <c r="A592" s="9"/>
      <c r="B592" s="9"/>
      <c r="C592" s="9"/>
      <c r="D592" s="9"/>
      <c r="E592" s="13"/>
      <c r="F592" s="14"/>
      <c r="G592" s="13"/>
      <c r="H592" s="14"/>
      <c r="I592" s="13"/>
      <c r="J592" s="14"/>
      <c r="K592" s="13"/>
      <c r="L592" s="14"/>
      <c r="M592" s="9"/>
    </row>
    <row r="593" spans="1:51" ht="30" customHeight="1">
      <c r="A593" s="140" t="s">
        <v>1637</v>
      </c>
      <c r="B593" s="140"/>
      <c r="C593" s="140"/>
      <c r="D593" s="140"/>
      <c r="E593" s="141"/>
      <c r="F593" s="142"/>
      <c r="G593" s="141"/>
      <c r="H593" s="142"/>
      <c r="I593" s="141"/>
      <c r="J593" s="142"/>
      <c r="K593" s="141"/>
      <c r="L593" s="142"/>
      <c r="M593" s="140"/>
      <c r="N593" s="1" t="s">
        <v>516</v>
      </c>
    </row>
    <row r="594" spans="1:51" ht="30" customHeight="1">
      <c r="A594" s="8" t="s">
        <v>501</v>
      </c>
      <c r="B594" s="8" t="s">
        <v>1638</v>
      </c>
      <c r="C594" s="8" t="s">
        <v>119</v>
      </c>
      <c r="D594" s="9">
        <v>1</v>
      </c>
      <c r="E594" s="13">
        <f>단가대비표!O90</f>
        <v>0</v>
      </c>
      <c r="F594" s="14">
        <f>TRUNC(E594*D594,1)</f>
        <v>0</v>
      </c>
      <c r="G594" s="13">
        <f>단가대비표!P90</f>
        <v>0</v>
      </c>
      <c r="H594" s="14">
        <f>TRUNC(G594*D594,1)</f>
        <v>0</v>
      </c>
      <c r="I594" s="13">
        <f>단가대비표!V90</f>
        <v>0</v>
      </c>
      <c r="J594" s="14">
        <f>TRUNC(I594*D594,1)</f>
        <v>0</v>
      </c>
      <c r="K594" s="13">
        <f t="shared" ref="K594:L596" si="129">TRUNC(E594+G594+I594,1)</f>
        <v>0</v>
      </c>
      <c r="L594" s="14">
        <f t="shared" si="129"/>
        <v>0</v>
      </c>
      <c r="M594" s="8" t="s">
        <v>52</v>
      </c>
      <c r="N594" s="2" t="s">
        <v>516</v>
      </c>
      <c r="O594" s="2" t="s">
        <v>1639</v>
      </c>
      <c r="P594" s="2" t="s">
        <v>65</v>
      </c>
      <c r="Q594" s="2" t="s">
        <v>65</v>
      </c>
      <c r="R594" s="2" t="s">
        <v>64</v>
      </c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2" t="s">
        <v>52</v>
      </c>
      <c r="AW594" s="2" t="s">
        <v>1640</v>
      </c>
      <c r="AX594" s="2" t="s">
        <v>52</v>
      </c>
      <c r="AY594" s="2" t="s">
        <v>52</v>
      </c>
    </row>
    <row r="595" spans="1:51" ht="30" customHeight="1">
      <c r="A595" s="8" t="s">
        <v>1052</v>
      </c>
      <c r="B595" s="8" t="s">
        <v>884</v>
      </c>
      <c r="C595" s="8" t="s">
        <v>885</v>
      </c>
      <c r="D595" s="9">
        <v>0.08</v>
      </c>
      <c r="E595" s="13">
        <f>단가대비표!O180</f>
        <v>0</v>
      </c>
      <c r="F595" s="14">
        <f>TRUNC(E595*D595,1)</f>
        <v>0</v>
      </c>
      <c r="G595" s="13">
        <f>단가대비표!P180</f>
        <v>0</v>
      </c>
      <c r="H595" s="14">
        <f>TRUNC(G595*D595,1)</f>
        <v>0</v>
      </c>
      <c r="I595" s="13">
        <f>단가대비표!V180</f>
        <v>0</v>
      </c>
      <c r="J595" s="14">
        <f>TRUNC(I595*D595,1)</f>
        <v>0</v>
      </c>
      <c r="K595" s="13">
        <f t="shared" si="129"/>
        <v>0</v>
      </c>
      <c r="L595" s="14">
        <f t="shared" si="129"/>
        <v>0</v>
      </c>
      <c r="M595" s="8" t="s">
        <v>52</v>
      </c>
      <c r="N595" s="2" t="s">
        <v>516</v>
      </c>
      <c r="O595" s="2" t="s">
        <v>1053</v>
      </c>
      <c r="P595" s="2" t="s">
        <v>65</v>
      </c>
      <c r="Q595" s="2" t="s">
        <v>65</v>
      </c>
      <c r="R595" s="2" t="s">
        <v>64</v>
      </c>
      <c r="S595" s="3"/>
      <c r="T595" s="3"/>
      <c r="U595" s="3"/>
      <c r="V595" s="3">
        <v>1</v>
      </c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2" t="s">
        <v>52</v>
      </c>
      <c r="AW595" s="2" t="s">
        <v>1641</v>
      </c>
      <c r="AX595" s="2" t="s">
        <v>52</v>
      </c>
      <c r="AY595" s="2" t="s">
        <v>52</v>
      </c>
    </row>
    <row r="596" spans="1:51" ht="30" customHeight="1">
      <c r="A596" s="8" t="s">
        <v>959</v>
      </c>
      <c r="B596" s="8" t="s">
        <v>960</v>
      </c>
      <c r="C596" s="8" t="s">
        <v>789</v>
      </c>
      <c r="D596" s="9">
        <v>1</v>
      </c>
      <c r="E596" s="13">
        <f>TRUNC(SUMIF(V594:V596, RIGHTB(O596, 1), H594:H596)*U596, 2)</f>
        <v>0</v>
      </c>
      <c r="F596" s="14">
        <f>TRUNC(E596*D596,1)</f>
        <v>0</v>
      </c>
      <c r="G596" s="13">
        <v>0</v>
      </c>
      <c r="H596" s="14">
        <f>TRUNC(G596*D596,1)</f>
        <v>0</v>
      </c>
      <c r="I596" s="13">
        <v>0</v>
      </c>
      <c r="J596" s="14">
        <f>TRUNC(I596*D596,1)</f>
        <v>0</v>
      </c>
      <c r="K596" s="13">
        <f t="shared" si="129"/>
        <v>0</v>
      </c>
      <c r="L596" s="14">
        <f t="shared" si="129"/>
        <v>0</v>
      </c>
      <c r="M596" s="8" t="s">
        <v>52</v>
      </c>
      <c r="N596" s="2" t="s">
        <v>516</v>
      </c>
      <c r="O596" s="2" t="s">
        <v>790</v>
      </c>
      <c r="P596" s="2" t="s">
        <v>65</v>
      </c>
      <c r="Q596" s="2" t="s">
        <v>65</v>
      </c>
      <c r="R596" s="2" t="s">
        <v>65</v>
      </c>
      <c r="S596" s="3">
        <v>1</v>
      </c>
      <c r="T596" s="3">
        <v>0</v>
      </c>
      <c r="U596" s="3">
        <v>0.03</v>
      </c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2" t="s">
        <v>52</v>
      </c>
      <c r="AW596" s="2" t="s">
        <v>1642</v>
      </c>
      <c r="AX596" s="2" t="s">
        <v>52</v>
      </c>
      <c r="AY596" s="2" t="s">
        <v>52</v>
      </c>
    </row>
    <row r="597" spans="1:51" ht="30" customHeight="1">
      <c r="A597" s="8" t="s">
        <v>888</v>
      </c>
      <c r="B597" s="8" t="s">
        <v>52</v>
      </c>
      <c r="C597" s="8" t="s">
        <v>52</v>
      </c>
      <c r="D597" s="9"/>
      <c r="E597" s="13"/>
      <c r="F597" s="14">
        <f>TRUNC(SUMIF(N594:N596, N593, F594:F596),0)</f>
        <v>0</v>
      </c>
      <c r="G597" s="13"/>
      <c r="H597" s="14">
        <f>TRUNC(SUMIF(N594:N596, N593, H594:H596),0)</f>
        <v>0</v>
      </c>
      <c r="I597" s="13"/>
      <c r="J597" s="14">
        <f>TRUNC(SUMIF(N594:N596, N593, J594:J596),0)</f>
        <v>0</v>
      </c>
      <c r="K597" s="13"/>
      <c r="L597" s="14">
        <f>F597+H597+J597</f>
        <v>0</v>
      </c>
      <c r="M597" s="8" t="s">
        <v>52</v>
      </c>
      <c r="N597" s="2" t="s">
        <v>212</v>
      </c>
      <c r="O597" s="2" t="s">
        <v>212</v>
      </c>
      <c r="P597" s="2" t="s">
        <v>52</v>
      </c>
      <c r="Q597" s="2" t="s">
        <v>52</v>
      </c>
      <c r="R597" s="2" t="s">
        <v>52</v>
      </c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2" t="s">
        <v>52</v>
      </c>
      <c r="AW597" s="2" t="s">
        <v>52</v>
      </c>
      <c r="AX597" s="2" t="s">
        <v>52</v>
      </c>
      <c r="AY597" s="2" t="s">
        <v>52</v>
      </c>
    </row>
    <row r="598" spans="1:51" ht="30" customHeight="1">
      <c r="A598" s="9"/>
      <c r="B598" s="9"/>
      <c r="C598" s="9"/>
      <c r="D598" s="9"/>
      <c r="E598" s="13"/>
      <c r="F598" s="14"/>
      <c r="G598" s="13"/>
      <c r="H598" s="14"/>
      <c r="I598" s="13"/>
      <c r="J598" s="14"/>
      <c r="K598" s="13"/>
      <c r="L598" s="14"/>
      <c r="M598" s="9"/>
    </row>
    <row r="599" spans="1:51" ht="30" customHeight="1">
      <c r="A599" s="140" t="s">
        <v>1643</v>
      </c>
      <c r="B599" s="140"/>
      <c r="C599" s="140"/>
      <c r="D599" s="140"/>
      <c r="E599" s="141"/>
      <c r="F599" s="142"/>
      <c r="G599" s="141"/>
      <c r="H599" s="142"/>
      <c r="I599" s="141"/>
      <c r="J599" s="142"/>
      <c r="K599" s="141"/>
      <c r="L599" s="142"/>
      <c r="M599" s="140"/>
      <c r="N599" s="1" t="s">
        <v>343</v>
      </c>
    </row>
    <row r="600" spans="1:51" ht="30" customHeight="1">
      <c r="A600" s="8" t="s">
        <v>340</v>
      </c>
      <c r="B600" s="8" t="s">
        <v>1645</v>
      </c>
      <c r="C600" s="8" t="s">
        <v>119</v>
      </c>
      <c r="D600" s="9">
        <v>1</v>
      </c>
      <c r="E600" s="13">
        <f>단가대비표!O98</f>
        <v>0</v>
      </c>
      <c r="F600" s="14">
        <f>TRUNC(E600*D600,1)</f>
        <v>0</v>
      </c>
      <c r="G600" s="13">
        <f>단가대비표!P98</f>
        <v>0</v>
      </c>
      <c r="H600" s="14">
        <f>TRUNC(G600*D600,1)</f>
        <v>0</v>
      </c>
      <c r="I600" s="13">
        <f>단가대비표!V98</f>
        <v>0</v>
      </c>
      <c r="J600" s="14">
        <f>TRUNC(I600*D600,1)</f>
        <v>0</v>
      </c>
      <c r="K600" s="13">
        <f t="shared" ref="K600:L602" si="130">TRUNC(E600+G600+I600,1)</f>
        <v>0</v>
      </c>
      <c r="L600" s="14">
        <f t="shared" si="130"/>
        <v>0</v>
      </c>
      <c r="M600" s="8" t="s">
        <v>52</v>
      </c>
      <c r="N600" s="2" t="s">
        <v>343</v>
      </c>
      <c r="O600" s="2" t="s">
        <v>1646</v>
      </c>
      <c r="P600" s="2" t="s">
        <v>65</v>
      </c>
      <c r="Q600" s="2" t="s">
        <v>65</v>
      </c>
      <c r="R600" s="2" t="s">
        <v>64</v>
      </c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2" t="s">
        <v>52</v>
      </c>
      <c r="AW600" s="2" t="s">
        <v>1647</v>
      </c>
      <c r="AX600" s="2" t="s">
        <v>52</v>
      </c>
      <c r="AY600" s="2" t="s">
        <v>52</v>
      </c>
    </row>
    <row r="601" spans="1:51" ht="30" customHeight="1">
      <c r="A601" s="8" t="s">
        <v>1052</v>
      </c>
      <c r="B601" s="8" t="s">
        <v>884</v>
      </c>
      <c r="C601" s="8" t="s">
        <v>885</v>
      </c>
      <c r="D601" s="9">
        <v>8.5000000000000006E-2</v>
      </c>
      <c r="E601" s="13">
        <f>단가대비표!O180</f>
        <v>0</v>
      </c>
      <c r="F601" s="14">
        <f>TRUNC(E601*D601,1)</f>
        <v>0</v>
      </c>
      <c r="G601" s="13">
        <f>단가대비표!P180</f>
        <v>0</v>
      </c>
      <c r="H601" s="14">
        <f>TRUNC(G601*D601,1)</f>
        <v>0</v>
      </c>
      <c r="I601" s="13">
        <f>단가대비표!V180</f>
        <v>0</v>
      </c>
      <c r="J601" s="14">
        <f>TRUNC(I601*D601,1)</f>
        <v>0</v>
      </c>
      <c r="K601" s="13">
        <f t="shared" si="130"/>
        <v>0</v>
      </c>
      <c r="L601" s="14">
        <f t="shared" si="130"/>
        <v>0</v>
      </c>
      <c r="M601" s="8" t="s">
        <v>52</v>
      </c>
      <c r="N601" s="2" t="s">
        <v>343</v>
      </c>
      <c r="O601" s="2" t="s">
        <v>1053</v>
      </c>
      <c r="P601" s="2" t="s">
        <v>65</v>
      </c>
      <c r="Q601" s="2" t="s">
        <v>65</v>
      </c>
      <c r="R601" s="2" t="s">
        <v>64</v>
      </c>
      <c r="S601" s="3"/>
      <c r="T601" s="3"/>
      <c r="U601" s="3"/>
      <c r="V601" s="3">
        <v>1</v>
      </c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2" t="s">
        <v>52</v>
      </c>
      <c r="AW601" s="2" t="s">
        <v>1648</v>
      </c>
      <c r="AX601" s="2" t="s">
        <v>52</v>
      </c>
      <c r="AY601" s="2" t="s">
        <v>52</v>
      </c>
    </row>
    <row r="602" spans="1:51" ht="30" customHeight="1">
      <c r="A602" s="8" t="s">
        <v>959</v>
      </c>
      <c r="B602" s="8" t="s">
        <v>960</v>
      </c>
      <c r="C602" s="8" t="s">
        <v>789</v>
      </c>
      <c r="D602" s="9">
        <v>1</v>
      </c>
      <c r="E602" s="13">
        <f>TRUNC(SUMIF(V600:V602, RIGHTB(O602, 1), H600:H602)*U602, 2)</f>
        <v>0</v>
      </c>
      <c r="F602" s="14">
        <f>TRUNC(E602*D602,1)</f>
        <v>0</v>
      </c>
      <c r="G602" s="13">
        <v>0</v>
      </c>
      <c r="H602" s="14">
        <f>TRUNC(G602*D602,1)</f>
        <v>0</v>
      </c>
      <c r="I602" s="13">
        <v>0</v>
      </c>
      <c r="J602" s="14">
        <f>TRUNC(I602*D602,1)</f>
        <v>0</v>
      </c>
      <c r="K602" s="13">
        <f t="shared" si="130"/>
        <v>0</v>
      </c>
      <c r="L602" s="14">
        <f t="shared" si="130"/>
        <v>0</v>
      </c>
      <c r="M602" s="8" t="s">
        <v>52</v>
      </c>
      <c r="N602" s="2" t="s">
        <v>343</v>
      </c>
      <c r="O602" s="2" t="s">
        <v>790</v>
      </c>
      <c r="P602" s="2" t="s">
        <v>65</v>
      </c>
      <c r="Q602" s="2" t="s">
        <v>65</v>
      </c>
      <c r="R602" s="2" t="s">
        <v>65</v>
      </c>
      <c r="S602" s="3">
        <v>1</v>
      </c>
      <c r="T602" s="3">
        <v>0</v>
      </c>
      <c r="U602" s="3">
        <v>0.03</v>
      </c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2" t="s">
        <v>52</v>
      </c>
      <c r="AW602" s="2" t="s">
        <v>1649</v>
      </c>
      <c r="AX602" s="2" t="s">
        <v>52</v>
      </c>
      <c r="AY602" s="2" t="s">
        <v>52</v>
      </c>
    </row>
    <row r="603" spans="1:51" ht="30" customHeight="1">
      <c r="A603" s="8" t="s">
        <v>888</v>
      </c>
      <c r="B603" s="8" t="s">
        <v>52</v>
      </c>
      <c r="C603" s="8" t="s">
        <v>52</v>
      </c>
      <c r="D603" s="9"/>
      <c r="E603" s="13"/>
      <c r="F603" s="14">
        <f>TRUNC(SUMIF(N600:N602, N599, F600:F602),0)</f>
        <v>0</v>
      </c>
      <c r="G603" s="13"/>
      <c r="H603" s="14">
        <f>TRUNC(SUMIF(N600:N602, N599, H600:H602),0)</f>
        <v>0</v>
      </c>
      <c r="I603" s="13"/>
      <c r="J603" s="14">
        <f>TRUNC(SUMIF(N600:N602, N599, J600:J602),0)</f>
        <v>0</v>
      </c>
      <c r="K603" s="13"/>
      <c r="L603" s="14">
        <f>F603+H603+J603</f>
        <v>0</v>
      </c>
      <c r="M603" s="8" t="s">
        <v>52</v>
      </c>
      <c r="N603" s="2" t="s">
        <v>212</v>
      </c>
      <c r="O603" s="2" t="s">
        <v>212</v>
      </c>
      <c r="P603" s="2" t="s">
        <v>52</v>
      </c>
      <c r="Q603" s="2" t="s">
        <v>52</v>
      </c>
      <c r="R603" s="2" t="s">
        <v>52</v>
      </c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2" t="s">
        <v>52</v>
      </c>
      <c r="AW603" s="2" t="s">
        <v>52</v>
      </c>
      <c r="AX603" s="2" t="s">
        <v>52</v>
      </c>
      <c r="AY603" s="2" t="s">
        <v>52</v>
      </c>
    </row>
    <row r="604" spans="1:51" ht="30" customHeight="1">
      <c r="A604" s="9"/>
      <c r="B604" s="9"/>
      <c r="C604" s="9"/>
      <c r="D604" s="9"/>
      <c r="E604" s="13"/>
      <c r="F604" s="14"/>
      <c r="G604" s="13"/>
      <c r="H604" s="14"/>
      <c r="I604" s="13"/>
      <c r="J604" s="14"/>
      <c r="K604" s="13"/>
      <c r="L604" s="14"/>
      <c r="M604" s="9"/>
    </row>
    <row r="605" spans="1:51" ht="30" customHeight="1">
      <c r="A605" s="140" t="s">
        <v>1650</v>
      </c>
      <c r="B605" s="140"/>
      <c r="C605" s="140"/>
      <c r="D605" s="140"/>
      <c r="E605" s="141"/>
      <c r="F605" s="142"/>
      <c r="G605" s="141"/>
      <c r="H605" s="142"/>
      <c r="I605" s="141"/>
      <c r="J605" s="142"/>
      <c r="K605" s="141"/>
      <c r="L605" s="142"/>
      <c r="M605" s="140"/>
      <c r="N605" s="1" t="s">
        <v>347</v>
      </c>
    </row>
    <row r="606" spans="1:51" ht="30" customHeight="1">
      <c r="A606" s="8" t="s">
        <v>340</v>
      </c>
      <c r="B606" s="8" t="s">
        <v>1651</v>
      </c>
      <c r="C606" s="8" t="s">
        <v>119</v>
      </c>
      <c r="D606" s="9">
        <v>1</v>
      </c>
      <c r="E606" s="13">
        <f>단가대비표!O99</f>
        <v>0</v>
      </c>
      <c r="F606" s="14">
        <f>TRUNC(E606*D606,1)</f>
        <v>0</v>
      </c>
      <c r="G606" s="13">
        <f>단가대비표!P99</f>
        <v>0</v>
      </c>
      <c r="H606" s="14">
        <f>TRUNC(G606*D606,1)</f>
        <v>0</v>
      </c>
      <c r="I606" s="13">
        <f>단가대비표!V99</f>
        <v>0</v>
      </c>
      <c r="J606" s="14">
        <f>TRUNC(I606*D606,1)</f>
        <v>0</v>
      </c>
      <c r="K606" s="13">
        <f t="shared" ref="K606:L608" si="131">TRUNC(E606+G606+I606,1)</f>
        <v>0</v>
      </c>
      <c r="L606" s="14">
        <f t="shared" si="131"/>
        <v>0</v>
      </c>
      <c r="M606" s="8" t="s">
        <v>52</v>
      </c>
      <c r="N606" s="2" t="s">
        <v>347</v>
      </c>
      <c r="O606" s="2" t="s">
        <v>1652</v>
      </c>
      <c r="P606" s="2" t="s">
        <v>65</v>
      </c>
      <c r="Q606" s="2" t="s">
        <v>65</v>
      </c>
      <c r="R606" s="2" t="s">
        <v>64</v>
      </c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2" t="s">
        <v>52</v>
      </c>
      <c r="AW606" s="2" t="s">
        <v>1653</v>
      </c>
      <c r="AX606" s="2" t="s">
        <v>52</v>
      </c>
      <c r="AY606" s="2" t="s">
        <v>52</v>
      </c>
    </row>
    <row r="607" spans="1:51" ht="30" customHeight="1">
      <c r="A607" s="8" t="s">
        <v>1052</v>
      </c>
      <c r="B607" s="8" t="s">
        <v>884</v>
      </c>
      <c r="C607" s="8" t="s">
        <v>885</v>
      </c>
      <c r="D607" s="9">
        <v>8.5000000000000006E-2</v>
      </c>
      <c r="E607" s="13">
        <f>단가대비표!O180</f>
        <v>0</v>
      </c>
      <c r="F607" s="14">
        <f>TRUNC(E607*D607,1)</f>
        <v>0</v>
      </c>
      <c r="G607" s="13">
        <f>단가대비표!P180</f>
        <v>0</v>
      </c>
      <c r="H607" s="14">
        <f>TRUNC(G607*D607,1)</f>
        <v>0</v>
      </c>
      <c r="I607" s="13">
        <f>단가대비표!V180</f>
        <v>0</v>
      </c>
      <c r="J607" s="14">
        <f>TRUNC(I607*D607,1)</f>
        <v>0</v>
      </c>
      <c r="K607" s="13">
        <f t="shared" si="131"/>
        <v>0</v>
      </c>
      <c r="L607" s="14">
        <f t="shared" si="131"/>
        <v>0</v>
      </c>
      <c r="M607" s="8" t="s">
        <v>52</v>
      </c>
      <c r="N607" s="2" t="s">
        <v>347</v>
      </c>
      <c r="O607" s="2" t="s">
        <v>1053</v>
      </c>
      <c r="P607" s="2" t="s">
        <v>65</v>
      </c>
      <c r="Q607" s="2" t="s">
        <v>65</v>
      </c>
      <c r="R607" s="2" t="s">
        <v>64</v>
      </c>
      <c r="S607" s="3"/>
      <c r="T607" s="3"/>
      <c r="U607" s="3"/>
      <c r="V607" s="3">
        <v>1</v>
      </c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2" t="s">
        <v>52</v>
      </c>
      <c r="AW607" s="2" t="s">
        <v>1654</v>
      </c>
      <c r="AX607" s="2" t="s">
        <v>52</v>
      </c>
      <c r="AY607" s="2" t="s">
        <v>52</v>
      </c>
    </row>
    <row r="608" spans="1:51" ht="30" customHeight="1">
      <c r="A608" s="8" t="s">
        <v>959</v>
      </c>
      <c r="B608" s="8" t="s">
        <v>960</v>
      </c>
      <c r="C608" s="8" t="s">
        <v>789</v>
      </c>
      <c r="D608" s="9">
        <v>1</v>
      </c>
      <c r="E608" s="13">
        <f>TRUNC(SUMIF(V606:V608, RIGHTB(O608, 1), H606:H608)*U608, 2)</f>
        <v>0</v>
      </c>
      <c r="F608" s="14">
        <f>TRUNC(E608*D608,1)</f>
        <v>0</v>
      </c>
      <c r="G608" s="13">
        <v>0</v>
      </c>
      <c r="H608" s="14">
        <f>TRUNC(G608*D608,1)</f>
        <v>0</v>
      </c>
      <c r="I608" s="13">
        <v>0</v>
      </c>
      <c r="J608" s="14">
        <f>TRUNC(I608*D608,1)</f>
        <v>0</v>
      </c>
      <c r="K608" s="13">
        <f t="shared" si="131"/>
        <v>0</v>
      </c>
      <c r="L608" s="14">
        <f t="shared" si="131"/>
        <v>0</v>
      </c>
      <c r="M608" s="8" t="s">
        <v>52</v>
      </c>
      <c r="N608" s="2" t="s">
        <v>347</v>
      </c>
      <c r="O608" s="2" t="s">
        <v>790</v>
      </c>
      <c r="P608" s="2" t="s">
        <v>65</v>
      </c>
      <c r="Q608" s="2" t="s">
        <v>65</v>
      </c>
      <c r="R608" s="2" t="s">
        <v>65</v>
      </c>
      <c r="S608" s="3">
        <v>1</v>
      </c>
      <c r="T608" s="3">
        <v>0</v>
      </c>
      <c r="U608" s="3">
        <v>0.03</v>
      </c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2" t="s">
        <v>52</v>
      </c>
      <c r="AW608" s="2" t="s">
        <v>1655</v>
      </c>
      <c r="AX608" s="2" t="s">
        <v>52</v>
      </c>
      <c r="AY608" s="2" t="s">
        <v>52</v>
      </c>
    </row>
    <row r="609" spans="1:51" ht="30" customHeight="1">
      <c r="A609" s="8" t="s">
        <v>888</v>
      </c>
      <c r="B609" s="8" t="s">
        <v>52</v>
      </c>
      <c r="C609" s="8" t="s">
        <v>52</v>
      </c>
      <c r="D609" s="9"/>
      <c r="E609" s="13"/>
      <c r="F609" s="14">
        <f>TRUNC(SUMIF(N606:N608, N605, F606:F608),0)</f>
        <v>0</v>
      </c>
      <c r="G609" s="13"/>
      <c r="H609" s="14">
        <f>TRUNC(SUMIF(N606:N608, N605, H606:H608),0)</f>
        <v>0</v>
      </c>
      <c r="I609" s="13"/>
      <c r="J609" s="14">
        <f>TRUNC(SUMIF(N606:N608, N605, J606:J608),0)</f>
        <v>0</v>
      </c>
      <c r="K609" s="13"/>
      <c r="L609" s="14">
        <f>F609+H609+J609</f>
        <v>0</v>
      </c>
      <c r="M609" s="8" t="s">
        <v>52</v>
      </c>
      <c r="N609" s="2" t="s">
        <v>212</v>
      </c>
      <c r="O609" s="2" t="s">
        <v>212</v>
      </c>
      <c r="P609" s="2" t="s">
        <v>52</v>
      </c>
      <c r="Q609" s="2" t="s">
        <v>52</v>
      </c>
      <c r="R609" s="2" t="s">
        <v>52</v>
      </c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2" t="s">
        <v>52</v>
      </c>
      <c r="AW609" s="2" t="s">
        <v>52</v>
      </c>
      <c r="AX609" s="2" t="s">
        <v>52</v>
      </c>
      <c r="AY609" s="2" t="s">
        <v>52</v>
      </c>
    </row>
    <row r="610" spans="1:51" ht="30" customHeight="1">
      <c r="A610" s="9"/>
      <c r="B610" s="9"/>
      <c r="C610" s="9"/>
      <c r="D610" s="9"/>
      <c r="E610" s="13"/>
      <c r="F610" s="14"/>
      <c r="G610" s="13"/>
      <c r="H610" s="14"/>
      <c r="I610" s="13"/>
      <c r="J610" s="14"/>
      <c r="K610" s="13"/>
      <c r="L610" s="14"/>
      <c r="M610" s="9"/>
    </row>
    <row r="611" spans="1:51" ht="30" customHeight="1">
      <c r="A611" s="140" t="s">
        <v>1656</v>
      </c>
      <c r="B611" s="140"/>
      <c r="C611" s="140"/>
      <c r="D611" s="140"/>
      <c r="E611" s="141"/>
      <c r="F611" s="142"/>
      <c r="G611" s="141"/>
      <c r="H611" s="142"/>
      <c r="I611" s="141"/>
      <c r="J611" s="142"/>
      <c r="K611" s="141"/>
      <c r="L611" s="142"/>
      <c r="M611" s="140"/>
      <c r="N611" s="1" t="s">
        <v>351</v>
      </c>
    </row>
    <row r="612" spans="1:51" ht="30" customHeight="1">
      <c r="A612" s="8" t="s">
        <v>340</v>
      </c>
      <c r="B612" s="8" t="s">
        <v>1657</v>
      </c>
      <c r="C612" s="8" t="s">
        <v>119</v>
      </c>
      <c r="D612" s="9">
        <v>1</v>
      </c>
      <c r="E612" s="13">
        <f>단가대비표!O100</f>
        <v>0</v>
      </c>
      <c r="F612" s="14">
        <f>TRUNC(E612*D612,1)</f>
        <v>0</v>
      </c>
      <c r="G612" s="13">
        <f>단가대비표!P100</f>
        <v>0</v>
      </c>
      <c r="H612" s="14">
        <f>TRUNC(G612*D612,1)</f>
        <v>0</v>
      </c>
      <c r="I612" s="13">
        <f>단가대비표!V100</f>
        <v>0</v>
      </c>
      <c r="J612" s="14">
        <f>TRUNC(I612*D612,1)</f>
        <v>0</v>
      </c>
      <c r="K612" s="13">
        <f t="shared" ref="K612:L614" si="132">TRUNC(E612+G612+I612,1)</f>
        <v>0</v>
      </c>
      <c r="L612" s="14">
        <f t="shared" si="132"/>
        <v>0</v>
      </c>
      <c r="M612" s="8" t="s">
        <v>52</v>
      </c>
      <c r="N612" s="2" t="s">
        <v>351</v>
      </c>
      <c r="O612" s="2" t="s">
        <v>1658</v>
      </c>
      <c r="P612" s="2" t="s">
        <v>65</v>
      </c>
      <c r="Q612" s="2" t="s">
        <v>65</v>
      </c>
      <c r="R612" s="2" t="s">
        <v>64</v>
      </c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2" t="s">
        <v>52</v>
      </c>
      <c r="AW612" s="2" t="s">
        <v>1659</v>
      </c>
      <c r="AX612" s="2" t="s">
        <v>52</v>
      </c>
      <c r="AY612" s="2" t="s">
        <v>52</v>
      </c>
    </row>
    <row r="613" spans="1:51" ht="30" customHeight="1">
      <c r="A613" s="8" t="s">
        <v>1052</v>
      </c>
      <c r="B613" s="8" t="s">
        <v>884</v>
      </c>
      <c r="C613" s="8" t="s">
        <v>885</v>
      </c>
      <c r="D613" s="9">
        <v>8.5000000000000006E-2</v>
      </c>
      <c r="E613" s="13">
        <f>단가대비표!O180</f>
        <v>0</v>
      </c>
      <c r="F613" s="14">
        <f>TRUNC(E613*D613,1)</f>
        <v>0</v>
      </c>
      <c r="G613" s="13">
        <f>단가대비표!P180</f>
        <v>0</v>
      </c>
      <c r="H613" s="14">
        <f>TRUNC(G613*D613,1)</f>
        <v>0</v>
      </c>
      <c r="I613" s="13">
        <f>단가대비표!V180</f>
        <v>0</v>
      </c>
      <c r="J613" s="14">
        <f>TRUNC(I613*D613,1)</f>
        <v>0</v>
      </c>
      <c r="K613" s="13">
        <f t="shared" si="132"/>
        <v>0</v>
      </c>
      <c r="L613" s="14">
        <f t="shared" si="132"/>
        <v>0</v>
      </c>
      <c r="M613" s="8" t="s">
        <v>52</v>
      </c>
      <c r="N613" s="2" t="s">
        <v>351</v>
      </c>
      <c r="O613" s="2" t="s">
        <v>1053</v>
      </c>
      <c r="P613" s="2" t="s">
        <v>65</v>
      </c>
      <c r="Q613" s="2" t="s">
        <v>65</v>
      </c>
      <c r="R613" s="2" t="s">
        <v>64</v>
      </c>
      <c r="S613" s="3"/>
      <c r="T613" s="3"/>
      <c r="U613" s="3"/>
      <c r="V613" s="3">
        <v>1</v>
      </c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2" t="s">
        <v>52</v>
      </c>
      <c r="AW613" s="2" t="s">
        <v>1660</v>
      </c>
      <c r="AX613" s="2" t="s">
        <v>52</v>
      </c>
      <c r="AY613" s="2" t="s">
        <v>52</v>
      </c>
    </row>
    <row r="614" spans="1:51" ht="30" customHeight="1">
      <c r="A614" s="8" t="s">
        <v>959</v>
      </c>
      <c r="B614" s="8" t="s">
        <v>960</v>
      </c>
      <c r="C614" s="8" t="s">
        <v>789</v>
      </c>
      <c r="D614" s="9">
        <v>1</v>
      </c>
      <c r="E614" s="13">
        <f>TRUNC(SUMIF(V612:V614, RIGHTB(O614, 1), H612:H614)*U614, 2)</f>
        <v>0</v>
      </c>
      <c r="F614" s="14">
        <f>TRUNC(E614*D614,1)</f>
        <v>0</v>
      </c>
      <c r="G614" s="13">
        <v>0</v>
      </c>
      <c r="H614" s="14">
        <f>TRUNC(G614*D614,1)</f>
        <v>0</v>
      </c>
      <c r="I614" s="13">
        <v>0</v>
      </c>
      <c r="J614" s="14">
        <f>TRUNC(I614*D614,1)</f>
        <v>0</v>
      </c>
      <c r="K614" s="13">
        <f t="shared" si="132"/>
        <v>0</v>
      </c>
      <c r="L614" s="14">
        <f t="shared" si="132"/>
        <v>0</v>
      </c>
      <c r="M614" s="8" t="s">
        <v>52</v>
      </c>
      <c r="N614" s="2" t="s">
        <v>351</v>
      </c>
      <c r="O614" s="2" t="s">
        <v>790</v>
      </c>
      <c r="P614" s="2" t="s">
        <v>65</v>
      </c>
      <c r="Q614" s="2" t="s">
        <v>65</v>
      </c>
      <c r="R614" s="2" t="s">
        <v>65</v>
      </c>
      <c r="S614" s="3">
        <v>1</v>
      </c>
      <c r="T614" s="3">
        <v>0</v>
      </c>
      <c r="U614" s="3">
        <v>0.03</v>
      </c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2" t="s">
        <v>52</v>
      </c>
      <c r="AW614" s="2" t="s">
        <v>1661</v>
      </c>
      <c r="AX614" s="2" t="s">
        <v>52</v>
      </c>
      <c r="AY614" s="2" t="s">
        <v>52</v>
      </c>
    </row>
    <row r="615" spans="1:51" ht="30" customHeight="1">
      <c r="A615" s="8" t="s">
        <v>888</v>
      </c>
      <c r="B615" s="8" t="s">
        <v>52</v>
      </c>
      <c r="C615" s="8" t="s">
        <v>52</v>
      </c>
      <c r="D615" s="9"/>
      <c r="E615" s="13"/>
      <c r="F615" s="14">
        <f>TRUNC(SUMIF(N612:N614, N611, F612:F614),0)</f>
        <v>0</v>
      </c>
      <c r="G615" s="13"/>
      <c r="H615" s="14">
        <f>TRUNC(SUMIF(N612:N614, N611, H612:H614),0)</f>
        <v>0</v>
      </c>
      <c r="I615" s="13"/>
      <c r="J615" s="14">
        <f>TRUNC(SUMIF(N612:N614, N611, J612:J614),0)</f>
        <v>0</v>
      </c>
      <c r="K615" s="13"/>
      <c r="L615" s="14">
        <f>F615+H615+J615</f>
        <v>0</v>
      </c>
      <c r="M615" s="8" t="s">
        <v>52</v>
      </c>
      <c r="N615" s="2" t="s">
        <v>212</v>
      </c>
      <c r="O615" s="2" t="s">
        <v>212</v>
      </c>
      <c r="P615" s="2" t="s">
        <v>52</v>
      </c>
      <c r="Q615" s="2" t="s">
        <v>52</v>
      </c>
      <c r="R615" s="2" t="s">
        <v>52</v>
      </c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2" t="s">
        <v>52</v>
      </c>
      <c r="AW615" s="2" t="s">
        <v>52</v>
      </c>
      <c r="AX615" s="2" t="s">
        <v>52</v>
      </c>
      <c r="AY615" s="2" t="s">
        <v>52</v>
      </c>
    </row>
    <row r="616" spans="1:51" ht="30" customHeight="1">
      <c r="A616" s="9"/>
      <c r="B616" s="9"/>
      <c r="C616" s="9"/>
      <c r="D616" s="9"/>
      <c r="E616" s="13"/>
      <c r="F616" s="14"/>
      <c r="G616" s="13"/>
      <c r="H616" s="14"/>
      <c r="I616" s="13"/>
      <c r="J616" s="14"/>
      <c r="K616" s="13"/>
      <c r="L616" s="14"/>
      <c r="M616" s="9"/>
    </row>
    <row r="617" spans="1:51" ht="30" customHeight="1">
      <c r="A617" s="140" t="s">
        <v>1662</v>
      </c>
      <c r="B617" s="140"/>
      <c r="C617" s="140"/>
      <c r="D617" s="140"/>
      <c r="E617" s="141"/>
      <c r="F617" s="142"/>
      <c r="G617" s="141"/>
      <c r="H617" s="142"/>
      <c r="I617" s="141"/>
      <c r="J617" s="142"/>
      <c r="K617" s="141"/>
      <c r="L617" s="142"/>
      <c r="M617" s="140"/>
      <c r="N617" s="1" t="s">
        <v>355</v>
      </c>
    </row>
    <row r="618" spans="1:51" ht="30" customHeight="1">
      <c r="A618" s="8" t="s">
        <v>340</v>
      </c>
      <c r="B618" s="8" t="s">
        <v>1663</v>
      </c>
      <c r="C618" s="8" t="s">
        <v>119</v>
      </c>
      <c r="D618" s="9">
        <v>1</v>
      </c>
      <c r="E618" s="13">
        <f>단가대비표!O101</f>
        <v>0</v>
      </c>
      <c r="F618" s="14">
        <f>TRUNC(E618*D618,1)</f>
        <v>0</v>
      </c>
      <c r="G618" s="13">
        <f>단가대비표!P101</f>
        <v>0</v>
      </c>
      <c r="H618" s="14">
        <f>TRUNC(G618*D618,1)</f>
        <v>0</v>
      </c>
      <c r="I618" s="13">
        <f>단가대비표!V101</f>
        <v>0</v>
      </c>
      <c r="J618" s="14">
        <f>TRUNC(I618*D618,1)</f>
        <v>0</v>
      </c>
      <c r="K618" s="13">
        <f t="shared" ref="K618:L620" si="133">TRUNC(E618+G618+I618,1)</f>
        <v>0</v>
      </c>
      <c r="L618" s="14">
        <f t="shared" si="133"/>
        <v>0</v>
      </c>
      <c r="M618" s="8" t="s">
        <v>52</v>
      </c>
      <c r="N618" s="2" t="s">
        <v>355</v>
      </c>
      <c r="O618" s="2" t="s">
        <v>1664</v>
      </c>
      <c r="P618" s="2" t="s">
        <v>65</v>
      </c>
      <c r="Q618" s="2" t="s">
        <v>65</v>
      </c>
      <c r="R618" s="2" t="s">
        <v>64</v>
      </c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2" t="s">
        <v>52</v>
      </c>
      <c r="AW618" s="2" t="s">
        <v>1665</v>
      </c>
      <c r="AX618" s="2" t="s">
        <v>52</v>
      </c>
      <c r="AY618" s="2" t="s">
        <v>52</v>
      </c>
    </row>
    <row r="619" spans="1:51" ht="30" customHeight="1">
      <c r="A619" s="8" t="s">
        <v>1052</v>
      </c>
      <c r="B619" s="8" t="s">
        <v>884</v>
      </c>
      <c r="C619" s="8" t="s">
        <v>885</v>
      </c>
      <c r="D619" s="9">
        <v>8.5000000000000006E-2</v>
      </c>
      <c r="E619" s="13">
        <f>단가대비표!O180</f>
        <v>0</v>
      </c>
      <c r="F619" s="14">
        <f>TRUNC(E619*D619,1)</f>
        <v>0</v>
      </c>
      <c r="G619" s="13">
        <f>단가대비표!P180</f>
        <v>0</v>
      </c>
      <c r="H619" s="14">
        <f>TRUNC(G619*D619,1)</f>
        <v>0</v>
      </c>
      <c r="I619" s="13">
        <f>단가대비표!V180</f>
        <v>0</v>
      </c>
      <c r="J619" s="14">
        <f>TRUNC(I619*D619,1)</f>
        <v>0</v>
      </c>
      <c r="K619" s="13">
        <f t="shared" si="133"/>
        <v>0</v>
      </c>
      <c r="L619" s="14">
        <f t="shared" si="133"/>
        <v>0</v>
      </c>
      <c r="M619" s="8" t="s">
        <v>52</v>
      </c>
      <c r="N619" s="2" t="s">
        <v>355</v>
      </c>
      <c r="O619" s="2" t="s">
        <v>1053</v>
      </c>
      <c r="P619" s="2" t="s">
        <v>65</v>
      </c>
      <c r="Q619" s="2" t="s">
        <v>65</v>
      </c>
      <c r="R619" s="2" t="s">
        <v>64</v>
      </c>
      <c r="S619" s="3"/>
      <c r="T619" s="3"/>
      <c r="U619" s="3"/>
      <c r="V619" s="3">
        <v>1</v>
      </c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2" t="s">
        <v>52</v>
      </c>
      <c r="AW619" s="2" t="s">
        <v>1666</v>
      </c>
      <c r="AX619" s="2" t="s">
        <v>52</v>
      </c>
      <c r="AY619" s="2" t="s">
        <v>52</v>
      </c>
    </row>
    <row r="620" spans="1:51" ht="30" customHeight="1">
      <c r="A620" s="8" t="s">
        <v>959</v>
      </c>
      <c r="B620" s="8" t="s">
        <v>960</v>
      </c>
      <c r="C620" s="8" t="s">
        <v>789</v>
      </c>
      <c r="D620" s="9">
        <v>1</v>
      </c>
      <c r="E620" s="13">
        <f>TRUNC(SUMIF(V618:V620, RIGHTB(O620, 1), H618:H620)*U620, 2)</f>
        <v>0</v>
      </c>
      <c r="F620" s="14">
        <f>TRUNC(E620*D620,1)</f>
        <v>0</v>
      </c>
      <c r="G620" s="13">
        <v>0</v>
      </c>
      <c r="H620" s="14">
        <f>TRUNC(G620*D620,1)</f>
        <v>0</v>
      </c>
      <c r="I620" s="13">
        <v>0</v>
      </c>
      <c r="J620" s="14">
        <f>TRUNC(I620*D620,1)</f>
        <v>0</v>
      </c>
      <c r="K620" s="13">
        <f t="shared" si="133"/>
        <v>0</v>
      </c>
      <c r="L620" s="14">
        <f t="shared" si="133"/>
        <v>0</v>
      </c>
      <c r="M620" s="8" t="s">
        <v>52</v>
      </c>
      <c r="N620" s="2" t="s">
        <v>355</v>
      </c>
      <c r="O620" s="2" t="s">
        <v>790</v>
      </c>
      <c r="P620" s="2" t="s">
        <v>65</v>
      </c>
      <c r="Q620" s="2" t="s">
        <v>65</v>
      </c>
      <c r="R620" s="2" t="s">
        <v>65</v>
      </c>
      <c r="S620" s="3">
        <v>1</v>
      </c>
      <c r="T620" s="3">
        <v>0</v>
      </c>
      <c r="U620" s="3">
        <v>0.03</v>
      </c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2" t="s">
        <v>52</v>
      </c>
      <c r="AW620" s="2" t="s">
        <v>1667</v>
      </c>
      <c r="AX620" s="2" t="s">
        <v>52</v>
      </c>
      <c r="AY620" s="2" t="s">
        <v>52</v>
      </c>
    </row>
    <row r="621" spans="1:51" ht="30" customHeight="1">
      <c r="A621" s="8" t="s">
        <v>888</v>
      </c>
      <c r="B621" s="8" t="s">
        <v>52</v>
      </c>
      <c r="C621" s="8" t="s">
        <v>52</v>
      </c>
      <c r="D621" s="9"/>
      <c r="E621" s="13"/>
      <c r="F621" s="14">
        <f>TRUNC(SUMIF(N618:N620, N617, F618:F620),0)</f>
        <v>0</v>
      </c>
      <c r="G621" s="13"/>
      <c r="H621" s="14">
        <f>TRUNC(SUMIF(N618:N620, N617, H618:H620),0)</f>
        <v>0</v>
      </c>
      <c r="I621" s="13"/>
      <c r="J621" s="14">
        <f>TRUNC(SUMIF(N618:N620, N617, J618:J620),0)</f>
        <v>0</v>
      </c>
      <c r="K621" s="13"/>
      <c r="L621" s="14">
        <f>F621+H621+J621</f>
        <v>0</v>
      </c>
      <c r="M621" s="8" t="s">
        <v>52</v>
      </c>
      <c r="N621" s="2" t="s">
        <v>212</v>
      </c>
      <c r="O621" s="2" t="s">
        <v>212</v>
      </c>
      <c r="P621" s="2" t="s">
        <v>52</v>
      </c>
      <c r="Q621" s="2" t="s">
        <v>52</v>
      </c>
      <c r="R621" s="2" t="s">
        <v>52</v>
      </c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2" t="s">
        <v>52</v>
      </c>
      <c r="AW621" s="2" t="s">
        <v>52</v>
      </c>
      <c r="AX621" s="2" t="s">
        <v>52</v>
      </c>
      <c r="AY621" s="2" t="s">
        <v>52</v>
      </c>
    </row>
    <row r="622" spans="1:51" ht="30" customHeight="1">
      <c r="A622" s="9"/>
      <c r="B622" s="9"/>
      <c r="C622" s="9"/>
      <c r="D622" s="9"/>
      <c r="E622" s="13"/>
      <c r="F622" s="14"/>
      <c r="G622" s="13"/>
      <c r="H622" s="14"/>
      <c r="I622" s="13"/>
      <c r="J622" s="14"/>
      <c r="K622" s="13"/>
      <c r="L622" s="14"/>
      <c r="M622" s="9"/>
    </row>
    <row r="623" spans="1:51" ht="30" customHeight="1">
      <c r="A623" s="140" t="s">
        <v>1668</v>
      </c>
      <c r="B623" s="140"/>
      <c r="C623" s="140"/>
      <c r="D623" s="140"/>
      <c r="E623" s="141"/>
      <c r="F623" s="142"/>
      <c r="G623" s="141"/>
      <c r="H623" s="142"/>
      <c r="I623" s="141"/>
      <c r="J623" s="142"/>
      <c r="K623" s="141"/>
      <c r="L623" s="142"/>
      <c r="M623" s="140"/>
      <c r="N623" s="1" t="s">
        <v>359</v>
      </c>
    </row>
    <row r="624" spans="1:51" ht="30" customHeight="1">
      <c r="A624" s="8" t="s">
        <v>340</v>
      </c>
      <c r="B624" s="8" t="s">
        <v>1669</v>
      </c>
      <c r="C624" s="8" t="s">
        <v>119</v>
      </c>
      <c r="D624" s="9">
        <v>1</v>
      </c>
      <c r="E624" s="13">
        <f>단가대비표!O102</f>
        <v>0</v>
      </c>
      <c r="F624" s="14">
        <f>TRUNC(E624*D624,1)</f>
        <v>0</v>
      </c>
      <c r="G624" s="13">
        <f>단가대비표!P102</f>
        <v>0</v>
      </c>
      <c r="H624" s="14">
        <f>TRUNC(G624*D624,1)</f>
        <v>0</v>
      </c>
      <c r="I624" s="13">
        <f>단가대비표!V102</f>
        <v>0</v>
      </c>
      <c r="J624" s="14">
        <f>TRUNC(I624*D624,1)</f>
        <v>0</v>
      </c>
      <c r="K624" s="13">
        <f t="shared" ref="K624:L626" si="134">TRUNC(E624+G624+I624,1)</f>
        <v>0</v>
      </c>
      <c r="L624" s="14">
        <f t="shared" si="134"/>
        <v>0</v>
      </c>
      <c r="M624" s="8" t="s">
        <v>52</v>
      </c>
      <c r="N624" s="2" t="s">
        <v>359</v>
      </c>
      <c r="O624" s="2" t="s">
        <v>1670</v>
      </c>
      <c r="P624" s="2" t="s">
        <v>65</v>
      </c>
      <c r="Q624" s="2" t="s">
        <v>65</v>
      </c>
      <c r="R624" s="2" t="s">
        <v>64</v>
      </c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2" t="s">
        <v>52</v>
      </c>
      <c r="AW624" s="2" t="s">
        <v>1671</v>
      </c>
      <c r="AX624" s="2" t="s">
        <v>52</v>
      </c>
      <c r="AY624" s="2" t="s">
        <v>52</v>
      </c>
    </row>
    <row r="625" spans="1:51" ht="30" customHeight="1">
      <c r="A625" s="8" t="s">
        <v>1052</v>
      </c>
      <c r="B625" s="8" t="s">
        <v>884</v>
      </c>
      <c r="C625" s="8" t="s">
        <v>885</v>
      </c>
      <c r="D625" s="9">
        <v>8.5000000000000006E-2</v>
      </c>
      <c r="E625" s="13">
        <f>단가대비표!O180</f>
        <v>0</v>
      </c>
      <c r="F625" s="14">
        <f>TRUNC(E625*D625,1)</f>
        <v>0</v>
      </c>
      <c r="G625" s="13">
        <f>단가대비표!P180</f>
        <v>0</v>
      </c>
      <c r="H625" s="14">
        <f>TRUNC(G625*D625,1)</f>
        <v>0</v>
      </c>
      <c r="I625" s="13">
        <f>단가대비표!V180</f>
        <v>0</v>
      </c>
      <c r="J625" s="14">
        <f>TRUNC(I625*D625,1)</f>
        <v>0</v>
      </c>
      <c r="K625" s="13">
        <f t="shared" si="134"/>
        <v>0</v>
      </c>
      <c r="L625" s="14">
        <f t="shared" si="134"/>
        <v>0</v>
      </c>
      <c r="M625" s="8" t="s">
        <v>52</v>
      </c>
      <c r="N625" s="2" t="s">
        <v>359</v>
      </c>
      <c r="O625" s="2" t="s">
        <v>1053</v>
      </c>
      <c r="P625" s="2" t="s">
        <v>65</v>
      </c>
      <c r="Q625" s="2" t="s">
        <v>65</v>
      </c>
      <c r="R625" s="2" t="s">
        <v>64</v>
      </c>
      <c r="S625" s="3"/>
      <c r="T625" s="3"/>
      <c r="U625" s="3"/>
      <c r="V625" s="3">
        <v>1</v>
      </c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2" t="s">
        <v>52</v>
      </c>
      <c r="AW625" s="2" t="s">
        <v>1672</v>
      </c>
      <c r="AX625" s="2" t="s">
        <v>52</v>
      </c>
      <c r="AY625" s="2" t="s">
        <v>52</v>
      </c>
    </row>
    <row r="626" spans="1:51" ht="30" customHeight="1">
      <c r="A626" s="8" t="s">
        <v>959</v>
      </c>
      <c r="B626" s="8" t="s">
        <v>960</v>
      </c>
      <c r="C626" s="8" t="s">
        <v>789</v>
      </c>
      <c r="D626" s="9">
        <v>1</v>
      </c>
      <c r="E626" s="13">
        <f>TRUNC(SUMIF(V624:V626, RIGHTB(O626, 1), H624:H626)*U626, 2)</f>
        <v>0</v>
      </c>
      <c r="F626" s="14">
        <f>TRUNC(E626*D626,1)</f>
        <v>0</v>
      </c>
      <c r="G626" s="13">
        <v>0</v>
      </c>
      <c r="H626" s="14">
        <f>TRUNC(G626*D626,1)</f>
        <v>0</v>
      </c>
      <c r="I626" s="13">
        <v>0</v>
      </c>
      <c r="J626" s="14">
        <f>TRUNC(I626*D626,1)</f>
        <v>0</v>
      </c>
      <c r="K626" s="13">
        <f t="shared" si="134"/>
        <v>0</v>
      </c>
      <c r="L626" s="14">
        <f t="shared" si="134"/>
        <v>0</v>
      </c>
      <c r="M626" s="8" t="s">
        <v>52</v>
      </c>
      <c r="N626" s="2" t="s">
        <v>359</v>
      </c>
      <c r="O626" s="2" t="s">
        <v>790</v>
      </c>
      <c r="P626" s="2" t="s">
        <v>65</v>
      </c>
      <c r="Q626" s="2" t="s">
        <v>65</v>
      </c>
      <c r="R626" s="2" t="s">
        <v>65</v>
      </c>
      <c r="S626" s="3">
        <v>1</v>
      </c>
      <c r="T626" s="3">
        <v>0</v>
      </c>
      <c r="U626" s="3">
        <v>0.03</v>
      </c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2" t="s">
        <v>52</v>
      </c>
      <c r="AW626" s="2" t="s">
        <v>1673</v>
      </c>
      <c r="AX626" s="2" t="s">
        <v>52</v>
      </c>
      <c r="AY626" s="2" t="s">
        <v>52</v>
      </c>
    </row>
    <row r="627" spans="1:51" ht="30" customHeight="1">
      <c r="A627" s="8" t="s">
        <v>888</v>
      </c>
      <c r="B627" s="8" t="s">
        <v>52</v>
      </c>
      <c r="C627" s="8" t="s">
        <v>52</v>
      </c>
      <c r="D627" s="9"/>
      <c r="E627" s="13"/>
      <c r="F627" s="14">
        <f>TRUNC(SUMIF(N624:N626, N623, F624:F626),0)</f>
        <v>0</v>
      </c>
      <c r="G627" s="13"/>
      <c r="H627" s="14">
        <f>TRUNC(SUMIF(N624:N626, N623, H624:H626),0)</f>
        <v>0</v>
      </c>
      <c r="I627" s="13"/>
      <c r="J627" s="14">
        <f>TRUNC(SUMIF(N624:N626, N623, J624:J626),0)</f>
        <v>0</v>
      </c>
      <c r="K627" s="13"/>
      <c r="L627" s="14">
        <f>F627+H627+J627</f>
        <v>0</v>
      </c>
      <c r="M627" s="8" t="s">
        <v>52</v>
      </c>
      <c r="N627" s="2" t="s">
        <v>212</v>
      </c>
      <c r="O627" s="2" t="s">
        <v>212</v>
      </c>
      <c r="P627" s="2" t="s">
        <v>52</v>
      </c>
      <c r="Q627" s="2" t="s">
        <v>52</v>
      </c>
      <c r="R627" s="2" t="s">
        <v>52</v>
      </c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2" t="s">
        <v>52</v>
      </c>
      <c r="AW627" s="2" t="s">
        <v>52</v>
      </c>
      <c r="AX627" s="2" t="s">
        <v>52</v>
      </c>
      <c r="AY627" s="2" t="s">
        <v>52</v>
      </c>
    </row>
    <row r="628" spans="1:51" ht="30" customHeight="1">
      <c r="A628" s="9"/>
      <c r="B628" s="9"/>
      <c r="C628" s="9"/>
      <c r="D628" s="9"/>
      <c r="E628" s="13"/>
      <c r="F628" s="14"/>
      <c r="G628" s="13"/>
      <c r="H628" s="14"/>
      <c r="I628" s="13"/>
      <c r="J628" s="14"/>
      <c r="K628" s="13"/>
      <c r="L628" s="14"/>
      <c r="M628" s="9"/>
    </row>
    <row r="629" spans="1:51" ht="30" customHeight="1">
      <c r="A629" s="140" t="s">
        <v>1674</v>
      </c>
      <c r="B629" s="140"/>
      <c r="C629" s="140"/>
      <c r="D629" s="140"/>
      <c r="E629" s="141"/>
      <c r="F629" s="142"/>
      <c r="G629" s="141"/>
      <c r="H629" s="142"/>
      <c r="I629" s="141"/>
      <c r="J629" s="142"/>
      <c r="K629" s="141"/>
      <c r="L629" s="142"/>
      <c r="M629" s="140"/>
      <c r="N629" s="1" t="s">
        <v>667</v>
      </c>
    </row>
    <row r="630" spans="1:51" ht="30" customHeight="1">
      <c r="A630" s="8" t="s">
        <v>1676</v>
      </c>
      <c r="B630" s="8" t="s">
        <v>664</v>
      </c>
      <c r="C630" s="8" t="s">
        <v>665</v>
      </c>
      <c r="D630" s="9">
        <v>1</v>
      </c>
      <c r="E630" s="13">
        <f>중기단가목록!E6</f>
        <v>0</v>
      </c>
      <c r="F630" s="14">
        <f>TRUNC(E630*D630,1)</f>
        <v>0</v>
      </c>
      <c r="G630" s="13">
        <f>중기단가목록!F6</f>
        <v>0</v>
      </c>
      <c r="H630" s="14">
        <f>TRUNC(G630*D630,1)</f>
        <v>0</v>
      </c>
      <c r="I630" s="13">
        <f>중기단가목록!G6</f>
        <v>0</v>
      </c>
      <c r="J630" s="14">
        <f>TRUNC(I630*D630,1)</f>
        <v>0</v>
      </c>
      <c r="K630" s="13">
        <f t="shared" ref="K630:L632" si="135">TRUNC(E630+G630+I630,1)</f>
        <v>0</v>
      </c>
      <c r="L630" s="14">
        <f t="shared" si="135"/>
        <v>0</v>
      </c>
      <c r="M630" s="8" t="s">
        <v>1677</v>
      </c>
      <c r="N630" s="2" t="s">
        <v>667</v>
      </c>
      <c r="O630" s="2" t="s">
        <v>1678</v>
      </c>
      <c r="P630" s="2" t="s">
        <v>65</v>
      </c>
      <c r="Q630" s="2" t="s">
        <v>64</v>
      </c>
      <c r="R630" s="2" t="s">
        <v>65</v>
      </c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2" t="s">
        <v>52</v>
      </c>
      <c r="AW630" s="2" t="s">
        <v>1679</v>
      </c>
      <c r="AX630" s="2" t="s">
        <v>52</v>
      </c>
      <c r="AY630" s="2" t="s">
        <v>52</v>
      </c>
    </row>
    <row r="631" spans="1:51" ht="30" customHeight="1">
      <c r="A631" s="8" t="s">
        <v>1052</v>
      </c>
      <c r="B631" s="8" t="s">
        <v>884</v>
      </c>
      <c r="C631" s="8" t="s">
        <v>885</v>
      </c>
      <c r="D631" s="35">
        <v>0.31</v>
      </c>
      <c r="E631" s="13">
        <f>단가대비표!O180</f>
        <v>0</v>
      </c>
      <c r="F631" s="14">
        <f>TRUNC(E631*D631,1)</f>
        <v>0</v>
      </c>
      <c r="G631" s="13">
        <f>단가대비표!P180</f>
        <v>0</v>
      </c>
      <c r="H631" s="14">
        <f>TRUNC(G631*D631,1)</f>
        <v>0</v>
      </c>
      <c r="I631" s="13">
        <f>단가대비표!V180</f>
        <v>0</v>
      </c>
      <c r="J631" s="14">
        <f>TRUNC(I631*D631,1)</f>
        <v>0</v>
      </c>
      <c r="K631" s="13">
        <f t="shared" si="135"/>
        <v>0</v>
      </c>
      <c r="L631" s="14">
        <f t="shared" si="135"/>
        <v>0</v>
      </c>
      <c r="M631" s="8" t="s">
        <v>52</v>
      </c>
      <c r="N631" s="2" t="s">
        <v>667</v>
      </c>
      <c r="O631" s="2" t="s">
        <v>1053</v>
      </c>
      <c r="P631" s="2" t="s">
        <v>65</v>
      </c>
      <c r="Q631" s="2" t="s">
        <v>65</v>
      </c>
      <c r="R631" s="2" t="s">
        <v>64</v>
      </c>
      <c r="S631" s="3"/>
      <c r="T631" s="3"/>
      <c r="U631" s="3"/>
      <c r="V631" s="3">
        <v>1</v>
      </c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2" t="s">
        <v>52</v>
      </c>
      <c r="AW631" s="2" t="s">
        <v>1680</v>
      </c>
      <c r="AX631" s="2" t="s">
        <v>52</v>
      </c>
      <c r="AY631" s="2" t="s">
        <v>52</v>
      </c>
    </row>
    <row r="632" spans="1:51" ht="30" customHeight="1">
      <c r="A632" s="8" t="s">
        <v>959</v>
      </c>
      <c r="B632" s="8" t="s">
        <v>960</v>
      </c>
      <c r="C632" s="8" t="s">
        <v>789</v>
      </c>
      <c r="D632" s="9">
        <v>1</v>
      </c>
      <c r="E632" s="13">
        <f>TRUNC(SUMIF(V630:V632, RIGHTB(O632, 1), H630:H632)*U632, 2)</f>
        <v>0</v>
      </c>
      <c r="F632" s="14">
        <f>TRUNC(E632*D632,1)</f>
        <v>0</v>
      </c>
      <c r="G632" s="13">
        <v>0</v>
      </c>
      <c r="H632" s="14">
        <f>TRUNC(G632*D632,1)</f>
        <v>0</v>
      </c>
      <c r="I632" s="13">
        <v>0</v>
      </c>
      <c r="J632" s="14">
        <f>TRUNC(I632*D632,1)</f>
        <v>0</v>
      </c>
      <c r="K632" s="13">
        <f t="shared" si="135"/>
        <v>0</v>
      </c>
      <c r="L632" s="14">
        <f t="shared" si="135"/>
        <v>0</v>
      </c>
      <c r="M632" s="8" t="s">
        <v>52</v>
      </c>
      <c r="N632" s="2" t="s">
        <v>667</v>
      </c>
      <c r="O632" s="2" t="s">
        <v>790</v>
      </c>
      <c r="P632" s="2" t="s">
        <v>65</v>
      </c>
      <c r="Q632" s="2" t="s">
        <v>65</v>
      </c>
      <c r="R632" s="2" t="s">
        <v>65</v>
      </c>
      <c r="S632" s="3">
        <v>1</v>
      </c>
      <c r="T632" s="3">
        <v>0</v>
      </c>
      <c r="U632" s="3">
        <v>0.03</v>
      </c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2" t="s">
        <v>52</v>
      </c>
      <c r="AW632" s="2" t="s">
        <v>1681</v>
      </c>
      <c r="AX632" s="2" t="s">
        <v>52</v>
      </c>
      <c r="AY632" s="2" t="s">
        <v>52</v>
      </c>
    </row>
    <row r="633" spans="1:51" ht="30" customHeight="1">
      <c r="A633" s="8" t="s">
        <v>888</v>
      </c>
      <c r="B633" s="8" t="s">
        <v>52</v>
      </c>
      <c r="C633" s="8" t="s">
        <v>52</v>
      </c>
      <c r="D633" s="9"/>
      <c r="E633" s="13"/>
      <c r="F633" s="14">
        <f>TRUNC(SUMIF(N630:N632, N629, F630:F632),0)</f>
        <v>0</v>
      </c>
      <c r="G633" s="13"/>
      <c r="H633" s="14">
        <f>TRUNC(SUMIF(N630:N632, N629, H630:H632),0)</f>
        <v>0</v>
      </c>
      <c r="I633" s="13"/>
      <c r="J633" s="14">
        <f>TRUNC(SUMIF(N630:N632, N629, J630:J632),0)</f>
        <v>0</v>
      </c>
      <c r="K633" s="13"/>
      <c r="L633" s="14">
        <f>F633+H633+J633</f>
        <v>0</v>
      </c>
      <c r="M633" s="8" t="s">
        <v>52</v>
      </c>
      <c r="N633" s="2" t="s">
        <v>212</v>
      </c>
      <c r="O633" s="2" t="s">
        <v>212</v>
      </c>
      <c r="P633" s="2" t="s">
        <v>52</v>
      </c>
      <c r="Q633" s="2" t="s">
        <v>52</v>
      </c>
      <c r="R633" s="2" t="s">
        <v>52</v>
      </c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2" t="s">
        <v>52</v>
      </c>
      <c r="AW633" s="2" t="s">
        <v>52</v>
      </c>
      <c r="AX633" s="2" t="s">
        <v>52</v>
      </c>
      <c r="AY633" s="2" t="s">
        <v>52</v>
      </c>
    </row>
    <row r="634" spans="1:51" ht="30" customHeight="1">
      <c r="A634" s="9"/>
      <c r="B634" s="9"/>
      <c r="C634" s="9"/>
      <c r="D634" s="9"/>
      <c r="E634" s="13"/>
      <c r="F634" s="14"/>
      <c r="G634" s="13"/>
      <c r="H634" s="14"/>
      <c r="I634" s="13"/>
      <c r="J634" s="14"/>
      <c r="K634" s="13"/>
      <c r="L634" s="14"/>
      <c r="M634" s="9"/>
    </row>
    <row r="635" spans="1:51" ht="30" customHeight="1">
      <c r="A635" s="140" t="s">
        <v>1682</v>
      </c>
      <c r="B635" s="140"/>
      <c r="C635" s="140"/>
      <c r="D635" s="140"/>
      <c r="E635" s="141"/>
      <c r="F635" s="142"/>
      <c r="G635" s="141"/>
      <c r="H635" s="142"/>
      <c r="I635" s="141"/>
      <c r="J635" s="142"/>
      <c r="K635" s="141"/>
      <c r="L635" s="142"/>
      <c r="M635" s="140"/>
      <c r="N635" s="1" t="s">
        <v>390</v>
      </c>
    </row>
    <row r="636" spans="1:51" ht="30" customHeight="1">
      <c r="A636" s="8" t="s">
        <v>1052</v>
      </c>
      <c r="B636" s="8" t="s">
        <v>884</v>
      </c>
      <c r="C636" s="8" t="s">
        <v>885</v>
      </c>
      <c r="D636" s="35">
        <v>6.1499999999999999E-2</v>
      </c>
      <c r="E636" s="13">
        <f>단가대비표!O180</f>
        <v>0</v>
      </c>
      <c r="F636" s="14">
        <f>TRUNC(E636*D636,1)</f>
        <v>0</v>
      </c>
      <c r="G636" s="13">
        <f>단가대비표!P180</f>
        <v>0</v>
      </c>
      <c r="H636" s="14">
        <f>TRUNC(G636*D636,1)</f>
        <v>0</v>
      </c>
      <c r="I636" s="13">
        <f>단가대비표!V180</f>
        <v>0</v>
      </c>
      <c r="J636" s="14">
        <f>TRUNC(I636*D636,1)</f>
        <v>0</v>
      </c>
      <c r="K636" s="13">
        <f>TRUNC(E636+G636+I636,1)</f>
        <v>0</v>
      </c>
      <c r="L636" s="14">
        <f>TRUNC(F636+H636+J636,1)</f>
        <v>0</v>
      </c>
      <c r="M636" s="8" t="s">
        <v>52</v>
      </c>
      <c r="N636" s="2" t="s">
        <v>390</v>
      </c>
      <c r="O636" s="2" t="s">
        <v>1053</v>
      </c>
      <c r="P636" s="2" t="s">
        <v>65</v>
      </c>
      <c r="Q636" s="2" t="s">
        <v>65</v>
      </c>
      <c r="R636" s="2" t="s">
        <v>64</v>
      </c>
      <c r="S636" s="3"/>
      <c r="T636" s="3"/>
      <c r="U636" s="3"/>
      <c r="V636" s="3">
        <v>1</v>
      </c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2" t="s">
        <v>52</v>
      </c>
      <c r="AW636" s="2" t="s">
        <v>1683</v>
      </c>
      <c r="AX636" s="2" t="s">
        <v>52</v>
      </c>
      <c r="AY636" s="2" t="s">
        <v>52</v>
      </c>
    </row>
    <row r="637" spans="1:51" ht="30" customHeight="1">
      <c r="A637" s="8" t="s">
        <v>959</v>
      </c>
      <c r="B637" s="8" t="s">
        <v>960</v>
      </c>
      <c r="C637" s="8" t="s">
        <v>789</v>
      </c>
      <c r="D637" s="9">
        <v>1</v>
      </c>
      <c r="E637" s="13">
        <f>TRUNC(SUMIF(V636:V637, RIGHTB(O637, 1), H636:H637)*U637, 2)</f>
        <v>0</v>
      </c>
      <c r="F637" s="14">
        <f>TRUNC(E637*D637,1)</f>
        <v>0</v>
      </c>
      <c r="G637" s="13">
        <v>0</v>
      </c>
      <c r="H637" s="14">
        <f>TRUNC(G637*D637,1)</f>
        <v>0</v>
      </c>
      <c r="I637" s="13">
        <v>0</v>
      </c>
      <c r="J637" s="14">
        <f>TRUNC(I637*D637,1)</f>
        <v>0</v>
      </c>
      <c r="K637" s="13">
        <f>TRUNC(E637+G637+I637,1)</f>
        <v>0</v>
      </c>
      <c r="L637" s="14">
        <f>TRUNC(F637+H637+J637,1)</f>
        <v>0</v>
      </c>
      <c r="M637" s="8" t="s">
        <v>52</v>
      </c>
      <c r="N637" s="2" t="s">
        <v>390</v>
      </c>
      <c r="O637" s="2" t="s">
        <v>790</v>
      </c>
      <c r="P637" s="2" t="s">
        <v>65</v>
      </c>
      <c r="Q637" s="2" t="s">
        <v>65</v>
      </c>
      <c r="R637" s="2" t="s">
        <v>65</v>
      </c>
      <c r="S637" s="3">
        <v>1</v>
      </c>
      <c r="T637" s="3">
        <v>0</v>
      </c>
      <c r="U637" s="3">
        <v>0.03</v>
      </c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2" t="s">
        <v>52</v>
      </c>
      <c r="AW637" s="2" t="s">
        <v>1684</v>
      </c>
      <c r="AX637" s="2" t="s">
        <v>52</v>
      </c>
      <c r="AY637" s="2" t="s">
        <v>52</v>
      </c>
    </row>
    <row r="638" spans="1:51" ht="30" customHeight="1">
      <c r="A638" s="8" t="s">
        <v>888</v>
      </c>
      <c r="B638" s="8" t="s">
        <v>52</v>
      </c>
      <c r="C638" s="8" t="s">
        <v>52</v>
      </c>
      <c r="D638" s="9"/>
      <c r="E638" s="13"/>
      <c r="F638" s="14">
        <f>TRUNC(SUMIF(N636:N637, N635, F636:F637),0)</f>
        <v>0</v>
      </c>
      <c r="G638" s="13"/>
      <c r="H638" s="14">
        <f>TRUNC(SUMIF(N636:N637, N635, H636:H637),0)</f>
        <v>0</v>
      </c>
      <c r="I638" s="13"/>
      <c r="J638" s="14">
        <f>TRUNC(SUMIF(N636:N637, N635, J636:J637),0)</f>
        <v>0</v>
      </c>
      <c r="K638" s="13"/>
      <c r="L638" s="14">
        <f>F638+H638+J638</f>
        <v>0</v>
      </c>
      <c r="M638" s="8" t="s">
        <v>52</v>
      </c>
      <c r="N638" s="2" t="s">
        <v>212</v>
      </c>
      <c r="O638" s="2" t="s">
        <v>212</v>
      </c>
      <c r="P638" s="2" t="s">
        <v>52</v>
      </c>
      <c r="Q638" s="2" t="s">
        <v>52</v>
      </c>
      <c r="R638" s="2" t="s">
        <v>52</v>
      </c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2" t="s">
        <v>52</v>
      </c>
      <c r="AW638" s="2" t="s">
        <v>52</v>
      </c>
      <c r="AX638" s="2" t="s">
        <v>52</v>
      </c>
      <c r="AY638" s="2" t="s">
        <v>52</v>
      </c>
    </row>
    <row r="639" spans="1:51" ht="30" customHeight="1">
      <c r="A639" s="9"/>
      <c r="B639" s="9"/>
      <c r="C639" s="9"/>
      <c r="D639" s="9"/>
      <c r="E639" s="13"/>
      <c r="F639" s="14"/>
      <c r="G639" s="13"/>
      <c r="H639" s="14"/>
      <c r="I639" s="13"/>
      <c r="J639" s="14"/>
      <c r="K639" s="13"/>
      <c r="L639" s="14"/>
      <c r="M639" s="9"/>
    </row>
    <row r="640" spans="1:51" ht="30" customHeight="1">
      <c r="A640" s="140" t="s">
        <v>1685</v>
      </c>
      <c r="B640" s="140"/>
      <c r="C640" s="140"/>
      <c r="D640" s="140"/>
      <c r="E640" s="141"/>
      <c r="F640" s="142"/>
      <c r="G640" s="141"/>
      <c r="H640" s="142"/>
      <c r="I640" s="141"/>
      <c r="J640" s="142"/>
      <c r="K640" s="141"/>
      <c r="L640" s="142"/>
      <c r="M640" s="140"/>
      <c r="N640" s="1" t="s">
        <v>572</v>
      </c>
    </row>
    <row r="641" spans="1:51" ht="30" customHeight="1">
      <c r="A641" s="8" t="s">
        <v>128</v>
      </c>
      <c r="B641" s="8" t="s">
        <v>1686</v>
      </c>
      <c r="C641" s="8" t="s">
        <v>119</v>
      </c>
      <c r="D641" s="9">
        <v>1</v>
      </c>
      <c r="E641" s="13">
        <f>단가대비표!O147</f>
        <v>0</v>
      </c>
      <c r="F641" s="14">
        <f>TRUNC(E641*D641,1)</f>
        <v>0</v>
      </c>
      <c r="G641" s="13">
        <f>단가대비표!P147</f>
        <v>0</v>
      </c>
      <c r="H641" s="14">
        <f>TRUNC(G641*D641,1)</f>
        <v>0</v>
      </c>
      <c r="I641" s="13">
        <f>단가대비표!V147</f>
        <v>0</v>
      </c>
      <c r="J641" s="14">
        <f>TRUNC(I641*D641,1)</f>
        <v>0</v>
      </c>
      <c r="K641" s="13">
        <f t="shared" ref="K641:L643" si="136">TRUNC(E641+G641+I641,1)</f>
        <v>0</v>
      </c>
      <c r="L641" s="14">
        <f t="shared" si="136"/>
        <v>0</v>
      </c>
      <c r="M641" s="8" t="s">
        <v>52</v>
      </c>
      <c r="N641" s="2" t="s">
        <v>572</v>
      </c>
      <c r="O641" s="2" t="s">
        <v>1687</v>
      </c>
      <c r="P641" s="2" t="s">
        <v>65</v>
      </c>
      <c r="Q641" s="2" t="s">
        <v>65</v>
      </c>
      <c r="R641" s="2" t="s">
        <v>64</v>
      </c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2" t="s">
        <v>52</v>
      </c>
      <c r="AW641" s="2" t="s">
        <v>1688</v>
      </c>
      <c r="AX641" s="2" t="s">
        <v>52</v>
      </c>
      <c r="AY641" s="2" t="s">
        <v>52</v>
      </c>
    </row>
    <row r="642" spans="1:51" ht="30" customHeight="1">
      <c r="A642" s="8" t="s">
        <v>1052</v>
      </c>
      <c r="B642" s="8" t="s">
        <v>884</v>
      </c>
      <c r="C642" s="8" t="s">
        <v>885</v>
      </c>
      <c r="D642" s="9">
        <v>0.03</v>
      </c>
      <c r="E642" s="13">
        <f>단가대비표!O180</f>
        <v>0</v>
      </c>
      <c r="F642" s="14">
        <f>TRUNC(E642*D642,1)</f>
        <v>0</v>
      </c>
      <c r="G642" s="13">
        <f>단가대비표!P180</f>
        <v>0</v>
      </c>
      <c r="H642" s="14">
        <f>TRUNC(G642*D642,1)</f>
        <v>0</v>
      </c>
      <c r="I642" s="13">
        <f>단가대비표!V180</f>
        <v>0</v>
      </c>
      <c r="J642" s="14">
        <f>TRUNC(I642*D642,1)</f>
        <v>0</v>
      </c>
      <c r="K642" s="13">
        <f t="shared" si="136"/>
        <v>0</v>
      </c>
      <c r="L642" s="14">
        <f t="shared" si="136"/>
        <v>0</v>
      </c>
      <c r="M642" s="8" t="s">
        <v>52</v>
      </c>
      <c r="N642" s="2" t="s">
        <v>572</v>
      </c>
      <c r="O642" s="2" t="s">
        <v>1053</v>
      </c>
      <c r="P642" s="2" t="s">
        <v>65</v>
      </c>
      <c r="Q642" s="2" t="s">
        <v>65</v>
      </c>
      <c r="R642" s="2" t="s">
        <v>64</v>
      </c>
      <c r="S642" s="3"/>
      <c r="T642" s="3"/>
      <c r="U642" s="3"/>
      <c r="V642" s="3">
        <v>1</v>
      </c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2" t="s">
        <v>52</v>
      </c>
      <c r="AW642" s="2" t="s">
        <v>1689</v>
      </c>
      <c r="AX642" s="2" t="s">
        <v>52</v>
      </c>
      <c r="AY642" s="2" t="s">
        <v>52</v>
      </c>
    </row>
    <row r="643" spans="1:51" ht="30" customHeight="1">
      <c r="A643" s="8" t="s">
        <v>959</v>
      </c>
      <c r="B643" s="8" t="s">
        <v>960</v>
      </c>
      <c r="C643" s="8" t="s">
        <v>789</v>
      </c>
      <c r="D643" s="9">
        <v>1</v>
      </c>
      <c r="E643" s="13">
        <f>TRUNC(SUMIF(V641:V643, RIGHTB(O643, 1), H641:H643)*U643, 2)</f>
        <v>0</v>
      </c>
      <c r="F643" s="14">
        <f>TRUNC(E643*D643,1)</f>
        <v>0</v>
      </c>
      <c r="G643" s="13">
        <v>0</v>
      </c>
      <c r="H643" s="14">
        <f>TRUNC(G643*D643,1)</f>
        <v>0</v>
      </c>
      <c r="I643" s="13">
        <v>0</v>
      </c>
      <c r="J643" s="14">
        <f>TRUNC(I643*D643,1)</f>
        <v>0</v>
      </c>
      <c r="K643" s="13">
        <f t="shared" si="136"/>
        <v>0</v>
      </c>
      <c r="L643" s="14">
        <f t="shared" si="136"/>
        <v>0</v>
      </c>
      <c r="M643" s="8" t="s">
        <v>52</v>
      </c>
      <c r="N643" s="2" t="s">
        <v>572</v>
      </c>
      <c r="O643" s="2" t="s">
        <v>790</v>
      </c>
      <c r="P643" s="2" t="s">
        <v>65</v>
      </c>
      <c r="Q643" s="2" t="s">
        <v>65</v>
      </c>
      <c r="R643" s="2" t="s">
        <v>65</v>
      </c>
      <c r="S643" s="3">
        <v>1</v>
      </c>
      <c r="T643" s="3">
        <v>0</v>
      </c>
      <c r="U643" s="3">
        <v>0.03</v>
      </c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2" t="s">
        <v>52</v>
      </c>
      <c r="AW643" s="2" t="s">
        <v>1690</v>
      </c>
      <c r="AX643" s="2" t="s">
        <v>52</v>
      </c>
      <c r="AY643" s="2" t="s">
        <v>52</v>
      </c>
    </row>
    <row r="644" spans="1:51" ht="30" customHeight="1">
      <c r="A644" s="8" t="s">
        <v>888</v>
      </c>
      <c r="B644" s="8" t="s">
        <v>52</v>
      </c>
      <c r="C644" s="8" t="s">
        <v>52</v>
      </c>
      <c r="D644" s="9"/>
      <c r="E644" s="13"/>
      <c r="F644" s="14">
        <f>TRUNC(SUMIF(N641:N643, N640, F641:F643),0)</f>
        <v>0</v>
      </c>
      <c r="G644" s="13"/>
      <c r="H644" s="14">
        <f>TRUNC(SUMIF(N641:N643, N640, H641:H643),0)</f>
        <v>0</v>
      </c>
      <c r="I644" s="13"/>
      <c r="J644" s="14">
        <f>TRUNC(SUMIF(N641:N643, N640, J641:J643),0)</f>
        <v>0</v>
      </c>
      <c r="K644" s="13"/>
      <c r="L644" s="14">
        <f>F644+H644+J644</f>
        <v>0</v>
      </c>
      <c r="M644" s="8" t="s">
        <v>52</v>
      </c>
      <c r="N644" s="2" t="s">
        <v>212</v>
      </c>
      <c r="O644" s="2" t="s">
        <v>212</v>
      </c>
      <c r="P644" s="2" t="s">
        <v>52</v>
      </c>
      <c r="Q644" s="2" t="s">
        <v>52</v>
      </c>
      <c r="R644" s="2" t="s">
        <v>52</v>
      </c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2" t="s">
        <v>52</v>
      </c>
      <c r="AW644" s="2" t="s">
        <v>52</v>
      </c>
      <c r="AX644" s="2" t="s">
        <v>52</v>
      </c>
      <c r="AY644" s="2" t="s">
        <v>52</v>
      </c>
    </row>
    <row r="645" spans="1:51" ht="30" customHeight="1">
      <c r="A645" s="9"/>
      <c r="B645" s="9"/>
      <c r="C645" s="9"/>
      <c r="D645" s="9"/>
      <c r="E645" s="13"/>
      <c r="F645" s="14"/>
      <c r="G645" s="13"/>
      <c r="H645" s="14"/>
      <c r="I645" s="13"/>
      <c r="J645" s="14"/>
      <c r="K645" s="13"/>
      <c r="L645" s="14"/>
      <c r="M645" s="9"/>
    </row>
    <row r="646" spans="1:51" ht="30" customHeight="1">
      <c r="A646" s="140" t="s">
        <v>1691</v>
      </c>
      <c r="B646" s="140"/>
      <c r="C646" s="140"/>
      <c r="D646" s="140"/>
      <c r="E646" s="141"/>
      <c r="F646" s="142"/>
      <c r="G646" s="141"/>
      <c r="H646" s="142"/>
      <c r="I646" s="141"/>
      <c r="J646" s="142"/>
      <c r="K646" s="141"/>
      <c r="L646" s="142"/>
      <c r="M646" s="140"/>
      <c r="N646" s="1" t="s">
        <v>262</v>
      </c>
    </row>
    <row r="647" spans="1:51" ht="30" customHeight="1">
      <c r="A647" s="8" t="s">
        <v>128</v>
      </c>
      <c r="B647" s="8" t="s">
        <v>1692</v>
      </c>
      <c r="C647" s="8" t="s">
        <v>119</v>
      </c>
      <c r="D647" s="9">
        <v>1</v>
      </c>
      <c r="E647" s="13">
        <f>단가대비표!O148</f>
        <v>0</v>
      </c>
      <c r="F647" s="14">
        <f>TRUNC(E647*D647,1)</f>
        <v>0</v>
      </c>
      <c r="G647" s="13">
        <f>단가대비표!P148</f>
        <v>0</v>
      </c>
      <c r="H647" s="14">
        <f>TRUNC(G647*D647,1)</f>
        <v>0</v>
      </c>
      <c r="I647" s="13">
        <f>단가대비표!V148</f>
        <v>0</v>
      </c>
      <c r="J647" s="14">
        <f>TRUNC(I647*D647,1)</f>
        <v>0</v>
      </c>
      <c r="K647" s="13">
        <f t="shared" ref="K647:L649" si="137">TRUNC(E647+G647+I647,1)</f>
        <v>0</v>
      </c>
      <c r="L647" s="14">
        <f t="shared" si="137"/>
        <v>0</v>
      </c>
      <c r="M647" s="8" t="s">
        <v>52</v>
      </c>
      <c r="N647" s="2" t="s">
        <v>262</v>
      </c>
      <c r="O647" s="2" t="s">
        <v>1693</v>
      </c>
      <c r="P647" s="2" t="s">
        <v>65</v>
      </c>
      <c r="Q647" s="2" t="s">
        <v>65</v>
      </c>
      <c r="R647" s="2" t="s">
        <v>64</v>
      </c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2" t="s">
        <v>52</v>
      </c>
      <c r="AW647" s="2" t="s">
        <v>1694</v>
      </c>
      <c r="AX647" s="2" t="s">
        <v>52</v>
      </c>
      <c r="AY647" s="2" t="s">
        <v>52</v>
      </c>
    </row>
    <row r="648" spans="1:51" ht="30" customHeight="1">
      <c r="A648" s="8" t="s">
        <v>1052</v>
      </c>
      <c r="B648" s="8" t="s">
        <v>884</v>
      </c>
      <c r="C648" s="8" t="s">
        <v>885</v>
      </c>
      <c r="D648" s="9">
        <v>0.03</v>
      </c>
      <c r="E648" s="13">
        <f>단가대비표!O180</f>
        <v>0</v>
      </c>
      <c r="F648" s="14">
        <f>TRUNC(E648*D648,1)</f>
        <v>0</v>
      </c>
      <c r="G648" s="13">
        <f>단가대비표!P180</f>
        <v>0</v>
      </c>
      <c r="H648" s="14">
        <f>TRUNC(G648*D648,1)</f>
        <v>0</v>
      </c>
      <c r="I648" s="13">
        <f>단가대비표!V180</f>
        <v>0</v>
      </c>
      <c r="J648" s="14">
        <f>TRUNC(I648*D648,1)</f>
        <v>0</v>
      </c>
      <c r="K648" s="13">
        <f t="shared" si="137"/>
        <v>0</v>
      </c>
      <c r="L648" s="14">
        <f t="shared" si="137"/>
        <v>0</v>
      </c>
      <c r="M648" s="8" t="s">
        <v>52</v>
      </c>
      <c r="N648" s="2" t="s">
        <v>262</v>
      </c>
      <c r="O648" s="2" t="s">
        <v>1053</v>
      </c>
      <c r="P648" s="2" t="s">
        <v>65</v>
      </c>
      <c r="Q648" s="2" t="s">
        <v>65</v>
      </c>
      <c r="R648" s="2" t="s">
        <v>64</v>
      </c>
      <c r="S648" s="3"/>
      <c r="T648" s="3"/>
      <c r="U648" s="3"/>
      <c r="V648" s="3">
        <v>1</v>
      </c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2" t="s">
        <v>52</v>
      </c>
      <c r="AW648" s="2" t="s">
        <v>1695</v>
      </c>
      <c r="AX648" s="2" t="s">
        <v>52</v>
      </c>
      <c r="AY648" s="2" t="s">
        <v>52</v>
      </c>
    </row>
    <row r="649" spans="1:51" ht="30" customHeight="1">
      <c r="A649" s="8" t="s">
        <v>959</v>
      </c>
      <c r="B649" s="8" t="s">
        <v>960</v>
      </c>
      <c r="C649" s="8" t="s">
        <v>789</v>
      </c>
      <c r="D649" s="9">
        <v>1</v>
      </c>
      <c r="E649" s="13">
        <f>TRUNC(SUMIF(V647:V649, RIGHTB(O649, 1), H647:H649)*U649, 2)</f>
        <v>0</v>
      </c>
      <c r="F649" s="14">
        <f>TRUNC(E649*D649,1)</f>
        <v>0</v>
      </c>
      <c r="G649" s="13">
        <v>0</v>
      </c>
      <c r="H649" s="14">
        <f>TRUNC(G649*D649,1)</f>
        <v>0</v>
      </c>
      <c r="I649" s="13">
        <v>0</v>
      </c>
      <c r="J649" s="14">
        <f>TRUNC(I649*D649,1)</f>
        <v>0</v>
      </c>
      <c r="K649" s="13">
        <f t="shared" si="137"/>
        <v>0</v>
      </c>
      <c r="L649" s="14">
        <f t="shared" si="137"/>
        <v>0</v>
      </c>
      <c r="M649" s="8" t="s">
        <v>52</v>
      </c>
      <c r="N649" s="2" t="s">
        <v>262</v>
      </c>
      <c r="O649" s="2" t="s">
        <v>790</v>
      </c>
      <c r="P649" s="2" t="s">
        <v>65</v>
      </c>
      <c r="Q649" s="2" t="s">
        <v>65</v>
      </c>
      <c r="R649" s="2" t="s">
        <v>65</v>
      </c>
      <c r="S649" s="3">
        <v>1</v>
      </c>
      <c r="T649" s="3">
        <v>0</v>
      </c>
      <c r="U649" s="3">
        <v>0.03</v>
      </c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2" t="s">
        <v>52</v>
      </c>
      <c r="AW649" s="2" t="s">
        <v>1696</v>
      </c>
      <c r="AX649" s="2" t="s">
        <v>52</v>
      </c>
      <c r="AY649" s="2" t="s">
        <v>52</v>
      </c>
    </row>
    <row r="650" spans="1:51" ht="30" customHeight="1">
      <c r="A650" s="8" t="s">
        <v>888</v>
      </c>
      <c r="B650" s="8" t="s">
        <v>52</v>
      </c>
      <c r="C650" s="8" t="s">
        <v>52</v>
      </c>
      <c r="D650" s="9"/>
      <c r="E650" s="13"/>
      <c r="F650" s="14">
        <f>TRUNC(SUMIF(N647:N649, N646, F647:F649),0)</f>
        <v>0</v>
      </c>
      <c r="G650" s="13"/>
      <c r="H650" s="14">
        <f>TRUNC(SUMIF(N647:N649, N646, H647:H649),0)</f>
        <v>0</v>
      </c>
      <c r="I650" s="13"/>
      <c r="J650" s="14">
        <f>TRUNC(SUMIF(N647:N649, N646, J647:J649),0)</f>
        <v>0</v>
      </c>
      <c r="K650" s="13"/>
      <c r="L650" s="14">
        <f>F650+H650+J650</f>
        <v>0</v>
      </c>
      <c r="M650" s="8" t="s">
        <v>52</v>
      </c>
      <c r="N650" s="2" t="s">
        <v>212</v>
      </c>
      <c r="O650" s="2" t="s">
        <v>212</v>
      </c>
      <c r="P650" s="2" t="s">
        <v>52</v>
      </c>
      <c r="Q650" s="2" t="s">
        <v>52</v>
      </c>
      <c r="R650" s="2" t="s">
        <v>52</v>
      </c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2" t="s">
        <v>52</v>
      </c>
      <c r="AW650" s="2" t="s">
        <v>52</v>
      </c>
      <c r="AX650" s="2" t="s">
        <v>52</v>
      </c>
      <c r="AY650" s="2" t="s">
        <v>52</v>
      </c>
    </row>
    <row r="651" spans="1:51" ht="30" customHeight="1">
      <c r="A651" s="9"/>
      <c r="B651" s="9"/>
      <c r="C651" s="9"/>
      <c r="D651" s="9"/>
      <c r="E651" s="13"/>
      <c r="F651" s="14"/>
      <c r="G651" s="13"/>
      <c r="H651" s="14"/>
      <c r="I651" s="13"/>
      <c r="J651" s="14"/>
      <c r="K651" s="13"/>
      <c r="L651" s="14"/>
      <c r="M651" s="9"/>
    </row>
    <row r="652" spans="1:51" ht="30" customHeight="1">
      <c r="A652" s="140" t="s">
        <v>1697</v>
      </c>
      <c r="B652" s="140"/>
      <c r="C652" s="140"/>
      <c r="D652" s="140"/>
      <c r="E652" s="141"/>
      <c r="F652" s="142"/>
      <c r="G652" s="141"/>
      <c r="H652" s="142"/>
      <c r="I652" s="141"/>
      <c r="J652" s="142"/>
      <c r="K652" s="141"/>
      <c r="L652" s="142"/>
      <c r="M652" s="140"/>
      <c r="N652" s="1" t="s">
        <v>576</v>
      </c>
    </row>
    <row r="653" spans="1:51" ht="30" customHeight="1">
      <c r="A653" s="8" t="s">
        <v>128</v>
      </c>
      <c r="B653" s="8" t="s">
        <v>1698</v>
      </c>
      <c r="C653" s="8" t="s">
        <v>119</v>
      </c>
      <c r="D653" s="9">
        <v>1</v>
      </c>
      <c r="E653" s="13">
        <f>단가대비표!O149</f>
        <v>0</v>
      </c>
      <c r="F653" s="14">
        <f>TRUNC(E653*D653,1)</f>
        <v>0</v>
      </c>
      <c r="G653" s="13">
        <f>단가대비표!P149</f>
        <v>0</v>
      </c>
      <c r="H653" s="14">
        <f>TRUNC(G653*D653,1)</f>
        <v>0</v>
      </c>
      <c r="I653" s="13">
        <f>단가대비표!V149</f>
        <v>0</v>
      </c>
      <c r="J653" s="14">
        <f>TRUNC(I653*D653,1)</f>
        <v>0</v>
      </c>
      <c r="K653" s="13">
        <f t="shared" ref="K653:L655" si="138">TRUNC(E653+G653+I653,1)</f>
        <v>0</v>
      </c>
      <c r="L653" s="14">
        <f t="shared" si="138"/>
        <v>0</v>
      </c>
      <c r="M653" s="8" t="s">
        <v>52</v>
      </c>
      <c r="N653" s="2" t="s">
        <v>576</v>
      </c>
      <c r="O653" s="2" t="s">
        <v>1699</v>
      </c>
      <c r="P653" s="2" t="s">
        <v>65</v>
      </c>
      <c r="Q653" s="2" t="s">
        <v>65</v>
      </c>
      <c r="R653" s="2" t="s">
        <v>64</v>
      </c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2" t="s">
        <v>52</v>
      </c>
      <c r="AW653" s="2" t="s">
        <v>1700</v>
      </c>
      <c r="AX653" s="2" t="s">
        <v>52</v>
      </c>
      <c r="AY653" s="2" t="s">
        <v>52</v>
      </c>
    </row>
    <row r="654" spans="1:51" ht="30" customHeight="1">
      <c r="A654" s="8" t="s">
        <v>1052</v>
      </c>
      <c r="B654" s="8" t="s">
        <v>884</v>
      </c>
      <c r="C654" s="8" t="s">
        <v>885</v>
      </c>
      <c r="D654" s="9">
        <v>0.03</v>
      </c>
      <c r="E654" s="13">
        <f>단가대비표!O180</f>
        <v>0</v>
      </c>
      <c r="F654" s="14">
        <f>TRUNC(E654*D654,1)</f>
        <v>0</v>
      </c>
      <c r="G654" s="13">
        <f>단가대비표!P180</f>
        <v>0</v>
      </c>
      <c r="H654" s="14">
        <f>TRUNC(G654*D654,1)</f>
        <v>0</v>
      </c>
      <c r="I654" s="13">
        <f>단가대비표!V180</f>
        <v>0</v>
      </c>
      <c r="J654" s="14">
        <f>TRUNC(I654*D654,1)</f>
        <v>0</v>
      </c>
      <c r="K654" s="13">
        <f t="shared" si="138"/>
        <v>0</v>
      </c>
      <c r="L654" s="14">
        <f t="shared" si="138"/>
        <v>0</v>
      </c>
      <c r="M654" s="8" t="s">
        <v>52</v>
      </c>
      <c r="N654" s="2" t="s">
        <v>576</v>
      </c>
      <c r="O654" s="2" t="s">
        <v>1053</v>
      </c>
      <c r="P654" s="2" t="s">
        <v>65</v>
      </c>
      <c r="Q654" s="2" t="s">
        <v>65</v>
      </c>
      <c r="R654" s="2" t="s">
        <v>64</v>
      </c>
      <c r="S654" s="3"/>
      <c r="T654" s="3"/>
      <c r="U654" s="3"/>
      <c r="V654" s="3">
        <v>1</v>
      </c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2" t="s">
        <v>52</v>
      </c>
      <c r="AW654" s="2" t="s">
        <v>1701</v>
      </c>
      <c r="AX654" s="2" t="s">
        <v>52</v>
      </c>
      <c r="AY654" s="2" t="s">
        <v>52</v>
      </c>
    </row>
    <row r="655" spans="1:51" ht="30" customHeight="1">
      <c r="A655" s="8" t="s">
        <v>959</v>
      </c>
      <c r="B655" s="8" t="s">
        <v>960</v>
      </c>
      <c r="C655" s="8" t="s">
        <v>789</v>
      </c>
      <c r="D655" s="9">
        <v>1</v>
      </c>
      <c r="E655" s="13">
        <f>TRUNC(SUMIF(V653:V655, RIGHTB(O655, 1), H653:H655)*U655, 2)</f>
        <v>0</v>
      </c>
      <c r="F655" s="14">
        <f>TRUNC(E655*D655,1)</f>
        <v>0</v>
      </c>
      <c r="G655" s="13">
        <v>0</v>
      </c>
      <c r="H655" s="14">
        <f>TRUNC(G655*D655,1)</f>
        <v>0</v>
      </c>
      <c r="I655" s="13">
        <v>0</v>
      </c>
      <c r="J655" s="14">
        <f>TRUNC(I655*D655,1)</f>
        <v>0</v>
      </c>
      <c r="K655" s="13">
        <f t="shared" si="138"/>
        <v>0</v>
      </c>
      <c r="L655" s="14">
        <f t="shared" si="138"/>
        <v>0</v>
      </c>
      <c r="M655" s="8" t="s">
        <v>52</v>
      </c>
      <c r="N655" s="2" t="s">
        <v>576</v>
      </c>
      <c r="O655" s="2" t="s">
        <v>790</v>
      </c>
      <c r="P655" s="2" t="s">
        <v>65</v>
      </c>
      <c r="Q655" s="2" t="s">
        <v>65</v>
      </c>
      <c r="R655" s="2" t="s">
        <v>65</v>
      </c>
      <c r="S655" s="3">
        <v>1</v>
      </c>
      <c r="T655" s="3">
        <v>0</v>
      </c>
      <c r="U655" s="3">
        <v>0.03</v>
      </c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2" t="s">
        <v>52</v>
      </c>
      <c r="AW655" s="2" t="s">
        <v>1702</v>
      </c>
      <c r="AX655" s="2" t="s">
        <v>52</v>
      </c>
      <c r="AY655" s="2" t="s">
        <v>52</v>
      </c>
    </row>
    <row r="656" spans="1:51" ht="30" customHeight="1">
      <c r="A656" s="8" t="s">
        <v>888</v>
      </c>
      <c r="B656" s="8" t="s">
        <v>52</v>
      </c>
      <c r="C656" s="8" t="s">
        <v>52</v>
      </c>
      <c r="D656" s="9"/>
      <c r="E656" s="13"/>
      <c r="F656" s="14">
        <f>TRUNC(SUMIF(N653:N655, N652, F653:F655),0)</f>
        <v>0</v>
      </c>
      <c r="G656" s="13"/>
      <c r="H656" s="14">
        <f>TRUNC(SUMIF(N653:N655, N652, H653:H655),0)</f>
        <v>0</v>
      </c>
      <c r="I656" s="13"/>
      <c r="J656" s="14">
        <f>TRUNC(SUMIF(N653:N655, N652, J653:J655),0)</f>
        <v>0</v>
      </c>
      <c r="K656" s="13"/>
      <c r="L656" s="14">
        <f>F656+H656+J656</f>
        <v>0</v>
      </c>
      <c r="M656" s="8" t="s">
        <v>52</v>
      </c>
      <c r="N656" s="2" t="s">
        <v>212</v>
      </c>
      <c r="O656" s="2" t="s">
        <v>212</v>
      </c>
      <c r="P656" s="2" t="s">
        <v>52</v>
      </c>
      <c r="Q656" s="2" t="s">
        <v>52</v>
      </c>
      <c r="R656" s="2" t="s">
        <v>52</v>
      </c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2" t="s">
        <v>52</v>
      </c>
      <c r="AW656" s="2" t="s">
        <v>52</v>
      </c>
      <c r="AX656" s="2" t="s">
        <v>52</v>
      </c>
      <c r="AY656" s="2" t="s">
        <v>52</v>
      </c>
    </row>
    <row r="657" spans="1:51" ht="30" customHeight="1">
      <c r="A657" s="9"/>
      <c r="B657" s="9"/>
      <c r="C657" s="9"/>
      <c r="D657" s="9"/>
      <c r="E657" s="13"/>
      <c r="F657" s="14"/>
      <c r="G657" s="13"/>
      <c r="H657" s="14"/>
      <c r="I657" s="13"/>
      <c r="J657" s="14"/>
      <c r="K657" s="13"/>
      <c r="L657" s="14"/>
      <c r="M657" s="9"/>
    </row>
    <row r="658" spans="1:51" ht="30" customHeight="1">
      <c r="A658" s="140" t="s">
        <v>1703</v>
      </c>
      <c r="B658" s="140"/>
      <c r="C658" s="140"/>
      <c r="D658" s="140"/>
      <c r="E658" s="141"/>
      <c r="F658" s="142"/>
      <c r="G658" s="141"/>
      <c r="H658" s="142"/>
      <c r="I658" s="141"/>
      <c r="J658" s="142"/>
      <c r="K658" s="141"/>
      <c r="L658" s="142"/>
      <c r="M658" s="140"/>
      <c r="N658" s="1" t="s">
        <v>126</v>
      </c>
    </row>
    <row r="659" spans="1:51" ht="30" customHeight="1">
      <c r="A659" s="8" t="s">
        <v>1705</v>
      </c>
      <c r="B659" s="8" t="s">
        <v>884</v>
      </c>
      <c r="C659" s="8" t="s">
        <v>885</v>
      </c>
      <c r="D659" s="9">
        <v>0.51</v>
      </c>
      <c r="E659" s="13">
        <f>단가대비표!O172</f>
        <v>0</v>
      </c>
      <c r="F659" s="14">
        <f>TRUNC(E659*D659,1)</f>
        <v>0</v>
      </c>
      <c r="G659" s="13">
        <f>단가대비표!P172</f>
        <v>0</v>
      </c>
      <c r="H659" s="14">
        <f>TRUNC(G659*D659,1)</f>
        <v>0</v>
      </c>
      <c r="I659" s="13">
        <f>단가대비표!V172</f>
        <v>0</v>
      </c>
      <c r="J659" s="14">
        <f>TRUNC(I659*D659,1)</f>
        <v>0</v>
      </c>
      <c r="K659" s="13">
        <f>TRUNC(E659+G659+I659,1)</f>
        <v>0</v>
      </c>
      <c r="L659" s="14">
        <f>TRUNC(F659+H659+J659,1)</f>
        <v>0</v>
      </c>
      <c r="M659" s="8" t="s">
        <v>52</v>
      </c>
      <c r="N659" s="2" t="s">
        <v>126</v>
      </c>
      <c r="O659" s="2" t="s">
        <v>1706</v>
      </c>
      <c r="P659" s="2" t="s">
        <v>65</v>
      </c>
      <c r="Q659" s="2" t="s">
        <v>65</v>
      </c>
      <c r="R659" s="2" t="s">
        <v>64</v>
      </c>
      <c r="S659" s="3"/>
      <c r="T659" s="3"/>
      <c r="U659" s="3"/>
      <c r="V659" s="3">
        <v>1</v>
      </c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2" t="s">
        <v>52</v>
      </c>
      <c r="AW659" s="2" t="s">
        <v>1707</v>
      </c>
      <c r="AX659" s="2" t="s">
        <v>52</v>
      </c>
      <c r="AY659" s="2" t="s">
        <v>52</v>
      </c>
    </row>
    <row r="660" spans="1:51" ht="30" customHeight="1">
      <c r="A660" s="8" t="s">
        <v>959</v>
      </c>
      <c r="B660" s="8" t="s">
        <v>1413</v>
      </c>
      <c r="C660" s="8" t="s">
        <v>789</v>
      </c>
      <c r="D660" s="9">
        <v>1</v>
      </c>
      <c r="E660" s="13">
        <f>TRUNC(SUMIF(V659:V660, RIGHTB(O660, 1), H659:H660)*U660, 2)</f>
        <v>0</v>
      </c>
      <c r="F660" s="14">
        <f>TRUNC(E660*D660,1)</f>
        <v>0</v>
      </c>
      <c r="G660" s="13">
        <v>0</v>
      </c>
      <c r="H660" s="14">
        <f>TRUNC(G660*D660,1)</f>
        <v>0</v>
      </c>
      <c r="I660" s="13">
        <v>0</v>
      </c>
      <c r="J660" s="14">
        <f>TRUNC(I660*D660,1)</f>
        <v>0</v>
      </c>
      <c r="K660" s="13">
        <f>TRUNC(E660+G660+I660,1)</f>
        <v>0</v>
      </c>
      <c r="L660" s="14">
        <f>TRUNC(F660+H660+J660,1)</f>
        <v>0</v>
      </c>
      <c r="M660" s="8" t="s">
        <v>52</v>
      </c>
      <c r="N660" s="2" t="s">
        <v>126</v>
      </c>
      <c r="O660" s="2" t="s">
        <v>790</v>
      </c>
      <c r="P660" s="2" t="s">
        <v>65</v>
      </c>
      <c r="Q660" s="2" t="s">
        <v>65</v>
      </c>
      <c r="R660" s="2" t="s">
        <v>65</v>
      </c>
      <c r="S660" s="3">
        <v>1</v>
      </c>
      <c r="T660" s="3">
        <v>0</v>
      </c>
      <c r="U660" s="3">
        <v>0.03</v>
      </c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2" t="s">
        <v>52</v>
      </c>
      <c r="AW660" s="2" t="s">
        <v>1708</v>
      </c>
      <c r="AX660" s="2" t="s">
        <v>52</v>
      </c>
      <c r="AY660" s="2" t="s">
        <v>52</v>
      </c>
    </row>
    <row r="661" spans="1:51" ht="30" customHeight="1">
      <c r="A661" s="8" t="s">
        <v>888</v>
      </c>
      <c r="B661" s="8" t="s">
        <v>52</v>
      </c>
      <c r="C661" s="8" t="s">
        <v>52</v>
      </c>
      <c r="D661" s="9"/>
      <c r="E661" s="13"/>
      <c r="F661" s="14">
        <f>TRUNC(SUMIF(N659:N660, N658, F659:F660),0)</f>
        <v>0</v>
      </c>
      <c r="G661" s="13"/>
      <c r="H661" s="14">
        <f>TRUNC(SUMIF(N659:N660, N658, H659:H660),0)</f>
        <v>0</v>
      </c>
      <c r="I661" s="13"/>
      <c r="J661" s="14">
        <f>TRUNC(SUMIF(N659:N660, N658, J659:J660),0)</f>
        <v>0</v>
      </c>
      <c r="K661" s="13"/>
      <c r="L661" s="14">
        <f>F661+H661+J661</f>
        <v>0</v>
      </c>
      <c r="M661" s="8" t="s">
        <v>52</v>
      </c>
      <c r="N661" s="2" t="s">
        <v>212</v>
      </c>
      <c r="O661" s="2" t="s">
        <v>212</v>
      </c>
      <c r="P661" s="2" t="s">
        <v>52</v>
      </c>
      <c r="Q661" s="2" t="s">
        <v>52</v>
      </c>
      <c r="R661" s="2" t="s">
        <v>52</v>
      </c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2" t="s">
        <v>52</v>
      </c>
      <c r="AW661" s="2" t="s">
        <v>52</v>
      </c>
      <c r="AX661" s="2" t="s">
        <v>52</v>
      </c>
      <c r="AY661" s="2" t="s">
        <v>52</v>
      </c>
    </row>
    <row r="662" spans="1:51" ht="30" customHeight="1">
      <c r="A662" s="9"/>
      <c r="B662" s="9"/>
      <c r="C662" s="9"/>
      <c r="D662" s="9"/>
      <c r="E662" s="13"/>
      <c r="F662" s="14"/>
      <c r="G662" s="13"/>
      <c r="H662" s="14"/>
      <c r="I662" s="13"/>
      <c r="J662" s="14"/>
      <c r="K662" s="13"/>
      <c r="L662" s="14"/>
      <c r="M662" s="9"/>
    </row>
    <row r="663" spans="1:51" ht="30" customHeight="1">
      <c r="A663" s="140" t="s">
        <v>1709</v>
      </c>
      <c r="B663" s="140"/>
      <c r="C663" s="140"/>
      <c r="D663" s="140"/>
      <c r="E663" s="141"/>
      <c r="F663" s="142"/>
      <c r="G663" s="141"/>
      <c r="H663" s="142"/>
      <c r="I663" s="141"/>
      <c r="J663" s="142"/>
      <c r="K663" s="141"/>
      <c r="L663" s="142"/>
      <c r="M663" s="140"/>
      <c r="N663" s="1" t="s">
        <v>720</v>
      </c>
    </row>
    <row r="664" spans="1:51" ht="30" customHeight="1">
      <c r="A664" s="8" t="s">
        <v>1705</v>
      </c>
      <c r="B664" s="8" t="s">
        <v>884</v>
      </c>
      <c r="C664" s="8" t="s">
        <v>885</v>
      </c>
      <c r="D664" s="35">
        <v>2.4</v>
      </c>
      <c r="E664" s="13">
        <f>단가대비표!O172</f>
        <v>0</v>
      </c>
      <c r="F664" s="14">
        <f>TRUNC(E664*D664,1)</f>
        <v>0</v>
      </c>
      <c r="G664" s="13">
        <f>단가대비표!P172</f>
        <v>0</v>
      </c>
      <c r="H664" s="14">
        <f>TRUNC(G664*D664,1)</f>
        <v>0</v>
      </c>
      <c r="I664" s="13">
        <f>단가대비표!V172</f>
        <v>0</v>
      </c>
      <c r="J664" s="14">
        <f>TRUNC(I664*D664,1)</f>
        <v>0</v>
      </c>
      <c r="K664" s="13">
        <f>TRUNC(E664+G664+I664,1)</f>
        <v>0</v>
      </c>
      <c r="L664" s="14">
        <f>TRUNC(F664+H664+J664,1)</f>
        <v>0</v>
      </c>
      <c r="M664" s="8" t="s">
        <v>52</v>
      </c>
      <c r="N664" s="2" t="s">
        <v>720</v>
      </c>
      <c r="O664" s="2" t="s">
        <v>1706</v>
      </c>
      <c r="P664" s="2" t="s">
        <v>65</v>
      </c>
      <c r="Q664" s="2" t="s">
        <v>65</v>
      </c>
      <c r="R664" s="2" t="s">
        <v>64</v>
      </c>
      <c r="S664" s="3"/>
      <c r="T664" s="3"/>
      <c r="U664" s="3"/>
      <c r="V664" s="3">
        <v>1</v>
      </c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2" t="s">
        <v>52</v>
      </c>
      <c r="AW664" s="2" t="s">
        <v>1711</v>
      </c>
      <c r="AX664" s="2" t="s">
        <v>52</v>
      </c>
      <c r="AY664" s="2" t="s">
        <v>52</v>
      </c>
    </row>
    <row r="665" spans="1:51" ht="30" customHeight="1">
      <c r="A665" s="8" t="s">
        <v>959</v>
      </c>
      <c r="B665" s="8" t="s">
        <v>960</v>
      </c>
      <c r="C665" s="8" t="s">
        <v>789</v>
      </c>
      <c r="D665" s="9">
        <v>1</v>
      </c>
      <c r="E665" s="13">
        <f>TRUNC(SUMIF(V664:V665, RIGHTB(O665, 1), H664:H665)*U665, 2)</f>
        <v>0</v>
      </c>
      <c r="F665" s="14">
        <f>TRUNC(E665*D665,1)</f>
        <v>0</v>
      </c>
      <c r="G665" s="13">
        <v>0</v>
      </c>
      <c r="H665" s="14">
        <f>TRUNC(G665*D665,1)</f>
        <v>0</v>
      </c>
      <c r="I665" s="13">
        <v>0</v>
      </c>
      <c r="J665" s="14">
        <f>TRUNC(I665*D665,1)</f>
        <v>0</v>
      </c>
      <c r="K665" s="13">
        <f>TRUNC(E665+G665+I665,1)</f>
        <v>0</v>
      </c>
      <c r="L665" s="14">
        <f>TRUNC(F665+H665+J665,1)</f>
        <v>0</v>
      </c>
      <c r="M665" s="8" t="s">
        <v>52</v>
      </c>
      <c r="N665" s="2" t="s">
        <v>720</v>
      </c>
      <c r="O665" s="2" t="s">
        <v>790</v>
      </c>
      <c r="P665" s="2" t="s">
        <v>65</v>
      </c>
      <c r="Q665" s="2" t="s">
        <v>65</v>
      </c>
      <c r="R665" s="2" t="s">
        <v>65</v>
      </c>
      <c r="S665" s="3">
        <v>1</v>
      </c>
      <c r="T665" s="3">
        <v>0</v>
      </c>
      <c r="U665" s="3">
        <v>0.03</v>
      </c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2" t="s">
        <v>52</v>
      </c>
      <c r="AW665" s="2" t="s">
        <v>1712</v>
      </c>
      <c r="AX665" s="2" t="s">
        <v>52</v>
      </c>
      <c r="AY665" s="2" t="s">
        <v>52</v>
      </c>
    </row>
    <row r="666" spans="1:51" ht="30" customHeight="1">
      <c r="A666" s="8" t="s">
        <v>888</v>
      </c>
      <c r="B666" s="8" t="s">
        <v>52</v>
      </c>
      <c r="C666" s="8" t="s">
        <v>52</v>
      </c>
      <c r="D666" s="9"/>
      <c r="E666" s="13"/>
      <c r="F666" s="14">
        <f>TRUNC(SUMIF(N664:N665, N663, F664:F665),0)</f>
        <v>0</v>
      </c>
      <c r="G666" s="13"/>
      <c r="H666" s="14">
        <f>TRUNC(SUMIF(N664:N665, N663, H664:H665),0)</f>
        <v>0</v>
      </c>
      <c r="I666" s="13"/>
      <c r="J666" s="14">
        <f>TRUNC(SUMIF(N664:N665, N663, J664:J665),0)</f>
        <v>0</v>
      </c>
      <c r="K666" s="13"/>
      <c r="L666" s="14">
        <f>F666+H666+J666</f>
        <v>0</v>
      </c>
      <c r="M666" s="8" t="s">
        <v>52</v>
      </c>
      <c r="N666" s="2" t="s">
        <v>212</v>
      </c>
      <c r="O666" s="2" t="s">
        <v>212</v>
      </c>
      <c r="P666" s="2" t="s">
        <v>52</v>
      </c>
      <c r="Q666" s="2" t="s">
        <v>52</v>
      </c>
      <c r="R666" s="2" t="s">
        <v>52</v>
      </c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2" t="s">
        <v>52</v>
      </c>
      <c r="AW666" s="2" t="s">
        <v>52</v>
      </c>
      <c r="AX666" s="2" t="s">
        <v>52</v>
      </c>
      <c r="AY666" s="2" t="s">
        <v>52</v>
      </c>
    </row>
    <row r="667" spans="1:51" ht="30" customHeight="1">
      <c r="A667" s="9"/>
      <c r="B667" s="9"/>
      <c r="C667" s="9"/>
      <c r="D667" s="9"/>
      <c r="E667" s="13"/>
      <c r="F667" s="14"/>
      <c r="G667" s="13"/>
      <c r="H667" s="14"/>
      <c r="I667" s="13"/>
      <c r="J667" s="14"/>
      <c r="K667" s="13"/>
      <c r="L667" s="14"/>
      <c r="M667" s="9"/>
    </row>
    <row r="668" spans="1:51" ht="30" customHeight="1">
      <c r="A668" s="140" t="s">
        <v>1713</v>
      </c>
      <c r="B668" s="140"/>
      <c r="C668" s="140"/>
      <c r="D668" s="140"/>
      <c r="E668" s="141"/>
      <c r="F668" s="142"/>
      <c r="G668" s="141"/>
      <c r="H668" s="142"/>
      <c r="I668" s="141"/>
      <c r="J668" s="142"/>
      <c r="K668" s="141"/>
      <c r="L668" s="142"/>
      <c r="M668" s="140"/>
      <c r="N668" s="1" t="s">
        <v>724</v>
      </c>
    </row>
    <row r="669" spans="1:51" ht="30" customHeight="1">
      <c r="A669" s="8" t="s">
        <v>1705</v>
      </c>
      <c r="B669" s="8" t="s">
        <v>884</v>
      </c>
      <c r="C669" s="8" t="s">
        <v>885</v>
      </c>
      <c r="D669" s="35">
        <v>2.7</v>
      </c>
      <c r="E669" s="13">
        <f>단가대비표!O172</f>
        <v>0</v>
      </c>
      <c r="F669" s="14">
        <f>TRUNC(E669*D669,1)</f>
        <v>0</v>
      </c>
      <c r="G669" s="13">
        <f>단가대비표!P172</f>
        <v>0</v>
      </c>
      <c r="H669" s="14">
        <f>TRUNC(G669*D669,1)</f>
        <v>0</v>
      </c>
      <c r="I669" s="13">
        <f>단가대비표!V172</f>
        <v>0</v>
      </c>
      <c r="J669" s="14">
        <f>TRUNC(I669*D669,1)</f>
        <v>0</v>
      </c>
      <c r="K669" s="13">
        <f>TRUNC(E669+G669+I669,1)</f>
        <v>0</v>
      </c>
      <c r="L669" s="14">
        <f>TRUNC(F669+H669+J669,1)</f>
        <v>0</v>
      </c>
      <c r="M669" s="8" t="s">
        <v>52</v>
      </c>
      <c r="N669" s="2" t="s">
        <v>724</v>
      </c>
      <c r="O669" s="2" t="s">
        <v>1706</v>
      </c>
      <c r="P669" s="2" t="s">
        <v>65</v>
      </c>
      <c r="Q669" s="2" t="s">
        <v>65</v>
      </c>
      <c r="R669" s="2" t="s">
        <v>64</v>
      </c>
      <c r="S669" s="3"/>
      <c r="T669" s="3"/>
      <c r="U669" s="3"/>
      <c r="V669" s="3">
        <v>1</v>
      </c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2" t="s">
        <v>52</v>
      </c>
      <c r="AW669" s="2" t="s">
        <v>1714</v>
      </c>
      <c r="AX669" s="2" t="s">
        <v>52</v>
      </c>
      <c r="AY669" s="2" t="s">
        <v>52</v>
      </c>
    </row>
    <row r="670" spans="1:51" ht="30" customHeight="1">
      <c r="A670" s="8" t="s">
        <v>959</v>
      </c>
      <c r="B670" s="8" t="s">
        <v>960</v>
      </c>
      <c r="C670" s="8" t="s">
        <v>789</v>
      </c>
      <c r="D670" s="9">
        <v>1</v>
      </c>
      <c r="E670" s="13">
        <f>TRUNC(SUMIF(V669:V670, RIGHTB(O670, 1), H669:H670)*U670, 2)</f>
        <v>0</v>
      </c>
      <c r="F670" s="14">
        <f>TRUNC(E670*D670,1)</f>
        <v>0</v>
      </c>
      <c r="G670" s="13">
        <v>0</v>
      </c>
      <c r="H670" s="14">
        <f>TRUNC(G670*D670,1)</f>
        <v>0</v>
      </c>
      <c r="I670" s="13">
        <v>0</v>
      </c>
      <c r="J670" s="14">
        <f>TRUNC(I670*D670,1)</f>
        <v>0</v>
      </c>
      <c r="K670" s="13">
        <f>TRUNC(E670+G670+I670,1)</f>
        <v>0</v>
      </c>
      <c r="L670" s="14">
        <f>TRUNC(F670+H670+J670,1)</f>
        <v>0</v>
      </c>
      <c r="M670" s="8" t="s">
        <v>52</v>
      </c>
      <c r="N670" s="2" t="s">
        <v>724</v>
      </c>
      <c r="O670" s="2" t="s">
        <v>790</v>
      </c>
      <c r="P670" s="2" t="s">
        <v>65</v>
      </c>
      <c r="Q670" s="2" t="s">
        <v>65</v>
      </c>
      <c r="R670" s="2" t="s">
        <v>65</v>
      </c>
      <c r="S670" s="3">
        <v>1</v>
      </c>
      <c r="T670" s="3">
        <v>0</v>
      </c>
      <c r="U670" s="3">
        <v>0.03</v>
      </c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2" t="s">
        <v>52</v>
      </c>
      <c r="AW670" s="2" t="s">
        <v>1715</v>
      </c>
      <c r="AX670" s="2" t="s">
        <v>52</v>
      </c>
      <c r="AY670" s="2" t="s">
        <v>52</v>
      </c>
    </row>
    <row r="671" spans="1:51" ht="30" customHeight="1">
      <c r="A671" s="8" t="s">
        <v>888</v>
      </c>
      <c r="B671" s="8" t="s">
        <v>52</v>
      </c>
      <c r="C671" s="8" t="s">
        <v>52</v>
      </c>
      <c r="D671" s="9"/>
      <c r="E671" s="13"/>
      <c r="F671" s="14">
        <f>TRUNC(SUMIF(N669:N670, N668, F669:F670),0)</f>
        <v>0</v>
      </c>
      <c r="G671" s="13"/>
      <c r="H671" s="14">
        <f>TRUNC(SUMIF(N669:N670, N668, H669:H670),0)</f>
        <v>0</v>
      </c>
      <c r="I671" s="13"/>
      <c r="J671" s="14">
        <f>TRUNC(SUMIF(N669:N670, N668, J669:J670),0)</f>
        <v>0</v>
      </c>
      <c r="K671" s="13"/>
      <c r="L671" s="14">
        <f>F671+H671+J671</f>
        <v>0</v>
      </c>
      <c r="M671" s="8" t="s">
        <v>52</v>
      </c>
      <c r="N671" s="2" t="s">
        <v>212</v>
      </c>
      <c r="O671" s="2" t="s">
        <v>212</v>
      </c>
      <c r="P671" s="2" t="s">
        <v>52</v>
      </c>
      <c r="Q671" s="2" t="s">
        <v>52</v>
      </c>
      <c r="R671" s="2" t="s">
        <v>52</v>
      </c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2" t="s">
        <v>52</v>
      </c>
      <c r="AW671" s="2" t="s">
        <v>52</v>
      </c>
      <c r="AX671" s="2" t="s">
        <v>52</v>
      </c>
      <c r="AY671" s="2" t="s">
        <v>52</v>
      </c>
    </row>
    <row r="672" spans="1:51" ht="30" customHeight="1">
      <c r="A672" s="9"/>
      <c r="B672" s="9"/>
      <c r="C672" s="9"/>
      <c r="D672" s="9"/>
      <c r="E672" s="13"/>
      <c r="F672" s="14"/>
      <c r="G672" s="13"/>
      <c r="H672" s="14"/>
      <c r="I672" s="13"/>
      <c r="J672" s="14"/>
      <c r="K672" s="13"/>
      <c r="L672" s="14"/>
      <c r="M672" s="9"/>
    </row>
    <row r="673" spans="1:51" ht="30" customHeight="1">
      <c r="A673" s="140" t="s">
        <v>1716</v>
      </c>
      <c r="B673" s="140"/>
      <c r="C673" s="140"/>
      <c r="D673" s="140"/>
      <c r="E673" s="141"/>
      <c r="F673" s="142"/>
      <c r="G673" s="141"/>
      <c r="H673" s="142"/>
      <c r="I673" s="141"/>
      <c r="J673" s="142"/>
      <c r="K673" s="141"/>
      <c r="L673" s="142"/>
      <c r="M673" s="140"/>
      <c r="N673" s="1" t="s">
        <v>730</v>
      </c>
    </row>
    <row r="674" spans="1:51" ht="30" customHeight="1">
      <c r="A674" s="8" t="s">
        <v>1718</v>
      </c>
      <c r="B674" s="8" t="s">
        <v>52</v>
      </c>
      <c r="C674" s="8" t="s">
        <v>1719</v>
      </c>
      <c r="D674" s="9">
        <v>1</v>
      </c>
      <c r="E674" s="13">
        <f>단가대비표!O167</f>
        <v>0</v>
      </c>
      <c r="F674" s="14">
        <f>TRUNC(E674*D674,1)</f>
        <v>0</v>
      </c>
      <c r="G674" s="13">
        <f>단가대비표!P167</f>
        <v>0</v>
      </c>
      <c r="H674" s="14">
        <f>TRUNC(G674*D674,1)</f>
        <v>0</v>
      </c>
      <c r="I674" s="13">
        <f>단가대비표!V167</f>
        <v>0</v>
      </c>
      <c r="J674" s="14">
        <f>TRUNC(I674*D674,1)</f>
        <v>0</v>
      </c>
      <c r="K674" s="13">
        <f t="shared" ref="K674:L678" si="139">TRUNC(E674+G674+I674,1)</f>
        <v>0</v>
      </c>
      <c r="L674" s="14">
        <f t="shared" si="139"/>
        <v>0</v>
      </c>
      <c r="M674" s="8" t="s">
        <v>52</v>
      </c>
      <c r="N674" s="2" t="s">
        <v>730</v>
      </c>
      <c r="O674" s="2" t="s">
        <v>1720</v>
      </c>
      <c r="P674" s="2" t="s">
        <v>65</v>
      </c>
      <c r="Q674" s="2" t="s">
        <v>65</v>
      </c>
      <c r="R674" s="2" t="s">
        <v>64</v>
      </c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2" t="s">
        <v>52</v>
      </c>
      <c r="AW674" s="2" t="s">
        <v>1721</v>
      </c>
      <c r="AX674" s="2" t="s">
        <v>52</v>
      </c>
      <c r="AY674" s="2" t="s">
        <v>52</v>
      </c>
    </row>
    <row r="675" spans="1:51" ht="30" customHeight="1">
      <c r="A675" s="8" t="s">
        <v>1722</v>
      </c>
      <c r="B675" s="8" t="s">
        <v>1723</v>
      </c>
      <c r="C675" s="8" t="s">
        <v>1724</v>
      </c>
      <c r="D675" s="9">
        <v>3.7000000000000002E-3</v>
      </c>
      <c r="E675" s="13">
        <f>단가대비표!O170</f>
        <v>0</v>
      </c>
      <c r="F675" s="14">
        <f>TRUNC(E675*D675,1)</f>
        <v>0</v>
      </c>
      <c r="G675" s="13">
        <f>단가대비표!P170</f>
        <v>0</v>
      </c>
      <c r="H675" s="14">
        <f>TRUNC(G675*D675,1)</f>
        <v>0</v>
      </c>
      <c r="I675" s="13">
        <f>단가대비표!V170</f>
        <v>0</v>
      </c>
      <c r="J675" s="14">
        <f>TRUNC(I675*D675,1)</f>
        <v>0</v>
      </c>
      <c r="K675" s="13">
        <f t="shared" si="139"/>
        <v>0</v>
      </c>
      <c r="L675" s="14">
        <f t="shared" si="139"/>
        <v>0</v>
      </c>
      <c r="M675" s="8" t="s">
        <v>52</v>
      </c>
      <c r="N675" s="2" t="s">
        <v>730</v>
      </c>
      <c r="O675" s="2" t="s">
        <v>1725</v>
      </c>
      <c r="P675" s="2" t="s">
        <v>65</v>
      </c>
      <c r="Q675" s="2" t="s">
        <v>65</v>
      </c>
      <c r="R675" s="2" t="s">
        <v>64</v>
      </c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2" t="s">
        <v>52</v>
      </c>
      <c r="AW675" s="2" t="s">
        <v>1726</v>
      </c>
      <c r="AX675" s="2" t="s">
        <v>52</v>
      </c>
      <c r="AY675" s="2" t="s">
        <v>52</v>
      </c>
    </row>
    <row r="676" spans="1:51" ht="30" customHeight="1">
      <c r="A676" s="8" t="s">
        <v>1727</v>
      </c>
      <c r="B676" s="8" t="s">
        <v>884</v>
      </c>
      <c r="C676" s="8" t="s">
        <v>885</v>
      </c>
      <c r="D676" s="9">
        <v>0.09</v>
      </c>
      <c r="E676" s="13">
        <f>단가대비표!O175</f>
        <v>0</v>
      </c>
      <c r="F676" s="14">
        <f>TRUNC(E676*D676,1)</f>
        <v>0</v>
      </c>
      <c r="G676" s="13">
        <f>단가대비표!P175</f>
        <v>0</v>
      </c>
      <c r="H676" s="14">
        <f>TRUNC(G676*D676,1)</f>
        <v>0</v>
      </c>
      <c r="I676" s="13">
        <f>단가대비표!V175</f>
        <v>0</v>
      </c>
      <c r="J676" s="14">
        <f>TRUNC(I676*D676,1)</f>
        <v>0</v>
      </c>
      <c r="K676" s="13">
        <f t="shared" si="139"/>
        <v>0</v>
      </c>
      <c r="L676" s="14">
        <f t="shared" si="139"/>
        <v>0</v>
      </c>
      <c r="M676" s="8" t="s">
        <v>52</v>
      </c>
      <c r="N676" s="2" t="s">
        <v>730</v>
      </c>
      <c r="O676" s="2" t="s">
        <v>1728</v>
      </c>
      <c r="P676" s="2" t="s">
        <v>65</v>
      </c>
      <c r="Q676" s="2" t="s">
        <v>65</v>
      </c>
      <c r="R676" s="2" t="s">
        <v>64</v>
      </c>
      <c r="S676" s="3"/>
      <c r="T676" s="3"/>
      <c r="U676" s="3"/>
      <c r="V676" s="3">
        <v>1</v>
      </c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2" t="s">
        <v>52</v>
      </c>
      <c r="AW676" s="2" t="s">
        <v>1729</v>
      </c>
      <c r="AX676" s="2" t="s">
        <v>52</v>
      </c>
      <c r="AY676" s="2" t="s">
        <v>52</v>
      </c>
    </row>
    <row r="677" spans="1:51" ht="30" customHeight="1">
      <c r="A677" s="8" t="s">
        <v>1730</v>
      </c>
      <c r="B677" s="8" t="s">
        <v>884</v>
      </c>
      <c r="C677" s="8" t="s">
        <v>885</v>
      </c>
      <c r="D677" s="9">
        <v>0.24</v>
      </c>
      <c r="E677" s="13">
        <f>단가대비표!O176</f>
        <v>0</v>
      </c>
      <c r="F677" s="14">
        <f>TRUNC(E677*D677,1)</f>
        <v>0</v>
      </c>
      <c r="G677" s="13">
        <f>단가대비표!P176</f>
        <v>0</v>
      </c>
      <c r="H677" s="14">
        <f>TRUNC(G677*D677,1)</f>
        <v>0</v>
      </c>
      <c r="I677" s="13">
        <f>단가대비표!V176</f>
        <v>0</v>
      </c>
      <c r="J677" s="14">
        <f>TRUNC(I677*D677,1)</f>
        <v>0</v>
      </c>
      <c r="K677" s="13">
        <f t="shared" si="139"/>
        <v>0</v>
      </c>
      <c r="L677" s="14">
        <f t="shared" si="139"/>
        <v>0</v>
      </c>
      <c r="M677" s="8" t="s">
        <v>52</v>
      </c>
      <c r="N677" s="2" t="s">
        <v>730</v>
      </c>
      <c r="O677" s="2" t="s">
        <v>1731</v>
      </c>
      <c r="P677" s="2" t="s">
        <v>65</v>
      </c>
      <c r="Q677" s="2" t="s">
        <v>65</v>
      </c>
      <c r="R677" s="2" t="s">
        <v>64</v>
      </c>
      <c r="S677" s="3"/>
      <c r="T677" s="3"/>
      <c r="U677" s="3"/>
      <c r="V677" s="3">
        <v>1</v>
      </c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2" t="s">
        <v>52</v>
      </c>
      <c r="AW677" s="2" t="s">
        <v>1732</v>
      </c>
      <c r="AX677" s="2" t="s">
        <v>52</v>
      </c>
      <c r="AY677" s="2" t="s">
        <v>52</v>
      </c>
    </row>
    <row r="678" spans="1:51" ht="30" customHeight="1">
      <c r="A678" s="8" t="s">
        <v>959</v>
      </c>
      <c r="B678" s="8" t="s">
        <v>960</v>
      </c>
      <c r="C678" s="8" t="s">
        <v>789</v>
      </c>
      <c r="D678" s="9">
        <v>1</v>
      </c>
      <c r="E678" s="13">
        <f>TRUNC(SUMIF(V674:V678, RIGHTB(O678, 1), H674:H678)*U678, 2)</f>
        <v>0</v>
      </c>
      <c r="F678" s="14">
        <f>TRUNC(E678*D678,1)</f>
        <v>0</v>
      </c>
      <c r="G678" s="13">
        <v>0</v>
      </c>
      <c r="H678" s="14">
        <f>TRUNC(G678*D678,1)</f>
        <v>0</v>
      </c>
      <c r="I678" s="13">
        <v>0</v>
      </c>
      <c r="J678" s="14">
        <f>TRUNC(I678*D678,1)</f>
        <v>0</v>
      </c>
      <c r="K678" s="13">
        <f t="shared" si="139"/>
        <v>0</v>
      </c>
      <c r="L678" s="14">
        <f t="shared" si="139"/>
        <v>0</v>
      </c>
      <c r="M678" s="8" t="s">
        <v>52</v>
      </c>
      <c r="N678" s="2" t="s">
        <v>730</v>
      </c>
      <c r="O678" s="2" t="s">
        <v>790</v>
      </c>
      <c r="P678" s="2" t="s">
        <v>65</v>
      </c>
      <c r="Q678" s="2" t="s">
        <v>65</v>
      </c>
      <c r="R678" s="2" t="s">
        <v>65</v>
      </c>
      <c r="S678" s="3">
        <v>1</v>
      </c>
      <c r="T678" s="3">
        <v>0</v>
      </c>
      <c r="U678" s="3">
        <v>0.03</v>
      </c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2" t="s">
        <v>52</v>
      </c>
      <c r="AW678" s="2" t="s">
        <v>1733</v>
      </c>
      <c r="AX678" s="2" t="s">
        <v>52</v>
      </c>
      <c r="AY678" s="2" t="s">
        <v>52</v>
      </c>
    </row>
    <row r="679" spans="1:51" ht="30" customHeight="1">
      <c r="A679" s="8" t="s">
        <v>888</v>
      </c>
      <c r="B679" s="8" t="s">
        <v>52</v>
      </c>
      <c r="C679" s="8" t="s">
        <v>52</v>
      </c>
      <c r="D679" s="9"/>
      <c r="E679" s="13"/>
      <c r="F679" s="14">
        <f>TRUNC(SUMIF(N674:N678, N673, F674:F678),0)</f>
        <v>0</v>
      </c>
      <c r="G679" s="13"/>
      <c r="H679" s="14">
        <f>TRUNC(SUMIF(N674:N678, N673, H674:H678),0)</f>
        <v>0</v>
      </c>
      <c r="I679" s="13"/>
      <c r="J679" s="14">
        <f>TRUNC(SUMIF(N674:N678, N673, J674:J678),0)</f>
        <v>0</v>
      </c>
      <c r="K679" s="13"/>
      <c r="L679" s="14">
        <f>F679+H679+J679</f>
        <v>0</v>
      </c>
      <c r="M679" s="8" t="s">
        <v>52</v>
      </c>
      <c r="N679" s="2" t="s">
        <v>212</v>
      </c>
      <c r="O679" s="2" t="s">
        <v>212</v>
      </c>
      <c r="P679" s="2" t="s">
        <v>52</v>
      </c>
      <c r="Q679" s="2" t="s">
        <v>52</v>
      </c>
      <c r="R679" s="2" t="s">
        <v>52</v>
      </c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2" t="s">
        <v>52</v>
      </c>
      <c r="AW679" s="2" t="s">
        <v>52</v>
      </c>
      <c r="AX679" s="2" t="s">
        <v>52</v>
      </c>
      <c r="AY679" s="2" t="s">
        <v>52</v>
      </c>
    </row>
    <row r="680" spans="1:51" ht="30" customHeight="1">
      <c r="A680" s="9"/>
      <c r="B680" s="9"/>
      <c r="C680" s="9"/>
      <c r="D680" s="9"/>
      <c r="E680" s="13"/>
      <c r="F680" s="14"/>
      <c r="G680" s="13"/>
      <c r="H680" s="14"/>
      <c r="I680" s="13"/>
      <c r="J680" s="14"/>
      <c r="K680" s="13"/>
      <c r="L680" s="14"/>
      <c r="M680" s="9"/>
    </row>
    <row r="681" spans="1:51" ht="30" customHeight="1">
      <c r="A681" s="140" t="s">
        <v>1734</v>
      </c>
      <c r="B681" s="140"/>
      <c r="C681" s="140"/>
      <c r="D681" s="140"/>
      <c r="E681" s="141"/>
      <c r="F681" s="142"/>
      <c r="G681" s="141"/>
      <c r="H681" s="142"/>
      <c r="I681" s="141"/>
      <c r="J681" s="142"/>
      <c r="K681" s="141"/>
      <c r="L681" s="142"/>
      <c r="M681" s="140"/>
      <c r="N681" s="1" t="s">
        <v>396</v>
      </c>
    </row>
    <row r="682" spans="1:51" ht="30" customHeight="1">
      <c r="A682" s="8" t="s">
        <v>1052</v>
      </c>
      <c r="B682" s="8" t="s">
        <v>884</v>
      </c>
      <c r="C682" s="8" t="s">
        <v>885</v>
      </c>
      <c r="D682" s="9">
        <v>0.249</v>
      </c>
      <c r="E682" s="13">
        <f>단가대비표!O180</f>
        <v>0</v>
      </c>
      <c r="F682" s="14">
        <f>TRUNC(E682*D682,1)</f>
        <v>0</v>
      </c>
      <c r="G682" s="13">
        <f>단가대비표!P180</f>
        <v>0</v>
      </c>
      <c r="H682" s="14">
        <f>TRUNC(G682*D682,1)</f>
        <v>0</v>
      </c>
      <c r="I682" s="13">
        <f>단가대비표!V180</f>
        <v>0</v>
      </c>
      <c r="J682" s="14">
        <f>TRUNC(I682*D682,1)</f>
        <v>0</v>
      </c>
      <c r="K682" s="13">
        <f>TRUNC(E682+G682+I682,1)</f>
        <v>0</v>
      </c>
      <c r="L682" s="14">
        <f>TRUNC(F682+H682+J682,1)</f>
        <v>0</v>
      </c>
      <c r="M682" s="8" t="s">
        <v>52</v>
      </c>
      <c r="N682" s="2" t="s">
        <v>396</v>
      </c>
      <c r="O682" s="2" t="s">
        <v>1053</v>
      </c>
      <c r="P682" s="2" t="s">
        <v>65</v>
      </c>
      <c r="Q682" s="2" t="s">
        <v>65</v>
      </c>
      <c r="R682" s="2" t="s">
        <v>64</v>
      </c>
      <c r="S682" s="3"/>
      <c r="T682" s="3"/>
      <c r="U682" s="3"/>
      <c r="V682" s="3">
        <v>1</v>
      </c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2" t="s">
        <v>52</v>
      </c>
      <c r="AW682" s="2" t="s">
        <v>1736</v>
      </c>
      <c r="AX682" s="2" t="s">
        <v>52</v>
      </c>
      <c r="AY682" s="2" t="s">
        <v>52</v>
      </c>
    </row>
    <row r="683" spans="1:51" ht="30" customHeight="1">
      <c r="A683" s="8" t="s">
        <v>959</v>
      </c>
      <c r="B683" s="8" t="s">
        <v>960</v>
      </c>
      <c r="C683" s="8" t="s">
        <v>789</v>
      </c>
      <c r="D683" s="9">
        <v>1</v>
      </c>
      <c r="E683" s="13">
        <f>TRUNC(SUMIF(V682:V683, RIGHTB(O683, 1), H682:H683)*U683, 2)</f>
        <v>0</v>
      </c>
      <c r="F683" s="14">
        <f>TRUNC(E683*D683,1)</f>
        <v>0</v>
      </c>
      <c r="G683" s="13">
        <v>0</v>
      </c>
      <c r="H683" s="14">
        <f>TRUNC(G683*D683,1)</f>
        <v>0</v>
      </c>
      <c r="I683" s="13">
        <v>0</v>
      </c>
      <c r="J683" s="14">
        <f>TRUNC(I683*D683,1)</f>
        <v>0</v>
      </c>
      <c r="K683" s="13">
        <f>TRUNC(E683+G683+I683,1)</f>
        <v>0</v>
      </c>
      <c r="L683" s="14">
        <f>TRUNC(F683+H683+J683,1)</f>
        <v>0</v>
      </c>
      <c r="M683" s="8" t="s">
        <v>52</v>
      </c>
      <c r="N683" s="2" t="s">
        <v>396</v>
      </c>
      <c r="O683" s="2" t="s">
        <v>790</v>
      </c>
      <c r="P683" s="2" t="s">
        <v>65</v>
      </c>
      <c r="Q683" s="2" t="s">
        <v>65</v>
      </c>
      <c r="R683" s="2" t="s">
        <v>65</v>
      </c>
      <c r="S683" s="3">
        <v>1</v>
      </c>
      <c r="T683" s="3">
        <v>0</v>
      </c>
      <c r="U683" s="3">
        <v>0.03</v>
      </c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2" t="s">
        <v>52</v>
      </c>
      <c r="AW683" s="2" t="s">
        <v>1737</v>
      </c>
      <c r="AX683" s="2" t="s">
        <v>52</v>
      </c>
      <c r="AY683" s="2" t="s">
        <v>52</v>
      </c>
    </row>
    <row r="684" spans="1:51" ht="30" customHeight="1">
      <c r="A684" s="8" t="s">
        <v>888</v>
      </c>
      <c r="B684" s="8" t="s">
        <v>52</v>
      </c>
      <c r="C684" s="8" t="s">
        <v>52</v>
      </c>
      <c r="D684" s="9"/>
      <c r="E684" s="13"/>
      <c r="F684" s="14">
        <f>TRUNC(SUMIF(N682:N683, N681, F682:F683),0)</f>
        <v>0</v>
      </c>
      <c r="G684" s="13"/>
      <c r="H684" s="14">
        <f>TRUNC(SUMIF(N682:N683, N681, H682:H683),0)</f>
        <v>0</v>
      </c>
      <c r="I684" s="13"/>
      <c r="J684" s="14">
        <f>TRUNC(SUMIF(N682:N683, N681, J682:J683),0)</f>
        <v>0</v>
      </c>
      <c r="K684" s="13"/>
      <c r="L684" s="14">
        <f>F684+H684+J684</f>
        <v>0</v>
      </c>
      <c r="M684" s="8" t="s">
        <v>52</v>
      </c>
      <c r="N684" s="2" t="s">
        <v>212</v>
      </c>
      <c r="O684" s="2" t="s">
        <v>212</v>
      </c>
      <c r="P684" s="2" t="s">
        <v>52</v>
      </c>
      <c r="Q684" s="2" t="s">
        <v>52</v>
      </c>
      <c r="R684" s="2" t="s">
        <v>52</v>
      </c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2" t="s">
        <v>52</v>
      </c>
      <c r="AW684" s="2" t="s">
        <v>52</v>
      </c>
      <c r="AX684" s="2" t="s">
        <v>52</v>
      </c>
      <c r="AY684" s="2" t="s">
        <v>52</v>
      </c>
    </row>
    <row r="685" spans="1:51" ht="30" customHeight="1">
      <c r="A685" s="9"/>
      <c r="B685" s="9"/>
      <c r="C685" s="9"/>
      <c r="D685" s="9"/>
      <c r="E685" s="13"/>
      <c r="F685" s="14"/>
      <c r="G685" s="13"/>
      <c r="H685" s="14"/>
      <c r="I685" s="13"/>
      <c r="J685" s="14"/>
      <c r="K685" s="13"/>
      <c r="L685" s="14"/>
      <c r="M685" s="9"/>
    </row>
    <row r="686" spans="1:51" ht="30" customHeight="1">
      <c r="A686" s="140" t="s">
        <v>1738</v>
      </c>
      <c r="B686" s="140"/>
      <c r="C686" s="140"/>
      <c r="D686" s="140"/>
      <c r="E686" s="141"/>
      <c r="F686" s="142"/>
      <c r="G686" s="141"/>
      <c r="H686" s="142"/>
      <c r="I686" s="141"/>
      <c r="J686" s="142"/>
      <c r="K686" s="141"/>
      <c r="L686" s="142"/>
      <c r="M686" s="140"/>
      <c r="N686" s="1" t="s">
        <v>401</v>
      </c>
    </row>
    <row r="687" spans="1:51" ht="30" customHeight="1">
      <c r="A687" s="8" t="s">
        <v>1052</v>
      </c>
      <c r="B687" s="8" t="s">
        <v>884</v>
      </c>
      <c r="C687" s="8" t="s">
        <v>885</v>
      </c>
      <c r="D687" s="35">
        <f>0.117*90%</f>
        <v>0.1053</v>
      </c>
      <c r="E687" s="13">
        <f>단가대비표!O180</f>
        <v>0</v>
      </c>
      <c r="F687" s="14">
        <f>TRUNC(E687*D687,1)</f>
        <v>0</v>
      </c>
      <c r="G687" s="13">
        <f>단가대비표!P180</f>
        <v>0</v>
      </c>
      <c r="H687" s="14">
        <f>TRUNC(G687*D687,1)</f>
        <v>0</v>
      </c>
      <c r="I687" s="13">
        <f>단가대비표!V180</f>
        <v>0</v>
      </c>
      <c r="J687" s="14">
        <f>TRUNC(I687*D687,1)</f>
        <v>0</v>
      </c>
      <c r="K687" s="13">
        <f>TRUNC(E687+G687+I687,1)</f>
        <v>0</v>
      </c>
      <c r="L687" s="14">
        <f>TRUNC(F687+H687+J687,1)</f>
        <v>0</v>
      </c>
      <c r="M687" s="8" t="s">
        <v>52</v>
      </c>
      <c r="N687" s="2" t="s">
        <v>401</v>
      </c>
      <c r="O687" s="2" t="s">
        <v>1053</v>
      </c>
      <c r="P687" s="2" t="s">
        <v>65</v>
      </c>
      <c r="Q687" s="2" t="s">
        <v>65</v>
      </c>
      <c r="R687" s="2" t="s">
        <v>64</v>
      </c>
      <c r="S687" s="3"/>
      <c r="T687" s="3"/>
      <c r="U687" s="3"/>
      <c r="V687" s="3">
        <v>1</v>
      </c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2" t="s">
        <v>52</v>
      </c>
      <c r="AW687" s="2" t="s">
        <v>1739</v>
      </c>
      <c r="AX687" s="2" t="s">
        <v>52</v>
      </c>
      <c r="AY687" s="2" t="s">
        <v>52</v>
      </c>
    </row>
    <row r="688" spans="1:51" ht="30" customHeight="1">
      <c r="A688" s="8" t="s">
        <v>959</v>
      </c>
      <c r="B688" s="8" t="s">
        <v>960</v>
      </c>
      <c r="C688" s="8" t="s">
        <v>789</v>
      </c>
      <c r="D688" s="9">
        <v>1</v>
      </c>
      <c r="E688" s="13">
        <f>TRUNC(SUMIF(V687:V688, RIGHTB(O688, 1), H687:H688)*U688, 2)</f>
        <v>0</v>
      </c>
      <c r="F688" s="14">
        <f>TRUNC(E688*D688,1)</f>
        <v>0</v>
      </c>
      <c r="G688" s="13">
        <v>0</v>
      </c>
      <c r="H688" s="14">
        <f>TRUNC(G688*D688,1)</f>
        <v>0</v>
      </c>
      <c r="I688" s="13">
        <v>0</v>
      </c>
      <c r="J688" s="14">
        <f>TRUNC(I688*D688,1)</f>
        <v>0</v>
      </c>
      <c r="K688" s="13">
        <f>TRUNC(E688+G688+I688,1)</f>
        <v>0</v>
      </c>
      <c r="L688" s="14">
        <f>TRUNC(F688+H688+J688,1)</f>
        <v>0</v>
      </c>
      <c r="M688" s="8" t="s">
        <v>52</v>
      </c>
      <c r="N688" s="2" t="s">
        <v>401</v>
      </c>
      <c r="O688" s="2" t="s">
        <v>790</v>
      </c>
      <c r="P688" s="2" t="s">
        <v>65</v>
      </c>
      <c r="Q688" s="2" t="s">
        <v>65</v>
      </c>
      <c r="R688" s="2" t="s">
        <v>65</v>
      </c>
      <c r="S688" s="3">
        <v>1</v>
      </c>
      <c r="T688" s="3">
        <v>0</v>
      </c>
      <c r="U688" s="3">
        <v>0.03</v>
      </c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2" t="s">
        <v>52</v>
      </c>
      <c r="AW688" s="2" t="s">
        <v>1740</v>
      </c>
      <c r="AX688" s="2" t="s">
        <v>52</v>
      </c>
      <c r="AY688" s="2" t="s">
        <v>52</v>
      </c>
    </row>
    <row r="689" spans="1:51" ht="30" customHeight="1">
      <c r="A689" s="8" t="s">
        <v>888</v>
      </c>
      <c r="B689" s="8" t="s">
        <v>52</v>
      </c>
      <c r="C689" s="8" t="s">
        <v>52</v>
      </c>
      <c r="D689" s="9"/>
      <c r="E689" s="13"/>
      <c r="F689" s="14">
        <f>TRUNC(SUMIF(N687:N688, N686, F687:F688),0)</f>
        <v>0</v>
      </c>
      <c r="G689" s="13"/>
      <c r="H689" s="14">
        <f>TRUNC(SUMIF(N687:N688, N686, H687:H688),0)</f>
        <v>0</v>
      </c>
      <c r="I689" s="13"/>
      <c r="J689" s="14">
        <f>TRUNC(SUMIF(N687:N688, N686, J687:J688),0)</f>
        <v>0</v>
      </c>
      <c r="K689" s="13"/>
      <c r="L689" s="14">
        <f>F689+H689+J689</f>
        <v>0</v>
      </c>
      <c r="M689" s="8" t="s">
        <v>52</v>
      </c>
      <c r="N689" s="2" t="s">
        <v>212</v>
      </c>
      <c r="O689" s="2" t="s">
        <v>212</v>
      </c>
      <c r="P689" s="2" t="s">
        <v>52</v>
      </c>
      <c r="Q689" s="2" t="s">
        <v>52</v>
      </c>
      <c r="R689" s="2" t="s">
        <v>52</v>
      </c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2" t="s">
        <v>52</v>
      </c>
      <c r="AW689" s="2" t="s">
        <v>52</v>
      </c>
      <c r="AX689" s="2" t="s">
        <v>52</v>
      </c>
      <c r="AY689" s="2" t="s">
        <v>52</v>
      </c>
    </row>
    <row r="690" spans="1:51" ht="30" customHeight="1">
      <c r="A690" s="9"/>
      <c r="B690" s="9"/>
      <c r="C690" s="9"/>
      <c r="D690" s="9"/>
      <c r="E690" s="13"/>
      <c r="F690" s="14"/>
      <c r="G690" s="13"/>
      <c r="H690" s="14"/>
      <c r="I690" s="13"/>
      <c r="J690" s="14"/>
      <c r="K690" s="13"/>
      <c r="L690" s="14"/>
      <c r="M690" s="9"/>
    </row>
    <row r="691" spans="1:51" ht="30" customHeight="1">
      <c r="A691" s="140" t="s">
        <v>1741</v>
      </c>
      <c r="B691" s="140"/>
      <c r="C691" s="140"/>
      <c r="D691" s="140"/>
      <c r="E691" s="141"/>
      <c r="F691" s="142"/>
      <c r="G691" s="141"/>
      <c r="H691" s="142"/>
      <c r="I691" s="141"/>
      <c r="J691" s="142"/>
      <c r="K691" s="141"/>
      <c r="L691" s="142"/>
      <c r="M691" s="140"/>
      <c r="N691" s="1" t="s">
        <v>406</v>
      </c>
    </row>
    <row r="692" spans="1:51" ht="30" customHeight="1">
      <c r="A692" s="8" t="s">
        <v>1052</v>
      </c>
      <c r="B692" s="8" t="s">
        <v>884</v>
      </c>
      <c r="C692" s="8" t="s">
        <v>885</v>
      </c>
      <c r="D692" s="35">
        <f>0.155*90%</f>
        <v>0.13950000000000001</v>
      </c>
      <c r="E692" s="13">
        <f>단가대비표!O180</f>
        <v>0</v>
      </c>
      <c r="F692" s="14">
        <f>TRUNC(E692*D692,1)</f>
        <v>0</v>
      </c>
      <c r="G692" s="13">
        <f>단가대비표!P180</f>
        <v>0</v>
      </c>
      <c r="H692" s="14">
        <f>TRUNC(G692*D692,1)</f>
        <v>0</v>
      </c>
      <c r="I692" s="13">
        <f>단가대비표!V180</f>
        <v>0</v>
      </c>
      <c r="J692" s="14">
        <f>TRUNC(I692*D692,1)</f>
        <v>0</v>
      </c>
      <c r="K692" s="13">
        <f>TRUNC(E692+G692+I692,1)</f>
        <v>0</v>
      </c>
      <c r="L692" s="14">
        <f>TRUNC(F692+H692+J692,1)</f>
        <v>0</v>
      </c>
      <c r="M692" s="8" t="s">
        <v>52</v>
      </c>
      <c r="N692" s="2" t="s">
        <v>406</v>
      </c>
      <c r="O692" s="2" t="s">
        <v>1053</v>
      </c>
      <c r="P692" s="2" t="s">
        <v>65</v>
      </c>
      <c r="Q692" s="2" t="s">
        <v>65</v>
      </c>
      <c r="R692" s="2" t="s">
        <v>64</v>
      </c>
      <c r="S692" s="3"/>
      <c r="T692" s="3"/>
      <c r="U692" s="3"/>
      <c r="V692" s="3">
        <v>1</v>
      </c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2" t="s">
        <v>52</v>
      </c>
      <c r="AW692" s="2" t="s">
        <v>1742</v>
      </c>
      <c r="AX692" s="2" t="s">
        <v>52</v>
      </c>
      <c r="AY692" s="2" t="s">
        <v>52</v>
      </c>
    </row>
    <row r="693" spans="1:51" ht="30" customHeight="1">
      <c r="A693" s="8" t="s">
        <v>959</v>
      </c>
      <c r="B693" s="8" t="s">
        <v>960</v>
      </c>
      <c r="C693" s="8" t="s">
        <v>789</v>
      </c>
      <c r="D693" s="9">
        <v>1</v>
      </c>
      <c r="E693" s="13">
        <f>TRUNC(SUMIF(V692:V693, RIGHTB(O693, 1), H692:H693)*U693, 2)</f>
        <v>0</v>
      </c>
      <c r="F693" s="14">
        <f>TRUNC(E693*D693,1)</f>
        <v>0</v>
      </c>
      <c r="G693" s="13">
        <v>0</v>
      </c>
      <c r="H693" s="14">
        <f>TRUNC(G693*D693,1)</f>
        <v>0</v>
      </c>
      <c r="I693" s="13">
        <v>0</v>
      </c>
      <c r="J693" s="14">
        <f>TRUNC(I693*D693,1)</f>
        <v>0</v>
      </c>
      <c r="K693" s="13">
        <f>TRUNC(E693+G693+I693,1)</f>
        <v>0</v>
      </c>
      <c r="L693" s="14">
        <f>TRUNC(F693+H693+J693,1)</f>
        <v>0</v>
      </c>
      <c r="M693" s="8" t="s">
        <v>52</v>
      </c>
      <c r="N693" s="2" t="s">
        <v>406</v>
      </c>
      <c r="O693" s="2" t="s">
        <v>790</v>
      </c>
      <c r="P693" s="2" t="s">
        <v>65</v>
      </c>
      <c r="Q693" s="2" t="s">
        <v>65</v>
      </c>
      <c r="R693" s="2" t="s">
        <v>65</v>
      </c>
      <c r="S693" s="3">
        <v>1</v>
      </c>
      <c r="T693" s="3">
        <v>0</v>
      </c>
      <c r="U693" s="3">
        <v>0.03</v>
      </c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2" t="s">
        <v>52</v>
      </c>
      <c r="AW693" s="2" t="s">
        <v>1743</v>
      </c>
      <c r="AX693" s="2" t="s">
        <v>52</v>
      </c>
      <c r="AY693" s="2" t="s">
        <v>52</v>
      </c>
    </row>
    <row r="694" spans="1:51" ht="30" customHeight="1">
      <c r="A694" s="8" t="s">
        <v>888</v>
      </c>
      <c r="B694" s="8" t="s">
        <v>52</v>
      </c>
      <c r="C694" s="8" t="s">
        <v>52</v>
      </c>
      <c r="D694" s="9"/>
      <c r="E694" s="13"/>
      <c r="F694" s="14">
        <f>TRUNC(SUMIF(N692:N693, N691, F692:F693),0)</f>
        <v>0</v>
      </c>
      <c r="G694" s="13"/>
      <c r="H694" s="14">
        <f>TRUNC(SUMIF(N692:N693, N691, H692:H693),0)</f>
        <v>0</v>
      </c>
      <c r="I694" s="13"/>
      <c r="J694" s="14">
        <f>TRUNC(SUMIF(N692:N693, N691, J692:J693),0)</f>
        <v>0</v>
      </c>
      <c r="K694" s="13"/>
      <c r="L694" s="14">
        <f>F694+H694+J694</f>
        <v>0</v>
      </c>
      <c r="M694" s="8" t="s">
        <v>52</v>
      </c>
      <c r="N694" s="2" t="s">
        <v>212</v>
      </c>
      <c r="O694" s="2" t="s">
        <v>212</v>
      </c>
      <c r="P694" s="2" t="s">
        <v>52</v>
      </c>
      <c r="Q694" s="2" t="s">
        <v>52</v>
      </c>
      <c r="R694" s="2" t="s">
        <v>52</v>
      </c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2" t="s">
        <v>52</v>
      </c>
      <c r="AW694" s="2" t="s">
        <v>52</v>
      </c>
      <c r="AX694" s="2" t="s">
        <v>52</v>
      </c>
      <c r="AY694" s="2" t="s">
        <v>52</v>
      </c>
    </row>
    <row r="695" spans="1:51" ht="30" customHeight="1">
      <c r="A695" s="9"/>
      <c r="B695" s="9"/>
      <c r="C695" s="9"/>
      <c r="D695" s="9"/>
      <c r="E695" s="13"/>
      <c r="F695" s="14"/>
      <c r="G695" s="13"/>
      <c r="H695" s="14"/>
      <c r="I695" s="13"/>
      <c r="J695" s="14"/>
      <c r="K695" s="13"/>
      <c r="L695" s="14"/>
      <c r="M695" s="9"/>
    </row>
    <row r="696" spans="1:51" ht="30" customHeight="1">
      <c r="A696" s="140" t="s">
        <v>1744</v>
      </c>
      <c r="B696" s="140"/>
      <c r="C696" s="140"/>
      <c r="D696" s="140"/>
      <c r="E696" s="141"/>
      <c r="F696" s="142"/>
      <c r="G696" s="141"/>
      <c r="H696" s="142"/>
      <c r="I696" s="141"/>
      <c r="J696" s="142"/>
      <c r="K696" s="141"/>
      <c r="L696" s="142"/>
      <c r="M696" s="140"/>
      <c r="N696" s="1" t="s">
        <v>411</v>
      </c>
    </row>
    <row r="697" spans="1:51" ht="30" customHeight="1">
      <c r="A697" s="8" t="s">
        <v>1052</v>
      </c>
      <c r="B697" s="8" t="s">
        <v>884</v>
      </c>
      <c r="C697" s="8" t="s">
        <v>885</v>
      </c>
      <c r="D697" s="9">
        <v>0.11700000000000001</v>
      </c>
      <c r="E697" s="13">
        <f>단가대비표!O180</f>
        <v>0</v>
      </c>
      <c r="F697" s="14">
        <f>TRUNC(E697*D697,1)</f>
        <v>0</v>
      </c>
      <c r="G697" s="13">
        <f>단가대비표!P180</f>
        <v>0</v>
      </c>
      <c r="H697" s="14">
        <f>TRUNC(G697*D697,1)</f>
        <v>0</v>
      </c>
      <c r="I697" s="13">
        <f>단가대비표!V180</f>
        <v>0</v>
      </c>
      <c r="J697" s="14">
        <f>TRUNC(I697*D697,1)</f>
        <v>0</v>
      </c>
      <c r="K697" s="13">
        <f>TRUNC(E697+G697+I697,1)</f>
        <v>0</v>
      </c>
      <c r="L697" s="14">
        <f>TRUNC(F697+H697+J697,1)</f>
        <v>0</v>
      </c>
      <c r="M697" s="8" t="s">
        <v>52</v>
      </c>
      <c r="N697" s="2" t="s">
        <v>411</v>
      </c>
      <c r="O697" s="2" t="s">
        <v>1053</v>
      </c>
      <c r="P697" s="2" t="s">
        <v>65</v>
      </c>
      <c r="Q697" s="2" t="s">
        <v>65</v>
      </c>
      <c r="R697" s="2" t="s">
        <v>64</v>
      </c>
      <c r="S697" s="3"/>
      <c r="T697" s="3"/>
      <c r="U697" s="3"/>
      <c r="V697" s="3">
        <v>1</v>
      </c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2" t="s">
        <v>52</v>
      </c>
      <c r="AW697" s="2" t="s">
        <v>1745</v>
      </c>
      <c r="AX697" s="2" t="s">
        <v>52</v>
      </c>
      <c r="AY697" s="2" t="s">
        <v>52</v>
      </c>
    </row>
    <row r="698" spans="1:51" ht="30" customHeight="1">
      <c r="A698" s="8" t="s">
        <v>959</v>
      </c>
      <c r="B698" s="8" t="s">
        <v>960</v>
      </c>
      <c r="C698" s="8" t="s">
        <v>789</v>
      </c>
      <c r="D698" s="9">
        <v>1</v>
      </c>
      <c r="E698" s="13">
        <f>TRUNC(SUMIF(V697:V698, RIGHTB(O698, 1), H697:H698)*U698, 2)</f>
        <v>0</v>
      </c>
      <c r="F698" s="14">
        <f>TRUNC(E698*D698,1)</f>
        <v>0</v>
      </c>
      <c r="G698" s="13">
        <v>0</v>
      </c>
      <c r="H698" s="14">
        <f>TRUNC(G698*D698,1)</f>
        <v>0</v>
      </c>
      <c r="I698" s="13">
        <v>0</v>
      </c>
      <c r="J698" s="14">
        <f>TRUNC(I698*D698,1)</f>
        <v>0</v>
      </c>
      <c r="K698" s="13">
        <f>TRUNC(E698+G698+I698,1)</f>
        <v>0</v>
      </c>
      <c r="L698" s="14">
        <f>TRUNC(F698+H698+J698,1)</f>
        <v>0</v>
      </c>
      <c r="M698" s="8" t="s">
        <v>52</v>
      </c>
      <c r="N698" s="2" t="s">
        <v>411</v>
      </c>
      <c r="O698" s="2" t="s">
        <v>790</v>
      </c>
      <c r="P698" s="2" t="s">
        <v>65</v>
      </c>
      <c r="Q698" s="2" t="s">
        <v>65</v>
      </c>
      <c r="R698" s="2" t="s">
        <v>65</v>
      </c>
      <c r="S698" s="3">
        <v>1</v>
      </c>
      <c r="T698" s="3">
        <v>0</v>
      </c>
      <c r="U698" s="3">
        <v>0.03</v>
      </c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2" t="s">
        <v>52</v>
      </c>
      <c r="AW698" s="2" t="s">
        <v>1746</v>
      </c>
      <c r="AX698" s="2" t="s">
        <v>52</v>
      </c>
      <c r="AY698" s="2" t="s">
        <v>52</v>
      </c>
    </row>
    <row r="699" spans="1:51" ht="30" customHeight="1">
      <c r="A699" s="8" t="s">
        <v>888</v>
      </c>
      <c r="B699" s="8" t="s">
        <v>52</v>
      </c>
      <c r="C699" s="8" t="s">
        <v>52</v>
      </c>
      <c r="D699" s="9"/>
      <c r="E699" s="13"/>
      <c r="F699" s="14">
        <f>TRUNC(SUMIF(N697:N698, N696, F697:F698),0)</f>
        <v>0</v>
      </c>
      <c r="G699" s="13"/>
      <c r="H699" s="14">
        <f>TRUNC(SUMIF(N697:N698, N696, H697:H698),0)</f>
        <v>0</v>
      </c>
      <c r="I699" s="13"/>
      <c r="J699" s="14">
        <f>TRUNC(SUMIF(N697:N698, N696, J697:J698),0)</f>
        <v>0</v>
      </c>
      <c r="K699" s="13"/>
      <c r="L699" s="14">
        <f>F699+H699+J699</f>
        <v>0</v>
      </c>
      <c r="M699" s="8" t="s">
        <v>52</v>
      </c>
      <c r="N699" s="2" t="s">
        <v>212</v>
      </c>
      <c r="O699" s="2" t="s">
        <v>212</v>
      </c>
      <c r="P699" s="2" t="s">
        <v>52</v>
      </c>
      <c r="Q699" s="2" t="s">
        <v>52</v>
      </c>
      <c r="R699" s="2" t="s">
        <v>52</v>
      </c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2" t="s">
        <v>52</v>
      </c>
      <c r="AW699" s="2" t="s">
        <v>52</v>
      </c>
      <c r="AX699" s="2" t="s">
        <v>52</v>
      </c>
      <c r="AY699" s="2" t="s">
        <v>52</v>
      </c>
    </row>
    <row r="700" spans="1:51" ht="30" customHeight="1">
      <c r="A700" s="9"/>
      <c r="B700" s="9"/>
      <c r="C700" s="9"/>
      <c r="D700" s="9"/>
      <c r="E700" s="13"/>
      <c r="F700" s="14"/>
      <c r="G700" s="13"/>
      <c r="H700" s="14"/>
      <c r="I700" s="13"/>
      <c r="J700" s="14"/>
      <c r="K700" s="13"/>
      <c r="L700" s="14"/>
      <c r="M700" s="9"/>
    </row>
    <row r="701" spans="1:51" ht="30" customHeight="1">
      <c r="A701" s="140" t="s">
        <v>1747</v>
      </c>
      <c r="B701" s="140"/>
      <c r="C701" s="140"/>
      <c r="D701" s="140"/>
      <c r="E701" s="141"/>
      <c r="F701" s="142"/>
      <c r="G701" s="141"/>
      <c r="H701" s="142"/>
      <c r="I701" s="141"/>
      <c r="J701" s="142"/>
      <c r="K701" s="141"/>
      <c r="L701" s="142"/>
      <c r="M701" s="140"/>
      <c r="N701" s="1" t="s">
        <v>415</v>
      </c>
    </row>
    <row r="702" spans="1:51" ht="30" customHeight="1">
      <c r="A702" s="8" t="s">
        <v>1052</v>
      </c>
      <c r="B702" s="8" t="s">
        <v>884</v>
      </c>
      <c r="C702" s="8" t="s">
        <v>885</v>
      </c>
      <c r="D702" s="9">
        <v>0.11700000000000001</v>
      </c>
      <c r="E702" s="13">
        <f>단가대비표!O180</f>
        <v>0</v>
      </c>
      <c r="F702" s="14">
        <f>TRUNC(E702*D702,1)</f>
        <v>0</v>
      </c>
      <c r="G702" s="13">
        <f>단가대비표!P180</f>
        <v>0</v>
      </c>
      <c r="H702" s="14">
        <f>TRUNC(G702*D702,1)</f>
        <v>0</v>
      </c>
      <c r="I702" s="13">
        <f>단가대비표!V180</f>
        <v>0</v>
      </c>
      <c r="J702" s="14">
        <f>TRUNC(I702*D702,1)</f>
        <v>0</v>
      </c>
      <c r="K702" s="13">
        <f>TRUNC(E702+G702+I702,1)</f>
        <v>0</v>
      </c>
      <c r="L702" s="14">
        <f>TRUNC(F702+H702+J702,1)</f>
        <v>0</v>
      </c>
      <c r="M702" s="8" t="s">
        <v>52</v>
      </c>
      <c r="N702" s="2" t="s">
        <v>415</v>
      </c>
      <c r="O702" s="2" t="s">
        <v>1053</v>
      </c>
      <c r="P702" s="2" t="s">
        <v>65</v>
      </c>
      <c r="Q702" s="2" t="s">
        <v>65</v>
      </c>
      <c r="R702" s="2" t="s">
        <v>64</v>
      </c>
      <c r="S702" s="3"/>
      <c r="T702" s="3"/>
      <c r="U702" s="3"/>
      <c r="V702" s="3">
        <v>1</v>
      </c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2" t="s">
        <v>52</v>
      </c>
      <c r="AW702" s="2" t="s">
        <v>1748</v>
      </c>
      <c r="AX702" s="2" t="s">
        <v>52</v>
      </c>
      <c r="AY702" s="2" t="s">
        <v>52</v>
      </c>
    </row>
    <row r="703" spans="1:51" ht="30" customHeight="1">
      <c r="A703" s="8" t="s">
        <v>959</v>
      </c>
      <c r="B703" s="8" t="s">
        <v>960</v>
      </c>
      <c r="C703" s="8" t="s">
        <v>789</v>
      </c>
      <c r="D703" s="9">
        <v>1</v>
      </c>
      <c r="E703" s="13">
        <f>TRUNC(SUMIF(V702:V703, RIGHTB(O703, 1), H702:H703)*U703, 2)</f>
        <v>0</v>
      </c>
      <c r="F703" s="14">
        <f>TRUNC(E703*D703,1)</f>
        <v>0</v>
      </c>
      <c r="G703" s="13">
        <v>0</v>
      </c>
      <c r="H703" s="14">
        <f>TRUNC(G703*D703,1)</f>
        <v>0</v>
      </c>
      <c r="I703" s="13">
        <v>0</v>
      </c>
      <c r="J703" s="14">
        <f>TRUNC(I703*D703,1)</f>
        <v>0</v>
      </c>
      <c r="K703" s="13">
        <f>TRUNC(E703+G703+I703,1)</f>
        <v>0</v>
      </c>
      <c r="L703" s="14">
        <f>TRUNC(F703+H703+J703,1)</f>
        <v>0</v>
      </c>
      <c r="M703" s="8" t="s">
        <v>52</v>
      </c>
      <c r="N703" s="2" t="s">
        <v>415</v>
      </c>
      <c r="O703" s="2" t="s">
        <v>790</v>
      </c>
      <c r="P703" s="2" t="s">
        <v>65</v>
      </c>
      <c r="Q703" s="2" t="s">
        <v>65</v>
      </c>
      <c r="R703" s="2" t="s">
        <v>65</v>
      </c>
      <c r="S703" s="3">
        <v>1</v>
      </c>
      <c r="T703" s="3">
        <v>0</v>
      </c>
      <c r="U703" s="3">
        <v>0.03</v>
      </c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2" t="s">
        <v>52</v>
      </c>
      <c r="AW703" s="2" t="s">
        <v>1749</v>
      </c>
      <c r="AX703" s="2" t="s">
        <v>52</v>
      </c>
      <c r="AY703" s="2" t="s">
        <v>52</v>
      </c>
    </row>
    <row r="704" spans="1:51" ht="30" customHeight="1">
      <c r="A704" s="8" t="s">
        <v>888</v>
      </c>
      <c r="B704" s="8" t="s">
        <v>52</v>
      </c>
      <c r="C704" s="8" t="s">
        <v>52</v>
      </c>
      <c r="D704" s="9"/>
      <c r="E704" s="13"/>
      <c r="F704" s="14">
        <f>TRUNC(SUMIF(N702:N703, N701, F702:F703),0)</f>
        <v>0</v>
      </c>
      <c r="G704" s="13"/>
      <c r="H704" s="14">
        <f>TRUNC(SUMIF(N702:N703, N701, H702:H703),0)</f>
        <v>0</v>
      </c>
      <c r="I704" s="13"/>
      <c r="J704" s="14">
        <f>TRUNC(SUMIF(N702:N703, N701, J702:J703),0)</f>
        <v>0</v>
      </c>
      <c r="K704" s="13"/>
      <c r="L704" s="14">
        <f>F704+H704+J704</f>
        <v>0</v>
      </c>
      <c r="M704" s="8" t="s">
        <v>52</v>
      </c>
      <c r="N704" s="2" t="s">
        <v>212</v>
      </c>
      <c r="O704" s="2" t="s">
        <v>212</v>
      </c>
      <c r="P704" s="2" t="s">
        <v>52</v>
      </c>
      <c r="Q704" s="2" t="s">
        <v>52</v>
      </c>
      <c r="R704" s="2" t="s">
        <v>52</v>
      </c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2" t="s">
        <v>52</v>
      </c>
      <c r="AW704" s="2" t="s">
        <v>52</v>
      </c>
      <c r="AX704" s="2" t="s">
        <v>52</v>
      </c>
      <c r="AY704" s="2" t="s">
        <v>52</v>
      </c>
    </row>
    <row r="705" spans="1:51" ht="30" customHeight="1">
      <c r="A705" s="9"/>
      <c r="B705" s="9"/>
      <c r="C705" s="9"/>
      <c r="D705" s="9"/>
      <c r="E705" s="13"/>
      <c r="F705" s="14"/>
      <c r="G705" s="13"/>
      <c r="H705" s="14"/>
      <c r="I705" s="13"/>
      <c r="J705" s="14"/>
      <c r="K705" s="13"/>
      <c r="L705" s="14"/>
      <c r="M705" s="9"/>
    </row>
    <row r="706" spans="1:51" ht="30" customHeight="1">
      <c r="A706" s="140" t="s">
        <v>1750</v>
      </c>
      <c r="B706" s="140"/>
      <c r="C706" s="140"/>
      <c r="D706" s="140"/>
      <c r="E706" s="141"/>
      <c r="F706" s="142"/>
      <c r="G706" s="141"/>
      <c r="H706" s="142"/>
      <c r="I706" s="141"/>
      <c r="J706" s="142"/>
      <c r="K706" s="141"/>
      <c r="L706" s="142"/>
      <c r="M706" s="140"/>
      <c r="N706" s="1" t="s">
        <v>419</v>
      </c>
    </row>
    <row r="707" spans="1:51" ht="30" customHeight="1">
      <c r="A707" s="8" t="s">
        <v>1052</v>
      </c>
      <c r="B707" s="8" t="s">
        <v>884</v>
      </c>
      <c r="C707" s="8" t="s">
        <v>885</v>
      </c>
      <c r="D707" s="9">
        <v>0.11700000000000001</v>
      </c>
      <c r="E707" s="13">
        <f>단가대비표!O180</f>
        <v>0</v>
      </c>
      <c r="F707" s="14">
        <f>TRUNC(E707*D707,1)</f>
        <v>0</v>
      </c>
      <c r="G707" s="13">
        <f>단가대비표!P180</f>
        <v>0</v>
      </c>
      <c r="H707" s="14">
        <f>TRUNC(G707*D707,1)</f>
        <v>0</v>
      </c>
      <c r="I707" s="13">
        <f>단가대비표!V180</f>
        <v>0</v>
      </c>
      <c r="J707" s="14">
        <f>TRUNC(I707*D707,1)</f>
        <v>0</v>
      </c>
      <c r="K707" s="13">
        <f>TRUNC(E707+G707+I707,1)</f>
        <v>0</v>
      </c>
      <c r="L707" s="14">
        <f>TRUNC(F707+H707+J707,1)</f>
        <v>0</v>
      </c>
      <c r="M707" s="8" t="s">
        <v>52</v>
      </c>
      <c r="N707" s="2" t="s">
        <v>419</v>
      </c>
      <c r="O707" s="2" t="s">
        <v>1053</v>
      </c>
      <c r="P707" s="2" t="s">
        <v>65</v>
      </c>
      <c r="Q707" s="2" t="s">
        <v>65</v>
      </c>
      <c r="R707" s="2" t="s">
        <v>64</v>
      </c>
      <c r="S707" s="3"/>
      <c r="T707" s="3"/>
      <c r="U707" s="3"/>
      <c r="V707" s="3">
        <v>1</v>
      </c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2" t="s">
        <v>52</v>
      </c>
      <c r="AW707" s="2" t="s">
        <v>1751</v>
      </c>
      <c r="AX707" s="2" t="s">
        <v>52</v>
      </c>
      <c r="AY707" s="2" t="s">
        <v>52</v>
      </c>
    </row>
    <row r="708" spans="1:51" ht="30" customHeight="1">
      <c r="A708" s="8" t="s">
        <v>959</v>
      </c>
      <c r="B708" s="8" t="s">
        <v>960</v>
      </c>
      <c r="C708" s="8" t="s">
        <v>789</v>
      </c>
      <c r="D708" s="9">
        <v>1</v>
      </c>
      <c r="E708" s="13">
        <f>TRUNC(SUMIF(V707:V708, RIGHTB(O708, 1), H707:H708)*U708, 2)</f>
        <v>0</v>
      </c>
      <c r="F708" s="14">
        <f>TRUNC(E708*D708,1)</f>
        <v>0</v>
      </c>
      <c r="G708" s="13">
        <v>0</v>
      </c>
      <c r="H708" s="14">
        <f>TRUNC(G708*D708,1)</f>
        <v>0</v>
      </c>
      <c r="I708" s="13">
        <v>0</v>
      </c>
      <c r="J708" s="14">
        <f>TRUNC(I708*D708,1)</f>
        <v>0</v>
      </c>
      <c r="K708" s="13">
        <f>TRUNC(E708+G708+I708,1)</f>
        <v>0</v>
      </c>
      <c r="L708" s="14">
        <f>TRUNC(F708+H708+J708,1)</f>
        <v>0</v>
      </c>
      <c r="M708" s="8" t="s">
        <v>52</v>
      </c>
      <c r="N708" s="2" t="s">
        <v>419</v>
      </c>
      <c r="O708" s="2" t="s">
        <v>790</v>
      </c>
      <c r="P708" s="2" t="s">
        <v>65</v>
      </c>
      <c r="Q708" s="2" t="s">
        <v>65</v>
      </c>
      <c r="R708" s="2" t="s">
        <v>65</v>
      </c>
      <c r="S708" s="3">
        <v>1</v>
      </c>
      <c r="T708" s="3">
        <v>0</v>
      </c>
      <c r="U708" s="3">
        <v>0.03</v>
      </c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2" t="s">
        <v>52</v>
      </c>
      <c r="AW708" s="2" t="s">
        <v>1752</v>
      </c>
      <c r="AX708" s="2" t="s">
        <v>52</v>
      </c>
      <c r="AY708" s="2" t="s">
        <v>52</v>
      </c>
    </row>
    <row r="709" spans="1:51" ht="30" customHeight="1">
      <c r="A709" s="8" t="s">
        <v>888</v>
      </c>
      <c r="B709" s="8" t="s">
        <v>52</v>
      </c>
      <c r="C709" s="8" t="s">
        <v>52</v>
      </c>
      <c r="D709" s="9"/>
      <c r="E709" s="13"/>
      <c r="F709" s="14">
        <f>TRUNC(SUMIF(N707:N708, N706, F707:F708),0)</f>
        <v>0</v>
      </c>
      <c r="G709" s="13"/>
      <c r="H709" s="14">
        <f>TRUNC(SUMIF(N707:N708, N706, H707:H708),0)</f>
        <v>0</v>
      </c>
      <c r="I709" s="13"/>
      <c r="J709" s="14">
        <f>TRUNC(SUMIF(N707:N708, N706, J707:J708),0)</f>
        <v>0</v>
      </c>
      <c r="K709" s="13"/>
      <c r="L709" s="14">
        <f>F709+H709+J709</f>
        <v>0</v>
      </c>
      <c r="M709" s="8" t="s">
        <v>52</v>
      </c>
      <c r="N709" s="2" t="s">
        <v>212</v>
      </c>
      <c r="O709" s="2" t="s">
        <v>212</v>
      </c>
      <c r="P709" s="2" t="s">
        <v>52</v>
      </c>
      <c r="Q709" s="2" t="s">
        <v>52</v>
      </c>
      <c r="R709" s="2" t="s">
        <v>52</v>
      </c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2" t="s">
        <v>52</v>
      </c>
      <c r="AW709" s="2" t="s">
        <v>52</v>
      </c>
      <c r="AX709" s="2" t="s">
        <v>52</v>
      </c>
      <c r="AY709" s="2" t="s">
        <v>52</v>
      </c>
    </row>
    <row r="710" spans="1:51" ht="30" customHeight="1">
      <c r="A710" s="9"/>
      <c r="B710" s="9"/>
      <c r="C710" s="9"/>
      <c r="D710" s="9"/>
      <c r="E710" s="13"/>
      <c r="F710" s="14"/>
      <c r="G710" s="13"/>
      <c r="H710" s="14"/>
      <c r="I710" s="13"/>
      <c r="J710" s="14"/>
      <c r="K710" s="13"/>
      <c r="L710" s="14"/>
      <c r="M710" s="9"/>
    </row>
    <row r="711" spans="1:51" ht="30" customHeight="1">
      <c r="A711" s="140" t="s">
        <v>1753</v>
      </c>
      <c r="B711" s="140"/>
      <c r="C711" s="140"/>
      <c r="D711" s="140"/>
      <c r="E711" s="141"/>
      <c r="F711" s="142"/>
      <c r="G711" s="141"/>
      <c r="H711" s="142"/>
      <c r="I711" s="141"/>
      <c r="J711" s="142"/>
      <c r="K711" s="141"/>
      <c r="L711" s="142"/>
      <c r="M711" s="140"/>
      <c r="N711" s="1" t="s">
        <v>424</v>
      </c>
    </row>
    <row r="712" spans="1:51" ht="30" customHeight="1">
      <c r="A712" s="8" t="s">
        <v>1052</v>
      </c>
      <c r="B712" s="8" t="s">
        <v>884</v>
      </c>
      <c r="C712" s="8" t="s">
        <v>885</v>
      </c>
      <c r="D712" s="9">
        <v>0.26300000000000001</v>
      </c>
      <c r="E712" s="13">
        <f>단가대비표!O180</f>
        <v>0</v>
      </c>
      <c r="F712" s="14">
        <f>TRUNC(E712*D712,1)</f>
        <v>0</v>
      </c>
      <c r="G712" s="13">
        <f>단가대비표!P180</f>
        <v>0</v>
      </c>
      <c r="H712" s="14">
        <f>TRUNC(G712*D712,1)</f>
        <v>0</v>
      </c>
      <c r="I712" s="13">
        <f>단가대비표!V180</f>
        <v>0</v>
      </c>
      <c r="J712" s="14">
        <f>TRUNC(I712*D712,1)</f>
        <v>0</v>
      </c>
      <c r="K712" s="13">
        <f>TRUNC(E712+G712+I712,1)</f>
        <v>0</v>
      </c>
      <c r="L712" s="14">
        <f>TRUNC(F712+H712+J712,1)</f>
        <v>0</v>
      </c>
      <c r="M712" s="8" t="s">
        <v>52</v>
      </c>
      <c r="N712" s="2" t="s">
        <v>424</v>
      </c>
      <c r="O712" s="2" t="s">
        <v>1053</v>
      </c>
      <c r="P712" s="2" t="s">
        <v>65</v>
      </c>
      <c r="Q712" s="2" t="s">
        <v>65</v>
      </c>
      <c r="R712" s="2" t="s">
        <v>64</v>
      </c>
      <c r="S712" s="3"/>
      <c r="T712" s="3"/>
      <c r="U712" s="3"/>
      <c r="V712" s="3">
        <v>1</v>
      </c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2" t="s">
        <v>52</v>
      </c>
      <c r="AW712" s="2" t="s">
        <v>1754</v>
      </c>
      <c r="AX712" s="2" t="s">
        <v>52</v>
      </c>
      <c r="AY712" s="2" t="s">
        <v>52</v>
      </c>
    </row>
    <row r="713" spans="1:51" ht="30" customHeight="1">
      <c r="A713" s="8" t="s">
        <v>959</v>
      </c>
      <c r="B713" s="8" t="s">
        <v>960</v>
      </c>
      <c r="C713" s="8" t="s">
        <v>789</v>
      </c>
      <c r="D713" s="9">
        <v>1</v>
      </c>
      <c r="E713" s="13">
        <f>TRUNC(SUMIF(V712:V713, RIGHTB(O713, 1), H712:H713)*U713, 2)</f>
        <v>0</v>
      </c>
      <c r="F713" s="14">
        <f>TRUNC(E713*D713,1)</f>
        <v>0</v>
      </c>
      <c r="G713" s="13">
        <v>0</v>
      </c>
      <c r="H713" s="14">
        <f>TRUNC(G713*D713,1)</f>
        <v>0</v>
      </c>
      <c r="I713" s="13">
        <v>0</v>
      </c>
      <c r="J713" s="14">
        <f>TRUNC(I713*D713,1)</f>
        <v>0</v>
      </c>
      <c r="K713" s="13">
        <f>TRUNC(E713+G713+I713,1)</f>
        <v>0</v>
      </c>
      <c r="L713" s="14">
        <f>TRUNC(F713+H713+J713,1)</f>
        <v>0</v>
      </c>
      <c r="M713" s="8" t="s">
        <v>52</v>
      </c>
      <c r="N713" s="2" t="s">
        <v>424</v>
      </c>
      <c r="O713" s="2" t="s">
        <v>790</v>
      </c>
      <c r="P713" s="2" t="s">
        <v>65</v>
      </c>
      <c r="Q713" s="2" t="s">
        <v>65</v>
      </c>
      <c r="R713" s="2" t="s">
        <v>65</v>
      </c>
      <c r="S713" s="3">
        <v>1</v>
      </c>
      <c r="T713" s="3">
        <v>0</v>
      </c>
      <c r="U713" s="3">
        <v>0.03</v>
      </c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2" t="s">
        <v>52</v>
      </c>
      <c r="AW713" s="2" t="s">
        <v>1755</v>
      </c>
      <c r="AX713" s="2" t="s">
        <v>52</v>
      </c>
      <c r="AY713" s="2" t="s">
        <v>52</v>
      </c>
    </row>
    <row r="714" spans="1:51" ht="30" customHeight="1">
      <c r="A714" s="8" t="s">
        <v>888</v>
      </c>
      <c r="B714" s="8" t="s">
        <v>52</v>
      </c>
      <c r="C714" s="8" t="s">
        <v>52</v>
      </c>
      <c r="D714" s="9"/>
      <c r="E714" s="13"/>
      <c r="F714" s="14">
        <f>TRUNC(SUMIF(N712:N713, N711, F712:F713),0)</f>
        <v>0</v>
      </c>
      <c r="G714" s="13"/>
      <c r="H714" s="14">
        <f>TRUNC(SUMIF(N712:N713, N711, H712:H713),0)</f>
        <v>0</v>
      </c>
      <c r="I714" s="13"/>
      <c r="J714" s="14">
        <f>TRUNC(SUMIF(N712:N713, N711, J712:J713),0)</f>
        <v>0</v>
      </c>
      <c r="K714" s="13"/>
      <c r="L714" s="14">
        <f>F714+H714+J714</f>
        <v>0</v>
      </c>
      <c r="M714" s="8" t="s">
        <v>52</v>
      </c>
      <c r="N714" s="2" t="s">
        <v>212</v>
      </c>
      <c r="O714" s="2" t="s">
        <v>212</v>
      </c>
      <c r="P714" s="2" t="s">
        <v>52</v>
      </c>
      <c r="Q714" s="2" t="s">
        <v>52</v>
      </c>
      <c r="R714" s="2" t="s">
        <v>52</v>
      </c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2" t="s">
        <v>52</v>
      </c>
      <c r="AW714" s="2" t="s">
        <v>52</v>
      </c>
      <c r="AX714" s="2" t="s">
        <v>52</v>
      </c>
      <c r="AY714" s="2" t="s">
        <v>52</v>
      </c>
    </row>
    <row r="715" spans="1:51" ht="30" customHeight="1">
      <c r="A715" s="9"/>
      <c r="B715" s="9"/>
      <c r="C715" s="9"/>
      <c r="D715" s="9"/>
      <c r="E715" s="13"/>
      <c r="F715" s="14"/>
      <c r="G715" s="13"/>
      <c r="H715" s="14"/>
      <c r="I715" s="13"/>
      <c r="J715" s="14"/>
      <c r="K715" s="13"/>
      <c r="L715" s="14"/>
      <c r="M715" s="9"/>
    </row>
    <row r="716" spans="1:51" ht="30" customHeight="1">
      <c r="A716" s="140" t="s">
        <v>1756</v>
      </c>
      <c r="B716" s="140"/>
      <c r="C716" s="140"/>
      <c r="D716" s="140"/>
      <c r="E716" s="141"/>
      <c r="F716" s="142"/>
      <c r="G716" s="141"/>
      <c r="H716" s="142"/>
      <c r="I716" s="141"/>
      <c r="J716" s="142"/>
      <c r="K716" s="141"/>
      <c r="L716" s="142"/>
      <c r="M716" s="140"/>
      <c r="N716" s="1" t="s">
        <v>429</v>
      </c>
    </row>
    <row r="717" spans="1:51" ht="30" customHeight="1">
      <c r="A717" s="8" t="s">
        <v>1052</v>
      </c>
      <c r="B717" s="8" t="s">
        <v>884</v>
      </c>
      <c r="C717" s="8" t="s">
        <v>885</v>
      </c>
      <c r="D717" s="9">
        <v>0.20799999999999999</v>
      </c>
      <c r="E717" s="13">
        <f>단가대비표!O180</f>
        <v>0</v>
      </c>
      <c r="F717" s="14">
        <f>TRUNC(E717*D717,1)</f>
        <v>0</v>
      </c>
      <c r="G717" s="13">
        <f>단가대비표!P180</f>
        <v>0</v>
      </c>
      <c r="H717" s="14">
        <f>TRUNC(G717*D717,1)</f>
        <v>0</v>
      </c>
      <c r="I717" s="13">
        <f>단가대비표!V180</f>
        <v>0</v>
      </c>
      <c r="J717" s="14">
        <f>TRUNC(I717*D717,1)</f>
        <v>0</v>
      </c>
      <c r="K717" s="13">
        <f>TRUNC(E717+G717+I717,1)</f>
        <v>0</v>
      </c>
      <c r="L717" s="14">
        <f>TRUNC(F717+H717+J717,1)</f>
        <v>0</v>
      </c>
      <c r="M717" s="8" t="s">
        <v>52</v>
      </c>
      <c r="N717" s="2" t="s">
        <v>429</v>
      </c>
      <c r="O717" s="2" t="s">
        <v>1053</v>
      </c>
      <c r="P717" s="2" t="s">
        <v>65</v>
      </c>
      <c r="Q717" s="2" t="s">
        <v>65</v>
      </c>
      <c r="R717" s="2" t="s">
        <v>64</v>
      </c>
      <c r="S717" s="3"/>
      <c r="T717" s="3"/>
      <c r="U717" s="3"/>
      <c r="V717" s="3">
        <v>1</v>
      </c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2" t="s">
        <v>52</v>
      </c>
      <c r="AW717" s="2" t="s">
        <v>1758</v>
      </c>
      <c r="AX717" s="2" t="s">
        <v>52</v>
      </c>
      <c r="AY717" s="2" t="s">
        <v>52</v>
      </c>
    </row>
    <row r="718" spans="1:51" ht="30" customHeight="1">
      <c r="A718" s="8" t="s">
        <v>959</v>
      </c>
      <c r="B718" s="8" t="s">
        <v>960</v>
      </c>
      <c r="C718" s="8" t="s">
        <v>789</v>
      </c>
      <c r="D718" s="9">
        <v>1</v>
      </c>
      <c r="E718" s="13">
        <f>TRUNC(SUMIF(V717:V718, RIGHTB(O718, 1), H717:H718)*U718, 2)</f>
        <v>0</v>
      </c>
      <c r="F718" s="14">
        <f>TRUNC(E718*D718,1)</f>
        <v>0</v>
      </c>
      <c r="G718" s="13">
        <v>0</v>
      </c>
      <c r="H718" s="14">
        <f>TRUNC(G718*D718,1)</f>
        <v>0</v>
      </c>
      <c r="I718" s="13">
        <v>0</v>
      </c>
      <c r="J718" s="14">
        <f>TRUNC(I718*D718,1)</f>
        <v>0</v>
      </c>
      <c r="K718" s="13">
        <f>TRUNC(E718+G718+I718,1)</f>
        <v>0</v>
      </c>
      <c r="L718" s="14">
        <f>TRUNC(F718+H718+J718,1)</f>
        <v>0</v>
      </c>
      <c r="M718" s="8" t="s">
        <v>52</v>
      </c>
      <c r="N718" s="2" t="s">
        <v>429</v>
      </c>
      <c r="O718" s="2" t="s">
        <v>790</v>
      </c>
      <c r="P718" s="2" t="s">
        <v>65</v>
      </c>
      <c r="Q718" s="2" t="s">
        <v>65</v>
      </c>
      <c r="R718" s="2" t="s">
        <v>65</v>
      </c>
      <c r="S718" s="3">
        <v>1</v>
      </c>
      <c r="T718" s="3">
        <v>0</v>
      </c>
      <c r="U718" s="3">
        <v>0.03</v>
      </c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2" t="s">
        <v>52</v>
      </c>
      <c r="AW718" s="2" t="s">
        <v>1759</v>
      </c>
      <c r="AX718" s="2" t="s">
        <v>52</v>
      </c>
      <c r="AY718" s="2" t="s">
        <v>52</v>
      </c>
    </row>
    <row r="719" spans="1:51" ht="30" customHeight="1">
      <c r="A719" s="8" t="s">
        <v>888</v>
      </c>
      <c r="B719" s="8" t="s">
        <v>52</v>
      </c>
      <c r="C719" s="8" t="s">
        <v>52</v>
      </c>
      <c r="D719" s="9"/>
      <c r="E719" s="13"/>
      <c r="F719" s="14">
        <f>TRUNC(SUMIF(N717:N718, N716, F717:F718),0)</f>
        <v>0</v>
      </c>
      <c r="G719" s="13"/>
      <c r="H719" s="14">
        <f>TRUNC(SUMIF(N717:N718, N716, H717:H718),0)</f>
        <v>0</v>
      </c>
      <c r="I719" s="13"/>
      <c r="J719" s="14">
        <f>TRUNC(SUMIF(N717:N718, N716, J717:J718),0)</f>
        <v>0</v>
      </c>
      <c r="K719" s="13"/>
      <c r="L719" s="14">
        <f>F719+H719+J719</f>
        <v>0</v>
      </c>
      <c r="M719" s="8" t="s">
        <v>52</v>
      </c>
      <c r="N719" s="2" t="s">
        <v>212</v>
      </c>
      <c r="O719" s="2" t="s">
        <v>212</v>
      </c>
      <c r="P719" s="2" t="s">
        <v>52</v>
      </c>
      <c r="Q719" s="2" t="s">
        <v>52</v>
      </c>
      <c r="R719" s="2" t="s">
        <v>52</v>
      </c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2" t="s">
        <v>52</v>
      </c>
      <c r="AW719" s="2" t="s">
        <v>52</v>
      </c>
      <c r="AX719" s="2" t="s">
        <v>52</v>
      </c>
      <c r="AY719" s="2" t="s">
        <v>52</v>
      </c>
    </row>
    <row r="720" spans="1:51" ht="30" customHeight="1">
      <c r="A720" s="9"/>
      <c r="B720" s="9"/>
      <c r="C720" s="9"/>
      <c r="D720" s="9"/>
      <c r="E720" s="13"/>
      <c r="F720" s="14"/>
      <c r="G720" s="13"/>
      <c r="H720" s="14"/>
      <c r="I720" s="13"/>
      <c r="J720" s="14"/>
      <c r="K720" s="13"/>
      <c r="L720" s="14"/>
      <c r="M720" s="9"/>
    </row>
    <row r="721" spans="1:51" ht="30" customHeight="1">
      <c r="A721" s="140" t="s">
        <v>1760</v>
      </c>
      <c r="B721" s="140"/>
      <c r="C721" s="140"/>
      <c r="D721" s="140"/>
      <c r="E721" s="141"/>
      <c r="F721" s="142"/>
      <c r="G721" s="141"/>
      <c r="H721" s="142"/>
      <c r="I721" s="141"/>
      <c r="J721" s="142"/>
      <c r="K721" s="141"/>
      <c r="L721" s="142"/>
      <c r="M721" s="140"/>
      <c r="N721" s="1" t="s">
        <v>672</v>
      </c>
    </row>
    <row r="722" spans="1:51" ht="30" customHeight="1">
      <c r="A722" s="8" t="s">
        <v>1052</v>
      </c>
      <c r="B722" s="8" t="s">
        <v>884</v>
      </c>
      <c r="C722" s="8" t="s">
        <v>885</v>
      </c>
      <c r="D722" s="9">
        <v>0.183</v>
      </c>
      <c r="E722" s="13">
        <f>단가대비표!O180</f>
        <v>0</v>
      </c>
      <c r="F722" s="14">
        <f>TRUNC(E722*D722,1)</f>
        <v>0</v>
      </c>
      <c r="G722" s="13">
        <f>단가대비표!P180</f>
        <v>0</v>
      </c>
      <c r="H722" s="14">
        <f>TRUNC(G722*D722,1)</f>
        <v>0</v>
      </c>
      <c r="I722" s="13">
        <f>단가대비표!V180</f>
        <v>0</v>
      </c>
      <c r="J722" s="14">
        <f>TRUNC(I722*D722,1)</f>
        <v>0</v>
      </c>
      <c r="K722" s="13">
        <f>TRUNC(E722+G722+I722,1)</f>
        <v>0</v>
      </c>
      <c r="L722" s="14">
        <f>TRUNC(F722+H722+J722,1)</f>
        <v>0</v>
      </c>
      <c r="M722" s="8" t="s">
        <v>52</v>
      </c>
      <c r="N722" s="2" t="s">
        <v>672</v>
      </c>
      <c r="O722" s="2" t="s">
        <v>1053</v>
      </c>
      <c r="P722" s="2" t="s">
        <v>65</v>
      </c>
      <c r="Q722" s="2" t="s">
        <v>65</v>
      </c>
      <c r="R722" s="2" t="s">
        <v>64</v>
      </c>
      <c r="S722" s="3"/>
      <c r="T722" s="3"/>
      <c r="U722" s="3"/>
      <c r="V722" s="3">
        <v>1</v>
      </c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2" t="s">
        <v>52</v>
      </c>
      <c r="AW722" s="2" t="s">
        <v>1762</v>
      </c>
      <c r="AX722" s="2" t="s">
        <v>52</v>
      </c>
      <c r="AY722" s="2" t="s">
        <v>52</v>
      </c>
    </row>
    <row r="723" spans="1:51" ht="30" customHeight="1">
      <c r="A723" s="8" t="s">
        <v>959</v>
      </c>
      <c r="B723" s="8" t="s">
        <v>960</v>
      </c>
      <c r="C723" s="8" t="s">
        <v>789</v>
      </c>
      <c r="D723" s="9">
        <v>1</v>
      </c>
      <c r="E723" s="13">
        <f>TRUNC(SUMIF(V722:V723, RIGHTB(O723, 1), H722:H723)*U723, 2)</f>
        <v>0</v>
      </c>
      <c r="F723" s="14">
        <f>TRUNC(E723*D723,1)</f>
        <v>0</v>
      </c>
      <c r="G723" s="13">
        <v>0</v>
      </c>
      <c r="H723" s="14">
        <f>TRUNC(G723*D723,1)</f>
        <v>0</v>
      </c>
      <c r="I723" s="13">
        <v>0</v>
      </c>
      <c r="J723" s="14">
        <f>TRUNC(I723*D723,1)</f>
        <v>0</v>
      </c>
      <c r="K723" s="13">
        <f>TRUNC(E723+G723+I723,1)</f>
        <v>0</v>
      </c>
      <c r="L723" s="14">
        <f>TRUNC(F723+H723+J723,1)</f>
        <v>0</v>
      </c>
      <c r="M723" s="8" t="s">
        <v>52</v>
      </c>
      <c r="N723" s="2" t="s">
        <v>672</v>
      </c>
      <c r="O723" s="2" t="s">
        <v>790</v>
      </c>
      <c r="P723" s="2" t="s">
        <v>65</v>
      </c>
      <c r="Q723" s="2" t="s">
        <v>65</v>
      </c>
      <c r="R723" s="2" t="s">
        <v>65</v>
      </c>
      <c r="S723" s="3">
        <v>1</v>
      </c>
      <c r="T723" s="3">
        <v>0</v>
      </c>
      <c r="U723" s="3">
        <v>0.03</v>
      </c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2" t="s">
        <v>52</v>
      </c>
      <c r="AW723" s="2" t="s">
        <v>1763</v>
      </c>
      <c r="AX723" s="2" t="s">
        <v>52</v>
      </c>
      <c r="AY723" s="2" t="s">
        <v>52</v>
      </c>
    </row>
    <row r="724" spans="1:51" ht="30" customHeight="1">
      <c r="A724" s="8" t="s">
        <v>888</v>
      </c>
      <c r="B724" s="8" t="s">
        <v>52</v>
      </c>
      <c r="C724" s="8" t="s">
        <v>52</v>
      </c>
      <c r="D724" s="9"/>
      <c r="E724" s="13"/>
      <c r="F724" s="14">
        <f>TRUNC(SUMIF(N722:N723, N721, F722:F723),0)</f>
        <v>0</v>
      </c>
      <c r="G724" s="13"/>
      <c r="H724" s="14">
        <f>TRUNC(SUMIF(N722:N723, N721, H722:H723),0)</f>
        <v>0</v>
      </c>
      <c r="I724" s="13"/>
      <c r="J724" s="14">
        <f>TRUNC(SUMIF(N722:N723, N721, J722:J723),0)</f>
        <v>0</v>
      </c>
      <c r="K724" s="13"/>
      <c r="L724" s="14">
        <f>F724+H724+J724</f>
        <v>0</v>
      </c>
      <c r="M724" s="8" t="s">
        <v>52</v>
      </c>
      <c r="N724" s="2" t="s">
        <v>212</v>
      </c>
      <c r="O724" s="2" t="s">
        <v>212</v>
      </c>
      <c r="P724" s="2" t="s">
        <v>52</v>
      </c>
      <c r="Q724" s="2" t="s">
        <v>52</v>
      </c>
      <c r="R724" s="2" t="s">
        <v>52</v>
      </c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2" t="s">
        <v>52</v>
      </c>
      <c r="AW724" s="2" t="s">
        <v>52</v>
      </c>
      <c r="AX724" s="2" t="s">
        <v>52</v>
      </c>
      <c r="AY724" s="2" t="s">
        <v>52</v>
      </c>
    </row>
    <row r="725" spans="1:51" ht="30" customHeight="1">
      <c r="A725" s="9"/>
      <c r="B725" s="9"/>
      <c r="C725" s="9"/>
      <c r="D725" s="9"/>
      <c r="E725" s="13"/>
      <c r="F725" s="14"/>
      <c r="G725" s="13"/>
      <c r="H725" s="14"/>
      <c r="I725" s="13"/>
      <c r="J725" s="14"/>
      <c r="K725" s="13"/>
      <c r="L725" s="14"/>
      <c r="M725" s="9"/>
    </row>
    <row r="726" spans="1:51" ht="30" customHeight="1">
      <c r="A726" s="140" t="s">
        <v>1764</v>
      </c>
      <c r="B726" s="140"/>
      <c r="C726" s="140"/>
      <c r="D726" s="140"/>
      <c r="E726" s="141"/>
      <c r="F726" s="142"/>
      <c r="G726" s="141"/>
      <c r="H726" s="142"/>
      <c r="I726" s="141"/>
      <c r="J726" s="142"/>
      <c r="K726" s="141"/>
      <c r="L726" s="142"/>
      <c r="M726" s="140"/>
      <c r="N726" s="1" t="s">
        <v>169</v>
      </c>
    </row>
    <row r="727" spans="1:51" ht="30" customHeight="1">
      <c r="A727" s="8" t="s">
        <v>1052</v>
      </c>
      <c r="B727" s="8" t="s">
        <v>884</v>
      </c>
      <c r="C727" s="8" t="s">
        <v>885</v>
      </c>
      <c r="D727" s="9">
        <v>1.23</v>
      </c>
      <c r="E727" s="13">
        <f>단가대비표!O180</f>
        <v>0</v>
      </c>
      <c r="F727" s="14">
        <f>TRUNC(E727*D727,1)</f>
        <v>0</v>
      </c>
      <c r="G727" s="13">
        <f>단가대비표!P180</f>
        <v>0</v>
      </c>
      <c r="H727" s="14">
        <f>TRUNC(G727*D727,1)</f>
        <v>0</v>
      </c>
      <c r="I727" s="13">
        <f>단가대비표!V180</f>
        <v>0</v>
      </c>
      <c r="J727" s="14">
        <f>TRUNC(I727*D727,1)</f>
        <v>0</v>
      </c>
      <c r="K727" s="13">
        <f>TRUNC(E727+G727+I727,1)</f>
        <v>0</v>
      </c>
      <c r="L727" s="14">
        <f>TRUNC(F727+H727+J727,1)</f>
        <v>0</v>
      </c>
      <c r="M727" s="8" t="s">
        <v>52</v>
      </c>
      <c r="N727" s="2" t="s">
        <v>169</v>
      </c>
      <c r="O727" s="2" t="s">
        <v>1053</v>
      </c>
      <c r="P727" s="2" t="s">
        <v>65</v>
      </c>
      <c r="Q727" s="2" t="s">
        <v>65</v>
      </c>
      <c r="R727" s="2" t="s">
        <v>64</v>
      </c>
      <c r="S727" s="3"/>
      <c r="T727" s="3"/>
      <c r="U727" s="3"/>
      <c r="V727" s="3">
        <v>1</v>
      </c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2" t="s">
        <v>52</v>
      </c>
      <c r="AW727" s="2" t="s">
        <v>1765</v>
      </c>
      <c r="AX727" s="2" t="s">
        <v>52</v>
      </c>
      <c r="AY727" s="2" t="s">
        <v>52</v>
      </c>
    </row>
    <row r="728" spans="1:51" ht="30" customHeight="1">
      <c r="A728" s="8" t="s">
        <v>959</v>
      </c>
      <c r="B728" s="8" t="s">
        <v>960</v>
      </c>
      <c r="C728" s="8" t="s">
        <v>789</v>
      </c>
      <c r="D728" s="9">
        <v>1</v>
      </c>
      <c r="E728" s="13">
        <f>TRUNC(SUMIF(V727:V728, RIGHTB(O728, 1), H727:H728)*U728, 2)</f>
        <v>0</v>
      </c>
      <c r="F728" s="14">
        <f>TRUNC(E728*D728,1)</f>
        <v>0</v>
      </c>
      <c r="G728" s="13">
        <v>0</v>
      </c>
      <c r="H728" s="14">
        <f>TRUNC(G728*D728,1)</f>
        <v>0</v>
      </c>
      <c r="I728" s="13">
        <v>0</v>
      </c>
      <c r="J728" s="14">
        <f>TRUNC(I728*D728,1)</f>
        <v>0</v>
      </c>
      <c r="K728" s="13">
        <f>TRUNC(E728+G728+I728,1)</f>
        <v>0</v>
      </c>
      <c r="L728" s="14">
        <f>TRUNC(F728+H728+J728,1)</f>
        <v>0</v>
      </c>
      <c r="M728" s="8" t="s">
        <v>52</v>
      </c>
      <c r="N728" s="2" t="s">
        <v>169</v>
      </c>
      <c r="O728" s="2" t="s">
        <v>790</v>
      </c>
      <c r="P728" s="2" t="s">
        <v>65</v>
      </c>
      <c r="Q728" s="2" t="s">
        <v>65</v>
      </c>
      <c r="R728" s="2" t="s">
        <v>65</v>
      </c>
      <c r="S728" s="3">
        <v>1</v>
      </c>
      <c r="T728" s="3">
        <v>0</v>
      </c>
      <c r="U728" s="3">
        <v>0.03</v>
      </c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2" t="s">
        <v>52</v>
      </c>
      <c r="AW728" s="2" t="s">
        <v>1766</v>
      </c>
      <c r="AX728" s="2" t="s">
        <v>52</v>
      </c>
      <c r="AY728" s="2" t="s">
        <v>52</v>
      </c>
    </row>
    <row r="729" spans="1:51" ht="30" customHeight="1">
      <c r="A729" s="8" t="s">
        <v>888</v>
      </c>
      <c r="B729" s="8" t="s">
        <v>52</v>
      </c>
      <c r="C729" s="8" t="s">
        <v>52</v>
      </c>
      <c r="D729" s="9"/>
      <c r="E729" s="13"/>
      <c r="F729" s="14">
        <f>TRUNC(SUMIF(N727:N728, N726, F727:F728),0)</f>
        <v>0</v>
      </c>
      <c r="G729" s="13"/>
      <c r="H729" s="14">
        <f>TRUNC(SUMIF(N727:N728, N726, H727:H728),0)</f>
        <v>0</v>
      </c>
      <c r="I729" s="13"/>
      <c r="J729" s="14">
        <f>TRUNC(SUMIF(N727:N728, N726, J727:J728),0)</f>
        <v>0</v>
      </c>
      <c r="K729" s="13"/>
      <c r="L729" s="14">
        <f>F729+H729+J729</f>
        <v>0</v>
      </c>
      <c r="M729" s="8" t="s">
        <v>52</v>
      </c>
      <c r="N729" s="2" t="s">
        <v>212</v>
      </c>
      <c r="O729" s="2" t="s">
        <v>212</v>
      </c>
      <c r="P729" s="2" t="s">
        <v>52</v>
      </c>
      <c r="Q729" s="2" t="s">
        <v>52</v>
      </c>
      <c r="R729" s="2" t="s">
        <v>52</v>
      </c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2" t="s">
        <v>52</v>
      </c>
      <c r="AW729" s="2" t="s">
        <v>52</v>
      </c>
      <c r="AX729" s="2" t="s">
        <v>52</v>
      </c>
      <c r="AY729" s="2" t="s">
        <v>52</v>
      </c>
    </row>
    <row r="730" spans="1:51" ht="30" customHeight="1">
      <c r="A730" s="9"/>
      <c r="B730" s="9"/>
      <c r="C730" s="9"/>
      <c r="D730" s="9"/>
      <c r="E730" s="13"/>
      <c r="F730" s="14"/>
      <c r="G730" s="13"/>
      <c r="H730" s="14"/>
      <c r="I730" s="13"/>
      <c r="J730" s="14"/>
      <c r="K730" s="13"/>
      <c r="L730" s="14"/>
      <c r="M730" s="9"/>
    </row>
    <row r="731" spans="1:51" ht="30" customHeight="1">
      <c r="A731" s="140" t="s">
        <v>1767</v>
      </c>
      <c r="B731" s="140"/>
      <c r="C731" s="140"/>
      <c r="D731" s="140"/>
      <c r="E731" s="141"/>
      <c r="F731" s="142"/>
      <c r="G731" s="141"/>
      <c r="H731" s="142"/>
      <c r="I731" s="141"/>
      <c r="J731" s="142"/>
      <c r="K731" s="141"/>
      <c r="L731" s="142"/>
      <c r="M731" s="140"/>
      <c r="N731" s="1" t="s">
        <v>173</v>
      </c>
    </row>
    <row r="732" spans="1:51" ht="30" customHeight="1">
      <c r="A732" s="8" t="s">
        <v>1052</v>
      </c>
      <c r="B732" s="8" t="s">
        <v>884</v>
      </c>
      <c r="C732" s="8" t="s">
        <v>885</v>
      </c>
      <c r="D732" s="9">
        <v>1.23</v>
      </c>
      <c r="E732" s="13">
        <f>단가대비표!O180</f>
        <v>0</v>
      </c>
      <c r="F732" s="14">
        <f>TRUNC(E732*D732,1)</f>
        <v>0</v>
      </c>
      <c r="G732" s="13">
        <f>단가대비표!P180</f>
        <v>0</v>
      </c>
      <c r="H732" s="14">
        <f>TRUNC(G732*D732,1)</f>
        <v>0</v>
      </c>
      <c r="I732" s="13">
        <f>단가대비표!V180</f>
        <v>0</v>
      </c>
      <c r="J732" s="14">
        <f>TRUNC(I732*D732,1)</f>
        <v>0</v>
      </c>
      <c r="K732" s="13">
        <f>TRUNC(E732+G732+I732,1)</f>
        <v>0</v>
      </c>
      <c r="L732" s="14">
        <f>TRUNC(F732+H732+J732,1)</f>
        <v>0</v>
      </c>
      <c r="M732" s="8" t="s">
        <v>52</v>
      </c>
      <c r="N732" s="2" t="s">
        <v>173</v>
      </c>
      <c r="O732" s="2" t="s">
        <v>1053</v>
      </c>
      <c r="P732" s="2" t="s">
        <v>65</v>
      </c>
      <c r="Q732" s="2" t="s">
        <v>65</v>
      </c>
      <c r="R732" s="2" t="s">
        <v>64</v>
      </c>
      <c r="S732" s="3"/>
      <c r="T732" s="3"/>
      <c r="U732" s="3"/>
      <c r="V732" s="3">
        <v>1</v>
      </c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2" t="s">
        <v>52</v>
      </c>
      <c r="AW732" s="2" t="s">
        <v>1768</v>
      </c>
      <c r="AX732" s="2" t="s">
        <v>52</v>
      </c>
      <c r="AY732" s="2" t="s">
        <v>52</v>
      </c>
    </row>
    <row r="733" spans="1:51" ht="30" customHeight="1">
      <c r="A733" s="8" t="s">
        <v>959</v>
      </c>
      <c r="B733" s="8" t="s">
        <v>960</v>
      </c>
      <c r="C733" s="8" t="s">
        <v>789</v>
      </c>
      <c r="D733" s="9">
        <v>1</v>
      </c>
      <c r="E733" s="13">
        <f>TRUNC(SUMIF(V732:V733, RIGHTB(O733, 1), H732:H733)*U733, 2)</f>
        <v>0</v>
      </c>
      <c r="F733" s="14">
        <f>TRUNC(E733*D733,1)</f>
        <v>0</v>
      </c>
      <c r="G733" s="13">
        <v>0</v>
      </c>
      <c r="H733" s="14">
        <f>TRUNC(G733*D733,1)</f>
        <v>0</v>
      </c>
      <c r="I733" s="13">
        <v>0</v>
      </c>
      <c r="J733" s="14">
        <f>TRUNC(I733*D733,1)</f>
        <v>0</v>
      </c>
      <c r="K733" s="13">
        <f>TRUNC(E733+G733+I733,1)</f>
        <v>0</v>
      </c>
      <c r="L733" s="14">
        <f>TRUNC(F733+H733+J733,1)</f>
        <v>0</v>
      </c>
      <c r="M733" s="8" t="s">
        <v>52</v>
      </c>
      <c r="N733" s="2" t="s">
        <v>173</v>
      </c>
      <c r="O733" s="2" t="s">
        <v>790</v>
      </c>
      <c r="P733" s="2" t="s">
        <v>65</v>
      </c>
      <c r="Q733" s="2" t="s">
        <v>65</v>
      </c>
      <c r="R733" s="2" t="s">
        <v>65</v>
      </c>
      <c r="S733" s="3">
        <v>1</v>
      </c>
      <c r="T733" s="3">
        <v>0</v>
      </c>
      <c r="U733" s="3">
        <v>0.03</v>
      </c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2" t="s">
        <v>52</v>
      </c>
      <c r="AW733" s="2" t="s">
        <v>1769</v>
      </c>
      <c r="AX733" s="2" t="s">
        <v>52</v>
      </c>
      <c r="AY733" s="2" t="s">
        <v>52</v>
      </c>
    </row>
    <row r="734" spans="1:51" ht="30" customHeight="1">
      <c r="A734" s="8" t="s">
        <v>888</v>
      </c>
      <c r="B734" s="8" t="s">
        <v>52</v>
      </c>
      <c r="C734" s="8" t="s">
        <v>52</v>
      </c>
      <c r="D734" s="9"/>
      <c r="E734" s="13"/>
      <c r="F734" s="14">
        <f>TRUNC(SUMIF(N732:N733, N731, F732:F733),0)</f>
        <v>0</v>
      </c>
      <c r="G734" s="13"/>
      <c r="H734" s="14">
        <f>TRUNC(SUMIF(N732:N733, N731, H732:H733),0)</f>
        <v>0</v>
      </c>
      <c r="I734" s="13"/>
      <c r="J734" s="14">
        <f>TRUNC(SUMIF(N732:N733, N731, J732:J733),0)</f>
        <v>0</v>
      </c>
      <c r="K734" s="13"/>
      <c r="L734" s="14">
        <f>F734+H734+J734</f>
        <v>0</v>
      </c>
      <c r="M734" s="8" t="s">
        <v>52</v>
      </c>
      <c r="N734" s="2" t="s">
        <v>212</v>
      </c>
      <c r="O734" s="2" t="s">
        <v>212</v>
      </c>
      <c r="P734" s="2" t="s">
        <v>52</v>
      </c>
      <c r="Q734" s="2" t="s">
        <v>52</v>
      </c>
      <c r="R734" s="2" t="s">
        <v>52</v>
      </c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2" t="s">
        <v>52</v>
      </c>
      <c r="AW734" s="2" t="s">
        <v>52</v>
      </c>
      <c r="AX734" s="2" t="s">
        <v>52</v>
      </c>
      <c r="AY734" s="2" t="s">
        <v>52</v>
      </c>
    </row>
    <row r="735" spans="1:51" ht="30" customHeight="1">
      <c r="A735" s="9"/>
      <c r="B735" s="9"/>
      <c r="C735" s="9"/>
      <c r="D735" s="9"/>
      <c r="E735" s="13"/>
      <c r="F735" s="14"/>
      <c r="G735" s="13"/>
      <c r="H735" s="14"/>
      <c r="I735" s="13"/>
      <c r="J735" s="14"/>
      <c r="K735" s="13"/>
      <c r="L735" s="14"/>
      <c r="M735" s="9"/>
    </row>
    <row r="736" spans="1:51" ht="30" customHeight="1">
      <c r="A736" s="140" t="s">
        <v>1770</v>
      </c>
      <c r="B736" s="140"/>
      <c r="C736" s="140"/>
      <c r="D736" s="140"/>
      <c r="E736" s="141"/>
      <c r="F736" s="142"/>
      <c r="G736" s="141"/>
      <c r="H736" s="142"/>
      <c r="I736" s="141"/>
      <c r="J736" s="142"/>
      <c r="K736" s="141"/>
      <c r="L736" s="142"/>
      <c r="M736" s="140"/>
      <c r="N736" s="1" t="s">
        <v>177</v>
      </c>
    </row>
    <row r="737" spans="1:51" ht="30" customHeight="1">
      <c r="A737" s="8" t="s">
        <v>1052</v>
      </c>
      <c r="B737" s="8" t="s">
        <v>884</v>
      </c>
      <c r="C737" s="8" t="s">
        <v>885</v>
      </c>
      <c r="D737" s="9">
        <v>1.23</v>
      </c>
      <c r="E737" s="13">
        <f>단가대비표!O180</f>
        <v>0</v>
      </c>
      <c r="F737" s="14">
        <f>TRUNC(E737*D737,1)</f>
        <v>0</v>
      </c>
      <c r="G737" s="13">
        <f>단가대비표!P180</f>
        <v>0</v>
      </c>
      <c r="H737" s="14">
        <f>TRUNC(G737*D737,1)</f>
        <v>0</v>
      </c>
      <c r="I737" s="13">
        <f>단가대비표!V180</f>
        <v>0</v>
      </c>
      <c r="J737" s="14">
        <f>TRUNC(I737*D737,1)</f>
        <v>0</v>
      </c>
      <c r="K737" s="13">
        <f>TRUNC(E737+G737+I737,1)</f>
        <v>0</v>
      </c>
      <c r="L737" s="14">
        <f>TRUNC(F737+H737+J737,1)</f>
        <v>0</v>
      </c>
      <c r="M737" s="8" t="s">
        <v>52</v>
      </c>
      <c r="N737" s="2" t="s">
        <v>177</v>
      </c>
      <c r="O737" s="2" t="s">
        <v>1053</v>
      </c>
      <c r="P737" s="2" t="s">
        <v>65</v>
      </c>
      <c r="Q737" s="2" t="s">
        <v>65</v>
      </c>
      <c r="R737" s="2" t="s">
        <v>64</v>
      </c>
      <c r="S737" s="3"/>
      <c r="T737" s="3"/>
      <c r="U737" s="3"/>
      <c r="V737" s="3">
        <v>1</v>
      </c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2" t="s">
        <v>52</v>
      </c>
      <c r="AW737" s="2" t="s">
        <v>1771</v>
      </c>
      <c r="AX737" s="2" t="s">
        <v>52</v>
      </c>
      <c r="AY737" s="2" t="s">
        <v>52</v>
      </c>
    </row>
    <row r="738" spans="1:51" ht="30" customHeight="1">
      <c r="A738" s="8" t="s">
        <v>959</v>
      </c>
      <c r="B738" s="8" t="s">
        <v>960</v>
      </c>
      <c r="C738" s="8" t="s">
        <v>789</v>
      </c>
      <c r="D738" s="9">
        <v>1</v>
      </c>
      <c r="E738" s="13">
        <f>TRUNC(SUMIF(V737:V738, RIGHTB(O738, 1), H737:H738)*U738, 2)</f>
        <v>0</v>
      </c>
      <c r="F738" s="14">
        <f>TRUNC(E738*D738,1)</f>
        <v>0</v>
      </c>
      <c r="G738" s="13">
        <v>0</v>
      </c>
      <c r="H738" s="14">
        <f>TRUNC(G738*D738,1)</f>
        <v>0</v>
      </c>
      <c r="I738" s="13">
        <v>0</v>
      </c>
      <c r="J738" s="14">
        <f>TRUNC(I738*D738,1)</f>
        <v>0</v>
      </c>
      <c r="K738" s="13">
        <f>TRUNC(E738+G738+I738,1)</f>
        <v>0</v>
      </c>
      <c r="L738" s="14">
        <f>TRUNC(F738+H738+J738,1)</f>
        <v>0</v>
      </c>
      <c r="M738" s="8" t="s">
        <v>52</v>
      </c>
      <c r="N738" s="2" t="s">
        <v>177</v>
      </c>
      <c r="O738" s="2" t="s">
        <v>790</v>
      </c>
      <c r="P738" s="2" t="s">
        <v>65</v>
      </c>
      <c r="Q738" s="2" t="s">
        <v>65</v>
      </c>
      <c r="R738" s="2" t="s">
        <v>65</v>
      </c>
      <c r="S738" s="3">
        <v>1</v>
      </c>
      <c r="T738" s="3">
        <v>0</v>
      </c>
      <c r="U738" s="3">
        <v>0.03</v>
      </c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2" t="s">
        <v>52</v>
      </c>
      <c r="AW738" s="2" t="s">
        <v>1772</v>
      </c>
      <c r="AX738" s="2" t="s">
        <v>52</v>
      </c>
      <c r="AY738" s="2" t="s">
        <v>52</v>
      </c>
    </row>
    <row r="739" spans="1:51" ht="30" customHeight="1">
      <c r="A739" s="8" t="s">
        <v>888</v>
      </c>
      <c r="B739" s="8" t="s">
        <v>52</v>
      </c>
      <c r="C739" s="8" t="s">
        <v>52</v>
      </c>
      <c r="D739" s="9"/>
      <c r="E739" s="13"/>
      <c r="F739" s="14">
        <f>TRUNC(SUMIF(N737:N738, N736, F737:F738),0)</f>
        <v>0</v>
      </c>
      <c r="G739" s="13"/>
      <c r="H739" s="14">
        <f>TRUNC(SUMIF(N737:N738, N736, H737:H738),0)</f>
        <v>0</v>
      </c>
      <c r="I739" s="13"/>
      <c r="J739" s="14">
        <f>TRUNC(SUMIF(N737:N738, N736, J737:J738),0)</f>
        <v>0</v>
      </c>
      <c r="K739" s="13"/>
      <c r="L739" s="14">
        <f>F739+H739+J739</f>
        <v>0</v>
      </c>
      <c r="M739" s="8" t="s">
        <v>52</v>
      </c>
      <c r="N739" s="2" t="s">
        <v>212</v>
      </c>
      <c r="O739" s="2" t="s">
        <v>212</v>
      </c>
      <c r="P739" s="2" t="s">
        <v>52</v>
      </c>
      <c r="Q739" s="2" t="s">
        <v>52</v>
      </c>
      <c r="R739" s="2" t="s">
        <v>52</v>
      </c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2" t="s">
        <v>52</v>
      </c>
      <c r="AW739" s="2" t="s">
        <v>52</v>
      </c>
      <c r="AX739" s="2" t="s">
        <v>52</v>
      </c>
      <c r="AY739" s="2" t="s">
        <v>52</v>
      </c>
    </row>
    <row r="740" spans="1:51" ht="30" customHeight="1">
      <c r="A740" s="9"/>
      <c r="B740" s="9"/>
      <c r="C740" s="9"/>
      <c r="D740" s="9"/>
      <c r="E740" s="13"/>
      <c r="F740" s="14"/>
      <c r="G740" s="13"/>
      <c r="H740" s="14"/>
      <c r="I740" s="13"/>
      <c r="J740" s="14"/>
      <c r="K740" s="13"/>
      <c r="L740" s="14"/>
      <c r="M740" s="9"/>
    </row>
    <row r="741" spans="1:51" ht="30" customHeight="1">
      <c r="A741" s="140" t="s">
        <v>1773</v>
      </c>
      <c r="B741" s="140"/>
      <c r="C741" s="140"/>
      <c r="D741" s="140"/>
      <c r="E741" s="141"/>
      <c r="F741" s="142"/>
      <c r="G741" s="141"/>
      <c r="H741" s="142"/>
      <c r="I741" s="141"/>
      <c r="J741" s="142"/>
      <c r="K741" s="141"/>
      <c r="L741" s="142"/>
      <c r="M741" s="140"/>
      <c r="N741" s="1" t="s">
        <v>181</v>
      </c>
    </row>
    <row r="742" spans="1:51" ht="30" customHeight="1">
      <c r="A742" s="8" t="s">
        <v>1052</v>
      </c>
      <c r="B742" s="8" t="s">
        <v>884</v>
      </c>
      <c r="C742" s="8" t="s">
        <v>885</v>
      </c>
      <c r="D742" s="9">
        <v>1.23</v>
      </c>
      <c r="E742" s="13">
        <f>단가대비표!O180</f>
        <v>0</v>
      </c>
      <c r="F742" s="14">
        <f>TRUNC(E742*D742,1)</f>
        <v>0</v>
      </c>
      <c r="G742" s="13">
        <f>단가대비표!P180</f>
        <v>0</v>
      </c>
      <c r="H742" s="14">
        <f>TRUNC(G742*D742,1)</f>
        <v>0</v>
      </c>
      <c r="I742" s="13">
        <f>단가대비표!V180</f>
        <v>0</v>
      </c>
      <c r="J742" s="14">
        <f>TRUNC(I742*D742,1)</f>
        <v>0</v>
      </c>
      <c r="K742" s="13">
        <f>TRUNC(E742+G742+I742,1)</f>
        <v>0</v>
      </c>
      <c r="L742" s="14">
        <f>TRUNC(F742+H742+J742,1)</f>
        <v>0</v>
      </c>
      <c r="M742" s="8" t="s">
        <v>52</v>
      </c>
      <c r="N742" s="2" t="s">
        <v>181</v>
      </c>
      <c r="O742" s="2" t="s">
        <v>1053</v>
      </c>
      <c r="P742" s="2" t="s">
        <v>65</v>
      </c>
      <c r="Q742" s="2" t="s">
        <v>65</v>
      </c>
      <c r="R742" s="2" t="s">
        <v>64</v>
      </c>
      <c r="S742" s="3"/>
      <c r="T742" s="3"/>
      <c r="U742" s="3"/>
      <c r="V742" s="3">
        <v>1</v>
      </c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2" t="s">
        <v>52</v>
      </c>
      <c r="AW742" s="2" t="s">
        <v>1774</v>
      </c>
      <c r="AX742" s="2" t="s">
        <v>52</v>
      </c>
      <c r="AY742" s="2" t="s">
        <v>52</v>
      </c>
    </row>
    <row r="743" spans="1:51" ht="30" customHeight="1">
      <c r="A743" s="8" t="s">
        <v>959</v>
      </c>
      <c r="B743" s="8" t="s">
        <v>960</v>
      </c>
      <c r="C743" s="8" t="s">
        <v>789</v>
      </c>
      <c r="D743" s="9">
        <v>1</v>
      </c>
      <c r="E743" s="13">
        <f>TRUNC(SUMIF(V742:V743, RIGHTB(O743, 1), H742:H743)*U743, 2)</f>
        <v>0</v>
      </c>
      <c r="F743" s="14">
        <f>TRUNC(E743*D743,1)</f>
        <v>0</v>
      </c>
      <c r="G743" s="13">
        <v>0</v>
      </c>
      <c r="H743" s="14">
        <f>TRUNC(G743*D743,1)</f>
        <v>0</v>
      </c>
      <c r="I743" s="13">
        <v>0</v>
      </c>
      <c r="J743" s="14">
        <f>TRUNC(I743*D743,1)</f>
        <v>0</v>
      </c>
      <c r="K743" s="13">
        <f>TRUNC(E743+G743+I743,1)</f>
        <v>0</v>
      </c>
      <c r="L743" s="14">
        <f>TRUNC(F743+H743+J743,1)</f>
        <v>0</v>
      </c>
      <c r="M743" s="8" t="s">
        <v>52</v>
      </c>
      <c r="N743" s="2" t="s">
        <v>181</v>
      </c>
      <c r="O743" s="2" t="s">
        <v>790</v>
      </c>
      <c r="P743" s="2" t="s">
        <v>65</v>
      </c>
      <c r="Q743" s="2" t="s">
        <v>65</v>
      </c>
      <c r="R743" s="2" t="s">
        <v>65</v>
      </c>
      <c r="S743" s="3">
        <v>1</v>
      </c>
      <c r="T743" s="3">
        <v>0</v>
      </c>
      <c r="U743" s="3">
        <v>0.03</v>
      </c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2" t="s">
        <v>52</v>
      </c>
      <c r="AW743" s="2" t="s">
        <v>1775</v>
      </c>
      <c r="AX743" s="2" t="s">
        <v>52</v>
      </c>
      <c r="AY743" s="2" t="s">
        <v>52</v>
      </c>
    </row>
    <row r="744" spans="1:51" ht="30" customHeight="1">
      <c r="A744" s="8" t="s">
        <v>888</v>
      </c>
      <c r="B744" s="8" t="s">
        <v>52</v>
      </c>
      <c r="C744" s="8" t="s">
        <v>52</v>
      </c>
      <c r="D744" s="9"/>
      <c r="E744" s="13"/>
      <c r="F744" s="14">
        <f>TRUNC(SUMIF(N742:N743, N741, F742:F743),0)</f>
        <v>0</v>
      </c>
      <c r="G744" s="13"/>
      <c r="H744" s="14">
        <f>TRUNC(SUMIF(N742:N743, N741, H742:H743),0)</f>
        <v>0</v>
      </c>
      <c r="I744" s="13"/>
      <c r="J744" s="14">
        <f>TRUNC(SUMIF(N742:N743, N741, J742:J743),0)</f>
        <v>0</v>
      </c>
      <c r="K744" s="13"/>
      <c r="L744" s="14">
        <f>F744+H744+J744</f>
        <v>0</v>
      </c>
      <c r="M744" s="8" t="s">
        <v>52</v>
      </c>
      <c r="N744" s="2" t="s">
        <v>212</v>
      </c>
      <c r="O744" s="2" t="s">
        <v>212</v>
      </c>
      <c r="P744" s="2" t="s">
        <v>52</v>
      </c>
      <c r="Q744" s="2" t="s">
        <v>52</v>
      </c>
      <c r="R744" s="2" t="s">
        <v>52</v>
      </c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2" t="s">
        <v>52</v>
      </c>
      <c r="AW744" s="2" t="s">
        <v>52</v>
      </c>
      <c r="AX744" s="2" t="s">
        <v>52</v>
      </c>
      <c r="AY744" s="2" t="s">
        <v>52</v>
      </c>
    </row>
    <row r="745" spans="1:51" ht="30" customHeight="1">
      <c r="A745" s="9"/>
      <c r="B745" s="9"/>
      <c r="C745" s="9"/>
      <c r="D745" s="9"/>
      <c r="E745" s="13"/>
      <c r="F745" s="14"/>
      <c r="G745" s="13"/>
      <c r="H745" s="14"/>
      <c r="I745" s="13"/>
      <c r="J745" s="14"/>
      <c r="K745" s="13"/>
      <c r="L745" s="14"/>
      <c r="M745" s="9"/>
    </row>
    <row r="746" spans="1:51" ht="30" customHeight="1">
      <c r="A746" s="140" t="s">
        <v>1776</v>
      </c>
      <c r="B746" s="140"/>
      <c r="C746" s="140"/>
      <c r="D746" s="140"/>
      <c r="E746" s="141"/>
      <c r="F746" s="142"/>
      <c r="G746" s="141"/>
      <c r="H746" s="142"/>
      <c r="I746" s="141"/>
      <c r="J746" s="142"/>
      <c r="K746" s="141"/>
      <c r="L746" s="142"/>
      <c r="M746" s="140"/>
      <c r="N746" s="1" t="s">
        <v>186</v>
      </c>
    </row>
    <row r="747" spans="1:51" ht="30" customHeight="1">
      <c r="A747" s="8" t="s">
        <v>1052</v>
      </c>
      <c r="B747" s="8" t="s">
        <v>884</v>
      </c>
      <c r="C747" s="8" t="s">
        <v>885</v>
      </c>
      <c r="D747" s="9">
        <v>1.23</v>
      </c>
      <c r="E747" s="13">
        <f>단가대비표!O180</f>
        <v>0</v>
      </c>
      <c r="F747" s="14">
        <f>TRUNC(E747*D747,1)</f>
        <v>0</v>
      </c>
      <c r="G747" s="13">
        <f>단가대비표!P180</f>
        <v>0</v>
      </c>
      <c r="H747" s="14">
        <f>TRUNC(G747*D747,1)</f>
        <v>0</v>
      </c>
      <c r="I747" s="13">
        <f>단가대비표!V180</f>
        <v>0</v>
      </c>
      <c r="J747" s="14">
        <f>TRUNC(I747*D747,1)</f>
        <v>0</v>
      </c>
      <c r="K747" s="13">
        <f>TRUNC(E747+G747+I747,1)</f>
        <v>0</v>
      </c>
      <c r="L747" s="14">
        <f>TRUNC(F747+H747+J747,1)</f>
        <v>0</v>
      </c>
      <c r="M747" s="8" t="s">
        <v>52</v>
      </c>
      <c r="N747" s="2" t="s">
        <v>186</v>
      </c>
      <c r="O747" s="2" t="s">
        <v>1053</v>
      </c>
      <c r="P747" s="2" t="s">
        <v>65</v>
      </c>
      <c r="Q747" s="2" t="s">
        <v>65</v>
      </c>
      <c r="R747" s="2" t="s">
        <v>64</v>
      </c>
      <c r="S747" s="3"/>
      <c r="T747" s="3"/>
      <c r="U747" s="3"/>
      <c r="V747" s="3">
        <v>1</v>
      </c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2" t="s">
        <v>52</v>
      </c>
      <c r="AW747" s="2" t="s">
        <v>1777</v>
      </c>
      <c r="AX747" s="2" t="s">
        <v>52</v>
      </c>
      <c r="AY747" s="2" t="s">
        <v>52</v>
      </c>
    </row>
    <row r="748" spans="1:51" ht="30" customHeight="1">
      <c r="A748" s="8" t="s">
        <v>959</v>
      </c>
      <c r="B748" s="8" t="s">
        <v>960</v>
      </c>
      <c r="C748" s="8" t="s">
        <v>789</v>
      </c>
      <c r="D748" s="9">
        <v>1</v>
      </c>
      <c r="E748" s="13">
        <f>TRUNC(SUMIF(V747:V748, RIGHTB(O748, 1), H747:H748)*U748, 2)</f>
        <v>0</v>
      </c>
      <c r="F748" s="14">
        <f>TRUNC(E748*D748,1)</f>
        <v>0</v>
      </c>
      <c r="G748" s="13">
        <v>0</v>
      </c>
      <c r="H748" s="14">
        <f>TRUNC(G748*D748,1)</f>
        <v>0</v>
      </c>
      <c r="I748" s="13">
        <v>0</v>
      </c>
      <c r="J748" s="14">
        <f>TRUNC(I748*D748,1)</f>
        <v>0</v>
      </c>
      <c r="K748" s="13">
        <f>TRUNC(E748+G748+I748,1)</f>
        <v>0</v>
      </c>
      <c r="L748" s="14">
        <f>TRUNC(F748+H748+J748,1)</f>
        <v>0</v>
      </c>
      <c r="M748" s="8" t="s">
        <v>52</v>
      </c>
      <c r="N748" s="2" t="s">
        <v>186</v>
      </c>
      <c r="O748" s="2" t="s">
        <v>790</v>
      </c>
      <c r="P748" s="2" t="s">
        <v>65</v>
      </c>
      <c r="Q748" s="2" t="s">
        <v>65</v>
      </c>
      <c r="R748" s="2" t="s">
        <v>65</v>
      </c>
      <c r="S748" s="3">
        <v>1</v>
      </c>
      <c r="T748" s="3">
        <v>0</v>
      </c>
      <c r="U748" s="3">
        <v>0.03</v>
      </c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2" t="s">
        <v>52</v>
      </c>
      <c r="AW748" s="2" t="s">
        <v>1778</v>
      </c>
      <c r="AX748" s="2" t="s">
        <v>52</v>
      </c>
      <c r="AY748" s="2" t="s">
        <v>52</v>
      </c>
    </row>
    <row r="749" spans="1:51" ht="30" customHeight="1">
      <c r="A749" s="8" t="s">
        <v>888</v>
      </c>
      <c r="B749" s="8" t="s">
        <v>52</v>
      </c>
      <c r="C749" s="8" t="s">
        <v>52</v>
      </c>
      <c r="D749" s="9"/>
      <c r="E749" s="13"/>
      <c r="F749" s="14">
        <f>TRUNC(SUMIF(N747:N748, N746, F747:F748),0)</f>
        <v>0</v>
      </c>
      <c r="G749" s="13"/>
      <c r="H749" s="14">
        <f>TRUNC(SUMIF(N747:N748, N746, H747:H748),0)</f>
        <v>0</v>
      </c>
      <c r="I749" s="13"/>
      <c r="J749" s="14">
        <f>TRUNC(SUMIF(N747:N748, N746, J747:J748),0)</f>
        <v>0</v>
      </c>
      <c r="K749" s="13"/>
      <c r="L749" s="14">
        <f>F749+H749+J749</f>
        <v>0</v>
      </c>
      <c r="M749" s="8" t="s">
        <v>52</v>
      </c>
      <c r="N749" s="2" t="s">
        <v>212</v>
      </c>
      <c r="O749" s="2" t="s">
        <v>212</v>
      </c>
      <c r="P749" s="2" t="s">
        <v>52</v>
      </c>
      <c r="Q749" s="2" t="s">
        <v>52</v>
      </c>
      <c r="R749" s="2" t="s">
        <v>52</v>
      </c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2" t="s">
        <v>52</v>
      </c>
      <c r="AW749" s="2" t="s">
        <v>52</v>
      </c>
      <c r="AX749" s="2" t="s">
        <v>52</v>
      </c>
      <c r="AY749" s="2" t="s">
        <v>52</v>
      </c>
    </row>
    <row r="750" spans="1:51" ht="30" customHeight="1">
      <c r="A750" s="9"/>
      <c r="B750" s="9"/>
      <c r="C750" s="9"/>
      <c r="D750" s="9"/>
      <c r="E750" s="13"/>
      <c r="F750" s="14"/>
      <c r="G750" s="13"/>
      <c r="H750" s="14"/>
      <c r="I750" s="13"/>
      <c r="J750" s="14"/>
      <c r="K750" s="13"/>
      <c r="L750" s="14"/>
      <c r="M750" s="9"/>
    </row>
    <row r="751" spans="1:51" ht="30" customHeight="1">
      <c r="A751" s="140" t="s">
        <v>1779</v>
      </c>
      <c r="B751" s="140"/>
      <c r="C751" s="140"/>
      <c r="D751" s="140"/>
      <c r="E751" s="141"/>
      <c r="F751" s="142"/>
      <c r="G751" s="141"/>
      <c r="H751" s="142"/>
      <c r="I751" s="141"/>
      <c r="J751" s="142"/>
      <c r="K751" s="141"/>
      <c r="L751" s="142"/>
      <c r="M751" s="140"/>
      <c r="N751" s="1" t="s">
        <v>190</v>
      </c>
    </row>
    <row r="752" spans="1:51" ht="30" customHeight="1">
      <c r="A752" s="8" t="s">
        <v>1052</v>
      </c>
      <c r="B752" s="8" t="s">
        <v>884</v>
      </c>
      <c r="C752" s="8" t="s">
        <v>885</v>
      </c>
      <c r="D752" s="9">
        <v>1.23</v>
      </c>
      <c r="E752" s="13">
        <f>단가대비표!O180</f>
        <v>0</v>
      </c>
      <c r="F752" s="14">
        <f>TRUNC(E752*D752,1)</f>
        <v>0</v>
      </c>
      <c r="G752" s="13">
        <f>단가대비표!P180</f>
        <v>0</v>
      </c>
      <c r="H752" s="14">
        <f>TRUNC(G752*D752,1)</f>
        <v>0</v>
      </c>
      <c r="I752" s="13">
        <f>단가대비표!V180</f>
        <v>0</v>
      </c>
      <c r="J752" s="14">
        <f>TRUNC(I752*D752,1)</f>
        <v>0</v>
      </c>
      <c r="K752" s="13">
        <f>TRUNC(E752+G752+I752,1)</f>
        <v>0</v>
      </c>
      <c r="L752" s="14">
        <f>TRUNC(F752+H752+J752,1)</f>
        <v>0</v>
      </c>
      <c r="M752" s="8" t="s">
        <v>52</v>
      </c>
      <c r="N752" s="2" t="s">
        <v>190</v>
      </c>
      <c r="O752" s="2" t="s">
        <v>1053</v>
      </c>
      <c r="P752" s="2" t="s">
        <v>65</v>
      </c>
      <c r="Q752" s="2" t="s">
        <v>65</v>
      </c>
      <c r="R752" s="2" t="s">
        <v>64</v>
      </c>
      <c r="S752" s="3"/>
      <c r="T752" s="3"/>
      <c r="U752" s="3"/>
      <c r="V752" s="3">
        <v>1</v>
      </c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2" t="s">
        <v>52</v>
      </c>
      <c r="AW752" s="2" t="s">
        <v>1780</v>
      </c>
      <c r="AX752" s="2" t="s">
        <v>52</v>
      </c>
      <c r="AY752" s="2" t="s">
        <v>52</v>
      </c>
    </row>
    <row r="753" spans="1:51" ht="30" customHeight="1">
      <c r="A753" s="8" t="s">
        <v>959</v>
      </c>
      <c r="B753" s="8" t="s">
        <v>960</v>
      </c>
      <c r="C753" s="8" t="s">
        <v>789</v>
      </c>
      <c r="D753" s="9">
        <v>1</v>
      </c>
      <c r="E753" s="13">
        <f>TRUNC(SUMIF(V752:V753, RIGHTB(O753, 1), H752:H753)*U753, 2)</f>
        <v>0</v>
      </c>
      <c r="F753" s="14">
        <f>TRUNC(E753*D753,1)</f>
        <v>0</v>
      </c>
      <c r="G753" s="13">
        <v>0</v>
      </c>
      <c r="H753" s="14">
        <f>TRUNC(G753*D753,1)</f>
        <v>0</v>
      </c>
      <c r="I753" s="13">
        <v>0</v>
      </c>
      <c r="J753" s="14">
        <f>TRUNC(I753*D753,1)</f>
        <v>0</v>
      </c>
      <c r="K753" s="13">
        <f>TRUNC(E753+G753+I753,1)</f>
        <v>0</v>
      </c>
      <c r="L753" s="14">
        <f>TRUNC(F753+H753+J753,1)</f>
        <v>0</v>
      </c>
      <c r="M753" s="8" t="s">
        <v>52</v>
      </c>
      <c r="N753" s="2" t="s">
        <v>190</v>
      </c>
      <c r="O753" s="2" t="s">
        <v>790</v>
      </c>
      <c r="P753" s="2" t="s">
        <v>65</v>
      </c>
      <c r="Q753" s="2" t="s">
        <v>65</v>
      </c>
      <c r="R753" s="2" t="s">
        <v>65</v>
      </c>
      <c r="S753" s="3">
        <v>1</v>
      </c>
      <c r="T753" s="3">
        <v>0</v>
      </c>
      <c r="U753" s="3">
        <v>0.03</v>
      </c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2" t="s">
        <v>52</v>
      </c>
      <c r="AW753" s="2" t="s">
        <v>1781</v>
      </c>
      <c r="AX753" s="2" t="s">
        <v>52</v>
      </c>
      <c r="AY753" s="2" t="s">
        <v>52</v>
      </c>
    </row>
    <row r="754" spans="1:51" ht="30" customHeight="1">
      <c r="A754" s="8" t="s">
        <v>888</v>
      </c>
      <c r="B754" s="8" t="s">
        <v>52</v>
      </c>
      <c r="C754" s="8" t="s">
        <v>52</v>
      </c>
      <c r="D754" s="9"/>
      <c r="E754" s="13"/>
      <c r="F754" s="14">
        <f>TRUNC(SUMIF(N752:N753, N751, F752:F753),0)</f>
        <v>0</v>
      </c>
      <c r="G754" s="13"/>
      <c r="H754" s="14">
        <f>TRUNC(SUMIF(N752:N753, N751, H752:H753),0)</f>
        <v>0</v>
      </c>
      <c r="I754" s="13"/>
      <c r="J754" s="14">
        <f>TRUNC(SUMIF(N752:N753, N751, J752:J753),0)</f>
        <v>0</v>
      </c>
      <c r="K754" s="13"/>
      <c r="L754" s="14">
        <f>F754+H754+J754</f>
        <v>0</v>
      </c>
      <c r="M754" s="8" t="s">
        <v>52</v>
      </c>
      <c r="N754" s="2" t="s">
        <v>212</v>
      </c>
      <c r="O754" s="2" t="s">
        <v>212</v>
      </c>
      <c r="P754" s="2" t="s">
        <v>52</v>
      </c>
      <c r="Q754" s="2" t="s">
        <v>52</v>
      </c>
      <c r="R754" s="2" t="s">
        <v>52</v>
      </c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2" t="s">
        <v>52</v>
      </c>
      <c r="AW754" s="2" t="s">
        <v>52</v>
      </c>
      <c r="AX754" s="2" t="s">
        <v>52</v>
      </c>
      <c r="AY754" s="2" t="s">
        <v>52</v>
      </c>
    </row>
    <row r="755" spans="1:51" ht="30" customHeight="1">
      <c r="A755" s="9"/>
      <c r="B755" s="9"/>
      <c r="C755" s="9"/>
      <c r="D755" s="9"/>
      <c r="E755" s="13"/>
      <c r="F755" s="14"/>
      <c r="G755" s="13"/>
      <c r="H755" s="14"/>
      <c r="I755" s="13"/>
      <c r="J755" s="14"/>
      <c r="K755" s="13"/>
      <c r="L755" s="14"/>
      <c r="M755" s="9"/>
    </row>
    <row r="756" spans="1:51" ht="30" customHeight="1">
      <c r="A756" s="140" t="s">
        <v>1782</v>
      </c>
      <c r="B756" s="140"/>
      <c r="C756" s="140"/>
      <c r="D756" s="140"/>
      <c r="E756" s="141"/>
      <c r="F756" s="142"/>
      <c r="G756" s="141"/>
      <c r="H756" s="142"/>
      <c r="I756" s="141"/>
      <c r="J756" s="142"/>
      <c r="K756" s="141"/>
      <c r="L756" s="142"/>
      <c r="M756" s="140"/>
      <c r="N756" s="1" t="s">
        <v>195</v>
      </c>
    </row>
    <row r="757" spans="1:51" ht="30" customHeight="1">
      <c r="A757" s="8" t="s">
        <v>1052</v>
      </c>
      <c r="B757" s="8" t="s">
        <v>884</v>
      </c>
      <c r="C757" s="8" t="s">
        <v>885</v>
      </c>
      <c r="D757" s="9">
        <v>1.23</v>
      </c>
      <c r="E757" s="13">
        <f>단가대비표!O180</f>
        <v>0</v>
      </c>
      <c r="F757" s="14">
        <f>TRUNC(E757*D757,1)</f>
        <v>0</v>
      </c>
      <c r="G757" s="13">
        <f>단가대비표!P180</f>
        <v>0</v>
      </c>
      <c r="H757" s="14">
        <f>TRUNC(G757*D757,1)</f>
        <v>0</v>
      </c>
      <c r="I757" s="13">
        <f>단가대비표!V180</f>
        <v>0</v>
      </c>
      <c r="J757" s="14">
        <f>TRUNC(I757*D757,1)</f>
        <v>0</v>
      </c>
      <c r="K757" s="13">
        <f>TRUNC(E757+G757+I757,1)</f>
        <v>0</v>
      </c>
      <c r="L757" s="14">
        <f>TRUNC(F757+H757+J757,1)</f>
        <v>0</v>
      </c>
      <c r="M757" s="8" t="s">
        <v>52</v>
      </c>
      <c r="N757" s="2" t="s">
        <v>195</v>
      </c>
      <c r="O757" s="2" t="s">
        <v>1053</v>
      </c>
      <c r="P757" s="2" t="s">
        <v>65</v>
      </c>
      <c r="Q757" s="2" t="s">
        <v>65</v>
      </c>
      <c r="R757" s="2" t="s">
        <v>64</v>
      </c>
      <c r="S757" s="3"/>
      <c r="T757" s="3"/>
      <c r="U757" s="3"/>
      <c r="V757" s="3">
        <v>1</v>
      </c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2" t="s">
        <v>52</v>
      </c>
      <c r="AW757" s="2" t="s">
        <v>1783</v>
      </c>
      <c r="AX757" s="2" t="s">
        <v>52</v>
      </c>
      <c r="AY757" s="2" t="s">
        <v>52</v>
      </c>
    </row>
    <row r="758" spans="1:51" ht="30" customHeight="1">
      <c r="A758" s="8" t="s">
        <v>959</v>
      </c>
      <c r="B758" s="8" t="s">
        <v>960</v>
      </c>
      <c r="C758" s="8" t="s">
        <v>789</v>
      </c>
      <c r="D758" s="9">
        <v>1</v>
      </c>
      <c r="E758" s="13">
        <f>TRUNC(SUMIF(V757:V758, RIGHTB(O758, 1), H757:H758)*U758, 2)</f>
        <v>0</v>
      </c>
      <c r="F758" s="14">
        <f>TRUNC(E758*D758,1)</f>
        <v>0</v>
      </c>
      <c r="G758" s="13">
        <v>0</v>
      </c>
      <c r="H758" s="14">
        <f>TRUNC(G758*D758,1)</f>
        <v>0</v>
      </c>
      <c r="I758" s="13">
        <v>0</v>
      </c>
      <c r="J758" s="14">
        <f>TRUNC(I758*D758,1)</f>
        <v>0</v>
      </c>
      <c r="K758" s="13">
        <f>TRUNC(E758+G758+I758,1)</f>
        <v>0</v>
      </c>
      <c r="L758" s="14">
        <f>TRUNC(F758+H758+J758,1)</f>
        <v>0</v>
      </c>
      <c r="M758" s="8" t="s">
        <v>52</v>
      </c>
      <c r="N758" s="2" t="s">
        <v>195</v>
      </c>
      <c r="O758" s="2" t="s">
        <v>790</v>
      </c>
      <c r="P758" s="2" t="s">
        <v>65</v>
      </c>
      <c r="Q758" s="2" t="s">
        <v>65</v>
      </c>
      <c r="R758" s="2" t="s">
        <v>65</v>
      </c>
      <c r="S758" s="3">
        <v>1</v>
      </c>
      <c r="T758" s="3">
        <v>0</v>
      </c>
      <c r="U758" s="3">
        <v>0.03</v>
      </c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2" t="s">
        <v>52</v>
      </c>
      <c r="AW758" s="2" t="s">
        <v>1784</v>
      </c>
      <c r="AX758" s="2" t="s">
        <v>52</v>
      </c>
      <c r="AY758" s="2" t="s">
        <v>52</v>
      </c>
    </row>
    <row r="759" spans="1:51" ht="30" customHeight="1">
      <c r="A759" s="8" t="s">
        <v>888</v>
      </c>
      <c r="B759" s="8" t="s">
        <v>52</v>
      </c>
      <c r="C759" s="8" t="s">
        <v>52</v>
      </c>
      <c r="D759" s="9"/>
      <c r="E759" s="13"/>
      <c r="F759" s="14">
        <f>TRUNC(SUMIF(N757:N758, N756, F757:F758),0)</f>
        <v>0</v>
      </c>
      <c r="G759" s="13"/>
      <c r="H759" s="14">
        <f>TRUNC(SUMIF(N757:N758, N756, H757:H758),0)</f>
        <v>0</v>
      </c>
      <c r="I759" s="13"/>
      <c r="J759" s="14">
        <f>TRUNC(SUMIF(N757:N758, N756, J757:J758),0)</f>
        <v>0</v>
      </c>
      <c r="K759" s="13"/>
      <c r="L759" s="14">
        <f>F759+H759+J759</f>
        <v>0</v>
      </c>
      <c r="M759" s="8" t="s">
        <v>52</v>
      </c>
      <c r="N759" s="2" t="s">
        <v>212</v>
      </c>
      <c r="O759" s="2" t="s">
        <v>212</v>
      </c>
      <c r="P759" s="2" t="s">
        <v>52</v>
      </c>
      <c r="Q759" s="2" t="s">
        <v>52</v>
      </c>
      <c r="R759" s="2" t="s">
        <v>52</v>
      </c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2" t="s">
        <v>52</v>
      </c>
      <c r="AW759" s="2" t="s">
        <v>52</v>
      </c>
      <c r="AX759" s="2" t="s">
        <v>52</v>
      </c>
      <c r="AY759" s="2" t="s">
        <v>52</v>
      </c>
    </row>
    <row r="760" spans="1:51" ht="30" customHeight="1">
      <c r="A760" s="9"/>
      <c r="B760" s="9"/>
      <c r="C760" s="9"/>
      <c r="D760" s="9"/>
      <c r="E760" s="13"/>
      <c r="F760" s="14"/>
      <c r="G760" s="13"/>
      <c r="H760" s="14"/>
      <c r="I760" s="13"/>
      <c r="J760" s="14"/>
      <c r="K760" s="13"/>
      <c r="L760" s="14"/>
      <c r="M760" s="9"/>
    </row>
    <row r="761" spans="1:51" ht="30" customHeight="1">
      <c r="A761" s="140" t="s">
        <v>1785</v>
      </c>
      <c r="B761" s="140"/>
      <c r="C761" s="140"/>
      <c r="D761" s="140"/>
      <c r="E761" s="141"/>
      <c r="F761" s="142"/>
      <c r="G761" s="141"/>
      <c r="H761" s="142"/>
      <c r="I761" s="141"/>
      <c r="J761" s="142"/>
      <c r="K761" s="141"/>
      <c r="L761" s="142"/>
      <c r="M761" s="140"/>
      <c r="N761" s="1" t="s">
        <v>200</v>
      </c>
    </row>
    <row r="762" spans="1:51" ht="30" customHeight="1">
      <c r="A762" s="8" t="s">
        <v>1052</v>
      </c>
      <c r="B762" s="8" t="s">
        <v>884</v>
      </c>
      <c r="C762" s="8" t="s">
        <v>885</v>
      </c>
      <c r="D762" s="9">
        <v>1.23</v>
      </c>
      <c r="E762" s="13">
        <f>단가대비표!O180</f>
        <v>0</v>
      </c>
      <c r="F762" s="14">
        <f>TRUNC(E762*D762,1)</f>
        <v>0</v>
      </c>
      <c r="G762" s="13">
        <f>단가대비표!P180</f>
        <v>0</v>
      </c>
      <c r="H762" s="14">
        <f>TRUNC(G762*D762,1)</f>
        <v>0</v>
      </c>
      <c r="I762" s="13">
        <f>단가대비표!V180</f>
        <v>0</v>
      </c>
      <c r="J762" s="14">
        <f>TRUNC(I762*D762,1)</f>
        <v>0</v>
      </c>
      <c r="K762" s="13">
        <f>TRUNC(E762+G762+I762,1)</f>
        <v>0</v>
      </c>
      <c r="L762" s="14">
        <f>TRUNC(F762+H762+J762,1)</f>
        <v>0</v>
      </c>
      <c r="M762" s="8" t="s">
        <v>52</v>
      </c>
      <c r="N762" s="2" t="s">
        <v>200</v>
      </c>
      <c r="O762" s="2" t="s">
        <v>1053</v>
      </c>
      <c r="P762" s="2" t="s">
        <v>65</v>
      </c>
      <c r="Q762" s="2" t="s">
        <v>65</v>
      </c>
      <c r="R762" s="2" t="s">
        <v>64</v>
      </c>
      <c r="S762" s="3"/>
      <c r="T762" s="3"/>
      <c r="U762" s="3"/>
      <c r="V762" s="3">
        <v>1</v>
      </c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2" t="s">
        <v>52</v>
      </c>
      <c r="AW762" s="2" t="s">
        <v>1786</v>
      </c>
      <c r="AX762" s="2" t="s">
        <v>52</v>
      </c>
      <c r="AY762" s="2" t="s">
        <v>52</v>
      </c>
    </row>
    <row r="763" spans="1:51" ht="30" customHeight="1">
      <c r="A763" s="8" t="s">
        <v>959</v>
      </c>
      <c r="B763" s="8" t="s">
        <v>960</v>
      </c>
      <c r="C763" s="8" t="s">
        <v>789</v>
      </c>
      <c r="D763" s="9">
        <v>1</v>
      </c>
      <c r="E763" s="13">
        <f>TRUNC(SUMIF(V762:V763, RIGHTB(O763, 1), H762:H763)*U763, 2)</f>
        <v>0</v>
      </c>
      <c r="F763" s="14">
        <f>TRUNC(E763*D763,1)</f>
        <v>0</v>
      </c>
      <c r="G763" s="13">
        <v>0</v>
      </c>
      <c r="H763" s="14">
        <f>TRUNC(G763*D763,1)</f>
        <v>0</v>
      </c>
      <c r="I763" s="13">
        <v>0</v>
      </c>
      <c r="J763" s="14">
        <f>TRUNC(I763*D763,1)</f>
        <v>0</v>
      </c>
      <c r="K763" s="13">
        <f>TRUNC(E763+G763+I763,1)</f>
        <v>0</v>
      </c>
      <c r="L763" s="14">
        <f>TRUNC(F763+H763+J763,1)</f>
        <v>0</v>
      </c>
      <c r="M763" s="8" t="s">
        <v>52</v>
      </c>
      <c r="N763" s="2" t="s">
        <v>200</v>
      </c>
      <c r="O763" s="2" t="s">
        <v>790</v>
      </c>
      <c r="P763" s="2" t="s">
        <v>65</v>
      </c>
      <c r="Q763" s="2" t="s">
        <v>65</v>
      </c>
      <c r="R763" s="2" t="s">
        <v>65</v>
      </c>
      <c r="S763" s="3">
        <v>1</v>
      </c>
      <c r="T763" s="3">
        <v>0</v>
      </c>
      <c r="U763" s="3">
        <v>0.03</v>
      </c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2" t="s">
        <v>52</v>
      </c>
      <c r="AW763" s="2" t="s">
        <v>1787</v>
      </c>
      <c r="AX763" s="2" t="s">
        <v>52</v>
      </c>
      <c r="AY763" s="2" t="s">
        <v>52</v>
      </c>
    </row>
    <row r="764" spans="1:51" ht="30" customHeight="1">
      <c r="A764" s="8" t="s">
        <v>888</v>
      </c>
      <c r="B764" s="8" t="s">
        <v>52</v>
      </c>
      <c r="C764" s="8" t="s">
        <v>52</v>
      </c>
      <c r="D764" s="9"/>
      <c r="E764" s="13"/>
      <c r="F764" s="14">
        <f>TRUNC(SUMIF(N762:N763, N761, F762:F763),0)</f>
        <v>0</v>
      </c>
      <c r="G764" s="13"/>
      <c r="H764" s="14">
        <f>TRUNC(SUMIF(N762:N763, N761, H762:H763),0)</f>
        <v>0</v>
      </c>
      <c r="I764" s="13"/>
      <c r="J764" s="14">
        <f>TRUNC(SUMIF(N762:N763, N761, J762:J763),0)</f>
        <v>0</v>
      </c>
      <c r="K764" s="13"/>
      <c r="L764" s="14">
        <f>F764+H764+J764</f>
        <v>0</v>
      </c>
      <c r="M764" s="8" t="s">
        <v>52</v>
      </c>
      <c r="N764" s="2" t="s">
        <v>212</v>
      </c>
      <c r="O764" s="2" t="s">
        <v>212</v>
      </c>
      <c r="P764" s="2" t="s">
        <v>52</v>
      </c>
      <c r="Q764" s="2" t="s">
        <v>52</v>
      </c>
      <c r="R764" s="2" t="s">
        <v>52</v>
      </c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2" t="s">
        <v>52</v>
      </c>
      <c r="AW764" s="2" t="s">
        <v>52</v>
      </c>
      <c r="AX764" s="2" t="s">
        <v>52</v>
      </c>
      <c r="AY764" s="2" t="s">
        <v>52</v>
      </c>
    </row>
    <row r="765" spans="1:51" ht="30" customHeight="1">
      <c r="A765" s="9"/>
      <c r="B765" s="9"/>
      <c r="C765" s="9"/>
      <c r="D765" s="9"/>
      <c r="E765" s="13"/>
      <c r="F765" s="14"/>
      <c r="G765" s="13"/>
      <c r="H765" s="14"/>
      <c r="I765" s="13"/>
      <c r="J765" s="14"/>
      <c r="K765" s="13"/>
      <c r="L765" s="14"/>
      <c r="M765" s="9"/>
    </row>
    <row r="766" spans="1:51" ht="30" customHeight="1">
      <c r="A766" s="140" t="s">
        <v>1788</v>
      </c>
      <c r="B766" s="140"/>
      <c r="C766" s="140"/>
      <c r="D766" s="140"/>
      <c r="E766" s="141"/>
      <c r="F766" s="142"/>
      <c r="G766" s="141"/>
      <c r="H766" s="142"/>
      <c r="I766" s="141"/>
      <c r="J766" s="142"/>
      <c r="K766" s="141"/>
      <c r="L766" s="142"/>
      <c r="M766" s="140"/>
      <c r="N766" s="1" t="s">
        <v>205</v>
      </c>
    </row>
    <row r="767" spans="1:51" ht="30" customHeight="1">
      <c r="A767" s="8" t="s">
        <v>1052</v>
      </c>
      <c r="B767" s="8" t="s">
        <v>884</v>
      </c>
      <c r="C767" s="8" t="s">
        <v>885</v>
      </c>
      <c r="D767" s="9">
        <v>1.23</v>
      </c>
      <c r="E767" s="13">
        <f>단가대비표!O180</f>
        <v>0</v>
      </c>
      <c r="F767" s="14">
        <f>TRUNC(E767*D767,1)</f>
        <v>0</v>
      </c>
      <c r="G767" s="13">
        <f>단가대비표!P180</f>
        <v>0</v>
      </c>
      <c r="H767" s="14">
        <f>TRUNC(G767*D767,1)</f>
        <v>0</v>
      </c>
      <c r="I767" s="13">
        <f>단가대비표!V180</f>
        <v>0</v>
      </c>
      <c r="J767" s="14">
        <f>TRUNC(I767*D767,1)</f>
        <v>0</v>
      </c>
      <c r="K767" s="13">
        <f>TRUNC(E767+G767+I767,1)</f>
        <v>0</v>
      </c>
      <c r="L767" s="14">
        <f>TRUNC(F767+H767+J767,1)</f>
        <v>0</v>
      </c>
      <c r="M767" s="8" t="s">
        <v>52</v>
      </c>
      <c r="N767" s="2" t="s">
        <v>205</v>
      </c>
      <c r="O767" s="2" t="s">
        <v>1053</v>
      </c>
      <c r="P767" s="2" t="s">
        <v>65</v>
      </c>
      <c r="Q767" s="2" t="s">
        <v>65</v>
      </c>
      <c r="R767" s="2" t="s">
        <v>64</v>
      </c>
      <c r="S767" s="3"/>
      <c r="T767" s="3"/>
      <c r="U767" s="3"/>
      <c r="V767" s="3">
        <v>1</v>
      </c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2" t="s">
        <v>52</v>
      </c>
      <c r="AW767" s="2" t="s">
        <v>1789</v>
      </c>
      <c r="AX767" s="2" t="s">
        <v>52</v>
      </c>
      <c r="AY767" s="2" t="s">
        <v>52</v>
      </c>
    </row>
    <row r="768" spans="1:51" ht="30" customHeight="1">
      <c r="A768" s="8" t="s">
        <v>959</v>
      </c>
      <c r="B768" s="8" t="s">
        <v>960</v>
      </c>
      <c r="C768" s="8" t="s">
        <v>789</v>
      </c>
      <c r="D768" s="9">
        <v>1</v>
      </c>
      <c r="E768" s="13">
        <f>TRUNC(SUMIF(V767:V768, RIGHTB(O768, 1), H767:H768)*U768, 2)</f>
        <v>0</v>
      </c>
      <c r="F768" s="14">
        <f>TRUNC(E768*D768,1)</f>
        <v>0</v>
      </c>
      <c r="G768" s="13">
        <v>0</v>
      </c>
      <c r="H768" s="14">
        <f>TRUNC(G768*D768,1)</f>
        <v>0</v>
      </c>
      <c r="I768" s="13">
        <v>0</v>
      </c>
      <c r="J768" s="14">
        <f>TRUNC(I768*D768,1)</f>
        <v>0</v>
      </c>
      <c r="K768" s="13">
        <f>TRUNC(E768+G768+I768,1)</f>
        <v>0</v>
      </c>
      <c r="L768" s="14">
        <f>TRUNC(F768+H768+J768,1)</f>
        <v>0</v>
      </c>
      <c r="M768" s="8" t="s">
        <v>52</v>
      </c>
      <c r="N768" s="2" t="s">
        <v>205</v>
      </c>
      <c r="O768" s="2" t="s">
        <v>790</v>
      </c>
      <c r="P768" s="2" t="s">
        <v>65</v>
      </c>
      <c r="Q768" s="2" t="s">
        <v>65</v>
      </c>
      <c r="R768" s="2" t="s">
        <v>65</v>
      </c>
      <c r="S768" s="3">
        <v>1</v>
      </c>
      <c r="T768" s="3">
        <v>0</v>
      </c>
      <c r="U768" s="3">
        <v>0.03</v>
      </c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2" t="s">
        <v>52</v>
      </c>
      <c r="AW768" s="2" t="s">
        <v>1790</v>
      </c>
      <c r="AX768" s="2" t="s">
        <v>52</v>
      </c>
      <c r="AY768" s="2" t="s">
        <v>52</v>
      </c>
    </row>
    <row r="769" spans="1:51" ht="30" customHeight="1">
      <c r="A769" s="8" t="s">
        <v>888</v>
      </c>
      <c r="B769" s="8" t="s">
        <v>52</v>
      </c>
      <c r="C769" s="8" t="s">
        <v>52</v>
      </c>
      <c r="D769" s="9"/>
      <c r="E769" s="13"/>
      <c r="F769" s="14">
        <f>TRUNC(SUMIF(N767:N768, N766, F767:F768),0)</f>
        <v>0</v>
      </c>
      <c r="G769" s="13"/>
      <c r="H769" s="14">
        <f>TRUNC(SUMIF(N767:N768, N766, H767:H768),0)</f>
        <v>0</v>
      </c>
      <c r="I769" s="13"/>
      <c r="J769" s="14">
        <f>TRUNC(SUMIF(N767:N768, N766, J767:J768),0)</f>
        <v>0</v>
      </c>
      <c r="K769" s="13"/>
      <c r="L769" s="14">
        <f>F769+H769+J769</f>
        <v>0</v>
      </c>
      <c r="M769" s="8" t="s">
        <v>52</v>
      </c>
      <c r="N769" s="2" t="s">
        <v>212</v>
      </c>
      <c r="O769" s="2" t="s">
        <v>212</v>
      </c>
      <c r="P769" s="2" t="s">
        <v>52</v>
      </c>
      <c r="Q769" s="2" t="s">
        <v>52</v>
      </c>
      <c r="R769" s="2" t="s">
        <v>52</v>
      </c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2" t="s">
        <v>52</v>
      </c>
      <c r="AW769" s="2" t="s">
        <v>52</v>
      </c>
      <c r="AX769" s="2" t="s">
        <v>52</v>
      </c>
      <c r="AY769" s="2" t="s">
        <v>52</v>
      </c>
    </row>
    <row r="770" spans="1:51" ht="30" customHeight="1">
      <c r="A770" s="9"/>
      <c r="B770" s="9"/>
      <c r="C770" s="9"/>
      <c r="D770" s="9"/>
      <c r="E770" s="13"/>
      <c r="F770" s="14"/>
      <c r="G770" s="13"/>
      <c r="H770" s="14"/>
      <c r="I770" s="13"/>
      <c r="J770" s="14"/>
      <c r="K770" s="13"/>
      <c r="L770" s="14"/>
      <c r="M770" s="9"/>
    </row>
    <row r="771" spans="1:51" ht="30" customHeight="1">
      <c r="A771" s="140" t="s">
        <v>1791</v>
      </c>
      <c r="B771" s="140"/>
      <c r="C771" s="140"/>
      <c r="D771" s="140"/>
      <c r="E771" s="141"/>
      <c r="F771" s="142"/>
      <c r="G771" s="141"/>
      <c r="H771" s="142"/>
      <c r="I771" s="141"/>
      <c r="J771" s="142"/>
      <c r="K771" s="141"/>
      <c r="L771" s="142"/>
      <c r="M771" s="140"/>
      <c r="N771" s="1" t="s">
        <v>209</v>
      </c>
    </row>
    <row r="772" spans="1:51" ht="30" customHeight="1">
      <c r="A772" s="8" t="s">
        <v>1052</v>
      </c>
      <c r="B772" s="8" t="s">
        <v>884</v>
      </c>
      <c r="C772" s="8" t="s">
        <v>885</v>
      </c>
      <c r="D772" s="9">
        <v>1.23</v>
      </c>
      <c r="E772" s="13">
        <f>단가대비표!O180</f>
        <v>0</v>
      </c>
      <c r="F772" s="14">
        <f>TRUNC(E772*D772,1)</f>
        <v>0</v>
      </c>
      <c r="G772" s="13">
        <f>단가대비표!P180</f>
        <v>0</v>
      </c>
      <c r="H772" s="14">
        <f>TRUNC(G772*D772,1)</f>
        <v>0</v>
      </c>
      <c r="I772" s="13">
        <f>단가대비표!V180</f>
        <v>0</v>
      </c>
      <c r="J772" s="14">
        <f>TRUNC(I772*D772,1)</f>
        <v>0</v>
      </c>
      <c r="K772" s="13">
        <f>TRUNC(E772+G772+I772,1)</f>
        <v>0</v>
      </c>
      <c r="L772" s="14">
        <f>TRUNC(F772+H772+J772,1)</f>
        <v>0</v>
      </c>
      <c r="M772" s="8" t="s">
        <v>52</v>
      </c>
      <c r="N772" s="2" t="s">
        <v>209</v>
      </c>
      <c r="O772" s="2" t="s">
        <v>1053</v>
      </c>
      <c r="P772" s="2" t="s">
        <v>65</v>
      </c>
      <c r="Q772" s="2" t="s">
        <v>65</v>
      </c>
      <c r="R772" s="2" t="s">
        <v>64</v>
      </c>
      <c r="S772" s="3"/>
      <c r="T772" s="3"/>
      <c r="U772" s="3"/>
      <c r="V772" s="3">
        <v>1</v>
      </c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2" t="s">
        <v>52</v>
      </c>
      <c r="AW772" s="2" t="s">
        <v>1792</v>
      </c>
      <c r="AX772" s="2" t="s">
        <v>52</v>
      </c>
      <c r="AY772" s="2" t="s">
        <v>52</v>
      </c>
    </row>
    <row r="773" spans="1:51" ht="30" customHeight="1">
      <c r="A773" s="8" t="s">
        <v>959</v>
      </c>
      <c r="B773" s="8" t="s">
        <v>960</v>
      </c>
      <c r="C773" s="8" t="s">
        <v>789</v>
      </c>
      <c r="D773" s="9">
        <v>1</v>
      </c>
      <c r="E773" s="13">
        <f>TRUNC(SUMIF(V772:V773, RIGHTB(O773, 1), H772:H773)*U773, 2)</f>
        <v>0</v>
      </c>
      <c r="F773" s="14">
        <f>TRUNC(E773*D773,1)</f>
        <v>0</v>
      </c>
      <c r="G773" s="13">
        <v>0</v>
      </c>
      <c r="H773" s="14">
        <f>TRUNC(G773*D773,1)</f>
        <v>0</v>
      </c>
      <c r="I773" s="13">
        <v>0</v>
      </c>
      <c r="J773" s="14">
        <f>TRUNC(I773*D773,1)</f>
        <v>0</v>
      </c>
      <c r="K773" s="13">
        <f>TRUNC(E773+G773+I773,1)</f>
        <v>0</v>
      </c>
      <c r="L773" s="14">
        <f>TRUNC(F773+H773+J773,1)</f>
        <v>0</v>
      </c>
      <c r="M773" s="8" t="s">
        <v>52</v>
      </c>
      <c r="N773" s="2" t="s">
        <v>209</v>
      </c>
      <c r="O773" s="2" t="s">
        <v>790</v>
      </c>
      <c r="P773" s="2" t="s">
        <v>65</v>
      </c>
      <c r="Q773" s="2" t="s">
        <v>65</v>
      </c>
      <c r="R773" s="2" t="s">
        <v>65</v>
      </c>
      <c r="S773" s="3">
        <v>1</v>
      </c>
      <c r="T773" s="3">
        <v>0</v>
      </c>
      <c r="U773" s="3">
        <v>0.03</v>
      </c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2" t="s">
        <v>52</v>
      </c>
      <c r="AW773" s="2" t="s">
        <v>1793</v>
      </c>
      <c r="AX773" s="2" t="s">
        <v>52</v>
      </c>
      <c r="AY773" s="2" t="s">
        <v>52</v>
      </c>
    </row>
    <row r="774" spans="1:51" ht="30" customHeight="1">
      <c r="A774" s="8" t="s">
        <v>888</v>
      </c>
      <c r="B774" s="8" t="s">
        <v>52</v>
      </c>
      <c r="C774" s="8" t="s">
        <v>52</v>
      </c>
      <c r="D774" s="9"/>
      <c r="E774" s="13"/>
      <c r="F774" s="14">
        <f>TRUNC(SUMIF(N772:N773, N771, F772:F773),0)</f>
        <v>0</v>
      </c>
      <c r="G774" s="13"/>
      <c r="H774" s="14">
        <f>TRUNC(SUMIF(N772:N773, N771, H772:H773),0)</f>
        <v>0</v>
      </c>
      <c r="I774" s="13"/>
      <c r="J774" s="14">
        <f>TRUNC(SUMIF(N772:N773, N771, J772:J773),0)</f>
        <v>0</v>
      </c>
      <c r="K774" s="13"/>
      <c r="L774" s="14">
        <f>F774+H774+J774</f>
        <v>0</v>
      </c>
      <c r="M774" s="8" t="s">
        <v>52</v>
      </c>
      <c r="N774" s="2" t="s">
        <v>212</v>
      </c>
      <c r="O774" s="2" t="s">
        <v>212</v>
      </c>
      <c r="P774" s="2" t="s">
        <v>52</v>
      </c>
      <c r="Q774" s="2" t="s">
        <v>52</v>
      </c>
      <c r="R774" s="2" t="s">
        <v>52</v>
      </c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2" t="s">
        <v>52</v>
      </c>
      <c r="AW774" s="2" t="s">
        <v>52</v>
      </c>
      <c r="AX774" s="2" t="s">
        <v>52</v>
      </c>
      <c r="AY774" s="2" t="s">
        <v>52</v>
      </c>
    </row>
    <row r="775" spans="1:51" ht="30" customHeight="1">
      <c r="A775" s="9"/>
      <c r="B775" s="9"/>
      <c r="C775" s="9"/>
      <c r="D775" s="9"/>
      <c r="E775" s="13"/>
      <c r="F775" s="14"/>
      <c r="G775" s="13"/>
      <c r="H775" s="14"/>
      <c r="I775" s="13"/>
      <c r="J775" s="14"/>
      <c r="K775" s="13"/>
      <c r="L775" s="14"/>
      <c r="M775" s="9"/>
    </row>
    <row r="776" spans="1:51" ht="30" customHeight="1">
      <c r="A776" s="140" t="s">
        <v>1794</v>
      </c>
      <c r="B776" s="140"/>
      <c r="C776" s="140"/>
      <c r="D776" s="140"/>
      <c r="E776" s="141"/>
      <c r="F776" s="142"/>
      <c r="G776" s="141"/>
      <c r="H776" s="142"/>
      <c r="I776" s="141"/>
      <c r="J776" s="142"/>
      <c r="K776" s="141"/>
      <c r="L776" s="142"/>
      <c r="M776" s="140"/>
      <c r="N776" s="1" t="s">
        <v>434</v>
      </c>
    </row>
    <row r="777" spans="1:51" ht="30" customHeight="1">
      <c r="A777" s="8" t="s">
        <v>1052</v>
      </c>
      <c r="B777" s="8" t="s">
        <v>884</v>
      </c>
      <c r="C777" s="8" t="s">
        <v>885</v>
      </c>
      <c r="D777" s="35">
        <f>0.122*90%</f>
        <v>0.10979999999999999</v>
      </c>
      <c r="E777" s="13">
        <f>단가대비표!O180</f>
        <v>0</v>
      </c>
      <c r="F777" s="14">
        <f>TRUNC(E777*D777,1)</f>
        <v>0</v>
      </c>
      <c r="G777" s="13">
        <f>단가대비표!P180</f>
        <v>0</v>
      </c>
      <c r="H777" s="14">
        <f>TRUNC(G777*D777,1)</f>
        <v>0</v>
      </c>
      <c r="I777" s="13">
        <f>단가대비표!V180</f>
        <v>0</v>
      </c>
      <c r="J777" s="14">
        <f>TRUNC(I777*D777,1)</f>
        <v>0</v>
      </c>
      <c r="K777" s="13">
        <f>TRUNC(E777+G777+I777,1)</f>
        <v>0</v>
      </c>
      <c r="L777" s="14">
        <f>TRUNC(F777+H777+J777,1)</f>
        <v>0</v>
      </c>
      <c r="M777" s="8" t="s">
        <v>52</v>
      </c>
      <c r="N777" s="2" t="s">
        <v>434</v>
      </c>
      <c r="O777" s="2" t="s">
        <v>1053</v>
      </c>
      <c r="P777" s="2" t="s">
        <v>65</v>
      </c>
      <c r="Q777" s="2" t="s">
        <v>65</v>
      </c>
      <c r="R777" s="2" t="s">
        <v>64</v>
      </c>
      <c r="S777" s="3"/>
      <c r="T777" s="3"/>
      <c r="U777" s="3"/>
      <c r="V777" s="3">
        <v>1</v>
      </c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2" t="s">
        <v>52</v>
      </c>
      <c r="AW777" s="2" t="s">
        <v>1796</v>
      </c>
      <c r="AX777" s="2" t="s">
        <v>52</v>
      </c>
      <c r="AY777" s="2" t="s">
        <v>52</v>
      </c>
    </row>
    <row r="778" spans="1:51" ht="30" customHeight="1">
      <c r="A778" s="8" t="s">
        <v>959</v>
      </c>
      <c r="B778" s="8" t="s">
        <v>960</v>
      </c>
      <c r="C778" s="8" t="s">
        <v>789</v>
      </c>
      <c r="D778" s="9">
        <v>1</v>
      </c>
      <c r="E778" s="13">
        <f>TRUNC(SUMIF(V777:V778, RIGHTB(O778, 1), H777:H778)*U778, 2)</f>
        <v>0</v>
      </c>
      <c r="F778" s="14">
        <f>TRUNC(E778*D778,1)</f>
        <v>0</v>
      </c>
      <c r="G778" s="13">
        <v>0</v>
      </c>
      <c r="H778" s="14">
        <f>TRUNC(G778*D778,1)</f>
        <v>0</v>
      </c>
      <c r="I778" s="13">
        <v>0</v>
      </c>
      <c r="J778" s="14">
        <f>TRUNC(I778*D778,1)</f>
        <v>0</v>
      </c>
      <c r="K778" s="13">
        <f>TRUNC(E778+G778+I778,1)</f>
        <v>0</v>
      </c>
      <c r="L778" s="14">
        <f>TRUNC(F778+H778+J778,1)</f>
        <v>0</v>
      </c>
      <c r="M778" s="8" t="s">
        <v>52</v>
      </c>
      <c r="N778" s="2" t="s">
        <v>434</v>
      </c>
      <c r="O778" s="2" t="s">
        <v>790</v>
      </c>
      <c r="P778" s="2" t="s">
        <v>65</v>
      </c>
      <c r="Q778" s="2" t="s">
        <v>65</v>
      </c>
      <c r="R778" s="2" t="s">
        <v>65</v>
      </c>
      <c r="S778" s="3">
        <v>1</v>
      </c>
      <c r="T778" s="3">
        <v>0</v>
      </c>
      <c r="U778" s="3">
        <v>0.03</v>
      </c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2" t="s">
        <v>52</v>
      </c>
      <c r="AW778" s="2" t="s">
        <v>1797</v>
      </c>
      <c r="AX778" s="2" t="s">
        <v>52</v>
      </c>
      <c r="AY778" s="2" t="s">
        <v>52</v>
      </c>
    </row>
    <row r="779" spans="1:51" ht="30" customHeight="1">
      <c r="A779" s="8" t="s">
        <v>888</v>
      </c>
      <c r="B779" s="8" t="s">
        <v>52</v>
      </c>
      <c r="C779" s="8" t="s">
        <v>52</v>
      </c>
      <c r="D779" s="9"/>
      <c r="E779" s="13"/>
      <c r="F779" s="14">
        <f>TRUNC(SUMIF(N777:N778, N776, F777:F778),0)</f>
        <v>0</v>
      </c>
      <c r="G779" s="13"/>
      <c r="H779" s="14">
        <f>TRUNC(SUMIF(N777:N778, N776, H777:H778),0)</f>
        <v>0</v>
      </c>
      <c r="I779" s="13"/>
      <c r="J779" s="14">
        <f>TRUNC(SUMIF(N777:N778, N776, J777:J778),0)</f>
        <v>0</v>
      </c>
      <c r="K779" s="13"/>
      <c r="L779" s="14">
        <f>F779+H779+J779</f>
        <v>0</v>
      </c>
      <c r="M779" s="8" t="s">
        <v>52</v>
      </c>
      <c r="N779" s="2" t="s">
        <v>212</v>
      </c>
      <c r="O779" s="2" t="s">
        <v>212</v>
      </c>
      <c r="P779" s="2" t="s">
        <v>52</v>
      </c>
      <c r="Q779" s="2" t="s">
        <v>52</v>
      </c>
      <c r="R779" s="2" t="s">
        <v>52</v>
      </c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2" t="s">
        <v>52</v>
      </c>
      <c r="AW779" s="2" t="s">
        <v>52</v>
      </c>
      <c r="AX779" s="2" t="s">
        <v>52</v>
      </c>
      <c r="AY779" s="2" t="s">
        <v>52</v>
      </c>
    </row>
    <row r="780" spans="1:51" ht="30" customHeight="1">
      <c r="A780" s="9"/>
      <c r="B780" s="9"/>
      <c r="C780" s="9"/>
      <c r="D780" s="9"/>
      <c r="E780" s="13"/>
      <c r="F780" s="14"/>
      <c r="G780" s="13"/>
      <c r="H780" s="14"/>
      <c r="I780" s="13"/>
      <c r="J780" s="14"/>
      <c r="K780" s="13"/>
      <c r="L780" s="14"/>
      <c r="M780" s="9"/>
    </row>
    <row r="781" spans="1:51" ht="30" customHeight="1">
      <c r="A781" s="140" t="s">
        <v>1798</v>
      </c>
      <c r="B781" s="140"/>
      <c r="C781" s="140"/>
      <c r="D781" s="140"/>
      <c r="E781" s="141"/>
      <c r="F781" s="142"/>
      <c r="G781" s="141"/>
      <c r="H781" s="142"/>
      <c r="I781" s="141"/>
      <c r="J781" s="142"/>
      <c r="K781" s="141"/>
      <c r="L781" s="142"/>
      <c r="M781" s="140"/>
      <c r="N781" s="1" t="s">
        <v>438</v>
      </c>
    </row>
    <row r="782" spans="1:51" ht="30" customHeight="1">
      <c r="A782" s="8" t="s">
        <v>1052</v>
      </c>
      <c r="B782" s="8" t="s">
        <v>884</v>
      </c>
      <c r="C782" s="8" t="s">
        <v>885</v>
      </c>
      <c r="D782" s="35">
        <f>0.133*90%</f>
        <v>0.11970000000000001</v>
      </c>
      <c r="E782" s="13">
        <f>단가대비표!O180</f>
        <v>0</v>
      </c>
      <c r="F782" s="14">
        <f>TRUNC(E782*D782,1)</f>
        <v>0</v>
      </c>
      <c r="G782" s="13">
        <f>단가대비표!P180</f>
        <v>0</v>
      </c>
      <c r="H782" s="14">
        <f>TRUNC(G782*D782,1)</f>
        <v>0</v>
      </c>
      <c r="I782" s="13">
        <f>단가대비표!V180</f>
        <v>0</v>
      </c>
      <c r="J782" s="14">
        <f>TRUNC(I782*D782,1)</f>
        <v>0</v>
      </c>
      <c r="K782" s="13">
        <f>TRUNC(E782+G782+I782,1)</f>
        <v>0</v>
      </c>
      <c r="L782" s="14">
        <f>TRUNC(F782+H782+J782,1)</f>
        <v>0</v>
      </c>
      <c r="M782" s="8" t="s">
        <v>52</v>
      </c>
      <c r="N782" s="2" t="s">
        <v>438</v>
      </c>
      <c r="O782" s="2" t="s">
        <v>1053</v>
      </c>
      <c r="P782" s="2" t="s">
        <v>65</v>
      </c>
      <c r="Q782" s="2" t="s">
        <v>65</v>
      </c>
      <c r="R782" s="2" t="s">
        <v>64</v>
      </c>
      <c r="S782" s="3"/>
      <c r="T782" s="3"/>
      <c r="U782" s="3"/>
      <c r="V782" s="3">
        <v>1</v>
      </c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2" t="s">
        <v>52</v>
      </c>
      <c r="AW782" s="2" t="s">
        <v>1799</v>
      </c>
      <c r="AX782" s="2" t="s">
        <v>52</v>
      </c>
      <c r="AY782" s="2" t="s">
        <v>52</v>
      </c>
    </row>
    <row r="783" spans="1:51" ht="30" customHeight="1">
      <c r="A783" s="8" t="s">
        <v>959</v>
      </c>
      <c r="B783" s="8" t="s">
        <v>960</v>
      </c>
      <c r="C783" s="8" t="s">
        <v>789</v>
      </c>
      <c r="D783" s="9">
        <v>1</v>
      </c>
      <c r="E783" s="13">
        <f>TRUNC(SUMIF(V782:V783, RIGHTB(O783, 1), H782:H783)*U783, 2)</f>
        <v>0</v>
      </c>
      <c r="F783" s="14">
        <f>TRUNC(E783*D783,1)</f>
        <v>0</v>
      </c>
      <c r="G783" s="13">
        <v>0</v>
      </c>
      <c r="H783" s="14">
        <f>TRUNC(G783*D783,1)</f>
        <v>0</v>
      </c>
      <c r="I783" s="13">
        <v>0</v>
      </c>
      <c r="J783" s="14">
        <f>TRUNC(I783*D783,1)</f>
        <v>0</v>
      </c>
      <c r="K783" s="13">
        <f>TRUNC(E783+G783+I783,1)</f>
        <v>0</v>
      </c>
      <c r="L783" s="14">
        <f>TRUNC(F783+H783+J783,1)</f>
        <v>0</v>
      </c>
      <c r="M783" s="8" t="s">
        <v>52</v>
      </c>
      <c r="N783" s="2" t="s">
        <v>438</v>
      </c>
      <c r="O783" s="2" t="s">
        <v>790</v>
      </c>
      <c r="P783" s="2" t="s">
        <v>65</v>
      </c>
      <c r="Q783" s="2" t="s">
        <v>65</v>
      </c>
      <c r="R783" s="2" t="s">
        <v>65</v>
      </c>
      <c r="S783" s="3">
        <v>1</v>
      </c>
      <c r="T783" s="3">
        <v>0</v>
      </c>
      <c r="U783" s="3">
        <v>0.03</v>
      </c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2" t="s">
        <v>52</v>
      </c>
      <c r="AW783" s="2" t="s">
        <v>1800</v>
      </c>
      <c r="AX783" s="2" t="s">
        <v>52</v>
      </c>
      <c r="AY783" s="2" t="s">
        <v>52</v>
      </c>
    </row>
    <row r="784" spans="1:51" ht="30" customHeight="1">
      <c r="A784" s="8" t="s">
        <v>888</v>
      </c>
      <c r="B784" s="8" t="s">
        <v>52</v>
      </c>
      <c r="C784" s="8" t="s">
        <v>52</v>
      </c>
      <c r="D784" s="9"/>
      <c r="E784" s="13"/>
      <c r="F784" s="14">
        <f>TRUNC(SUMIF(N782:N783, N781, F782:F783),0)</f>
        <v>0</v>
      </c>
      <c r="G784" s="13"/>
      <c r="H784" s="14">
        <f>TRUNC(SUMIF(N782:N783, N781, H782:H783),0)</f>
        <v>0</v>
      </c>
      <c r="I784" s="13"/>
      <c r="J784" s="14">
        <f>TRUNC(SUMIF(N782:N783, N781, J782:J783),0)</f>
        <v>0</v>
      </c>
      <c r="K784" s="13"/>
      <c r="L784" s="14">
        <f>F784+H784+J784</f>
        <v>0</v>
      </c>
      <c r="M784" s="8" t="s">
        <v>52</v>
      </c>
      <c r="N784" s="2" t="s">
        <v>212</v>
      </c>
      <c r="O784" s="2" t="s">
        <v>212</v>
      </c>
      <c r="P784" s="2" t="s">
        <v>52</v>
      </c>
      <c r="Q784" s="2" t="s">
        <v>52</v>
      </c>
      <c r="R784" s="2" t="s">
        <v>52</v>
      </c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2" t="s">
        <v>52</v>
      </c>
      <c r="AW784" s="2" t="s">
        <v>52</v>
      </c>
      <c r="AX784" s="2" t="s">
        <v>52</v>
      </c>
      <c r="AY784" s="2" t="s">
        <v>52</v>
      </c>
    </row>
    <row r="785" spans="1:51" ht="30" customHeight="1">
      <c r="A785" s="9"/>
      <c r="B785" s="9"/>
      <c r="C785" s="9"/>
      <c r="D785" s="9"/>
      <c r="E785" s="13"/>
      <c r="F785" s="14"/>
      <c r="G785" s="13"/>
      <c r="H785" s="14"/>
      <c r="I785" s="13"/>
      <c r="J785" s="14"/>
      <c r="K785" s="13"/>
      <c r="L785" s="14"/>
      <c r="M785" s="9"/>
    </row>
    <row r="786" spans="1:51" ht="30" customHeight="1">
      <c r="A786" s="140" t="s">
        <v>1801</v>
      </c>
      <c r="B786" s="140"/>
      <c r="C786" s="140"/>
      <c r="D786" s="140"/>
      <c r="E786" s="141"/>
      <c r="F786" s="142"/>
      <c r="G786" s="141"/>
      <c r="H786" s="142"/>
      <c r="I786" s="141"/>
      <c r="J786" s="142"/>
      <c r="K786" s="141"/>
      <c r="L786" s="142"/>
      <c r="M786" s="140"/>
      <c r="N786" s="1" t="s">
        <v>446</v>
      </c>
    </row>
    <row r="787" spans="1:51" ht="30" customHeight="1">
      <c r="A787" s="8" t="s">
        <v>1052</v>
      </c>
      <c r="B787" s="8" t="s">
        <v>884</v>
      </c>
      <c r="C787" s="8" t="s">
        <v>885</v>
      </c>
      <c r="D787" s="35">
        <f>0.106*90%</f>
        <v>9.5399999999999999E-2</v>
      </c>
      <c r="E787" s="13">
        <f>단가대비표!O180</f>
        <v>0</v>
      </c>
      <c r="F787" s="14">
        <f>TRUNC(E787*D787,1)</f>
        <v>0</v>
      </c>
      <c r="G787" s="13">
        <f>단가대비표!P180</f>
        <v>0</v>
      </c>
      <c r="H787" s="14">
        <f>TRUNC(G787*D787,1)</f>
        <v>0</v>
      </c>
      <c r="I787" s="13">
        <f>단가대비표!V180</f>
        <v>0</v>
      </c>
      <c r="J787" s="14">
        <f>TRUNC(I787*D787,1)</f>
        <v>0</v>
      </c>
      <c r="K787" s="13">
        <f>TRUNC(E787+G787+I787,1)</f>
        <v>0</v>
      </c>
      <c r="L787" s="14">
        <f>TRUNC(F787+H787+J787,1)</f>
        <v>0</v>
      </c>
      <c r="M787" s="8" t="s">
        <v>52</v>
      </c>
      <c r="N787" s="2" t="s">
        <v>446</v>
      </c>
      <c r="O787" s="2" t="s">
        <v>1053</v>
      </c>
      <c r="P787" s="2" t="s">
        <v>65</v>
      </c>
      <c r="Q787" s="2" t="s">
        <v>65</v>
      </c>
      <c r="R787" s="2" t="s">
        <v>64</v>
      </c>
      <c r="S787" s="3"/>
      <c r="T787" s="3"/>
      <c r="U787" s="3"/>
      <c r="V787" s="3">
        <v>1</v>
      </c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2" t="s">
        <v>52</v>
      </c>
      <c r="AW787" s="2" t="s">
        <v>1802</v>
      </c>
      <c r="AX787" s="2" t="s">
        <v>52</v>
      </c>
      <c r="AY787" s="2" t="s">
        <v>52</v>
      </c>
    </row>
    <row r="788" spans="1:51" ht="30" customHeight="1">
      <c r="A788" s="8" t="s">
        <v>959</v>
      </c>
      <c r="B788" s="8" t="s">
        <v>960</v>
      </c>
      <c r="C788" s="8" t="s">
        <v>789</v>
      </c>
      <c r="D788" s="9">
        <v>1</v>
      </c>
      <c r="E788" s="13">
        <f>TRUNC(SUMIF(V787:V788, RIGHTB(O788, 1), H787:H788)*U788, 2)</f>
        <v>0</v>
      </c>
      <c r="F788" s="14">
        <f>TRUNC(E788*D788,1)</f>
        <v>0</v>
      </c>
      <c r="G788" s="13">
        <v>0</v>
      </c>
      <c r="H788" s="14">
        <f>TRUNC(G788*D788,1)</f>
        <v>0</v>
      </c>
      <c r="I788" s="13">
        <v>0</v>
      </c>
      <c r="J788" s="14">
        <f>TRUNC(I788*D788,1)</f>
        <v>0</v>
      </c>
      <c r="K788" s="13">
        <f>TRUNC(E788+G788+I788,1)</f>
        <v>0</v>
      </c>
      <c r="L788" s="14">
        <f>TRUNC(F788+H788+J788,1)</f>
        <v>0</v>
      </c>
      <c r="M788" s="8" t="s">
        <v>52</v>
      </c>
      <c r="N788" s="2" t="s">
        <v>446</v>
      </c>
      <c r="O788" s="2" t="s">
        <v>790</v>
      </c>
      <c r="P788" s="2" t="s">
        <v>65</v>
      </c>
      <c r="Q788" s="2" t="s">
        <v>65</v>
      </c>
      <c r="R788" s="2" t="s">
        <v>65</v>
      </c>
      <c r="S788" s="3">
        <v>1</v>
      </c>
      <c r="T788" s="3">
        <v>0</v>
      </c>
      <c r="U788" s="3">
        <v>0.03</v>
      </c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2" t="s">
        <v>52</v>
      </c>
      <c r="AW788" s="2" t="s">
        <v>1803</v>
      </c>
      <c r="AX788" s="2" t="s">
        <v>52</v>
      </c>
      <c r="AY788" s="2" t="s">
        <v>52</v>
      </c>
    </row>
    <row r="789" spans="1:51" ht="30" customHeight="1">
      <c r="A789" s="8" t="s">
        <v>888</v>
      </c>
      <c r="B789" s="8" t="s">
        <v>52</v>
      </c>
      <c r="C789" s="8" t="s">
        <v>52</v>
      </c>
      <c r="D789" s="9"/>
      <c r="E789" s="13"/>
      <c r="F789" s="14">
        <f>TRUNC(SUMIF(N787:N788, N786, F787:F788),0)</f>
        <v>0</v>
      </c>
      <c r="G789" s="13"/>
      <c r="H789" s="14">
        <f>TRUNC(SUMIF(N787:N788, N786, H787:H788),0)</f>
        <v>0</v>
      </c>
      <c r="I789" s="13"/>
      <c r="J789" s="14">
        <f>TRUNC(SUMIF(N787:N788, N786, J787:J788),0)</f>
        <v>0</v>
      </c>
      <c r="K789" s="13"/>
      <c r="L789" s="14">
        <f>F789+H789+J789</f>
        <v>0</v>
      </c>
      <c r="M789" s="8" t="s">
        <v>52</v>
      </c>
      <c r="N789" s="2" t="s">
        <v>212</v>
      </c>
      <c r="O789" s="2" t="s">
        <v>212</v>
      </c>
      <c r="P789" s="2" t="s">
        <v>52</v>
      </c>
      <c r="Q789" s="2" t="s">
        <v>52</v>
      </c>
      <c r="R789" s="2" t="s">
        <v>52</v>
      </c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2" t="s">
        <v>52</v>
      </c>
      <c r="AW789" s="2" t="s">
        <v>52</v>
      </c>
      <c r="AX789" s="2" t="s">
        <v>52</v>
      </c>
      <c r="AY789" s="2" t="s">
        <v>52</v>
      </c>
    </row>
    <row r="790" spans="1:51" ht="30" customHeight="1">
      <c r="A790" s="9"/>
      <c r="B790" s="9"/>
      <c r="C790" s="9"/>
      <c r="D790" s="9"/>
      <c r="E790" s="13"/>
      <c r="F790" s="14"/>
      <c r="G790" s="13"/>
      <c r="H790" s="14"/>
      <c r="I790" s="13"/>
      <c r="J790" s="14"/>
      <c r="K790" s="13"/>
      <c r="L790" s="14"/>
      <c r="M790" s="9"/>
    </row>
    <row r="791" spans="1:51" ht="30" customHeight="1">
      <c r="A791" s="140" t="s">
        <v>1804</v>
      </c>
      <c r="B791" s="140"/>
      <c r="C791" s="140"/>
      <c r="D791" s="140"/>
      <c r="E791" s="141"/>
      <c r="F791" s="142"/>
      <c r="G791" s="141"/>
      <c r="H791" s="142"/>
      <c r="I791" s="141"/>
      <c r="J791" s="142"/>
      <c r="K791" s="141"/>
      <c r="L791" s="142"/>
      <c r="M791" s="140"/>
      <c r="N791" s="1" t="s">
        <v>456</v>
      </c>
    </row>
    <row r="792" spans="1:51" ht="30" customHeight="1">
      <c r="A792" s="8" t="s">
        <v>1052</v>
      </c>
      <c r="B792" s="8" t="s">
        <v>884</v>
      </c>
      <c r="C792" s="8" t="s">
        <v>885</v>
      </c>
      <c r="D792" s="9">
        <v>5.6000000000000001E-2</v>
      </c>
      <c r="E792" s="13">
        <f>단가대비표!O180</f>
        <v>0</v>
      </c>
      <c r="F792" s="14">
        <f>TRUNC(E792*D792,1)</f>
        <v>0</v>
      </c>
      <c r="G792" s="13">
        <f>단가대비표!P180</f>
        <v>0</v>
      </c>
      <c r="H792" s="14">
        <f>TRUNC(G792*D792,1)</f>
        <v>0</v>
      </c>
      <c r="I792" s="13">
        <f>단가대비표!V180</f>
        <v>0</v>
      </c>
      <c r="J792" s="14">
        <f>TRUNC(I792*D792,1)</f>
        <v>0</v>
      </c>
      <c r="K792" s="13">
        <f>TRUNC(E792+G792+I792,1)</f>
        <v>0</v>
      </c>
      <c r="L792" s="14">
        <f>TRUNC(F792+H792+J792,1)</f>
        <v>0</v>
      </c>
      <c r="M792" s="8" t="s">
        <v>52</v>
      </c>
      <c r="N792" s="2" t="s">
        <v>456</v>
      </c>
      <c r="O792" s="2" t="s">
        <v>1053</v>
      </c>
      <c r="P792" s="2" t="s">
        <v>65</v>
      </c>
      <c r="Q792" s="2" t="s">
        <v>65</v>
      </c>
      <c r="R792" s="2" t="s">
        <v>64</v>
      </c>
      <c r="S792" s="3"/>
      <c r="T792" s="3"/>
      <c r="U792" s="3"/>
      <c r="V792" s="3">
        <v>1</v>
      </c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2" t="s">
        <v>52</v>
      </c>
      <c r="AW792" s="2" t="s">
        <v>1805</v>
      </c>
      <c r="AX792" s="2" t="s">
        <v>52</v>
      </c>
      <c r="AY792" s="2" t="s">
        <v>52</v>
      </c>
    </row>
    <row r="793" spans="1:51" ht="30" customHeight="1">
      <c r="A793" s="8" t="s">
        <v>959</v>
      </c>
      <c r="B793" s="8" t="s">
        <v>960</v>
      </c>
      <c r="C793" s="8" t="s">
        <v>789</v>
      </c>
      <c r="D793" s="9">
        <v>1</v>
      </c>
      <c r="E793" s="13">
        <f>TRUNC(SUMIF(V792:V793, RIGHTB(O793, 1), H792:H793)*U793, 2)</f>
        <v>0</v>
      </c>
      <c r="F793" s="14">
        <f>TRUNC(E793*D793,1)</f>
        <v>0</v>
      </c>
      <c r="G793" s="13">
        <v>0</v>
      </c>
      <c r="H793" s="14">
        <f>TRUNC(G793*D793,1)</f>
        <v>0</v>
      </c>
      <c r="I793" s="13">
        <v>0</v>
      </c>
      <c r="J793" s="14">
        <f>TRUNC(I793*D793,1)</f>
        <v>0</v>
      </c>
      <c r="K793" s="13">
        <f>TRUNC(E793+G793+I793,1)</f>
        <v>0</v>
      </c>
      <c r="L793" s="14">
        <f>TRUNC(F793+H793+J793,1)</f>
        <v>0</v>
      </c>
      <c r="M793" s="8" t="s">
        <v>52</v>
      </c>
      <c r="N793" s="2" t="s">
        <v>456</v>
      </c>
      <c r="O793" s="2" t="s">
        <v>790</v>
      </c>
      <c r="P793" s="2" t="s">
        <v>65</v>
      </c>
      <c r="Q793" s="2" t="s">
        <v>65</v>
      </c>
      <c r="R793" s="2" t="s">
        <v>65</v>
      </c>
      <c r="S793" s="3">
        <v>1</v>
      </c>
      <c r="T793" s="3">
        <v>0</v>
      </c>
      <c r="U793" s="3">
        <v>0.03</v>
      </c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2" t="s">
        <v>52</v>
      </c>
      <c r="AW793" s="2" t="s">
        <v>1806</v>
      </c>
      <c r="AX793" s="2" t="s">
        <v>52</v>
      </c>
      <c r="AY793" s="2" t="s">
        <v>52</v>
      </c>
    </row>
    <row r="794" spans="1:51" ht="30" customHeight="1">
      <c r="A794" s="8" t="s">
        <v>888</v>
      </c>
      <c r="B794" s="8" t="s">
        <v>52</v>
      </c>
      <c r="C794" s="8" t="s">
        <v>52</v>
      </c>
      <c r="D794" s="9"/>
      <c r="E794" s="13"/>
      <c r="F794" s="14">
        <f>TRUNC(SUMIF(N792:N793, N791, F792:F793),0)</f>
        <v>0</v>
      </c>
      <c r="G794" s="13"/>
      <c r="H794" s="14">
        <f>TRUNC(SUMIF(N792:N793, N791, H792:H793),0)</f>
        <v>0</v>
      </c>
      <c r="I794" s="13"/>
      <c r="J794" s="14">
        <f>TRUNC(SUMIF(N792:N793, N791, J792:J793),0)</f>
        <v>0</v>
      </c>
      <c r="K794" s="13"/>
      <c r="L794" s="14">
        <f>F794+H794+J794</f>
        <v>0</v>
      </c>
      <c r="M794" s="8" t="s">
        <v>52</v>
      </c>
      <c r="N794" s="2" t="s">
        <v>212</v>
      </c>
      <c r="O794" s="2" t="s">
        <v>212</v>
      </c>
      <c r="P794" s="2" t="s">
        <v>52</v>
      </c>
      <c r="Q794" s="2" t="s">
        <v>52</v>
      </c>
      <c r="R794" s="2" t="s">
        <v>52</v>
      </c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2" t="s">
        <v>52</v>
      </c>
      <c r="AW794" s="2" t="s">
        <v>52</v>
      </c>
      <c r="AX794" s="2" t="s">
        <v>52</v>
      </c>
      <c r="AY794" s="2" t="s">
        <v>52</v>
      </c>
    </row>
    <row r="795" spans="1:51" ht="30" customHeight="1">
      <c r="A795" s="9"/>
      <c r="B795" s="9"/>
      <c r="C795" s="9"/>
      <c r="D795" s="9"/>
      <c r="E795" s="13"/>
      <c r="F795" s="14"/>
      <c r="G795" s="13"/>
      <c r="H795" s="14"/>
      <c r="I795" s="13"/>
      <c r="J795" s="14"/>
      <c r="K795" s="13"/>
      <c r="L795" s="14"/>
      <c r="M795" s="9"/>
    </row>
    <row r="796" spans="1:51" ht="30" customHeight="1">
      <c r="A796" s="140" t="s">
        <v>1807</v>
      </c>
      <c r="B796" s="140"/>
      <c r="C796" s="140"/>
      <c r="D796" s="140"/>
      <c r="E796" s="141"/>
      <c r="F796" s="142"/>
      <c r="G796" s="141"/>
      <c r="H796" s="142"/>
      <c r="I796" s="141"/>
      <c r="J796" s="142"/>
      <c r="K796" s="141"/>
      <c r="L796" s="142"/>
      <c r="M796" s="140"/>
      <c r="N796" s="1" t="s">
        <v>461</v>
      </c>
    </row>
    <row r="797" spans="1:51" ht="30" customHeight="1">
      <c r="A797" s="8" t="s">
        <v>1052</v>
      </c>
      <c r="B797" s="8" t="s">
        <v>884</v>
      </c>
      <c r="C797" s="8" t="s">
        <v>885</v>
      </c>
      <c r="D797" s="9">
        <v>5.6000000000000001E-2</v>
      </c>
      <c r="E797" s="13">
        <f>단가대비표!O180</f>
        <v>0</v>
      </c>
      <c r="F797" s="14">
        <f>TRUNC(E797*D797,1)</f>
        <v>0</v>
      </c>
      <c r="G797" s="13">
        <f>단가대비표!P180</f>
        <v>0</v>
      </c>
      <c r="H797" s="14">
        <f>TRUNC(G797*D797,1)</f>
        <v>0</v>
      </c>
      <c r="I797" s="13">
        <f>단가대비표!V180</f>
        <v>0</v>
      </c>
      <c r="J797" s="14">
        <f>TRUNC(I797*D797,1)</f>
        <v>0</v>
      </c>
      <c r="K797" s="13">
        <f>TRUNC(E797+G797+I797,1)</f>
        <v>0</v>
      </c>
      <c r="L797" s="14">
        <f>TRUNC(F797+H797+J797,1)</f>
        <v>0</v>
      </c>
      <c r="M797" s="8" t="s">
        <v>52</v>
      </c>
      <c r="N797" s="2" t="s">
        <v>461</v>
      </c>
      <c r="O797" s="2" t="s">
        <v>1053</v>
      </c>
      <c r="P797" s="2" t="s">
        <v>65</v>
      </c>
      <c r="Q797" s="2" t="s">
        <v>65</v>
      </c>
      <c r="R797" s="2" t="s">
        <v>64</v>
      </c>
      <c r="S797" s="3"/>
      <c r="T797" s="3"/>
      <c r="U797" s="3"/>
      <c r="V797" s="3">
        <v>1</v>
      </c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2" t="s">
        <v>52</v>
      </c>
      <c r="AW797" s="2" t="s">
        <v>1808</v>
      </c>
      <c r="AX797" s="2" t="s">
        <v>52</v>
      </c>
      <c r="AY797" s="2" t="s">
        <v>52</v>
      </c>
    </row>
    <row r="798" spans="1:51" ht="30" customHeight="1">
      <c r="A798" s="8" t="s">
        <v>959</v>
      </c>
      <c r="B798" s="8" t="s">
        <v>960</v>
      </c>
      <c r="C798" s="8" t="s">
        <v>789</v>
      </c>
      <c r="D798" s="9">
        <v>1</v>
      </c>
      <c r="E798" s="13">
        <f>TRUNC(SUMIF(V797:V798, RIGHTB(O798, 1), H797:H798)*U798, 2)</f>
        <v>0</v>
      </c>
      <c r="F798" s="14">
        <f>TRUNC(E798*D798,1)</f>
        <v>0</v>
      </c>
      <c r="G798" s="13">
        <v>0</v>
      </c>
      <c r="H798" s="14">
        <f>TRUNC(G798*D798,1)</f>
        <v>0</v>
      </c>
      <c r="I798" s="13">
        <v>0</v>
      </c>
      <c r="J798" s="14">
        <f>TRUNC(I798*D798,1)</f>
        <v>0</v>
      </c>
      <c r="K798" s="13">
        <f>TRUNC(E798+G798+I798,1)</f>
        <v>0</v>
      </c>
      <c r="L798" s="14">
        <f>TRUNC(F798+H798+J798,1)</f>
        <v>0</v>
      </c>
      <c r="M798" s="8" t="s">
        <v>52</v>
      </c>
      <c r="N798" s="2" t="s">
        <v>461</v>
      </c>
      <c r="O798" s="2" t="s">
        <v>790</v>
      </c>
      <c r="P798" s="2" t="s">
        <v>65</v>
      </c>
      <c r="Q798" s="2" t="s">
        <v>65</v>
      </c>
      <c r="R798" s="2" t="s">
        <v>65</v>
      </c>
      <c r="S798" s="3">
        <v>1</v>
      </c>
      <c r="T798" s="3">
        <v>0</v>
      </c>
      <c r="U798" s="3">
        <v>0.03</v>
      </c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2" t="s">
        <v>52</v>
      </c>
      <c r="AW798" s="2" t="s">
        <v>1809</v>
      </c>
      <c r="AX798" s="2" t="s">
        <v>52</v>
      </c>
      <c r="AY798" s="2" t="s">
        <v>52</v>
      </c>
    </row>
    <row r="799" spans="1:51" ht="30" customHeight="1">
      <c r="A799" s="8" t="s">
        <v>888</v>
      </c>
      <c r="B799" s="8" t="s">
        <v>52</v>
      </c>
      <c r="C799" s="8" t="s">
        <v>52</v>
      </c>
      <c r="D799" s="9"/>
      <c r="E799" s="13"/>
      <c r="F799" s="14">
        <f>TRUNC(SUMIF(N797:N798, N796, F797:F798),0)</f>
        <v>0</v>
      </c>
      <c r="G799" s="13"/>
      <c r="H799" s="14">
        <f>TRUNC(SUMIF(N797:N798, N796, H797:H798),0)</f>
        <v>0</v>
      </c>
      <c r="I799" s="13"/>
      <c r="J799" s="14">
        <f>TRUNC(SUMIF(N797:N798, N796, J797:J798),0)</f>
        <v>0</v>
      </c>
      <c r="K799" s="13"/>
      <c r="L799" s="14">
        <f>F799+H799+J799</f>
        <v>0</v>
      </c>
      <c r="M799" s="8" t="s">
        <v>52</v>
      </c>
      <c r="N799" s="2" t="s">
        <v>212</v>
      </c>
      <c r="O799" s="2" t="s">
        <v>212</v>
      </c>
      <c r="P799" s="2" t="s">
        <v>52</v>
      </c>
      <c r="Q799" s="2" t="s">
        <v>52</v>
      </c>
      <c r="R799" s="2" t="s">
        <v>52</v>
      </c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2" t="s">
        <v>52</v>
      </c>
      <c r="AW799" s="2" t="s">
        <v>52</v>
      </c>
      <c r="AX799" s="2" t="s">
        <v>52</v>
      </c>
      <c r="AY799" s="2" t="s">
        <v>52</v>
      </c>
    </row>
    <row r="800" spans="1:51" ht="30" customHeight="1">
      <c r="A800" s="9"/>
      <c r="B800" s="9"/>
      <c r="C800" s="9"/>
      <c r="D800" s="9"/>
      <c r="E800" s="13"/>
      <c r="F800" s="14"/>
      <c r="G800" s="13"/>
      <c r="H800" s="14"/>
      <c r="I800" s="13"/>
      <c r="J800" s="14"/>
      <c r="K800" s="13"/>
      <c r="L800" s="14"/>
      <c r="M800" s="9"/>
    </row>
    <row r="801" spans="1:51" ht="30" customHeight="1">
      <c r="A801" s="140" t="s">
        <v>1810</v>
      </c>
      <c r="B801" s="140"/>
      <c r="C801" s="140"/>
      <c r="D801" s="140"/>
      <c r="E801" s="141"/>
      <c r="F801" s="142"/>
      <c r="G801" s="141"/>
      <c r="H801" s="142"/>
      <c r="I801" s="141"/>
      <c r="J801" s="142"/>
      <c r="K801" s="141"/>
      <c r="L801" s="142"/>
      <c r="M801" s="140"/>
      <c r="N801" s="1" t="s">
        <v>466</v>
      </c>
    </row>
    <row r="802" spans="1:51" ht="30" customHeight="1">
      <c r="A802" s="8" t="s">
        <v>1052</v>
      </c>
      <c r="B802" s="8" t="s">
        <v>884</v>
      </c>
      <c r="C802" s="8" t="s">
        <v>885</v>
      </c>
      <c r="D802" s="9">
        <v>5.6000000000000001E-2</v>
      </c>
      <c r="E802" s="13">
        <f>단가대비표!O180</f>
        <v>0</v>
      </c>
      <c r="F802" s="14">
        <f>TRUNC(E802*D802,1)</f>
        <v>0</v>
      </c>
      <c r="G802" s="13">
        <f>단가대비표!P180</f>
        <v>0</v>
      </c>
      <c r="H802" s="14">
        <f>TRUNC(G802*D802,1)</f>
        <v>0</v>
      </c>
      <c r="I802" s="13">
        <f>단가대비표!V180</f>
        <v>0</v>
      </c>
      <c r="J802" s="14">
        <f>TRUNC(I802*D802,1)</f>
        <v>0</v>
      </c>
      <c r="K802" s="13">
        <f>TRUNC(E802+G802+I802,1)</f>
        <v>0</v>
      </c>
      <c r="L802" s="14">
        <f>TRUNC(F802+H802+J802,1)</f>
        <v>0</v>
      </c>
      <c r="M802" s="8" t="s">
        <v>52</v>
      </c>
      <c r="N802" s="2" t="s">
        <v>466</v>
      </c>
      <c r="O802" s="2" t="s">
        <v>1053</v>
      </c>
      <c r="P802" s="2" t="s">
        <v>65</v>
      </c>
      <c r="Q802" s="2" t="s">
        <v>65</v>
      </c>
      <c r="R802" s="2" t="s">
        <v>64</v>
      </c>
      <c r="S802" s="3"/>
      <c r="T802" s="3"/>
      <c r="U802" s="3"/>
      <c r="V802" s="3">
        <v>1</v>
      </c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2" t="s">
        <v>52</v>
      </c>
      <c r="AW802" s="2" t="s">
        <v>1811</v>
      </c>
      <c r="AX802" s="2" t="s">
        <v>52</v>
      </c>
      <c r="AY802" s="2" t="s">
        <v>52</v>
      </c>
    </row>
    <row r="803" spans="1:51" ht="30" customHeight="1">
      <c r="A803" s="8" t="s">
        <v>959</v>
      </c>
      <c r="B803" s="8" t="s">
        <v>960</v>
      </c>
      <c r="C803" s="8" t="s">
        <v>789</v>
      </c>
      <c r="D803" s="9">
        <v>1</v>
      </c>
      <c r="E803" s="13">
        <f>TRUNC(SUMIF(V802:V803, RIGHTB(O803, 1), H802:H803)*U803, 2)</f>
        <v>0</v>
      </c>
      <c r="F803" s="14">
        <f>TRUNC(E803*D803,1)</f>
        <v>0</v>
      </c>
      <c r="G803" s="13">
        <v>0</v>
      </c>
      <c r="H803" s="14">
        <f>TRUNC(G803*D803,1)</f>
        <v>0</v>
      </c>
      <c r="I803" s="13">
        <v>0</v>
      </c>
      <c r="J803" s="14">
        <f>TRUNC(I803*D803,1)</f>
        <v>0</v>
      </c>
      <c r="K803" s="13">
        <f>TRUNC(E803+G803+I803,1)</f>
        <v>0</v>
      </c>
      <c r="L803" s="14">
        <f>TRUNC(F803+H803+J803,1)</f>
        <v>0</v>
      </c>
      <c r="M803" s="8" t="s">
        <v>52</v>
      </c>
      <c r="N803" s="2" t="s">
        <v>466</v>
      </c>
      <c r="O803" s="2" t="s">
        <v>790</v>
      </c>
      <c r="P803" s="2" t="s">
        <v>65</v>
      </c>
      <c r="Q803" s="2" t="s">
        <v>65</v>
      </c>
      <c r="R803" s="2" t="s">
        <v>65</v>
      </c>
      <c r="S803" s="3">
        <v>1</v>
      </c>
      <c r="T803" s="3">
        <v>0</v>
      </c>
      <c r="U803" s="3">
        <v>0.03</v>
      </c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2" t="s">
        <v>52</v>
      </c>
      <c r="AW803" s="2" t="s">
        <v>1812</v>
      </c>
      <c r="AX803" s="2" t="s">
        <v>52</v>
      </c>
      <c r="AY803" s="2" t="s">
        <v>52</v>
      </c>
    </row>
    <row r="804" spans="1:51" ht="30" customHeight="1">
      <c r="A804" s="8" t="s">
        <v>888</v>
      </c>
      <c r="B804" s="8" t="s">
        <v>52</v>
      </c>
      <c r="C804" s="8" t="s">
        <v>52</v>
      </c>
      <c r="D804" s="9"/>
      <c r="E804" s="13"/>
      <c r="F804" s="14">
        <f>TRUNC(SUMIF(N802:N803, N801, F802:F803),0)</f>
        <v>0</v>
      </c>
      <c r="G804" s="13"/>
      <c r="H804" s="14">
        <f>TRUNC(SUMIF(N802:N803, N801, H802:H803),0)</f>
        <v>0</v>
      </c>
      <c r="I804" s="13"/>
      <c r="J804" s="14">
        <f>TRUNC(SUMIF(N802:N803, N801, J802:J803),0)</f>
        <v>0</v>
      </c>
      <c r="K804" s="13"/>
      <c r="L804" s="14">
        <f>F804+H804+J804</f>
        <v>0</v>
      </c>
      <c r="M804" s="8" t="s">
        <v>52</v>
      </c>
      <c r="N804" s="2" t="s">
        <v>212</v>
      </c>
      <c r="O804" s="2" t="s">
        <v>212</v>
      </c>
      <c r="P804" s="2" t="s">
        <v>52</v>
      </c>
      <c r="Q804" s="2" t="s">
        <v>52</v>
      </c>
      <c r="R804" s="2" t="s">
        <v>52</v>
      </c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2" t="s">
        <v>52</v>
      </c>
      <c r="AW804" s="2" t="s">
        <v>52</v>
      </c>
      <c r="AX804" s="2" t="s">
        <v>52</v>
      </c>
      <c r="AY804" s="2" t="s">
        <v>52</v>
      </c>
    </row>
    <row r="805" spans="1:51" ht="30" customHeight="1">
      <c r="A805" s="9"/>
      <c r="B805" s="9"/>
      <c r="C805" s="9"/>
      <c r="D805" s="9"/>
      <c r="E805" s="13"/>
      <c r="F805" s="14"/>
      <c r="G805" s="13"/>
      <c r="H805" s="14"/>
      <c r="I805" s="13"/>
      <c r="J805" s="14"/>
      <c r="K805" s="13"/>
      <c r="L805" s="14"/>
      <c r="M805" s="9"/>
    </row>
    <row r="806" spans="1:51" ht="30" customHeight="1">
      <c r="A806" s="140" t="s">
        <v>1813</v>
      </c>
      <c r="B806" s="140"/>
      <c r="C806" s="140"/>
      <c r="D806" s="140"/>
      <c r="E806" s="141"/>
      <c r="F806" s="142"/>
      <c r="G806" s="141"/>
      <c r="H806" s="142"/>
      <c r="I806" s="141"/>
      <c r="J806" s="142"/>
      <c r="K806" s="141"/>
      <c r="L806" s="142"/>
      <c r="M806" s="140"/>
      <c r="N806" s="1" t="s">
        <v>471</v>
      </c>
    </row>
    <row r="807" spans="1:51" ht="30" customHeight="1">
      <c r="A807" s="8" t="s">
        <v>1052</v>
      </c>
      <c r="B807" s="8" t="s">
        <v>884</v>
      </c>
      <c r="C807" s="8" t="s">
        <v>885</v>
      </c>
      <c r="D807" s="9">
        <v>5.6000000000000001E-2</v>
      </c>
      <c r="E807" s="13">
        <f>단가대비표!O180</f>
        <v>0</v>
      </c>
      <c r="F807" s="14">
        <f>TRUNC(E807*D807,1)</f>
        <v>0</v>
      </c>
      <c r="G807" s="13">
        <f>단가대비표!P180</f>
        <v>0</v>
      </c>
      <c r="H807" s="14">
        <f>TRUNC(G807*D807,1)</f>
        <v>0</v>
      </c>
      <c r="I807" s="13">
        <f>단가대비표!V180</f>
        <v>0</v>
      </c>
      <c r="J807" s="14">
        <f>TRUNC(I807*D807,1)</f>
        <v>0</v>
      </c>
      <c r="K807" s="13">
        <f>TRUNC(E807+G807+I807,1)</f>
        <v>0</v>
      </c>
      <c r="L807" s="14">
        <f>TRUNC(F807+H807+J807,1)</f>
        <v>0</v>
      </c>
      <c r="M807" s="8" t="s">
        <v>52</v>
      </c>
      <c r="N807" s="2" t="s">
        <v>471</v>
      </c>
      <c r="O807" s="2" t="s">
        <v>1053</v>
      </c>
      <c r="P807" s="2" t="s">
        <v>65</v>
      </c>
      <c r="Q807" s="2" t="s">
        <v>65</v>
      </c>
      <c r="R807" s="2" t="s">
        <v>64</v>
      </c>
      <c r="S807" s="3"/>
      <c r="T807" s="3"/>
      <c r="U807" s="3"/>
      <c r="V807" s="3">
        <v>1</v>
      </c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2" t="s">
        <v>52</v>
      </c>
      <c r="AW807" s="2" t="s">
        <v>1814</v>
      </c>
      <c r="AX807" s="2" t="s">
        <v>52</v>
      </c>
      <c r="AY807" s="2" t="s">
        <v>52</v>
      </c>
    </row>
    <row r="808" spans="1:51" ht="30" customHeight="1">
      <c r="A808" s="8" t="s">
        <v>959</v>
      </c>
      <c r="B808" s="8" t="s">
        <v>960</v>
      </c>
      <c r="C808" s="8" t="s">
        <v>789</v>
      </c>
      <c r="D808" s="9">
        <v>1</v>
      </c>
      <c r="E808" s="13">
        <f>TRUNC(SUMIF(V807:V808, RIGHTB(O808, 1), H807:H808)*U808, 2)</f>
        <v>0</v>
      </c>
      <c r="F808" s="14">
        <f>TRUNC(E808*D808,1)</f>
        <v>0</v>
      </c>
      <c r="G808" s="13">
        <v>0</v>
      </c>
      <c r="H808" s="14">
        <f>TRUNC(G808*D808,1)</f>
        <v>0</v>
      </c>
      <c r="I808" s="13">
        <v>0</v>
      </c>
      <c r="J808" s="14">
        <f>TRUNC(I808*D808,1)</f>
        <v>0</v>
      </c>
      <c r="K808" s="13">
        <f>TRUNC(E808+G808+I808,1)</f>
        <v>0</v>
      </c>
      <c r="L808" s="14">
        <f>TRUNC(F808+H808+J808,1)</f>
        <v>0</v>
      </c>
      <c r="M808" s="8" t="s">
        <v>52</v>
      </c>
      <c r="N808" s="2" t="s">
        <v>471</v>
      </c>
      <c r="O808" s="2" t="s">
        <v>790</v>
      </c>
      <c r="P808" s="2" t="s">
        <v>65</v>
      </c>
      <c r="Q808" s="2" t="s">
        <v>65</v>
      </c>
      <c r="R808" s="2" t="s">
        <v>65</v>
      </c>
      <c r="S808" s="3">
        <v>1</v>
      </c>
      <c r="T808" s="3">
        <v>0</v>
      </c>
      <c r="U808" s="3">
        <v>0.03</v>
      </c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2" t="s">
        <v>52</v>
      </c>
      <c r="AW808" s="2" t="s">
        <v>1815</v>
      </c>
      <c r="AX808" s="2" t="s">
        <v>52</v>
      </c>
      <c r="AY808" s="2" t="s">
        <v>52</v>
      </c>
    </row>
    <row r="809" spans="1:51" ht="30" customHeight="1">
      <c r="A809" s="8" t="s">
        <v>888</v>
      </c>
      <c r="B809" s="8" t="s">
        <v>52</v>
      </c>
      <c r="C809" s="8" t="s">
        <v>52</v>
      </c>
      <c r="D809" s="9"/>
      <c r="E809" s="13"/>
      <c r="F809" s="14">
        <f>TRUNC(SUMIF(N807:N808, N806, F807:F808),0)</f>
        <v>0</v>
      </c>
      <c r="G809" s="13"/>
      <c r="H809" s="14">
        <f>TRUNC(SUMIF(N807:N808, N806, H807:H808),0)</f>
        <v>0</v>
      </c>
      <c r="I809" s="13"/>
      <c r="J809" s="14">
        <f>TRUNC(SUMIF(N807:N808, N806, J807:J808),0)</f>
        <v>0</v>
      </c>
      <c r="K809" s="13"/>
      <c r="L809" s="14">
        <f>F809+H809+J809</f>
        <v>0</v>
      </c>
      <c r="M809" s="8" t="s">
        <v>52</v>
      </c>
      <c r="N809" s="2" t="s">
        <v>212</v>
      </c>
      <c r="O809" s="2" t="s">
        <v>212</v>
      </c>
      <c r="P809" s="2" t="s">
        <v>52</v>
      </c>
      <c r="Q809" s="2" t="s">
        <v>52</v>
      </c>
      <c r="R809" s="2" t="s">
        <v>52</v>
      </c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2" t="s">
        <v>52</v>
      </c>
      <c r="AW809" s="2" t="s">
        <v>52</v>
      </c>
      <c r="AX809" s="2" t="s">
        <v>52</v>
      </c>
      <c r="AY809" s="2" t="s">
        <v>52</v>
      </c>
    </row>
  </sheetData>
  <mergeCells count="166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AR2:AR3"/>
    <mergeCell ref="AS2:AS3"/>
    <mergeCell ref="AT2:AT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A41:M41"/>
    <mergeCell ref="A46:M46"/>
    <mergeCell ref="A51:M51"/>
    <mergeCell ref="A55:M55"/>
    <mergeCell ref="A59:M59"/>
    <mergeCell ref="A66:M66"/>
    <mergeCell ref="A4:M4"/>
    <mergeCell ref="A11:M11"/>
    <mergeCell ref="A18:M18"/>
    <mergeCell ref="A25:M25"/>
    <mergeCell ref="A32:M32"/>
    <mergeCell ref="A37:M37"/>
    <mergeCell ref="A117:M117"/>
    <mergeCell ref="A125:M125"/>
    <mergeCell ref="A133:M133"/>
    <mergeCell ref="A140:M140"/>
    <mergeCell ref="A147:M147"/>
    <mergeCell ref="A154:M154"/>
    <mergeCell ref="A72:M72"/>
    <mergeCell ref="A77:M77"/>
    <mergeCell ref="A85:M85"/>
    <mergeCell ref="A93:M93"/>
    <mergeCell ref="A101:M101"/>
    <mergeCell ref="A109:M109"/>
    <mergeCell ref="A216:M216"/>
    <mergeCell ref="A226:M226"/>
    <mergeCell ref="A236:M236"/>
    <mergeCell ref="A246:M246"/>
    <mergeCell ref="A256:M256"/>
    <mergeCell ref="A265:M265"/>
    <mergeCell ref="A161:M161"/>
    <mergeCell ref="A168:M168"/>
    <mergeCell ref="A177:M177"/>
    <mergeCell ref="A186:M186"/>
    <mergeCell ref="A196:M196"/>
    <mergeCell ref="A206:M206"/>
    <mergeCell ref="A334:M334"/>
    <mergeCell ref="A341:M341"/>
    <mergeCell ref="A348:M348"/>
    <mergeCell ref="A355:M355"/>
    <mergeCell ref="A362:M362"/>
    <mergeCell ref="A369:M369"/>
    <mergeCell ref="A274:M274"/>
    <mergeCell ref="A286:M286"/>
    <mergeCell ref="A298:M298"/>
    <mergeCell ref="A306:M306"/>
    <mergeCell ref="A320:M320"/>
    <mergeCell ref="A327:M327"/>
    <mergeCell ref="A313:M313"/>
    <mergeCell ref="A417:M417"/>
    <mergeCell ref="A423:M423"/>
    <mergeCell ref="A429:M429"/>
    <mergeCell ref="A435:M435"/>
    <mergeCell ref="A441:M441"/>
    <mergeCell ref="A447:M447"/>
    <mergeCell ref="A376:M376"/>
    <mergeCell ref="A383:M383"/>
    <mergeCell ref="A390:M390"/>
    <mergeCell ref="A397:M397"/>
    <mergeCell ref="A404:M404"/>
    <mergeCell ref="A411:M411"/>
    <mergeCell ref="A506:M506"/>
    <mergeCell ref="A524:M524"/>
    <mergeCell ref="A530:M530"/>
    <mergeCell ref="A537:M537"/>
    <mergeCell ref="A544:M544"/>
    <mergeCell ref="A550:M550"/>
    <mergeCell ref="A453:M453"/>
    <mergeCell ref="A459:M459"/>
    <mergeCell ref="A470:M470"/>
    <mergeCell ref="A481:M481"/>
    <mergeCell ref="A489:M489"/>
    <mergeCell ref="A499:M499"/>
    <mergeCell ref="A593:M593"/>
    <mergeCell ref="A599:M599"/>
    <mergeCell ref="A605:M605"/>
    <mergeCell ref="A611:M611"/>
    <mergeCell ref="A617:M617"/>
    <mergeCell ref="A623:M623"/>
    <mergeCell ref="A557:M557"/>
    <mergeCell ref="A563:M563"/>
    <mergeCell ref="A569:M569"/>
    <mergeCell ref="A575:M575"/>
    <mergeCell ref="A581:M581"/>
    <mergeCell ref="A587:M587"/>
    <mergeCell ref="A663:M663"/>
    <mergeCell ref="A668:M668"/>
    <mergeCell ref="A673:M673"/>
    <mergeCell ref="A681:M681"/>
    <mergeCell ref="A686:M686"/>
    <mergeCell ref="A691:M691"/>
    <mergeCell ref="A629:M629"/>
    <mergeCell ref="A635:M635"/>
    <mergeCell ref="A640:M640"/>
    <mergeCell ref="A646:M646"/>
    <mergeCell ref="A652:M652"/>
    <mergeCell ref="A658:M658"/>
    <mergeCell ref="A726:M726"/>
    <mergeCell ref="A731:M731"/>
    <mergeCell ref="A736:M736"/>
    <mergeCell ref="A741:M741"/>
    <mergeCell ref="A746:M746"/>
    <mergeCell ref="A751:M751"/>
    <mergeCell ref="A696:M696"/>
    <mergeCell ref="A701:M701"/>
    <mergeCell ref="A706:M706"/>
    <mergeCell ref="A711:M711"/>
    <mergeCell ref="A716:M716"/>
    <mergeCell ref="A721:M721"/>
    <mergeCell ref="A786:M786"/>
    <mergeCell ref="A791:M791"/>
    <mergeCell ref="A796:M796"/>
    <mergeCell ref="A801:M801"/>
    <mergeCell ref="A806:M806"/>
    <mergeCell ref="A756:M756"/>
    <mergeCell ref="A761:M761"/>
    <mergeCell ref="A766:M766"/>
    <mergeCell ref="A771:M771"/>
    <mergeCell ref="A776:M776"/>
    <mergeCell ref="A781:M781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opLeftCell="B1" workbookViewId="0">
      <selection activeCell="G43" activeCellId="1" sqref="E44 G43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>
      <c r="A1" s="138" t="s">
        <v>1816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1" ht="30" customHeight="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1" ht="30" customHeight="1">
      <c r="A3" s="4" t="s">
        <v>843</v>
      </c>
      <c r="B3" s="4" t="s">
        <v>2</v>
      </c>
      <c r="C3" s="4" t="s">
        <v>3</v>
      </c>
      <c r="D3" s="4" t="s">
        <v>4</v>
      </c>
      <c r="E3" s="4" t="s">
        <v>844</v>
      </c>
      <c r="F3" s="4" t="s">
        <v>845</v>
      </c>
      <c r="G3" s="4" t="s">
        <v>846</v>
      </c>
      <c r="H3" s="4" t="s">
        <v>847</v>
      </c>
      <c r="I3" s="4" t="s">
        <v>848</v>
      </c>
      <c r="J3" s="4" t="s">
        <v>1817</v>
      </c>
      <c r="K3" s="1" t="s">
        <v>1818</v>
      </c>
    </row>
    <row r="4" spans="1:11" ht="30" customHeight="1">
      <c r="A4" s="8" t="s">
        <v>940</v>
      </c>
      <c r="B4" s="8" t="s">
        <v>937</v>
      </c>
      <c r="C4" s="8" t="s">
        <v>938</v>
      </c>
      <c r="D4" s="8" t="s">
        <v>649</v>
      </c>
      <c r="E4" s="15"/>
      <c r="F4" s="15"/>
      <c r="G4" s="15"/>
      <c r="H4" s="15"/>
      <c r="I4" s="8" t="s">
        <v>939</v>
      </c>
      <c r="J4" s="8" t="s">
        <v>52</v>
      </c>
      <c r="K4" s="2" t="s">
        <v>940</v>
      </c>
    </row>
    <row r="5" spans="1:11" ht="30" customHeight="1">
      <c r="A5" s="8" t="s">
        <v>966</v>
      </c>
      <c r="B5" s="8" t="s">
        <v>963</v>
      </c>
      <c r="C5" s="8" t="s">
        <v>964</v>
      </c>
      <c r="D5" s="8" t="s">
        <v>649</v>
      </c>
      <c r="E5" s="15"/>
      <c r="F5" s="15"/>
      <c r="G5" s="15"/>
      <c r="H5" s="15"/>
      <c r="I5" s="8" t="s">
        <v>965</v>
      </c>
      <c r="J5" s="8" t="s">
        <v>52</v>
      </c>
      <c r="K5" s="2" t="s">
        <v>966</v>
      </c>
    </row>
    <row r="6" spans="1:11" ht="30" customHeight="1">
      <c r="A6" s="8" t="s">
        <v>1678</v>
      </c>
      <c r="B6" s="8" t="s">
        <v>1676</v>
      </c>
      <c r="C6" s="8" t="s">
        <v>664</v>
      </c>
      <c r="D6" s="8" t="s">
        <v>665</v>
      </c>
      <c r="E6" s="15"/>
      <c r="F6" s="15"/>
      <c r="G6" s="15"/>
      <c r="H6" s="15"/>
      <c r="I6" s="8" t="s">
        <v>1677</v>
      </c>
      <c r="J6" s="8" t="s">
        <v>52</v>
      </c>
      <c r="K6" s="2" t="s">
        <v>1678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0"/>
  <sheetViews>
    <sheetView workbookViewId="0">
      <selection activeCell="G43" activeCellId="1" sqref="E44 G43"/>
    </sheetView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138" t="s">
        <v>1819</v>
      </c>
      <c r="B1" s="138"/>
      <c r="C1" s="138"/>
      <c r="D1" s="138"/>
      <c r="E1" s="138"/>
      <c r="F1" s="138"/>
    </row>
    <row r="2" spans="1:12" ht="30" customHeight="1">
      <c r="A2" s="131" t="s">
        <v>1</v>
      </c>
      <c r="B2" s="131"/>
      <c r="C2" s="131"/>
      <c r="D2" s="131"/>
      <c r="E2" s="131"/>
      <c r="F2" s="131"/>
    </row>
    <row r="3" spans="1:12" ht="30" customHeight="1">
      <c r="A3" s="4" t="s">
        <v>1820</v>
      </c>
      <c r="B3" s="4" t="s">
        <v>844</v>
      </c>
      <c r="C3" s="4" t="s">
        <v>845</v>
      </c>
      <c r="D3" s="4" t="s">
        <v>846</v>
      </c>
      <c r="E3" s="4" t="s">
        <v>847</v>
      </c>
      <c r="F3" s="4" t="s">
        <v>1817</v>
      </c>
      <c r="G3" s="1" t="s">
        <v>1818</v>
      </c>
      <c r="H3" s="1" t="s">
        <v>1821</v>
      </c>
      <c r="I3" s="1" t="s">
        <v>1822</v>
      </c>
      <c r="J3" s="1" t="s">
        <v>1823</v>
      </c>
      <c r="K3" s="1" t="s">
        <v>4</v>
      </c>
      <c r="L3" s="1" t="s">
        <v>5</v>
      </c>
    </row>
    <row r="4" spans="1:12" ht="20.100000000000001" customHeight="1">
      <c r="A4" s="16" t="s">
        <v>1824</v>
      </c>
      <c r="B4" s="16"/>
      <c r="C4" s="16"/>
      <c r="D4" s="16"/>
      <c r="E4" s="16"/>
      <c r="F4" s="17" t="s">
        <v>52</v>
      </c>
      <c r="G4" s="1" t="s">
        <v>940</v>
      </c>
      <c r="I4" s="1" t="s">
        <v>937</v>
      </c>
      <c r="J4" s="1" t="s">
        <v>938</v>
      </c>
      <c r="K4" s="1" t="s">
        <v>649</v>
      </c>
    </row>
    <row r="5" spans="1:12" ht="20.100000000000001" customHeight="1">
      <c r="A5" s="18" t="s">
        <v>52</v>
      </c>
      <c r="B5" s="19"/>
      <c r="C5" s="19"/>
      <c r="D5" s="19"/>
      <c r="E5" s="19"/>
      <c r="F5" s="18" t="s">
        <v>52</v>
      </c>
      <c r="G5" s="1" t="s">
        <v>940</v>
      </c>
      <c r="H5" s="1" t="s">
        <v>1825</v>
      </c>
      <c r="I5" s="1" t="s">
        <v>52</v>
      </c>
      <c r="J5" s="1" t="s">
        <v>52</v>
      </c>
      <c r="K5" s="1" t="s">
        <v>52</v>
      </c>
      <c r="L5">
        <v>1</v>
      </c>
    </row>
    <row r="6" spans="1:12" ht="20.100000000000001" customHeight="1">
      <c r="A6" s="18" t="s">
        <v>1826</v>
      </c>
      <c r="B6" s="19">
        <v>0</v>
      </c>
      <c r="C6" s="19">
        <v>0</v>
      </c>
      <c r="D6" s="19">
        <v>0</v>
      </c>
      <c r="E6" s="19">
        <v>0</v>
      </c>
      <c r="F6" s="18" t="s">
        <v>52</v>
      </c>
      <c r="G6" s="1" t="s">
        <v>940</v>
      </c>
      <c r="H6" s="1" t="s">
        <v>1827</v>
      </c>
      <c r="I6" s="1" t="s">
        <v>1828</v>
      </c>
      <c r="J6" s="1" t="s">
        <v>52</v>
      </c>
      <c r="K6" s="1" t="s">
        <v>52</v>
      </c>
    </row>
    <row r="7" spans="1:12" ht="20.100000000000001" customHeight="1">
      <c r="A7" s="18" t="s">
        <v>1829</v>
      </c>
      <c r="B7" s="19">
        <v>0</v>
      </c>
      <c r="C7" s="19">
        <v>0</v>
      </c>
      <c r="D7" s="19">
        <v>0</v>
      </c>
      <c r="E7" s="19">
        <v>0</v>
      </c>
      <c r="F7" s="18" t="s">
        <v>52</v>
      </c>
      <c r="G7" s="1" t="s">
        <v>940</v>
      </c>
      <c r="H7" s="1" t="s">
        <v>1827</v>
      </c>
      <c r="I7" s="1" t="s">
        <v>1829</v>
      </c>
      <c r="J7" s="1" t="s">
        <v>52</v>
      </c>
      <c r="K7" s="1" t="s">
        <v>52</v>
      </c>
    </row>
    <row r="8" spans="1:12" ht="20.100000000000001" customHeight="1">
      <c r="A8" s="18" t="s">
        <v>1830</v>
      </c>
      <c r="B8" s="19">
        <v>0</v>
      </c>
      <c r="C8" s="19">
        <v>0</v>
      </c>
      <c r="D8" s="19">
        <v>0</v>
      </c>
      <c r="E8" s="19">
        <v>0</v>
      </c>
      <c r="F8" s="18" t="s">
        <v>52</v>
      </c>
      <c r="G8" s="1" t="s">
        <v>940</v>
      </c>
      <c r="H8" s="1" t="s">
        <v>1827</v>
      </c>
      <c r="I8" s="1" t="s">
        <v>1831</v>
      </c>
      <c r="J8" s="1" t="s">
        <v>52</v>
      </c>
      <c r="K8" s="1" t="s">
        <v>52</v>
      </c>
    </row>
    <row r="9" spans="1:12" ht="20.100000000000001" customHeight="1">
      <c r="A9" s="18" t="s">
        <v>1832</v>
      </c>
      <c r="B9" s="19">
        <v>0</v>
      </c>
      <c r="C9" s="19">
        <v>0</v>
      </c>
      <c r="D9" s="19">
        <v>0</v>
      </c>
      <c r="E9" s="19">
        <v>0</v>
      </c>
      <c r="F9" s="18" t="s">
        <v>52</v>
      </c>
      <c r="G9" s="1" t="s">
        <v>940</v>
      </c>
      <c r="H9" s="1" t="s">
        <v>1827</v>
      </c>
      <c r="I9" s="1" t="s">
        <v>1833</v>
      </c>
      <c r="J9" s="1" t="s">
        <v>52</v>
      </c>
      <c r="K9" s="1" t="s">
        <v>52</v>
      </c>
    </row>
    <row r="10" spans="1:12" ht="20.100000000000001" customHeight="1">
      <c r="A10" s="18" t="s">
        <v>1834</v>
      </c>
      <c r="B10" s="19">
        <v>0</v>
      </c>
      <c r="C10" s="19">
        <v>0</v>
      </c>
      <c r="D10" s="19">
        <v>0</v>
      </c>
      <c r="E10" s="19">
        <v>0</v>
      </c>
      <c r="F10" s="18" t="s">
        <v>52</v>
      </c>
      <c r="G10" s="1" t="s">
        <v>940</v>
      </c>
      <c r="H10" s="1" t="s">
        <v>1827</v>
      </c>
      <c r="I10" s="1" t="s">
        <v>1835</v>
      </c>
      <c r="J10" s="1" t="s">
        <v>52</v>
      </c>
      <c r="K10" s="1" t="s">
        <v>52</v>
      </c>
    </row>
    <row r="11" spans="1:12" ht="20.100000000000001" customHeight="1">
      <c r="A11" s="18" t="s">
        <v>1836</v>
      </c>
      <c r="B11" s="19">
        <v>0</v>
      </c>
      <c r="C11" s="19">
        <v>0</v>
      </c>
      <c r="D11" s="19">
        <v>0</v>
      </c>
      <c r="E11" s="19">
        <v>0</v>
      </c>
      <c r="F11" s="18" t="s">
        <v>52</v>
      </c>
      <c r="G11" s="1" t="s">
        <v>940</v>
      </c>
      <c r="H11" s="1" t="s">
        <v>1827</v>
      </c>
      <c r="I11" s="1" t="s">
        <v>1837</v>
      </c>
      <c r="J11" s="1" t="s">
        <v>52</v>
      </c>
      <c r="K11" s="1" t="s">
        <v>52</v>
      </c>
    </row>
    <row r="12" spans="1:12" ht="20.100000000000001" customHeight="1">
      <c r="A12" s="18" t="s">
        <v>1838</v>
      </c>
      <c r="B12" s="19">
        <v>0</v>
      </c>
      <c r="C12" s="19">
        <v>0</v>
      </c>
      <c r="D12" s="19">
        <v>0</v>
      </c>
      <c r="E12" s="19">
        <v>0</v>
      </c>
      <c r="F12" s="18" t="s">
        <v>52</v>
      </c>
      <c r="G12" s="1" t="s">
        <v>940</v>
      </c>
      <c r="H12" s="1" t="s">
        <v>1827</v>
      </c>
      <c r="I12" s="1" t="s">
        <v>1839</v>
      </c>
      <c r="J12" s="1" t="s">
        <v>52</v>
      </c>
      <c r="K12" s="1" t="s">
        <v>52</v>
      </c>
    </row>
    <row r="13" spans="1:12" ht="20.100000000000001" customHeight="1">
      <c r="A13" s="18" t="s">
        <v>1840</v>
      </c>
      <c r="B13" s="19">
        <v>0</v>
      </c>
      <c r="C13" s="19">
        <v>0</v>
      </c>
      <c r="D13" s="19">
        <v>0</v>
      </c>
      <c r="E13" s="19">
        <v>0</v>
      </c>
      <c r="F13" s="18" t="s">
        <v>52</v>
      </c>
      <c r="G13" s="1" t="s">
        <v>940</v>
      </c>
      <c r="H13" s="1" t="s">
        <v>1827</v>
      </c>
      <c r="I13" s="1" t="s">
        <v>1841</v>
      </c>
      <c r="J13" s="1" t="s">
        <v>52</v>
      </c>
      <c r="K13" s="1" t="s">
        <v>52</v>
      </c>
    </row>
    <row r="14" spans="1:12" ht="20.100000000000001" customHeight="1">
      <c r="A14" s="18" t="s">
        <v>1842</v>
      </c>
      <c r="B14" s="19">
        <v>0</v>
      </c>
      <c r="C14" s="19">
        <v>0</v>
      </c>
      <c r="D14" s="19">
        <v>0</v>
      </c>
      <c r="E14" s="19">
        <v>0</v>
      </c>
      <c r="F14" s="18" t="s">
        <v>52</v>
      </c>
      <c r="G14" s="1" t="s">
        <v>940</v>
      </c>
      <c r="H14" s="1" t="s">
        <v>1827</v>
      </c>
      <c r="I14" s="1" t="s">
        <v>1843</v>
      </c>
      <c r="J14" s="1" t="s">
        <v>52</v>
      </c>
      <c r="K14" s="1" t="s">
        <v>52</v>
      </c>
    </row>
    <row r="15" spans="1:12" ht="20.100000000000001" customHeight="1">
      <c r="A15" s="18" t="s">
        <v>1829</v>
      </c>
      <c r="B15" s="19">
        <v>0</v>
      </c>
      <c r="C15" s="19">
        <v>0</v>
      </c>
      <c r="D15" s="19">
        <v>0</v>
      </c>
      <c r="E15" s="19">
        <v>0</v>
      </c>
      <c r="F15" s="18" t="s">
        <v>52</v>
      </c>
      <c r="G15" s="1" t="s">
        <v>940</v>
      </c>
      <c r="H15" s="1" t="s">
        <v>1827</v>
      </c>
      <c r="I15" s="1" t="s">
        <v>52</v>
      </c>
      <c r="J15" s="1" t="s">
        <v>52</v>
      </c>
      <c r="K15" s="1" t="s">
        <v>52</v>
      </c>
    </row>
    <row r="16" spans="1:12" ht="20.100000000000001" customHeight="1">
      <c r="A16" s="18" t="s">
        <v>1844</v>
      </c>
      <c r="B16" s="19">
        <v>329.6</v>
      </c>
      <c r="C16" s="19">
        <v>0</v>
      </c>
      <c r="D16" s="19">
        <v>0</v>
      </c>
      <c r="E16" s="19">
        <v>329.6</v>
      </c>
      <c r="F16" s="18" t="s">
        <v>52</v>
      </c>
      <c r="G16" s="1" t="s">
        <v>940</v>
      </c>
      <c r="H16" s="1" t="s">
        <v>1827</v>
      </c>
      <c r="I16" s="1" t="s">
        <v>1845</v>
      </c>
      <c r="J16" s="1" t="s">
        <v>52</v>
      </c>
      <c r="K16" s="1" t="s">
        <v>52</v>
      </c>
    </row>
    <row r="17" spans="1:12" ht="20.100000000000001" customHeight="1">
      <c r="A17" s="18" t="s">
        <v>1846</v>
      </c>
      <c r="B17" s="19">
        <v>0</v>
      </c>
      <c r="C17" s="19">
        <v>672</v>
      </c>
      <c r="D17" s="19">
        <v>0</v>
      </c>
      <c r="E17" s="19">
        <v>672</v>
      </c>
      <c r="F17" s="18" t="s">
        <v>52</v>
      </c>
      <c r="G17" s="1" t="s">
        <v>940</v>
      </c>
      <c r="H17" s="1" t="s">
        <v>1827</v>
      </c>
      <c r="I17" s="1" t="s">
        <v>1847</v>
      </c>
      <c r="J17" s="1" t="s">
        <v>52</v>
      </c>
      <c r="K17" s="1" t="s">
        <v>52</v>
      </c>
    </row>
    <row r="18" spans="1:12" ht="20.100000000000001" customHeight="1">
      <c r="A18" s="18" t="s">
        <v>1848</v>
      </c>
      <c r="B18" s="19">
        <v>0</v>
      </c>
      <c r="C18" s="19">
        <v>0</v>
      </c>
      <c r="D18" s="19">
        <v>351.6</v>
      </c>
      <c r="E18" s="19">
        <v>351.6</v>
      </c>
      <c r="F18" s="18" t="s">
        <v>52</v>
      </c>
      <c r="G18" s="1" t="s">
        <v>940</v>
      </c>
      <c r="H18" s="1" t="s">
        <v>1827</v>
      </c>
      <c r="I18" s="1" t="s">
        <v>1849</v>
      </c>
      <c r="J18" s="1" t="s">
        <v>52</v>
      </c>
      <c r="K18" s="1" t="s">
        <v>52</v>
      </c>
    </row>
    <row r="19" spans="1:12" ht="20.100000000000001" customHeight="1">
      <c r="A19" s="18" t="s">
        <v>1850</v>
      </c>
      <c r="B19" s="19">
        <v>329.6</v>
      </c>
      <c r="C19" s="19">
        <v>672</v>
      </c>
      <c r="D19" s="19">
        <v>351.6</v>
      </c>
      <c r="E19" s="19">
        <v>1353.2</v>
      </c>
      <c r="F19" s="18" t="s">
        <v>52</v>
      </c>
      <c r="G19" s="1" t="s">
        <v>940</v>
      </c>
      <c r="H19" s="1" t="s">
        <v>1827</v>
      </c>
      <c r="I19" s="1" t="s">
        <v>1851</v>
      </c>
      <c r="J19" s="1" t="s">
        <v>52</v>
      </c>
      <c r="K19" s="1" t="s">
        <v>52</v>
      </c>
    </row>
    <row r="20" spans="1:12" ht="20.100000000000001" customHeight="1">
      <c r="A20" s="18" t="s">
        <v>1852</v>
      </c>
      <c r="B20" s="20">
        <v>329</v>
      </c>
      <c r="C20" s="20">
        <v>672</v>
      </c>
      <c r="D20" s="20">
        <v>351</v>
      </c>
      <c r="E20" s="20">
        <v>1352</v>
      </c>
      <c r="F20" s="21"/>
    </row>
    <row r="21" spans="1:12" ht="20.100000000000001" customHeight="1">
      <c r="A21" s="21"/>
      <c r="B21" s="21"/>
      <c r="C21" s="21"/>
      <c r="D21" s="21"/>
      <c r="E21" s="21"/>
      <c r="F21" s="21"/>
    </row>
    <row r="22" spans="1:12" ht="20.100000000000001" customHeight="1">
      <c r="A22" s="21" t="s">
        <v>1853</v>
      </c>
      <c r="B22" s="21"/>
      <c r="C22" s="21"/>
      <c r="D22" s="21"/>
      <c r="E22" s="21"/>
      <c r="F22" s="18" t="s">
        <v>52</v>
      </c>
      <c r="G22" s="1" t="s">
        <v>966</v>
      </c>
      <c r="I22" s="1" t="s">
        <v>963</v>
      </c>
      <c r="J22" s="1" t="s">
        <v>964</v>
      </c>
      <c r="K22" s="1" t="s">
        <v>649</v>
      </c>
    </row>
    <row r="23" spans="1:12" ht="20.100000000000001" customHeight="1">
      <c r="A23" s="18" t="s">
        <v>52</v>
      </c>
      <c r="B23" s="19"/>
      <c r="C23" s="19"/>
      <c r="D23" s="19"/>
      <c r="E23" s="19"/>
      <c r="F23" s="18" t="s">
        <v>52</v>
      </c>
      <c r="G23" s="1" t="s">
        <v>966</v>
      </c>
      <c r="H23" s="1" t="s">
        <v>1825</v>
      </c>
      <c r="I23" s="1" t="s">
        <v>52</v>
      </c>
      <c r="J23" s="1" t="s">
        <v>52</v>
      </c>
      <c r="K23" s="1" t="s">
        <v>649</v>
      </c>
      <c r="L23">
        <v>1</v>
      </c>
    </row>
    <row r="24" spans="1:12" ht="20.100000000000001" customHeight="1">
      <c r="A24" s="18" t="s">
        <v>1854</v>
      </c>
      <c r="B24" s="19">
        <v>0</v>
      </c>
      <c r="C24" s="19">
        <v>0</v>
      </c>
      <c r="D24" s="19">
        <v>0</v>
      </c>
      <c r="E24" s="19">
        <v>0</v>
      </c>
      <c r="F24" s="18" t="s">
        <v>52</v>
      </c>
      <c r="G24" s="1" t="s">
        <v>966</v>
      </c>
      <c r="H24" s="1" t="s">
        <v>1827</v>
      </c>
      <c r="I24" s="1" t="s">
        <v>1855</v>
      </c>
      <c r="J24" s="1" t="s">
        <v>52</v>
      </c>
      <c r="K24" s="1" t="s">
        <v>52</v>
      </c>
    </row>
    <row r="25" spans="1:12" ht="20.100000000000001" customHeight="1">
      <c r="A25" s="18" t="s">
        <v>1856</v>
      </c>
      <c r="B25" s="19">
        <v>0</v>
      </c>
      <c r="C25" s="19">
        <v>0</v>
      </c>
      <c r="D25" s="19">
        <v>0</v>
      </c>
      <c r="E25" s="19">
        <v>0</v>
      </c>
      <c r="F25" s="18" t="s">
        <v>52</v>
      </c>
      <c r="G25" s="1" t="s">
        <v>966</v>
      </c>
      <c r="H25" s="1" t="s">
        <v>1827</v>
      </c>
      <c r="I25" s="1" t="s">
        <v>1857</v>
      </c>
      <c r="J25" s="1" t="s">
        <v>52</v>
      </c>
      <c r="K25" s="1" t="s">
        <v>52</v>
      </c>
    </row>
    <row r="26" spans="1:12" ht="20.100000000000001" customHeight="1">
      <c r="A26" s="18" t="s">
        <v>1858</v>
      </c>
      <c r="B26" s="19">
        <v>0</v>
      </c>
      <c r="C26" s="19">
        <v>0</v>
      </c>
      <c r="D26" s="19">
        <v>0</v>
      </c>
      <c r="E26" s="19">
        <v>0</v>
      </c>
      <c r="F26" s="18" t="s">
        <v>52</v>
      </c>
      <c r="G26" s="1" t="s">
        <v>966</v>
      </c>
      <c r="H26" s="1" t="s">
        <v>1827</v>
      </c>
      <c r="I26" s="1" t="s">
        <v>1859</v>
      </c>
      <c r="J26" s="1" t="s">
        <v>52</v>
      </c>
      <c r="K26" s="1" t="s">
        <v>52</v>
      </c>
    </row>
    <row r="27" spans="1:12" ht="20.100000000000001" customHeight="1">
      <c r="A27" s="18" t="s">
        <v>1860</v>
      </c>
      <c r="B27" s="19">
        <v>0</v>
      </c>
      <c r="C27" s="19">
        <v>0</v>
      </c>
      <c r="D27" s="19">
        <v>0</v>
      </c>
      <c r="E27" s="19">
        <v>0</v>
      </c>
      <c r="F27" s="18" t="s">
        <v>52</v>
      </c>
      <c r="G27" s="1" t="s">
        <v>966</v>
      </c>
      <c r="H27" s="1" t="s">
        <v>1827</v>
      </c>
      <c r="I27" s="1" t="s">
        <v>1861</v>
      </c>
      <c r="J27" s="1" t="s">
        <v>52</v>
      </c>
      <c r="K27" s="1" t="s">
        <v>52</v>
      </c>
    </row>
    <row r="28" spans="1:12" ht="20.100000000000001" customHeight="1">
      <c r="A28" s="18" t="s">
        <v>1862</v>
      </c>
      <c r="B28" s="19">
        <v>0</v>
      </c>
      <c r="C28" s="19">
        <v>0</v>
      </c>
      <c r="D28" s="19">
        <v>0</v>
      </c>
      <c r="E28" s="19">
        <v>0</v>
      </c>
      <c r="F28" s="18" t="s">
        <v>52</v>
      </c>
      <c r="G28" s="1" t="s">
        <v>966</v>
      </c>
      <c r="H28" s="1" t="s">
        <v>1827</v>
      </c>
      <c r="I28" s="1" t="s">
        <v>1863</v>
      </c>
      <c r="J28" s="1" t="s">
        <v>52</v>
      </c>
      <c r="K28" s="1" t="s">
        <v>52</v>
      </c>
    </row>
    <row r="29" spans="1:12" ht="20.100000000000001" customHeight="1">
      <c r="A29" s="18" t="s">
        <v>1864</v>
      </c>
      <c r="B29" s="19">
        <v>0</v>
      </c>
      <c r="C29" s="19">
        <v>0</v>
      </c>
      <c r="D29" s="19">
        <v>0</v>
      </c>
      <c r="E29" s="19">
        <v>0</v>
      </c>
      <c r="F29" s="18" t="s">
        <v>52</v>
      </c>
      <c r="G29" s="1" t="s">
        <v>966</v>
      </c>
      <c r="H29" s="1" t="s">
        <v>1827</v>
      </c>
      <c r="I29" s="1" t="s">
        <v>1865</v>
      </c>
      <c r="J29" s="1" t="s">
        <v>52</v>
      </c>
      <c r="K29" s="1" t="s">
        <v>52</v>
      </c>
    </row>
    <row r="30" spans="1:12" ht="20.100000000000001" customHeight="1">
      <c r="A30" s="18" t="s">
        <v>1866</v>
      </c>
      <c r="B30" s="19">
        <v>0</v>
      </c>
      <c r="C30" s="19">
        <v>0</v>
      </c>
      <c r="D30" s="19">
        <v>0</v>
      </c>
      <c r="E30" s="19">
        <v>0</v>
      </c>
      <c r="F30" s="18" t="s">
        <v>52</v>
      </c>
      <c r="G30" s="1" t="s">
        <v>966</v>
      </c>
      <c r="H30" s="1" t="s">
        <v>1827</v>
      </c>
      <c r="I30" s="1" t="s">
        <v>1867</v>
      </c>
      <c r="J30" s="1" t="s">
        <v>52</v>
      </c>
      <c r="K30" s="1" t="s">
        <v>52</v>
      </c>
    </row>
    <row r="31" spans="1:12" ht="20.100000000000001" customHeight="1">
      <c r="A31" s="18" t="s">
        <v>1868</v>
      </c>
      <c r="B31" s="19">
        <v>0</v>
      </c>
      <c r="C31" s="19">
        <v>0</v>
      </c>
      <c r="D31" s="19">
        <v>0</v>
      </c>
      <c r="E31" s="19">
        <v>0</v>
      </c>
      <c r="F31" s="18" t="s">
        <v>52</v>
      </c>
      <c r="G31" s="1" t="s">
        <v>966</v>
      </c>
      <c r="H31" s="1" t="s">
        <v>1827</v>
      </c>
      <c r="I31" s="1" t="s">
        <v>1869</v>
      </c>
      <c r="J31" s="1" t="s">
        <v>52</v>
      </c>
      <c r="K31" s="1" t="s">
        <v>52</v>
      </c>
    </row>
    <row r="32" spans="1:12" ht="20.100000000000001" customHeight="1">
      <c r="A32" s="18" t="s">
        <v>1870</v>
      </c>
      <c r="B32" s="19">
        <v>0</v>
      </c>
      <c r="C32" s="19">
        <v>0</v>
      </c>
      <c r="D32" s="19">
        <v>0</v>
      </c>
      <c r="E32" s="19">
        <v>0</v>
      </c>
      <c r="F32" s="18" t="s">
        <v>52</v>
      </c>
      <c r="G32" s="1" t="s">
        <v>966</v>
      </c>
      <c r="H32" s="1" t="s">
        <v>1827</v>
      </c>
      <c r="I32" s="1" t="s">
        <v>1843</v>
      </c>
      <c r="J32" s="1" t="s">
        <v>52</v>
      </c>
      <c r="K32" s="1" t="s">
        <v>52</v>
      </c>
    </row>
    <row r="33" spans="1:11" ht="20.100000000000001" customHeight="1">
      <c r="A33" s="18" t="s">
        <v>1871</v>
      </c>
      <c r="B33" s="19">
        <v>240.4</v>
      </c>
      <c r="C33" s="19">
        <v>0</v>
      </c>
      <c r="D33" s="19">
        <v>0</v>
      </c>
      <c r="E33" s="19">
        <v>240.4</v>
      </c>
      <c r="F33" s="18" t="s">
        <v>52</v>
      </c>
      <c r="G33" s="1" t="s">
        <v>966</v>
      </c>
      <c r="H33" s="1" t="s">
        <v>1827</v>
      </c>
      <c r="I33" s="1" t="s">
        <v>1845</v>
      </c>
      <c r="J33" s="1" t="s">
        <v>52</v>
      </c>
      <c r="K33" s="1" t="s">
        <v>52</v>
      </c>
    </row>
    <row r="34" spans="1:11" ht="20.100000000000001" customHeight="1">
      <c r="A34" s="18" t="s">
        <v>1872</v>
      </c>
      <c r="B34" s="19">
        <v>0</v>
      </c>
      <c r="C34" s="19">
        <v>490.1</v>
      </c>
      <c r="D34" s="19">
        <v>0</v>
      </c>
      <c r="E34" s="19">
        <v>490.1</v>
      </c>
      <c r="F34" s="18" t="s">
        <v>52</v>
      </c>
      <c r="G34" s="1" t="s">
        <v>966</v>
      </c>
      <c r="H34" s="1" t="s">
        <v>1827</v>
      </c>
      <c r="I34" s="1" t="s">
        <v>1847</v>
      </c>
      <c r="J34" s="1" t="s">
        <v>52</v>
      </c>
      <c r="K34" s="1" t="s">
        <v>52</v>
      </c>
    </row>
    <row r="35" spans="1:11" ht="20.100000000000001" customHeight="1">
      <c r="A35" s="18" t="s">
        <v>1873</v>
      </c>
      <c r="B35" s="19">
        <v>0</v>
      </c>
      <c r="C35" s="19">
        <v>0</v>
      </c>
      <c r="D35" s="19">
        <v>256.39999999999998</v>
      </c>
      <c r="E35" s="19">
        <v>256.39999999999998</v>
      </c>
      <c r="F35" s="18" t="s">
        <v>52</v>
      </c>
      <c r="G35" s="1" t="s">
        <v>966</v>
      </c>
      <c r="H35" s="1" t="s">
        <v>1827</v>
      </c>
      <c r="I35" s="1" t="s">
        <v>1849</v>
      </c>
      <c r="J35" s="1" t="s">
        <v>52</v>
      </c>
      <c r="K35" s="1" t="s">
        <v>52</v>
      </c>
    </row>
    <row r="36" spans="1:11" ht="20.100000000000001" customHeight="1">
      <c r="A36" s="18" t="s">
        <v>1850</v>
      </c>
      <c r="B36" s="19">
        <v>240.4</v>
      </c>
      <c r="C36" s="19">
        <v>490.1</v>
      </c>
      <c r="D36" s="19">
        <v>256.39999999999998</v>
      </c>
      <c r="E36" s="19">
        <v>986.9</v>
      </c>
      <c r="F36" s="18" t="s">
        <v>52</v>
      </c>
      <c r="G36" s="1" t="s">
        <v>966</v>
      </c>
      <c r="H36" s="1" t="s">
        <v>1827</v>
      </c>
      <c r="I36" s="1" t="s">
        <v>1851</v>
      </c>
      <c r="J36" s="1" t="s">
        <v>52</v>
      </c>
      <c r="K36" s="1" t="s">
        <v>52</v>
      </c>
    </row>
    <row r="37" spans="1:11" ht="20.100000000000001" customHeight="1">
      <c r="A37" s="18" t="s">
        <v>1829</v>
      </c>
      <c r="B37" s="19">
        <v>0</v>
      </c>
      <c r="C37" s="19">
        <v>0</v>
      </c>
      <c r="D37" s="19">
        <v>0</v>
      </c>
      <c r="E37" s="19">
        <v>0</v>
      </c>
      <c r="F37" s="18" t="s">
        <v>52</v>
      </c>
      <c r="G37" s="1" t="s">
        <v>966</v>
      </c>
      <c r="H37" s="1" t="s">
        <v>1827</v>
      </c>
      <c r="I37" s="1" t="s">
        <v>52</v>
      </c>
      <c r="J37" s="1" t="s">
        <v>52</v>
      </c>
      <c r="K37" s="1" t="s">
        <v>52</v>
      </c>
    </row>
    <row r="38" spans="1:11" ht="20.100000000000001" customHeight="1">
      <c r="A38" s="18" t="s">
        <v>1874</v>
      </c>
      <c r="B38" s="19">
        <v>0</v>
      </c>
      <c r="C38" s="19">
        <v>0</v>
      </c>
      <c r="D38" s="19">
        <v>0</v>
      </c>
      <c r="E38" s="19">
        <v>0</v>
      </c>
      <c r="F38" s="18" t="s">
        <v>52</v>
      </c>
      <c r="G38" s="1" t="s">
        <v>966</v>
      </c>
      <c r="H38" s="1" t="s">
        <v>1827</v>
      </c>
      <c r="I38" s="1" t="s">
        <v>1875</v>
      </c>
      <c r="J38" s="1" t="s">
        <v>52</v>
      </c>
      <c r="K38" s="1" t="s">
        <v>52</v>
      </c>
    </row>
    <row r="39" spans="1:11" ht="20.100000000000001" customHeight="1">
      <c r="A39" s="18" t="s">
        <v>1876</v>
      </c>
      <c r="B39" s="19">
        <v>0</v>
      </c>
      <c r="C39" s="19">
        <v>0</v>
      </c>
      <c r="D39" s="19">
        <v>0</v>
      </c>
      <c r="E39" s="19">
        <v>0</v>
      </c>
      <c r="F39" s="18" t="s">
        <v>52</v>
      </c>
      <c r="G39" s="1" t="s">
        <v>966</v>
      </c>
      <c r="H39" s="1" t="s">
        <v>1827</v>
      </c>
      <c r="I39" s="1" t="s">
        <v>1877</v>
      </c>
      <c r="J39" s="1" t="s">
        <v>52</v>
      </c>
      <c r="K39" s="1" t="s">
        <v>52</v>
      </c>
    </row>
    <row r="40" spans="1:11" ht="20.100000000000001" customHeight="1">
      <c r="A40" s="18" t="s">
        <v>1878</v>
      </c>
      <c r="B40" s="19">
        <v>0</v>
      </c>
      <c r="C40" s="19">
        <v>0</v>
      </c>
      <c r="D40" s="19">
        <v>0</v>
      </c>
      <c r="E40" s="19">
        <v>0</v>
      </c>
      <c r="F40" s="18" t="s">
        <v>52</v>
      </c>
      <c r="G40" s="1" t="s">
        <v>966</v>
      </c>
      <c r="H40" s="1" t="s">
        <v>1827</v>
      </c>
      <c r="I40" s="1" t="s">
        <v>1879</v>
      </c>
      <c r="J40" s="1" t="s">
        <v>52</v>
      </c>
      <c r="K40" s="1" t="s">
        <v>52</v>
      </c>
    </row>
    <row r="41" spans="1:11" ht="20.100000000000001" customHeight="1">
      <c r="A41" s="18" t="s">
        <v>1880</v>
      </c>
      <c r="B41" s="19">
        <v>0</v>
      </c>
      <c r="C41" s="19">
        <v>0</v>
      </c>
      <c r="D41" s="19">
        <v>0</v>
      </c>
      <c r="E41" s="19">
        <v>0</v>
      </c>
      <c r="F41" s="18" t="s">
        <v>52</v>
      </c>
      <c r="G41" s="1" t="s">
        <v>966</v>
      </c>
      <c r="H41" s="1" t="s">
        <v>1827</v>
      </c>
      <c r="I41" s="1" t="s">
        <v>1881</v>
      </c>
      <c r="J41" s="1" t="s">
        <v>52</v>
      </c>
      <c r="K41" s="1" t="s">
        <v>52</v>
      </c>
    </row>
    <row r="42" spans="1:11" ht="20.100000000000001" customHeight="1">
      <c r="A42" s="18" t="s">
        <v>1860</v>
      </c>
      <c r="B42" s="19">
        <v>0</v>
      </c>
      <c r="C42" s="19">
        <v>0</v>
      </c>
      <c r="D42" s="19">
        <v>0</v>
      </c>
      <c r="E42" s="19">
        <v>0</v>
      </c>
      <c r="F42" s="18" t="s">
        <v>52</v>
      </c>
      <c r="G42" s="1" t="s">
        <v>966</v>
      </c>
      <c r="H42" s="1" t="s">
        <v>1827</v>
      </c>
      <c r="I42" s="1" t="s">
        <v>1861</v>
      </c>
      <c r="J42" s="1" t="s">
        <v>52</v>
      </c>
      <c r="K42" s="1" t="s">
        <v>52</v>
      </c>
    </row>
    <row r="43" spans="1:11" ht="20.100000000000001" customHeight="1">
      <c r="A43" s="18" t="s">
        <v>1882</v>
      </c>
      <c r="B43" s="19">
        <v>0</v>
      </c>
      <c r="C43" s="19">
        <v>0</v>
      </c>
      <c r="D43" s="19">
        <v>0</v>
      </c>
      <c r="E43" s="19">
        <v>0</v>
      </c>
      <c r="F43" s="18" t="s">
        <v>52</v>
      </c>
      <c r="G43" s="1" t="s">
        <v>966</v>
      </c>
      <c r="H43" s="1" t="s">
        <v>1827</v>
      </c>
      <c r="I43" s="1" t="s">
        <v>1883</v>
      </c>
      <c r="J43" s="1" t="s">
        <v>52</v>
      </c>
      <c r="K43" s="1" t="s">
        <v>52</v>
      </c>
    </row>
    <row r="44" spans="1:11" ht="20.100000000000001" customHeight="1">
      <c r="A44" s="18" t="s">
        <v>1884</v>
      </c>
      <c r="B44" s="19">
        <v>0</v>
      </c>
      <c r="C44" s="19">
        <v>0</v>
      </c>
      <c r="D44" s="19">
        <v>0</v>
      </c>
      <c r="E44" s="19">
        <v>0</v>
      </c>
      <c r="F44" s="18" t="s">
        <v>52</v>
      </c>
      <c r="G44" s="1" t="s">
        <v>966</v>
      </c>
      <c r="H44" s="1" t="s">
        <v>1827</v>
      </c>
      <c r="I44" s="1" t="s">
        <v>1885</v>
      </c>
      <c r="J44" s="1" t="s">
        <v>52</v>
      </c>
      <c r="K44" s="1" t="s">
        <v>52</v>
      </c>
    </row>
    <row r="45" spans="1:11" ht="20.100000000000001" customHeight="1">
      <c r="A45" s="18" t="s">
        <v>1886</v>
      </c>
      <c r="B45" s="19">
        <v>0</v>
      </c>
      <c r="C45" s="19">
        <v>0</v>
      </c>
      <c r="D45" s="19">
        <v>0</v>
      </c>
      <c r="E45" s="19">
        <v>0</v>
      </c>
      <c r="F45" s="18" t="s">
        <v>52</v>
      </c>
      <c r="G45" s="1" t="s">
        <v>966</v>
      </c>
      <c r="H45" s="1" t="s">
        <v>1827</v>
      </c>
      <c r="I45" s="1" t="s">
        <v>1887</v>
      </c>
      <c r="J45" s="1" t="s">
        <v>52</v>
      </c>
      <c r="K45" s="1" t="s">
        <v>52</v>
      </c>
    </row>
    <row r="46" spans="1:11" ht="20.100000000000001" customHeight="1">
      <c r="A46" s="18" t="s">
        <v>1888</v>
      </c>
      <c r="B46" s="19">
        <v>0</v>
      </c>
      <c r="C46" s="19">
        <v>0</v>
      </c>
      <c r="D46" s="19">
        <v>0</v>
      </c>
      <c r="E46" s="19">
        <v>0</v>
      </c>
      <c r="F46" s="18" t="s">
        <v>52</v>
      </c>
      <c r="G46" s="1" t="s">
        <v>966</v>
      </c>
      <c r="H46" s="1" t="s">
        <v>1827</v>
      </c>
      <c r="I46" s="1" t="s">
        <v>1889</v>
      </c>
      <c r="J46" s="1" t="s">
        <v>52</v>
      </c>
      <c r="K46" s="1" t="s">
        <v>52</v>
      </c>
    </row>
    <row r="47" spans="1:11" ht="20.100000000000001" customHeight="1">
      <c r="A47" s="18" t="s">
        <v>1890</v>
      </c>
      <c r="B47" s="19">
        <v>131.5</v>
      </c>
      <c r="C47" s="19">
        <v>0</v>
      </c>
      <c r="D47" s="19">
        <v>0</v>
      </c>
      <c r="E47" s="19">
        <v>131.5</v>
      </c>
      <c r="F47" s="18" t="s">
        <v>52</v>
      </c>
      <c r="G47" s="1" t="s">
        <v>966</v>
      </c>
      <c r="H47" s="1" t="s">
        <v>1827</v>
      </c>
      <c r="I47" s="1" t="s">
        <v>1891</v>
      </c>
      <c r="J47" s="1" t="s">
        <v>52</v>
      </c>
      <c r="K47" s="1" t="s">
        <v>52</v>
      </c>
    </row>
    <row r="48" spans="1:11" ht="20.100000000000001" customHeight="1">
      <c r="A48" s="18" t="s">
        <v>1892</v>
      </c>
      <c r="B48" s="19">
        <v>0</v>
      </c>
      <c r="C48" s="19">
        <v>3130.1</v>
      </c>
      <c r="D48" s="19">
        <v>0</v>
      </c>
      <c r="E48" s="19">
        <v>3130.1</v>
      </c>
      <c r="F48" s="18" t="s">
        <v>52</v>
      </c>
      <c r="G48" s="1" t="s">
        <v>966</v>
      </c>
      <c r="H48" s="1" t="s">
        <v>1827</v>
      </c>
      <c r="I48" s="1" t="s">
        <v>1893</v>
      </c>
      <c r="J48" s="1" t="s">
        <v>52</v>
      </c>
      <c r="K48" s="1" t="s">
        <v>52</v>
      </c>
    </row>
    <row r="49" spans="1:12" ht="20.100000000000001" customHeight="1">
      <c r="A49" s="18" t="s">
        <v>1894</v>
      </c>
      <c r="B49" s="19">
        <v>0</v>
      </c>
      <c r="C49" s="19">
        <v>0</v>
      </c>
      <c r="D49" s="19">
        <v>49.3</v>
      </c>
      <c r="E49" s="19">
        <v>49.3</v>
      </c>
      <c r="F49" s="18" t="s">
        <v>52</v>
      </c>
      <c r="G49" s="1" t="s">
        <v>966</v>
      </c>
      <c r="H49" s="1" t="s">
        <v>1827</v>
      </c>
      <c r="I49" s="1" t="s">
        <v>1895</v>
      </c>
      <c r="J49" s="1" t="s">
        <v>52</v>
      </c>
      <c r="K49" s="1" t="s">
        <v>52</v>
      </c>
    </row>
    <row r="50" spans="1:12" ht="20.100000000000001" customHeight="1">
      <c r="A50" s="18" t="s">
        <v>1850</v>
      </c>
      <c r="B50" s="19">
        <v>131.5</v>
      </c>
      <c r="C50" s="19">
        <v>3130.1</v>
      </c>
      <c r="D50" s="19">
        <v>49.3</v>
      </c>
      <c r="E50" s="19">
        <v>3310.9</v>
      </c>
      <c r="F50" s="18" t="s">
        <v>52</v>
      </c>
      <c r="G50" s="1" t="s">
        <v>966</v>
      </c>
      <c r="H50" s="1" t="s">
        <v>1827</v>
      </c>
      <c r="I50" s="1" t="s">
        <v>1851</v>
      </c>
      <c r="J50" s="1" t="s">
        <v>52</v>
      </c>
      <c r="K50" s="1" t="s">
        <v>52</v>
      </c>
    </row>
    <row r="51" spans="1:12" ht="20.100000000000001" customHeight="1">
      <c r="A51" s="18" t="s">
        <v>1829</v>
      </c>
      <c r="B51" s="19">
        <v>0</v>
      </c>
      <c r="C51" s="19">
        <v>0</v>
      </c>
      <c r="D51" s="19">
        <v>0</v>
      </c>
      <c r="E51" s="19">
        <v>0</v>
      </c>
      <c r="F51" s="18" t="s">
        <v>52</v>
      </c>
      <c r="G51" s="1" t="s">
        <v>966</v>
      </c>
      <c r="H51" s="1" t="s">
        <v>1827</v>
      </c>
      <c r="I51" s="1" t="s">
        <v>52</v>
      </c>
      <c r="J51" s="1" t="s">
        <v>52</v>
      </c>
      <c r="K51" s="1" t="s">
        <v>52</v>
      </c>
    </row>
    <row r="52" spans="1:12" ht="20.100000000000001" customHeight="1">
      <c r="A52" s="18" t="s">
        <v>1896</v>
      </c>
      <c r="B52" s="19">
        <v>371.9</v>
      </c>
      <c r="C52" s="19">
        <v>3620.2</v>
      </c>
      <c r="D52" s="19">
        <v>305.7</v>
      </c>
      <c r="E52" s="19">
        <v>4297.8</v>
      </c>
      <c r="F52" s="18" t="s">
        <v>52</v>
      </c>
      <c r="G52" s="1" t="s">
        <v>966</v>
      </c>
      <c r="H52" s="1" t="s">
        <v>1827</v>
      </c>
      <c r="I52" s="1" t="s">
        <v>1897</v>
      </c>
      <c r="J52" s="1" t="s">
        <v>52</v>
      </c>
      <c r="K52" s="1" t="s">
        <v>52</v>
      </c>
    </row>
    <row r="53" spans="1:12" ht="20.100000000000001" customHeight="1">
      <c r="A53" s="18" t="s">
        <v>1852</v>
      </c>
      <c r="B53" s="20">
        <v>371</v>
      </c>
      <c r="C53" s="20">
        <v>3620</v>
      </c>
      <c r="D53" s="20">
        <v>305</v>
      </c>
      <c r="E53" s="20">
        <v>4296</v>
      </c>
      <c r="F53" s="21"/>
    </row>
    <row r="54" spans="1:12" ht="20.100000000000001" customHeight="1">
      <c r="A54" s="21"/>
      <c r="B54" s="21"/>
      <c r="C54" s="21"/>
      <c r="D54" s="21"/>
      <c r="E54" s="21"/>
      <c r="F54" s="21"/>
    </row>
    <row r="55" spans="1:12" ht="20.100000000000001" customHeight="1">
      <c r="A55" s="21" t="s">
        <v>1898</v>
      </c>
      <c r="B55" s="21"/>
      <c r="C55" s="21"/>
      <c r="D55" s="21"/>
      <c r="E55" s="21"/>
      <c r="F55" s="18" t="s">
        <v>52</v>
      </c>
      <c r="G55" s="1" t="s">
        <v>1678</v>
      </c>
      <c r="I55" s="1" t="s">
        <v>1676</v>
      </c>
      <c r="J55" s="1" t="s">
        <v>664</v>
      </c>
      <c r="K55" s="1" t="s">
        <v>665</v>
      </c>
    </row>
    <row r="56" spans="1:12" ht="20.100000000000001" customHeight="1">
      <c r="A56" s="18" t="s">
        <v>52</v>
      </c>
      <c r="B56" s="19"/>
      <c r="C56" s="19"/>
      <c r="D56" s="19"/>
      <c r="E56" s="19"/>
      <c r="F56" s="18" t="s">
        <v>52</v>
      </c>
      <c r="G56" s="1" t="s">
        <v>1678</v>
      </c>
      <c r="H56" s="1" t="s">
        <v>1825</v>
      </c>
      <c r="I56" s="1" t="s">
        <v>52</v>
      </c>
      <c r="J56" s="1" t="s">
        <v>52</v>
      </c>
      <c r="K56" s="1" t="s">
        <v>52</v>
      </c>
      <c r="L56">
        <v>1</v>
      </c>
    </row>
    <row r="57" spans="1:12" ht="20.100000000000001" customHeight="1">
      <c r="A57" s="18" t="s">
        <v>1899</v>
      </c>
      <c r="B57" s="19">
        <v>0</v>
      </c>
      <c r="C57" s="19">
        <v>0</v>
      </c>
      <c r="D57" s="19">
        <v>0</v>
      </c>
      <c r="E57" s="19">
        <v>0</v>
      </c>
      <c r="F57" s="18" t="s">
        <v>52</v>
      </c>
      <c r="G57" s="1" t="s">
        <v>1678</v>
      </c>
      <c r="H57" s="1" t="s">
        <v>1827</v>
      </c>
      <c r="I57" s="1" t="s">
        <v>1900</v>
      </c>
      <c r="J57" s="1" t="s">
        <v>52</v>
      </c>
      <c r="K57" s="1" t="s">
        <v>52</v>
      </c>
    </row>
    <row r="58" spans="1:12" ht="20.100000000000001" customHeight="1">
      <c r="A58" s="18" t="s">
        <v>1829</v>
      </c>
      <c r="B58" s="19">
        <v>0</v>
      </c>
      <c r="C58" s="19">
        <v>0</v>
      </c>
      <c r="D58" s="19">
        <v>0</v>
      </c>
      <c r="E58" s="19">
        <v>0</v>
      </c>
      <c r="F58" s="18" t="s">
        <v>52</v>
      </c>
      <c r="G58" s="1" t="s">
        <v>1678</v>
      </c>
      <c r="H58" s="1" t="s">
        <v>1827</v>
      </c>
      <c r="I58" s="1" t="s">
        <v>52</v>
      </c>
      <c r="J58" s="1" t="s">
        <v>52</v>
      </c>
      <c r="K58" s="1" t="s">
        <v>52</v>
      </c>
    </row>
    <row r="59" spans="1:12" ht="20.100000000000001" customHeight="1">
      <c r="A59" s="18" t="s">
        <v>1901</v>
      </c>
      <c r="B59" s="19">
        <v>0</v>
      </c>
      <c r="C59" s="19">
        <v>0</v>
      </c>
      <c r="D59" s="19">
        <v>0</v>
      </c>
      <c r="E59" s="19">
        <v>0</v>
      </c>
      <c r="F59" s="18" t="s">
        <v>52</v>
      </c>
      <c r="G59" s="1" t="s">
        <v>1678</v>
      </c>
      <c r="H59" s="1" t="s">
        <v>1827</v>
      </c>
      <c r="I59" s="1" t="s">
        <v>1902</v>
      </c>
      <c r="J59" s="1" t="s">
        <v>52</v>
      </c>
      <c r="K59" s="1" t="s">
        <v>52</v>
      </c>
    </row>
    <row r="60" spans="1:12" ht="20.100000000000001" customHeight="1">
      <c r="A60" s="18" t="s">
        <v>1903</v>
      </c>
      <c r="B60" s="19">
        <v>0</v>
      </c>
      <c r="C60" s="19">
        <v>0</v>
      </c>
      <c r="D60" s="19">
        <v>0</v>
      </c>
      <c r="E60" s="19">
        <v>0</v>
      </c>
      <c r="F60" s="18" t="s">
        <v>52</v>
      </c>
      <c r="G60" s="1" t="s">
        <v>1678</v>
      </c>
      <c r="H60" s="1" t="s">
        <v>1827</v>
      </c>
      <c r="I60" s="1" t="s">
        <v>1904</v>
      </c>
      <c r="J60" s="1" t="s">
        <v>52</v>
      </c>
      <c r="K60" s="1" t="s">
        <v>52</v>
      </c>
    </row>
    <row r="61" spans="1:12" ht="20.100000000000001" customHeight="1">
      <c r="A61" s="18" t="s">
        <v>1905</v>
      </c>
      <c r="B61" s="19">
        <v>0</v>
      </c>
      <c r="C61" s="19">
        <v>0</v>
      </c>
      <c r="D61" s="19">
        <v>0</v>
      </c>
      <c r="E61" s="19">
        <v>0</v>
      </c>
      <c r="F61" s="18" t="s">
        <v>52</v>
      </c>
      <c r="G61" s="1" t="s">
        <v>1678</v>
      </c>
      <c r="H61" s="1" t="s">
        <v>1827</v>
      </c>
      <c r="I61" s="1" t="s">
        <v>1906</v>
      </c>
      <c r="J61" s="1" t="s">
        <v>52</v>
      </c>
      <c r="K61" s="1" t="s">
        <v>52</v>
      </c>
    </row>
    <row r="62" spans="1:12" ht="20.100000000000001" customHeight="1">
      <c r="A62" s="18" t="s">
        <v>1907</v>
      </c>
      <c r="B62" s="19">
        <v>0</v>
      </c>
      <c r="C62" s="19">
        <v>0</v>
      </c>
      <c r="D62" s="19">
        <v>0</v>
      </c>
      <c r="E62" s="19">
        <v>0</v>
      </c>
      <c r="F62" s="18" t="s">
        <v>52</v>
      </c>
      <c r="G62" s="1" t="s">
        <v>1678</v>
      </c>
      <c r="H62" s="1" t="s">
        <v>1827</v>
      </c>
      <c r="I62" s="1" t="s">
        <v>1908</v>
      </c>
      <c r="J62" s="1" t="s">
        <v>52</v>
      </c>
      <c r="K62" s="1" t="s">
        <v>52</v>
      </c>
    </row>
    <row r="63" spans="1:12" ht="20.100000000000001" customHeight="1">
      <c r="A63" s="18" t="s">
        <v>1909</v>
      </c>
      <c r="B63" s="19">
        <v>0</v>
      </c>
      <c r="C63" s="19">
        <v>0</v>
      </c>
      <c r="D63" s="19">
        <v>0</v>
      </c>
      <c r="E63" s="19">
        <v>0</v>
      </c>
      <c r="F63" s="18" t="s">
        <v>52</v>
      </c>
      <c r="G63" s="1" t="s">
        <v>1678</v>
      </c>
      <c r="H63" s="1" t="s">
        <v>1827</v>
      </c>
      <c r="I63" s="1" t="s">
        <v>1909</v>
      </c>
      <c r="J63" s="1" t="s">
        <v>52</v>
      </c>
      <c r="K63" s="1" t="s">
        <v>52</v>
      </c>
    </row>
    <row r="64" spans="1:12" ht="20.100000000000001" customHeight="1">
      <c r="A64" s="18" t="s">
        <v>1910</v>
      </c>
      <c r="B64" s="19">
        <v>8010.2</v>
      </c>
      <c r="C64" s="19">
        <v>0</v>
      </c>
      <c r="D64" s="19">
        <v>0</v>
      </c>
      <c r="E64" s="19">
        <v>8010.2</v>
      </c>
      <c r="F64" s="18" t="s">
        <v>52</v>
      </c>
      <c r="G64" s="1" t="s">
        <v>1678</v>
      </c>
      <c r="H64" s="1" t="s">
        <v>1827</v>
      </c>
      <c r="I64" s="1" t="s">
        <v>1911</v>
      </c>
      <c r="J64" s="1" t="s">
        <v>52</v>
      </c>
      <c r="K64" s="1" t="s">
        <v>52</v>
      </c>
    </row>
    <row r="65" spans="1:11" ht="20.100000000000001" customHeight="1">
      <c r="A65" s="18" t="s">
        <v>1912</v>
      </c>
      <c r="B65" s="19">
        <v>0</v>
      </c>
      <c r="C65" s="19">
        <v>27289.8</v>
      </c>
      <c r="D65" s="19">
        <v>0</v>
      </c>
      <c r="E65" s="19">
        <v>27289.8</v>
      </c>
      <c r="F65" s="18" t="s">
        <v>52</v>
      </c>
      <c r="G65" s="1" t="s">
        <v>1678</v>
      </c>
      <c r="H65" s="1" t="s">
        <v>1827</v>
      </c>
      <c r="I65" s="1" t="s">
        <v>1913</v>
      </c>
      <c r="J65" s="1" t="s">
        <v>52</v>
      </c>
      <c r="K65" s="1" t="s">
        <v>52</v>
      </c>
    </row>
    <row r="66" spans="1:11" ht="20.100000000000001" customHeight="1">
      <c r="A66" s="18" t="s">
        <v>1914</v>
      </c>
      <c r="B66" s="19">
        <v>0</v>
      </c>
      <c r="C66" s="19">
        <v>0</v>
      </c>
      <c r="D66" s="19">
        <v>7349.5</v>
      </c>
      <c r="E66" s="19">
        <v>7349.5</v>
      </c>
      <c r="F66" s="18" t="s">
        <v>52</v>
      </c>
      <c r="G66" s="1" t="s">
        <v>1678</v>
      </c>
      <c r="H66" s="1" t="s">
        <v>1827</v>
      </c>
      <c r="I66" s="1" t="s">
        <v>1915</v>
      </c>
      <c r="J66" s="1" t="s">
        <v>52</v>
      </c>
      <c r="K66" s="1" t="s">
        <v>52</v>
      </c>
    </row>
    <row r="67" spans="1:11" ht="20.100000000000001" customHeight="1">
      <c r="A67" s="18" t="s">
        <v>1829</v>
      </c>
      <c r="B67" s="19">
        <v>0</v>
      </c>
      <c r="C67" s="19">
        <v>0</v>
      </c>
      <c r="D67" s="19">
        <v>0</v>
      </c>
      <c r="E67" s="19">
        <v>0</v>
      </c>
      <c r="F67" s="18" t="s">
        <v>52</v>
      </c>
      <c r="G67" s="1" t="s">
        <v>1678</v>
      </c>
      <c r="H67" s="1" t="s">
        <v>1827</v>
      </c>
      <c r="I67" s="1" t="s">
        <v>1829</v>
      </c>
      <c r="J67" s="1" t="s">
        <v>52</v>
      </c>
      <c r="K67" s="1" t="s">
        <v>52</v>
      </c>
    </row>
    <row r="68" spans="1:11" ht="20.100000000000001" customHeight="1">
      <c r="A68" s="18" t="s">
        <v>1850</v>
      </c>
      <c r="B68" s="19">
        <v>8010.2</v>
      </c>
      <c r="C68" s="19">
        <v>27289.8</v>
      </c>
      <c r="D68" s="19">
        <v>7349.5</v>
      </c>
      <c r="E68" s="19">
        <v>42649.5</v>
      </c>
      <c r="F68" s="18" t="s">
        <v>52</v>
      </c>
      <c r="G68" s="1" t="s">
        <v>1678</v>
      </c>
      <c r="H68" s="1" t="s">
        <v>1827</v>
      </c>
      <c r="I68" s="1" t="s">
        <v>1851</v>
      </c>
      <c r="J68" s="1" t="s">
        <v>52</v>
      </c>
      <c r="K68" s="1" t="s">
        <v>52</v>
      </c>
    </row>
    <row r="69" spans="1:11" ht="20.100000000000001" customHeight="1">
      <c r="A69" s="18" t="s">
        <v>1829</v>
      </c>
      <c r="B69" s="19">
        <v>0</v>
      </c>
      <c r="C69" s="19">
        <v>0</v>
      </c>
      <c r="D69" s="19">
        <v>0</v>
      </c>
      <c r="E69" s="19">
        <v>0</v>
      </c>
      <c r="F69" s="18" t="s">
        <v>52</v>
      </c>
      <c r="G69" s="1" t="s">
        <v>1678</v>
      </c>
      <c r="H69" s="1" t="s">
        <v>1827</v>
      </c>
      <c r="I69" s="1" t="s">
        <v>52</v>
      </c>
      <c r="J69" s="1" t="s">
        <v>52</v>
      </c>
      <c r="K69" s="1" t="s">
        <v>52</v>
      </c>
    </row>
    <row r="70" spans="1:11" ht="20.100000000000001" customHeight="1">
      <c r="A70" s="22" t="s">
        <v>1852</v>
      </c>
      <c r="B70" s="23">
        <v>8010</v>
      </c>
      <c r="C70" s="23">
        <v>27289</v>
      </c>
      <c r="D70" s="23">
        <v>7349</v>
      </c>
      <c r="E70" s="23">
        <v>42648</v>
      </c>
      <c r="F70" s="24"/>
    </row>
  </sheetData>
  <mergeCells count="2">
    <mergeCell ref="A1:F1"/>
    <mergeCell ref="A2:F2"/>
  </mergeCells>
  <phoneticPr fontId="1" type="noConversion"/>
  <pageMargins left="0.78740157480314954" right="0" top="0.39370078740157477" bottom="0.39370078740157477" header="0" footer="0"/>
  <pageSetup paperSize="9" scale="8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86"/>
  <sheetViews>
    <sheetView view="pageBreakPreview" topLeftCell="B1" zoomScale="60" zoomScaleNormal="100" workbookViewId="0">
      <selection activeCell="G43" activeCellId="1" sqref="E44 G43"/>
    </sheetView>
  </sheetViews>
  <sheetFormatPr defaultRowHeight="16.5"/>
  <cols>
    <col min="1" max="1" width="21.625" hidden="1" customWidth="1"/>
    <col min="2" max="2" width="29.375" bestFit="1" customWidth="1"/>
    <col min="3" max="3" width="33.875" bestFit="1" customWidth="1"/>
    <col min="4" max="4" width="5.5" bestFit="1" customWidth="1"/>
    <col min="5" max="5" width="13.875" bestFit="1" customWidth="1"/>
    <col min="6" max="6" width="6.625" bestFit="1" customWidth="1"/>
    <col min="7" max="7" width="11.625" bestFit="1" customWidth="1"/>
    <col min="8" max="8" width="6.625" bestFit="1" customWidth="1"/>
    <col min="9" max="9" width="11.625" bestFit="1" customWidth="1"/>
    <col min="10" max="10" width="6.625" bestFit="1" customWidth="1"/>
    <col min="11" max="11" width="11.625" bestFit="1" customWidth="1"/>
    <col min="12" max="12" width="6.625" bestFit="1" customWidth="1"/>
    <col min="13" max="13" width="9.25" bestFit="1" customWidth="1"/>
    <col min="14" max="14" width="6.625" bestFit="1" customWidth="1"/>
    <col min="15" max="15" width="13.875" bestFit="1" customWidth="1"/>
    <col min="16" max="16" width="11.625" bestFit="1" customWidth="1"/>
    <col min="17" max="17" width="11.25" bestFit="1" customWidth="1"/>
    <col min="18" max="20" width="9.25" bestFit="1" customWidth="1"/>
    <col min="21" max="22" width="11.625" bestFit="1" customWidth="1"/>
    <col min="23" max="23" width="8.5" bestFit="1" customWidth="1"/>
    <col min="24" max="24" width="9.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138" t="s">
        <v>1916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</row>
    <row r="2" spans="1:28" ht="30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3" spans="1:28" ht="30" customHeight="1">
      <c r="A3" s="136" t="s">
        <v>843</v>
      </c>
      <c r="B3" s="136" t="s">
        <v>2</v>
      </c>
      <c r="C3" s="136" t="s">
        <v>1823</v>
      </c>
      <c r="D3" s="136" t="s">
        <v>4</v>
      </c>
      <c r="E3" s="136" t="s">
        <v>6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 t="s">
        <v>845</v>
      </c>
      <c r="Q3" s="136" t="s">
        <v>846</v>
      </c>
      <c r="R3" s="136"/>
      <c r="S3" s="136"/>
      <c r="T3" s="136"/>
      <c r="U3" s="136"/>
      <c r="V3" s="136"/>
      <c r="W3" s="136" t="s">
        <v>848</v>
      </c>
      <c r="X3" s="136" t="s">
        <v>12</v>
      </c>
      <c r="Y3" s="135" t="s">
        <v>1924</v>
      </c>
      <c r="Z3" s="135" t="s">
        <v>1925</v>
      </c>
      <c r="AA3" s="135" t="s">
        <v>1926</v>
      </c>
      <c r="AB3" s="135" t="s">
        <v>48</v>
      </c>
    </row>
    <row r="4" spans="1:28" ht="30" customHeight="1">
      <c r="A4" s="136"/>
      <c r="B4" s="136"/>
      <c r="C4" s="136"/>
      <c r="D4" s="136"/>
      <c r="E4" s="4" t="s">
        <v>1917</v>
      </c>
      <c r="F4" s="4" t="s">
        <v>1918</v>
      </c>
      <c r="G4" s="4" t="s">
        <v>1919</v>
      </c>
      <c r="H4" s="4" t="s">
        <v>1918</v>
      </c>
      <c r="I4" s="4" t="s">
        <v>1920</v>
      </c>
      <c r="J4" s="4" t="s">
        <v>1918</v>
      </c>
      <c r="K4" s="4" t="s">
        <v>1921</v>
      </c>
      <c r="L4" s="4" t="s">
        <v>1918</v>
      </c>
      <c r="M4" s="4" t="s">
        <v>1922</v>
      </c>
      <c r="N4" s="4" t="s">
        <v>1918</v>
      </c>
      <c r="O4" s="4" t="s">
        <v>1923</v>
      </c>
      <c r="P4" s="136"/>
      <c r="Q4" s="4" t="s">
        <v>1917</v>
      </c>
      <c r="R4" s="4" t="s">
        <v>1919</v>
      </c>
      <c r="S4" s="4" t="s">
        <v>1920</v>
      </c>
      <c r="T4" s="4" t="s">
        <v>1921</v>
      </c>
      <c r="U4" s="4" t="s">
        <v>1922</v>
      </c>
      <c r="V4" s="4" t="s">
        <v>1923</v>
      </c>
      <c r="W4" s="136"/>
      <c r="X4" s="136"/>
      <c r="Y4" s="135"/>
      <c r="Z4" s="135"/>
      <c r="AA4" s="135"/>
      <c r="AB4" s="135"/>
    </row>
    <row r="5" spans="1:28" ht="30" customHeight="1">
      <c r="A5" s="8" t="s">
        <v>873</v>
      </c>
      <c r="B5" s="8" t="s">
        <v>870</v>
      </c>
      <c r="C5" s="8" t="s">
        <v>865</v>
      </c>
      <c r="D5" s="25" t="s">
        <v>871</v>
      </c>
      <c r="E5" s="26"/>
      <c r="F5" s="8"/>
      <c r="G5" s="26"/>
      <c r="H5" s="8"/>
      <c r="I5" s="26"/>
      <c r="J5" s="8"/>
      <c r="K5" s="26"/>
      <c r="L5" s="8"/>
      <c r="M5" s="26"/>
      <c r="N5" s="8"/>
      <c r="O5" s="26"/>
      <c r="P5" s="26"/>
      <c r="Q5" s="26"/>
      <c r="R5" s="26"/>
      <c r="S5" s="26"/>
      <c r="T5" s="26"/>
      <c r="U5" s="26"/>
      <c r="V5" s="26"/>
      <c r="W5" s="8"/>
      <c r="X5" s="8"/>
      <c r="Y5" s="2" t="s">
        <v>52</v>
      </c>
      <c r="Z5" s="2" t="s">
        <v>52</v>
      </c>
      <c r="AA5" s="27"/>
      <c r="AB5" s="2" t="s">
        <v>52</v>
      </c>
    </row>
    <row r="6" spans="1:28" ht="30" customHeight="1">
      <c r="A6" s="8" t="s">
        <v>896</v>
      </c>
      <c r="B6" s="8" t="s">
        <v>895</v>
      </c>
      <c r="C6" s="8" t="s">
        <v>892</v>
      </c>
      <c r="D6" s="25" t="s">
        <v>871</v>
      </c>
      <c r="E6" s="26"/>
      <c r="F6" s="8"/>
      <c r="G6" s="26"/>
      <c r="H6" s="8"/>
      <c r="I6" s="26"/>
      <c r="J6" s="8"/>
      <c r="K6" s="26"/>
      <c r="L6" s="8"/>
      <c r="M6" s="26"/>
      <c r="N6" s="8"/>
      <c r="O6" s="26"/>
      <c r="P6" s="26"/>
      <c r="Q6" s="26"/>
      <c r="R6" s="26"/>
      <c r="S6" s="26"/>
      <c r="T6" s="26"/>
      <c r="U6" s="26"/>
      <c r="V6" s="26"/>
      <c r="W6" s="8"/>
      <c r="X6" s="8"/>
      <c r="Y6" s="2" t="s">
        <v>52</v>
      </c>
      <c r="Z6" s="2" t="s">
        <v>52</v>
      </c>
      <c r="AA6" s="27"/>
      <c r="AB6" s="2" t="s">
        <v>52</v>
      </c>
    </row>
    <row r="7" spans="1:28" ht="30" customHeight="1">
      <c r="A7" s="8" t="s">
        <v>909</v>
      </c>
      <c r="B7" s="8" t="s">
        <v>908</v>
      </c>
      <c r="C7" s="8" t="s">
        <v>905</v>
      </c>
      <c r="D7" s="25" t="s">
        <v>871</v>
      </c>
      <c r="E7" s="26"/>
      <c r="F7" s="8"/>
      <c r="G7" s="26"/>
      <c r="H7" s="8"/>
      <c r="I7" s="26"/>
      <c r="J7" s="8"/>
      <c r="K7" s="26"/>
      <c r="L7" s="8"/>
      <c r="M7" s="26"/>
      <c r="N7" s="8"/>
      <c r="O7" s="26"/>
      <c r="P7" s="26"/>
      <c r="Q7" s="26"/>
      <c r="R7" s="26"/>
      <c r="S7" s="26"/>
      <c r="T7" s="26"/>
      <c r="U7" s="26"/>
      <c r="V7" s="26"/>
      <c r="W7" s="8"/>
      <c r="X7" s="8"/>
      <c r="Y7" s="2" t="s">
        <v>52</v>
      </c>
      <c r="Z7" s="2" t="s">
        <v>52</v>
      </c>
      <c r="AA7" s="27"/>
      <c r="AB7" s="2" t="s">
        <v>52</v>
      </c>
    </row>
    <row r="8" spans="1:28" ht="30" customHeight="1">
      <c r="A8" s="8" t="s">
        <v>928</v>
      </c>
      <c r="B8" s="8" t="s">
        <v>926</v>
      </c>
      <c r="C8" s="8" t="s">
        <v>927</v>
      </c>
      <c r="D8" s="25" t="s">
        <v>871</v>
      </c>
      <c r="E8" s="26"/>
      <c r="F8" s="8"/>
      <c r="G8" s="26"/>
      <c r="H8" s="8"/>
      <c r="I8" s="26"/>
      <c r="J8" s="8"/>
      <c r="K8" s="26"/>
      <c r="L8" s="8"/>
      <c r="M8" s="26"/>
      <c r="N8" s="8"/>
      <c r="O8" s="26"/>
      <c r="P8" s="26"/>
      <c r="Q8" s="26"/>
      <c r="R8" s="26"/>
      <c r="S8" s="26"/>
      <c r="T8" s="26"/>
      <c r="U8" s="26"/>
      <c r="V8" s="26"/>
      <c r="W8" s="8"/>
      <c r="X8" s="8"/>
      <c r="Y8" s="2" t="s">
        <v>52</v>
      </c>
      <c r="Z8" s="2" t="s">
        <v>52</v>
      </c>
      <c r="AA8" s="27"/>
      <c r="AB8" s="2" t="s">
        <v>52</v>
      </c>
    </row>
    <row r="9" spans="1:28" ht="30" customHeight="1">
      <c r="A9" s="8" t="s">
        <v>992</v>
      </c>
      <c r="B9" s="8" t="s">
        <v>989</v>
      </c>
      <c r="C9" s="8" t="s">
        <v>990</v>
      </c>
      <c r="D9" s="25" t="s">
        <v>986</v>
      </c>
      <c r="E9" s="26"/>
      <c r="F9" s="8"/>
      <c r="G9" s="26"/>
      <c r="H9" s="8"/>
      <c r="I9" s="26"/>
      <c r="J9" s="8"/>
      <c r="K9" s="26"/>
      <c r="L9" s="8"/>
      <c r="M9" s="26"/>
      <c r="N9" s="8"/>
      <c r="O9" s="26"/>
      <c r="P9" s="26"/>
      <c r="Q9" s="26"/>
      <c r="R9" s="26"/>
      <c r="S9" s="26"/>
      <c r="T9" s="26"/>
      <c r="U9" s="26"/>
      <c r="V9" s="26"/>
      <c r="W9" s="8"/>
      <c r="X9" s="8"/>
      <c r="Y9" s="2" t="s">
        <v>52</v>
      </c>
      <c r="Z9" s="2" t="s">
        <v>52</v>
      </c>
      <c r="AA9" s="27"/>
      <c r="AB9" s="2" t="s">
        <v>52</v>
      </c>
    </row>
    <row r="10" spans="1:28" ht="30" customHeight="1">
      <c r="A10" s="8" t="s">
        <v>878</v>
      </c>
      <c r="B10" s="8" t="s">
        <v>875</v>
      </c>
      <c r="C10" s="8" t="s">
        <v>876</v>
      </c>
      <c r="D10" s="25" t="s">
        <v>877</v>
      </c>
      <c r="E10" s="36"/>
      <c r="F10" s="8"/>
      <c r="G10" s="26"/>
      <c r="H10" s="8"/>
      <c r="I10" s="26"/>
      <c r="J10" s="8"/>
      <c r="K10" s="26"/>
      <c r="L10" s="8"/>
      <c r="M10" s="26"/>
      <c r="N10" s="8"/>
      <c r="O10" s="26"/>
      <c r="P10" s="26"/>
      <c r="Q10" s="26"/>
      <c r="R10" s="26"/>
      <c r="S10" s="26"/>
      <c r="T10" s="26"/>
      <c r="U10" s="26"/>
      <c r="V10" s="26"/>
      <c r="W10" s="8"/>
      <c r="X10" s="8"/>
      <c r="Y10" s="2" t="s">
        <v>52</v>
      </c>
      <c r="Z10" s="2" t="s">
        <v>52</v>
      </c>
      <c r="AA10" s="27"/>
      <c r="AB10" s="2" t="s">
        <v>52</v>
      </c>
    </row>
    <row r="11" spans="1:28" ht="30" customHeight="1">
      <c r="A11" s="8" t="s">
        <v>913</v>
      </c>
      <c r="B11" s="8" t="s">
        <v>911</v>
      </c>
      <c r="C11" s="8" t="s">
        <v>912</v>
      </c>
      <c r="D11" s="25" t="s">
        <v>877</v>
      </c>
      <c r="E11" s="36"/>
      <c r="F11" s="8"/>
      <c r="G11" s="26"/>
      <c r="H11" s="8"/>
      <c r="I11" s="26"/>
      <c r="J11" s="8"/>
      <c r="K11" s="26"/>
      <c r="L11" s="8"/>
      <c r="M11" s="26"/>
      <c r="N11" s="8"/>
      <c r="O11" s="26"/>
      <c r="P11" s="26"/>
      <c r="Q11" s="26"/>
      <c r="R11" s="26"/>
      <c r="S11" s="26"/>
      <c r="T11" s="26"/>
      <c r="U11" s="26"/>
      <c r="V11" s="26"/>
      <c r="W11" s="8"/>
      <c r="X11" s="8"/>
      <c r="Y11" s="2" t="s">
        <v>52</v>
      </c>
      <c r="Z11" s="2" t="s">
        <v>52</v>
      </c>
      <c r="AA11" s="27"/>
      <c r="AB11" s="2" t="s">
        <v>52</v>
      </c>
    </row>
    <row r="12" spans="1:28" ht="30" customHeight="1">
      <c r="A12" s="8" t="s">
        <v>1312</v>
      </c>
      <c r="B12" s="8" t="s">
        <v>94</v>
      </c>
      <c r="C12" s="8" t="s">
        <v>1311</v>
      </c>
      <c r="D12" s="25" t="s">
        <v>61</v>
      </c>
      <c r="E12" s="26"/>
      <c r="F12" s="8"/>
      <c r="G12" s="26"/>
      <c r="H12" s="8"/>
      <c r="I12" s="26"/>
      <c r="J12" s="8"/>
      <c r="K12" s="26"/>
      <c r="L12" s="8"/>
      <c r="M12" s="26"/>
      <c r="N12" s="8"/>
      <c r="O12" s="26"/>
      <c r="P12" s="26"/>
      <c r="Q12" s="26"/>
      <c r="R12" s="26"/>
      <c r="S12" s="26"/>
      <c r="T12" s="26"/>
      <c r="U12" s="26"/>
      <c r="V12" s="26"/>
      <c r="W12" s="8"/>
      <c r="X12" s="8"/>
      <c r="Y12" s="2" t="s">
        <v>52</v>
      </c>
      <c r="Z12" s="2" t="s">
        <v>52</v>
      </c>
      <c r="AA12" s="27"/>
      <c r="AB12" s="2" t="s">
        <v>52</v>
      </c>
    </row>
    <row r="13" spans="1:28" ht="30" customHeight="1">
      <c r="A13" s="8" t="s">
        <v>1319</v>
      </c>
      <c r="B13" s="8" t="s">
        <v>94</v>
      </c>
      <c r="C13" s="8" t="s">
        <v>1318</v>
      </c>
      <c r="D13" s="25" t="s">
        <v>61</v>
      </c>
      <c r="E13" s="26"/>
      <c r="F13" s="8"/>
      <c r="G13" s="26"/>
      <c r="H13" s="8"/>
      <c r="I13" s="26"/>
      <c r="J13" s="8"/>
      <c r="K13" s="26"/>
      <c r="L13" s="8"/>
      <c r="M13" s="26"/>
      <c r="N13" s="8"/>
      <c r="O13" s="26"/>
      <c r="P13" s="26"/>
      <c r="Q13" s="26"/>
      <c r="R13" s="26"/>
      <c r="S13" s="26"/>
      <c r="T13" s="26"/>
      <c r="U13" s="26"/>
      <c r="V13" s="26"/>
      <c r="W13" s="8"/>
      <c r="X13" s="8"/>
      <c r="Y13" s="2" t="s">
        <v>52</v>
      </c>
      <c r="Z13" s="2" t="s">
        <v>52</v>
      </c>
      <c r="AA13" s="27"/>
      <c r="AB13" s="2" t="s">
        <v>52</v>
      </c>
    </row>
    <row r="14" spans="1:28" ht="30" customHeight="1">
      <c r="A14" s="8" t="s">
        <v>1326</v>
      </c>
      <c r="B14" s="8" t="s">
        <v>94</v>
      </c>
      <c r="C14" s="8" t="s">
        <v>1325</v>
      </c>
      <c r="D14" s="25" t="s">
        <v>61</v>
      </c>
      <c r="E14" s="26"/>
      <c r="F14" s="8"/>
      <c r="G14" s="26"/>
      <c r="H14" s="8"/>
      <c r="I14" s="26"/>
      <c r="J14" s="8"/>
      <c r="K14" s="26"/>
      <c r="L14" s="8"/>
      <c r="M14" s="26"/>
      <c r="N14" s="8"/>
      <c r="O14" s="26"/>
      <c r="P14" s="26"/>
      <c r="Q14" s="26"/>
      <c r="R14" s="26"/>
      <c r="S14" s="26"/>
      <c r="T14" s="26"/>
      <c r="U14" s="26"/>
      <c r="V14" s="26"/>
      <c r="W14" s="8"/>
      <c r="X14" s="8"/>
      <c r="Y14" s="2" t="s">
        <v>52</v>
      </c>
      <c r="Z14" s="2" t="s">
        <v>52</v>
      </c>
      <c r="AA14" s="27"/>
      <c r="AB14" s="2" t="s">
        <v>52</v>
      </c>
    </row>
    <row r="15" spans="1:28" ht="30" customHeight="1">
      <c r="A15" s="8" t="s">
        <v>1333</v>
      </c>
      <c r="B15" s="8" t="s">
        <v>94</v>
      </c>
      <c r="C15" s="8" t="s">
        <v>1332</v>
      </c>
      <c r="D15" s="25" t="s">
        <v>61</v>
      </c>
      <c r="E15" s="26"/>
      <c r="F15" s="8"/>
      <c r="G15" s="26"/>
      <c r="H15" s="8"/>
      <c r="I15" s="26"/>
      <c r="J15" s="8"/>
      <c r="K15" s="26"/>
      <c r="L15" s="8"/>
      <c r="M15" s="26"/>
      <c r="N15" s="8"/>
      <c r="O15" s="26"/>
      <c r="P15" s="26"/>
      <c r="Q15" s="26"/>
      <c r="R15" s="26"/>
      <c r="S15" s="26"/>
      <c r="T15" s="26"/>
      <c r="U15" s="26"/>
      <c r="V15" s="26"/>
      <c r="W15" s="8"/>
      <c r="X15" s="8"/>
      <c r="Y15" s="2" t="s">
        <v>52</v>
      </c>
      <c r="Z15" s="2" t="s">
        <v>52</v>
      </c>
      <c r="AA15" s="27"/>
      <c r="AB15" s="2" t="s">
        <v>52</v>
      </c>
    </row>
    <row r="16" spans="1:28" ht="30" customHeight="1">
      <c r="A16" s="8" t="s">
        <v>1342</v>
      </c>
      <c r="B16" s="8" t="s">
        <v>1340</v>
      </c>
      <c r="C16" s="8" t="s">
        <v>1341</v>
      </c>
      <c r="D16" s="25" t="s">
        <v>61</v>
      </c>
      <c r="E16" s="26"/>
      <c r="F16" s="8"/>
      <c r="G16" s="26"/>
      <c r="H16" s="8"/>
      <c r="I16" s="26"/>
      <c r="J16" s="8"/>
      <c r="K16" s="26"/>
      <c r="L16" s="8"/>
      <c r="M16" s="26"/>
      <c r="N16" s="8"/>
      <c r="O16" s="26"/>
      <c r="P16" s="26"/>
      <c r="Q16" s="26"/>
      <c r="R16" s="26"/>
      <c r="S16" s="26"/>
      <c r="T16" s="26"/>
      <c r="U16" s="26"/>
      <c r="V16" s="26"/>
      <c r="W16" s="8"/>
      <c r="X16" s="8"/>
      <c r="Y16" s="2" t="s">
        <v>52</v>
      </c>
      <c r="Z16" s="2" t="s">
        <v>52</v>
      </c>
      <c r="AA16" s="27"/>
      <c r="AB16" s="2" t="s">
        <v>52</v>
      </c>
    </row>
    <row r="17" spans="1:28" ht="30" customHeight="1">
      <c r="A17" s="8" t="s">
        <v>1351</v>
      </c>
      <c r="B17" s="8" t="s">
        <v>1340</v>
      </c>
      <c r="C17" s="8" t="s">
        <v>1350</v>
      </c>
      <c r="D17" s="25" t="s">
        <v>61</v>
      </c>
      <c r="E17" s="26"/>
      <c r="F17" s="8"/>
      <c r="G17" s="26"/>
      <c r="H17" s="8"/>
      <c r="I17" s="26"/>
      <c r="J17" s="8"/>
      <c r="K17" s="26"/>
      <c r="L17" s="8"/>
      <c r="M17" s="26"/>
      <c r="N17" s="8"/>
      <c r="O17" s="26"/>
      <c r="P17" s="26"/>
      <c r="Q17" s="26"/>
      <c r="R17" s="26"/>
      <c r="S17" s="26"/>
      <c r="T17" s="26"/>
      <c r="U17" s="26"/>
      <c r="V17" s="26"/>
      <c r="W17" s="8"/>
      <c r="X17" s="8"/>
      <c r="Y17" s="2" t="s">
        <v>52</v>
      </c>
      <c r="Z17" s="2" t="s">
        <v>52</v>
      </c>
      <c r="AA17" s="27"/>
      <c r="AB17" s="2" t="s">
        <v>52</v>
      </c>
    </row>
    <row r="18" spans="1:28" ht="30" customHeight="1">
      <c r="A18" s="8" t="s">
        <v>1358</v>
      </c>
      <c r="B18" s="8" t="s">
        <v>1340</v>
      </c>
      <c r="C18" s="8" t="s">
        <v>1357</v>
      </c>
      <c r="D18" s="25" t="s">
        <v>61</v>
      </c>
      <c r="E18" s="26"/>
      <c r="F18" s="8"/>
      <c r="G18" s="26"/>
      <c r="H18" s="8"/>
      <c r="I18" s="26"/>
      <c r="J18" s="8"/>
      <c r="K18" s="26"/>
      <c r="L18" s="8"/>
      <c r="M18" s="26"/>
      <c r="N18" s="8"/>
      <c r="O18" s="26"/>
      <c r="P18" s="26"/>
      <c r="Q18" s="26"/>
      <c r="R18" s="26"/>
      <c r="S18" s="26"/>
      <c r="T18" s="26"/>
      <c r="U18" s="26"/>
      <c r="V18" s="26"/>
      <c r="W18" s="8"/>
      <c r="X18" s="8"/>
      <c r="Y18" s="2" t="s">
        <v>52</v>
      </c>
      <c r="Z18" s="2" t="s">
        <v>52</v>
      </c>
      <c r="AA18" s="27"/>
      <c r="AB18" s="2" t="s">
        <v>52</v>
      </c>
    </row>
    <row r="19" spans="1:28" ht="30" customHeight="1">
      <c r="A19" s="8" t="s">
        <v>1365</v>
      </c>
      <c r="B19" s="8" t="s">
        <v>1340</v>
      </c>
      <c r="C19" s="8" t="s">
        <v>1364</v>
      </c>
      <c r="D19" s="25" t="s">
        <v>61</v>
      </c>
      <c r="E19" s="26"/>
      <c r="F19" s="8"/>
      <c r="G19" s="26"/>
      <c r="H19" s="8"/>
      <c r="I19" s="26"/>
      <c r="J19" s="8"/>
      <c r="K19" s="26"/>
      <c r="L19" s="8"/>
      <c r="M19" s="26"/>
      <c r="N19" s="8"/>
      <c r="O19" s="26"/>
      <c r="P19" s="26"/>
      <c r="Q19" s="26"/>
      <c r="R19" s="26"/>
      <c r="S19" s="26"/>
      <c r="T19" s="26"/>
      <c r="U19" s="26"/>
      <c r="V19" s="26"/>
      <c r="W19" s="8"/>
      <c r="X19" s="8"/>
      <c r="Y19" s="2" t="s">
        <v>52</v>
      </c>
      <c r="Z19" s="2" t="s">
        <v>52</v>
      </c>
      <c r="AA19" s="27"/>
      <c r="AB19" s="2" t="s">
        <v>52</v>
      </c>
    </row>
    <row r="20" spans="1:28" ht="30" customHeight="1">
      <c r="A20" s="8" t="s">
        <v>1373</v>
      </c>
      <c r="B20" s="8" t="s">
        <v>1340</v>
      </c>
      <c r="C20" s="8" t="s">
        <v>1372</v>
      </c>
      <c r="D20" s="25" t="s">
        <v>61</v>
      </c>
      <c r="E20" s="26"/>
      <c r="F20" s="8"/>
      <c r="G20" s="26"/>
      <c r="H20" s="8"/>
      <c r="I20" s="26"/>
      <c r="J20" s="8"/>
      <c r="K20" s="26"/>
      <c r="L20" s="8"/>
      <c r="M20" s="26"/>
      <c r="N20" s="8"/>
      <c r="O20" s="26"/>
      <c r="P20" s="26"/>
      <c r="Q20" s="26"/>
      <c r="R20" s="26"/>
      <c r="S20" s="26"/>
      <c r="T20" s="26"/>
      <c r="U20" s="26"/>
      <c r="V20" s="26"/>
      <c r="W20" s="8"/>
      <c r="X20" s="8"/>
      <c r="Y20" s="2" t="s">
        <v>52</v>
      </c>
      <c r="Z20" s="2" t="s">
        <v>52</v>
      </c>
      <c r="AA20" s="27"/>
      <c r="AB20" s="2" t="s">
        <v>52</v>
      </c>
    </row>
    <row r="21" spans="1:28" ht="30" customHeight="1">
      <c r="A21" s="8" t="s">
        <v>1304</v>
      </c>
      <c r="B21" s="8" t="s">
        <v>313</v>
      </c>
      <c r="C21" s="8" t="s">
        <v>314</v>
      </c>
      <c r="D21" s="25" t="s">
        <v>61</v>
      </c>
      <c r="E21" s="26"/>
      <c r="F21" s="8"/>
      <c r="G21" s="26"/>
      <c r="H21" s="8"/>
      <c r="I21" s="26"/>
      <c r="J21" s="8"/>
      <c r="K21" s="26"/>
      <c r="L21" s="8"/>
      <c r="M21" s="26"/>
      <c r="N21" s="8"/>
      <c r="O21" s="26"/>
      <c r="P21" s="26"/>
      <c r="Q21" s="26"/>
      <c r="R21" s="26"/>
      <c r="S21" s="26"/>
      <c r="T21" s="26"/>
      <c r="U21" s="26"/>
      <c r="V21" s="26"/>
      <c r="W21" s="8"/>
      <c r="X21" s="8"/>
      <c r="Y21" s="2" t="s">
        <v>52</v>
      </c>
      <c r="Z21" s="2" t="s">
        <v>52</v>
      </c>
      <c r="AA21" s="27"/>
      <c r="AB21" s="2" t="s">
        <v>52</v>
      </c>
    </row>
    <row r="22" spans="1:28" ht="30" customHeight="1">
      <c r="A22" s="8" t="s">
        <v>1381</v>
      </c>
      <c r="B22" s="8" t="s">
        <v>1379</v>
      </c>
      <c r="C22" s="8" t="s">
        <v>1380</v>
      </c>
      <c r="D22" s="25" t="s">
        <v>61</v>
      </c>
      <c r="E22" s="26"/>
      <c r="F22" s="8"/>
      <c r="G22" s="26"/>
      <c r="H22" s="8"/>
      <c r="I22" s="26"/>
      <c r="J22" s="8"/>
      <c r="K22" s="26"/>
      <c r="L22" s="8"/>
      <c r="M22" s="26"/>
      <c r="N22" s="8"/>
      <c r="O22" s="26"/>
      <c r="P22" s="26"/>
      <c r="Q22" s="26"/>
      <c r="R22" s="26"/>
      <c r="S22" s="26"/>
      <c r="T22" s="26"/>
      <c r="U22" s="26"/>
      <c r="V22" s="26"/>
      <c r="W22" s="8"/>
      <c r="X22" s="8"/>
      <c r="Y22" s="2" t="s">
        <v>52</v>
      </c>
      <c r="Z22" s="2" t="s">
        <v>52</v>
      </c>
      <c r="AA22" s="27"/>
      <c r="AB22" s="2" t="s">
        <v>52</v>
      </c>
    </row>
    <row r="23" spans="1:28" ht="30" customHeight="1">
      <c r="A23" s="8" t="s">
        <v>1388</v>
      </c>
      <c r="B23" s="8" t="s">
        <v>1379</v>
      </c>
      <c r="C23" s="8" t="s">
        <v>1387</v>
      </c>
      <c r="D23" s="25" t="s">
        <v>61</v>
      </c>
      <c r="E23" s="26"/>
      <c r="F23" s="8"/>
      <c r="G23" s="26"/>
      <c r="H23" s="8"/>
      <c r="I23" s="26"/>
      <c r="J23" s="8"/>
      <c r="K23" s="26"/>
      <c r="L23" s="8"/>
      <c r="M23" s="26"/>
      <c r="N23" s="8"/>
      <c r="O23" s="26"/>
      <c r="P23" s="26"/>
      <c r="Q23" s="26"/>
      <c r="R23" s="26"/>
      <c r="S23" s="26"/>
      <c r="T23" s="26"/>
      <c r="U23" s="26"/>
      <c r="V23" s="26"/>
      <c r="W23" s="8"/>
      <c r="X23" s="8"/>
      <c r="Y23" s="2" t="s">
        <v>52</v>
      </c>
      <c r="Z23" s="2" t="s">
        <v>52</v>
      </c>
      <c r="AA23" s="27"/>
      <c r="AB23" s="2" t="s">
        <v>52</v>
      </c>
    </row>
    <row r="24" spans="1:28" ht="30" customHeight="1">
      <c r="A24" s="8" t="s">
        <v>1395</v>
      </c>
      <c r="B24" s="8" t="s">
        <v>1379</v>
      </c>
      <c r="C24" s="8" t="s">
        <v>1394</v>
      </c>
      <c r="D24" s="25" t="s">
        <v>61</v>
      </c>
      <c r="E24" s="26"/>
      <c r="F24" s="8"/>
      <c r="G24" s="26"/>
      <c r="H24" s="8"/>
      <c r="I24" s="26"/>
      <c r="J24" s="8"/>
      <c r="K24" s="26"/>
      <c r="L24" s="8"/>
      <c r="M24" s="26"/>
      <c r="N24" s="8"/>
      <c r="O24" s="26"/>
      <c r="P24" s="26"/>
      <c r="Q24" s="26"/>
      <c r="R24" s="26"/>
      <c r="S24" s="26"/>
      <c r="T24" s="26"/>
      <c r="U24" s="26"/>
      <c r="V24" s="26"/>
      <c r="W24" s="8"/>
      <c r="X24" s="8"/>
      <c r="Y24" s="2" t="s">
        <v>52</v>
      </c>
      <c r="Z24" s="2" t="s">
        <v>52</v>
      </c>
      <c r="AA24" s="27"/>
      <c r="AB24" s="2" t="s">
        <v>52</v>
      </c>
    </row>
    <row r="25" spans="1:28" ht="30" customHeight="1">
      <c r="A25" s="8" t="s">
        <v>1402</v>
      </c>
      <c r="B25" s="8" t="s">
        <v>1379</v>
      </c>
      <c r="C25" s="8" t="s">
        <v>1401</v>
      </c>
      <c r="D25" s="25" t="s">
        <v>61</v>
      </c>
      <c r="E25" s="26"/>
      <c r="F25" s="8"/>
      <c r="G25" s="26"/>
      <c r="H25" s="8"/>
      <c r="I25" s="26"/>
      <c r="J25" s="8"/>
      <c r="K25" s="26"/>
      <c r="L25" s="8"/>
      <c r="M25" s="26"/>
      <c r="N25" s="8"/>
      <c r="O25" s="26"/>
      <c r="P25" s="26"/>
      <c r="Q25" s="26"/>
      <c r="R25" s="26"/>
      <c r="S25" s="26"/>
      <c r="T25" s="26"/>
      <c r="U25" s="26"/>
      <c r="V25" s="26"/>
      <c r="W25" s="8"/>
      <c r="X25" s="8"/>
      <c r="Y25" s="2" t="s">
        <v>52</v>
      </c>
      <c r="Z25" s="2" t="s">
        <v>52</v>
      </c>
      <c r="AA25" s="27"/>
      <c r="AB25" s="2" t="s">
        <v>52</v>
      </c>
    </row>
    <row r="26" spans="1:28" ht="30" customHeight="1">
      <c r="A26" s="8" t="s">
        <v>1259</v>
      </c>
      <c r="B26" s="8" t="s">
        <v>1257</v>
      </c>
      <c r="C26" s="8" t="s">
        <v>1258</v>
      </c>
      <c r="D26" s="25" t="s">
        <v>728</v>
      </c>
      <c r="E26" s="26"/>
      <c r="F26" s="8"/>
      <c r="G26" s="26"/>
      <c r="H26" s="8"/>
      <c r="I26" s="26"/>
      <c r="J26" s="8"/>
      <c r="K26" s="26"/>
      <c r="L26" s="8"/>
      <c r="M26" s="26"/>
      <c r="N26" s="8"/>
      <c r="O26" s="26"/>
      <c r="P26" s="26"/>
      <c r="Q26" s="26"/>
      <c r="R26" s="26"/>
      <c r="S26" s="26"/>
      <c r="T26" s="26"/>
      <c r="U26" s="26"/>
      <c r="V26" s="26"/>
      <c r="W26" s="8"/>
      <c r="X26" s="8"/>
      <c r="Y26" s="2" t="s">
        <v>52</v>
      </c>
      <c r="Z26" s="2" t="s">
        <v>52</v>
      </c>
      <c r="AA26" s="27"/>
      <c r="AB26" s="2" t="s">
        <v>52</v>
      </c>
    </row>
    <row r="27" spans="1:28" ht="30" customHeight="1">
      <c r="A27" s="8" t="s">
        <v>1264</v>
      </c>
      <c r="B27" s="8" t="s">
        <v>1262</v>
      </c>
      <c r="C27" s="8" t="s">
        <v>1263</v>
      </c>
      <c r="D27" s="25" t="s">
        <v>728</v>
      </c>
      <c r="E27" s="26"/>
      <c r="F27" s="8"/>
      <c r="G27" s="26"/>
      <c r="H27" s="8"/>
      <c r="I27" s="26"/>
      <c r="J27" s="8"/>
      <c r="K27" s="26"/>
      <c r="L27" s="8"/>
      <c r="M27" s="26"/>
      <c r="N27" s="8"/>
      <c r="O27" s="26"/>
      <c r="P27" s="26"/>
      <c r="Q27" s="26"/>
      <c r="R27" s="26"/>
      <c r="S27" s="26"/>
      <c r="T27" s="26"/>
      <c r="U27" s="26"/>
      <c r="V27" s="26"/>
      <c r="W27" s="8"/>
      <c r="X27" s="8"/>
      <c r="Y27" s="2" t="s">
        <v>52</v>
      </c>
      <c r="Z27" s="2" t="s">
        <v>52</v>
      </c>
      <c r="AA27" s="27"/>
      <c r="AB27" s="2" t="s">
        <v>52</v>
      </c>
    </row>
    <row r="28" spans="1:28" ht="30" customHeight="1">
      <c r="A28" s="8" t="s">
        <v>997</v>
      </c>
      <c r="B28" s="8" t="s">
        <v>995</v>
      </c>
      <c r="C28" s="8" t="s">
        <v>996</v>
      </c>
      <c r="D28" s="25" t="s">
        <v>649</v>
      </c>
      <c r="E28" s="26"/>
      <c r="F28" s="8"/>
      <c r="G28" s="26"/>
      <c r="H28" s="8"/>
      <c r="I28" s="26"/>
      <c r="J28" s="8"/>
      <c r="K28" s="26"/>
      <c r="L28" s="8"/>
      <c r="M28" s="26"/>
      <c r="N28" s="8"/>
      <c r="O28" s="26"/>
      <c r="P28" s="26"/>
      <c r="Q28" s="26"/>
      <c r="R28" s="26"/>
      <c r="S28" s="26"/>
      <c r="T28" s="26"/>
      <c r="U28" s="26"/>
      <c r="V28" s="26"/>
      <c r="W28" s="8"/>
      <c r="X28" s="8"/>
      <c r="Y28" s="2" t="s">
        <v>52</v>
      </c>
      <c r="Z28" s="2" t="s">
        <v>52</v>
      </c>
      <c r="AA28" s="27"/>
      <c r="AB28" s="2" t="s">
        <v>52</v>
      </c>
    </row>
    <row r="29" spans="1:28" ht="30" customHeight="1">
      <c r="A29" s="8" t="s">
        <v>1039</v>
      </c>
      <c r="B29" s="8" t="s">
        <v>1037</v>
      </c>
      <c r="C29" s="8" t="s">
        <v>1038</v>
      </c>
      <c r="D29" s="25" t="s">
        <v>649</v>
      </c>
      <c r="E29" s="26"/>
      <c r="F29" s="8"/>
      <c r="G29" s="26"/>
      <c r="H29" s="8"/>
      <c r="I29" s="26"/>
      <c r="J29" s="8"/>
      <c r="K29" s="26"/>
      <c r="L29" s="8"/>
      <c r="M29" s="26"/>
      <c r="N29" s="8"/>
      <c r="O29" s="26"/>
      <c r="P29" s="26"/>
      <c r="Q29" s="26"/>
      <c r="R29" s="26"/>
      <c r="S29" s="26"/>
      <c r="T29" s="26"/>
      <c r="U29" s="26"/>
      <c r="V29" s="26"/>
      <c r="W29" s="8"/>
      <c r="X29" s="8"/>
      <c r="Y29" s="2" t="s">
        <v>52</v>
      </c>
      <c r="Z29" s="2" t="s">
        <v>52</v>
      </c>
      <c r="AA29" s="27"/>
      <c r="AB29" s="2" t="s">
        <v>52</v>
      </c>
    </row>
    <row r="30" spans="1:28" ht="30" customHeight="1">
      <c r="A30" s="8" t="s">
        <v>1294</v>
      </c>
      <c r="B30" s="8" t="s">
        <v>1292</v>
      </c>
      <c r="C30" s="8" t="s">
        <v>1293</v>
      </c>
      <c r="D30" s="25" t="s">
        <v>119</v>
      </c>
      <c r="E30" s="26"/>
      <c r="F30" s="8"/>
      <c r="G30" s="26"/>
      <c r="H30" s="8"/>
      <c r="I30" s="26"/>
      <c r="J30" s="8"/>
      <c r="K30" s="26"/>
      <c r="L30" s="8"/>
      <c r="M30" s="26"/>
      <c r="N30" s="8"/>
      <c r="O30" s="26"/>
      <c r="P30" s="26"/>
      <c r="Q30" s="26"/>
      <c r="R30" s="26"/>
      <c r="S30" s="26"/>
      <c r="T30" s="26"/>
      <c r="U30" s="26"/>
      <c r="V30" s="26"/>
      <c r="W30" s="8"/>
      <c r="X30" s="8"/>
      <c r="Y30" s="2" t="s">
        <v>52</v>
      </c>
      <c r="Z30" s="2" t="s">
        <v>52</v>
      </c>
      <c r="AA30" s="27"/>
      <c r="AB30" s="2" t="s">
        <v>52</v>
      </c>
    </row>
    <row r="31" spans="1:28" ht="30" customHeight="1">
      <c r="A31" s="8" t="s">
        <v>1543</v>
      </c>
      <c r="B31" s="8" t="s">
        <v>1292</v>
      </c>
      <c r="C31" s="8" t="s">
        <v>1542</v>
      </c>
      <c r="D31" s="25" t="s">
        <v>119</v>
      </c>
      <c r="E31" s="26"/>
      <c r="F31" s="8"/>
      <c r="G31" s="26"/>
      <c r="H31" s="8"/>
      <c r="I31" s="26"/>
      <c r="J31" s="8"/>
      <c r="K31" s="26"/>
      <c r="L31" s="8"/>
      <c r="M31" s="26"/>
      <c r="N31" s="8"/>
      <c r="O31" s="26"/>
      <c r="P31" s="26"/>
      <c r="Q31" s="26"/>
      <c r="R31" s="26"/>
      <c r="S31" s="26"/>
      <c r="T31" s="26"/>
      <c r="U31" s="26"/>
      <c r="V31" s="26"/>
      <c r="W31" s="8"/>
      <c r="X31" s="8"/>
      <c r="Y31" s="2" t="s">
        <v>52</v>
      </c>
      <c r="Z31" s="2" t="s">
        <v>52</v>
      </c>
      <c r="AA31" s="27"/>
      <c r="AB31" s="2" t="s">
        <v>52</v>
      </c>
    </row>
    <row r="32" spans="1:28" ht="30" customHeight="1">
      <c r="A32" s="8" t="s">
        <v>1290</v>
      </c>
      <c r="B32" s="8" t="s">
        <v>1288</v>
      </c>
      <c r="C32" s="8" t="s">
        <v>1289</v>
      </c>
      <c r="D32" s="25" t="s">
        <v>119</v>
      </c>
      <c r="E32" s="26"/>
      <c r="F32" s="8"/>
      <c r="G32" s="26"/>
      <c r="H32" s="8"/>
      <c r="I32" s="26"/>
      <c r="J32" s="8"/>
      <c r="K32" s="26"/>
      <c r="L32" s="8"/>
      <c r="M32" s="26"/>
      <c r="N32" s="8"/>
      <c r="O32" s="26"/>
      <c r="P32" s="26"/>
      <c r="Q32" s="26"/>
      <c r="R32" s="26"/>
      <c r="S32" s="26"/>
      <c r="T32" s="26"/>
      <c r="U32" s="26"/>
      <c r="V32" s="26"/>
      <c r="W32" s="8"/>
      <c r="X32" s="8"/>
      <c r="Y32" s="2" t="s">
        <v>52</v>
      </c>
      <c r="Z32" s="2" t="s">
        <v>52</v>
      </c>
      <c r="AA32" s="27"/>
      <c r="AB32" s="2" t="s">
        <v>52</v>
      </c>
    </row>
    <row r="33" spans="1:28" ht="30" customHeight="1">
      <c r="A33" s="8" t="s">
        <v>1491</v>
      </c>
      <c r="B33" s="8" t="s">
        <v>1488</v>
      </c>
      <c r="C33" s="8" t="s">
        <v>1489</v>
      </c>
      <c r="D33" s="25" t="s">
        <v>1490</v>
      </c>
      <c r="E33" s="26"/>
      <c r="F33" s="8"/>
      <c r="G33" s="26"/>
      <c r="H33" s="8"/>
      <c r="I33" s="26"/>
      <c r="J33" s="8"/>
      <c r="K33" s="26"/>
      <c r="L33" s="8"/>
      <c r="M33" s="26"/>
      <c r="N33" s="8"/>
      <c r="O33" s="26"/>
      <c r="P33" s="26"/>
      <c r="Q33" s="26"/>
      <c r="R33" s="26"/>
      <c r="S33" s="26"/>
      <c r="T33" s="26"/>
      <c r="U33" s="26"/>
      <c r="V33" s="26"/>
      <c r="W33" s="8"/>
      <c r="X33" s="8"/>
      <c r="Y33" s="2" t="s">
        <v>52</v>
      </c>
      <c r="Z33" s="2" t="s">
        <v>52</v>
      </c>
      <c r="AA33" s="27"/>
      <c r="AB33" s="2" t="s">
        <v>52</v>
      </c>
    </row>
    <row r="34" spans="1:28" ht="30" customHeight="1">
      <c r="A34" s="8" t="s">
        <v>1495</v>
      </c>
      <c r="B34" s="8" t="s">
        <v>1493</v>
      </c>
      <c r="C34" s="8" t="s">
        <v>1494</v>
      </c>
      <c r="D34" s="25" t="s">
        <v>450</v>
      </c>
      <c r="E34" s="26"/>
      <c r="F34" s="8"/>
      <c r="G34" s="26"/>
      <c r="H34" s="8"/>
      <c r="I34" s="26"/>
      <c r="J34" s="8"/>
      <c r="K34" s="26"/>
      <c r="L34" s="8"/>
      <c r="M34" s="26"/>
      <c r="N34" s="8"/>
      <c r="O34" s="26"/>
      <c r="P34" s="26"/>
      <c r="Q34" s="26"/>
      <c r="R34" s="26"/>
      <c r="S34" s="26"/>
      <c r="T34" s="26"/>
      <c r="U34" s="26"/>
      <c r="V34" s="26"/>
      <c r="W34" s="8"/>
      <c r="X34" s="8"/>
      <c r="Y34" s="2" t="s">
        <v>52</v>
      </c>
      <c r="Z34" s="2" t="s">
        <v>52</v>
      </c>
      <c r="AA34" s="27"/>
      <c r="AB34" s="2" t="s">
        <v>52</v>
      </c>
    </row>
    <row r="35" spans="1:28" ht="30" customHeight="1">
      <c r="A35" s="8" t="s">
        <v>1271</v>
      </c>
      <c r="B35" s="8" t="s">
        <v>1269</v>
      </c>
      <c r="C35" s="8" t="s">
        <v>1270</v>
      </c>
      <c r="D35" s="25" t="s">
        <v>119</v>
      </c>
      <c r="E35" s="26"/>
      <c r="F35" s="8"/>
      <c r="G35" s="26"/>
      <c r="H35" s="8"/>
      <c r="I35" s="26"/>
      <c r="J35" s="8"/>
      <c r="K35" s="26"/>
      <c r="L35" s="8"/>
      <c r="M35" s="26"/>
      <c r="N35" s="8"/>
      <c r="O35" s="26"/>
      <c r="P35" s="26"/>
      <c r="Q35" s="26"/>
      <c r="R35" s="26"/>
      <c r="S35" s="26"/>
      <c r="T35" s="26"/>
      <c r="U35" s="26"/>
      <c r="V35" s="26"/>
      <c r="W35" s="8"/>
      <c r="X35" s="8"/>
      <c r="Y35" s="2" t="s">
        <v>52</v>
      </c>
      <c r="Z35" s="2" t="s">
        <v>52</v>
      </c>
      <c r="AA35" s="27"/>
      <c r="AB35" s="2" t="s">
        <v>52</v>
      </c>
    </row>
    <row r="36" spans="1:28" ht="30" customHeight="1">
      <c r="A36" s="8" t="s">
        <v>1159</v>
      </c>
      <c r="B36" s="8" t="s">
        <v>1157</v>
      </c>
      <c r="C36" s="8" t="s">
        <v>1158</v>
      </c>
      <c r="D36" s="25" t="s">
        <v>119</v>
      </c>
      <c r="E36" s="26"/>
      <c r="F36" s="8"/>
      <c r="G36" s="26"/>
      <c r="H36" s="8"/>
      <c r="I36" s="26"/>
      <c r="J36" s="8"/>
      <c r="K36" s="26"/>
      <c r="L36" s="8"/>
      <c r="M36" s="26"/>
      <c r="N36" s="8"/>
      <c r="O36" s="26"/>
      <c r="P36" s="26"/>
      <c r="Q36" s="26"/>
      <c r="R36" s="26"/>
      <c r="S36" s="26"/>
      <c r="T36" s="26"/>
      <c r="U36" s="26"/>
      <c r="V36" s="26"/>
      <c r="W36" s="8"/>
      <c r="X36" s="8"/>
      <c r="Y36" s="2" t="s">
        <v>52</v>
      </c>
      <c r="Z36" s="2" t="s">
        <v>52</v>
      </c>
      <c r="AA36" s="27"/>
      <c r="AB36" s="2" t="s">
        <v>52</v>
      </c>
    </row>
    <row r="37" spans="1:28" ht="30" customHeight="1">
      <c r="A37" s="8" t="s">
        <v>1167</v>
      </c>
      <c r="B37" s="8" t="s">
        <v>1165</v>
      </c>
      <c r="C37" s="8" t="s">
        <v>1166</v>
      </c>
      <c r="D37" s="25" t="s">
        <v>119</v>
      </c>
      <c r="E37" s="26"/>
      <c r="F37" s="8"/>
      <c r="G37" s="26"/>
      <c r="H37" s="8"/>
      <c r="I37" s="26"/>
      <c r="J37" s="8"/>
      <c r="K37" s="26"/>
      <c r="L37" s="8"/>
      <c r="M37" s="26"/>
      <c r="N37" s="8"/>
      <c r="O37" s="26"/>
      <c r="P37" s="26"/>
      <c r="Q37" s="26"/>
      <c r="R37" s="26"/>
      <c r="S37" s="26"/>
      <c r="T37" s="26"/>
      <c r="U37" s="26"/>
      <c r="V37" s="26"/>
      <c r="W37" s="8"/>
      <c r="X37" s="8"/>
      <c r="Y37" s="2" t="s">
        <v>52</v>
      </c>
      <c r="Z37" s="2" t="s">
        <v>52</v>
      </c>
      <c r="AA37" s="27"/>
      <c r="AB37" s="2" t="s">
        <v>52</v>
      </c>
    </row>
    <row r="38" spans="1:28" ht="30" customHeight="1">
      <c r="A38" s="8" t="s">
        <v>1298</v>
      </c>
      <c r="B38" s="8" t="s">
        <v>1296</v>
      </c>
      <c r="C38" s="8" t="s">
        <v>1297</v>
      </c>
      <c r="D38" s="25" t="s">
        <v>119</v>
      </c>
      <c r="E38" s="26"/>
      <c r="F38" s="8"/>
      <c r="G38" s="26"/>
      <c r="H38" s="8"/>
      <c r="I38" s="26"/>
      <c r="J38" s="8"/>
      <c r="K38" s="26"/>
      <c r="L38" s="8"/>
      <c r="M38" s="26"/>
      <c r="N38" s="8"/>
      <c r="O38" s="26"/>
      <c r="P38" s="26"/>
      <c r="Q38" s="26"/>
      <c r="R38" s="26"/>
      <c r="S38" s="26"/>
      <c r="T38" s="26"/>
      <c r="U38" s="26"/>
      <c r="V38" s="26"/>
      <c r="W38" s="8"/>
      <c r="X38" s="8"/>
      <c r="Y38" s="2" t="s">
        <v>52</v>
      </c>
      <c r="Z38" s="2" t="s">
        <v>52</v>
      </c>
      <c r="AA38" s="27"/>
      <c r="AB38" s="2" t="s">
        <v>52</v>
      </c>
    </row>
    <row r="39" spans="1:28" ht="30" customHeight="1">
      <c r="A39" s="8" t="s">
        <v>1470</v>
      </c>
      <c r="B39" s="8" t="s">
        <v>1469</v>
      </c>
      <c r="C39" s="8" t="s">
        <v>1297</v>
      </c>
      <c r="D39" s="25" t="s">
        <v>450</v>
      </c>
      <c r="E39" s="26"/>
      <c r="F39" s="8"/>
      <c r="G39" s="26"/>
      <c r="H39" s="8"/>
      <c r="I39" s="26"/>
      <c r="J39" s="8"/>
      <c r="K39" s="26"/>
      <c r="L39" s="8"/>
      <c r="M39" s="26"/>
      <c r="N39" s="8"/>
      <c r="O39" s="26"/>
      <c r="P39" s="26"/>
      <c r="Q39" s="26"/>
      <c r="R39" s="26"/>
      <c r="S39" s="26"/>
      <c r="T39" s="26"/>
      <c r="U39" s="26"/>
      <c r="V39" s="26"/>
      <c r="W39" s="8"/>
      <c r="X39" s="8"/>
      <c r="Y39" s="2" t="s">
        <v>52</v>
      </c>
      <c r="Z39" s="2" t="s">
        <v>52</v>
      </c>
      <c r="AA39" s="27"/>
      <c r="AB39" s="2" t="s">
        <v>52</v>
      </c>
    </row>
    <row r="40" spans="1:28" ht="30" customHeight="1">
      <c r="A40" s="8" t="s">
        <v>1473</v>
      </c>
      <c r="B40" s="8" t="s">
        <v>1472</v>
      </c>
      <c r="C40" s="8" t="s">
        <v>1297</v>
      </c>
      <c r="D40" s="25" t="s">
        <v>450</v>
      </c>
      <c r="E40" s="26"/>
      <c r="F40" s="8"/>
      <c r="G40" s="26"/>
      <c r="H40" s="8"/>
      <c r="I40" s="26"/>
      <c r="J40" s="8"/>
      <c r="K40" s="26"/>
      <c r="L40" s="8"/>
      <c r="M40" s="26"/>
      <c r="N40" s="8"/>
      <c r="O40" s="26"/>
      <c r="P40" s="26"/>
      <c r="Q40" s="26"/>
      <c r="R40" s="26"/>
      <c r="S40" s="26"/>
      <c r="T40" s="26"/>
      <c r="U40" s="26"/>
      <c r="V40" s="26"/>
      <c r="W40" s="8"/>
      <c r="X40" s="8"/>
      <c r="Y40" s="2" t="s">
        <v>52</v>
      </c>
      <c r="Z40" s="2" t="s">
        <v>52</v>
      </c>
      <c r="AA40" s="27"/>
      <c r="AB40" s="2" t="s">
        <v>52</v>
      </c>
    </row>
    <row r="41" spans="1:28" ht="30" customHeight="1">
      <c r="A41" s="8" t="s">
        <v>1171</v>
      </c>
      <c r="B41" s="8" t="s">
        <v>1169</v>
      </c>
      <c r="C41" s="8" t="s">
        <v>1170</v>
      </c>
      <c r="D41" s="25" t="s">
        <v>119</v>
      </c>
      <c r="E41" s="26"/>
      <c r="F41" s="8"/>
      <c r="G41" s="26"/>
      <c r="H41" s="8"/>
      <c r="I41" s="26"/>
      <c r="J41" s="8"/>
      <c r="K41" s="26"/>
      <c r="L41" s="8"/>
      <c r="M41" s="26"/>
      <c r="N41" s="8"/>
      <c r="O41" s="26"/>
      <c r="P41" s="26"/>
      <c r="Q41" s="26"/>
      <c r="R41" s="26"/>
      <c r="S41" s="26"/>
      <c r="T41" s="26"/>
      <c r="U41" s="26"/>
      <c r="V41" s="26"/>
      <c r="W41" s="8"/>
      <c r="X41" s="8"/>
      <c r="Y41" s="2" t="s">
        <v>52</v>
      </c>
      <c r="Z41" s="2" t="s">
        <v>52</v>
      </c>
      <c r="AA41" s="27"/>
      <c r="AB41" s="2" t="s">
        <v>52</v>
      </c>
    </row>
    <row r="42" spans="1:28" ht="30" customHeight="1">
      <c r="A42" s="8" t="s">
        <v>1243</v>
      </c>
      <c r="B42" s="8" t="s">
        <v>1241</v>
      </c>
      <c r="C42" s="8" t="s">
        <v>1242</v>
      </c>
      <c r="D42" s="25" t="s">
        <v>119</v>
      </c>
      <c r="E42" s="26"/>
      <c r="F42" s="8"/>
      <c r="G42" s="26"/>
      <c r="H42" s="8"/>
      <c r="I42" s="26"/>
      <c r="J42" s="8"/>
      <c r="K42" s="26"/>
      <c r="L42" s="8"/>
      <c r="M42" s="26"/>
      <c r="N42" s="8"/>
      <c r="O42" s="26"/>
      <c r="P42" s="26"/>
      <c r="Q42" s="26"/>
      <c r="R42" s="26"/>
      <c r="S42" s="26"/>
      <c r="T42" s="26"/>
      <c r="U42" s="26"/>
      <c r="V42" s="26"/>
      <c r="W42" s="8"/>
      <c r="X42" s="8"/>
      <c r="Y42" s="2" t="s">
        <v>52</v>
      </c>
      <c r="Z42" s="2" t="s">
        <v>52</v>
      </c>
      <c r="AA42" s="27"/>
      <c r="AB42" s="2" t="s">
        <v>52</v>
      </c>
    </row>
    <row r="43" spans="1:28" ht="30" customHeight="1">
      <c r="A43" s="8" t="s">
        <v>1267</v>
      </c>
      <c r="B43" s="8" t="s">
        <v>1241</v>
      </c>
      <c r="C43" s="8" t="s">
        <v>1266</v>
      </c>
      <c r="D43" s="25" t="s">
        <v>119</v>
      </c>
      <c r="E43" s="26"/>
      <c r="F43" s="8"/>
      <c r="G43" s="26"/>
      <c r="H43" s="8"/>
      <c r="I43" s="26"/>
      <c r="J43" s="8"/>
      <c r="K43" s="26"/>
      <c r="L43" s="8"/>
      <c r="M43" s="26"/>
      <c r="N43" s="8"/>
      <c r="O43" s="26"/>
      <c r="P43" s="26"/>
      <c r="Q43" s="26"/>
      <c r="R43" s="26"/>
      <c r="S43" s="26"/>
      <c r="T43" s="26"/>
      <c r="U43" s="26"/>
      <c r="V43" s="26"/>
      <c r="W43" s="8"/>
      <c r="X43" s="8"/>
      <c r="Y43" s="2" t="s">
        <v>52</v>
      </c>
      <c r="Z43" s="2" t="s">
        <v>52</v>
      </c>
      <c r="AA43" s="27"/>
      <c r="AB43" s="2" t="s">
        <v>52</v>
      </c>
    </row>
    <row r="44" spans="1:28" ht="30" customHeight="1">
      <c r="A44" s="8" t="s">
        <v>1163</v>
      </c>
      <c r="B44" s="8" t="s">
        <v>1161</v>
      </c>
      <c r="C44" s="8" t="s">
        <v>1162</v>
      </c>
      <c r="D44" s="25" t="s">
        <v>119</v>
      </c>
      <c r="E44" s="26"/>
      <c r="F44" s="8"/>
      <c r="G44" s="26"/>
      <c r="H44" s="8"/>
      <c r="I44" s="26"/>
      <c r="J44" s="8"/>
      <c r="K44" s="26"/>
      <c r="L44" s="8"/>
      <c r="M44" s="26"/>
      <c r="N44" s="8"/>
      <c r="O44" s="26"/>
      <c r="P44" s="26"/>
      <c r="Q44" s="26"/>
      <c r="R44" s="26"/>
      <c r="S44" s="26"/>
      <c r="T44" s="26"/>
      <c r="U44" s="26"/>
      <c r="V44" s="26"/>
      <c r="W44" s="8"/>
      <c r="X44" s="8"/>
      <c r="Y44" s="2" t="s">
        <v>52</v>
      </c>
      <c r="Z44" s="2" t="s">
        <v>52</v>
      </c>
      <c r="AA44" s="27"/>
      <c r="AB44" s="2" t="s">
        <v>52</v>
      </c>
    </row>
    <row r="45" spans="1:28" ht="30" customHeight="1">
      <c r="A45" s="8" t="s">
        <v>1466</v>
      </c>
      <c r="B45" s="8" t="s">
        <v>1464</v>
      </c>
      <c r="C45" s="8" t="s">
        <v>1465</v>
      </c>
      <c r="D45" s="25" t="s">
        <v>119</v>
      </c>
      <c r="E45" s="26"/>
      <c r="F45" s="8"/>
      <c r="G45" s="26"/>
      <c r="H45" s="8"/>
      <c r="I45" s="26"/>
      <c r="J45" s="8"/>
      <c r="K45" s="26"/>
      <c r="L45" s="8"/>
      <c r="M45" s="26"/>
      <c r="N45" s="8"/>
      <c r="O45" s="26"/>
      <c r="P45" s="26"/>
      <c r="Q45" s="26"/>
      <c r="R45" s="26"/>
      <c r="S45" s="26"/>
      <c r="T45" s="26"/>
      <c r="U45" s="26"/>
      <c r="V45" s="26"/>
      <c r="W45" s="8"/>
      <c r="X45" s="8"/>
      <c r="Y45" s="2" t="s">
        <v>52</v>
      </c>
      <c r="Z45" s="2" t="s">
        <v>52</v>
      </c>
      <c r="AA45" s="27"/>
      <c r="AB45" s="2" t="s">
        <v>52</v>
      </c>
    </row>
    <row r="46" spans="1:28" ht="30" customHeight="1">
      <c r="A46" s="8" t="s">
        <v>794</v>
      </c>
      <c r="B46" s="8" t="s">
        <v>392</v>
      </c>
      <c r="C46" s="8" t="s">
        <v>393</v>
      </c>
      <c r="D46" s="25" t="s">
        <v>394</v>
      </c>
      <c r="E46" s="26"/>
      <c r="F46" s="8"/>
      <c r="G46" s="26"/>
      <c r="H46" s="8"/>
      <c r="I46" s="26"/>
      <c r="J46" s="8"/>
      <c r="K46" s="26"/>
      <c r="L46" s="8"/>
      <c r="M46" s="26"/>
      <c r="N46" s="8"/>
      <c r="O46" s="26"/>
      <c r="P46" s="26"/>
      <c r="Q46" s="26"/>
      <c r="R46" s="26"/>
      <c r="S46" s="26"/>
      <c r="T46" s="26"/>
      <c r="U46" s="26"/>
      <c r="V46" s="26"/>
      <c r="W46" s="8"/>
      <c r="X46" s="8"/>
      <c r="Y46" s="2" t="s">
        <v>52</v>
      </c>
      <c r="Z46" s="2" t="s">
        <v>52</v>
      </c>
      <c r="AA46" s="27"/>
      <c r="AB46" s="2" t="s">
        <v>52</v>
      </c>
    </row>
    <row r="47" spans="1:28" ht="30" customHeight="1">
      <c r="A47" s="8" t="s">
        <v>796</v>
      </c>
      <c r="B47" s="8" t="s">
        <v>398</v>
      </c>
      <c r="C47" s="8" t="s">
        <v>399</v>
      </c>
      <c r="D47" s="25" t="s">
        <v>394</v>
      </c>
      <c r="E47" s="26"/>
      <c r="F47" s="8"/>
      <c r="G47" s="26"/>
      <c r="H47" s="8"/>
      <c r="I47" s="26"/>
      <c r="J47" s="8"/>
      <c r="K47" s="26"/>
      <c r="L47" s="8"/>
      <c r="M47" s="26"/>
      <c r="N47" s="8"/>
      <c r="O47" s="26"/>
      <c r="P47" s="26"/>
      <c r="Q47" s="26"/>
      <c r="R47" s="26"/>
      <c r="S47" s="26"/>
      <c r="T47" s="26"/>
      <c r="U47" s="26"/>
      <c r="V47" s="26"/>
      <c r="W47" s="8"/>
      <c r="X47" s="8"/>
      <c r="Y47" s="2" t="s">
        <v>52</v>
      </c>
      <c r="Z47" s="2" t="s">
        <v>52</v>
      </c>
      <c r="AA47" s="27"/>
      <c r="AB47" s="2" t="s">
        <v>52</v>
      </c>
    </row>
    <row r="48" spans="1:28" ht="30" customHeight="1">
      <c r="A48" s="8" t="s">
        <v>798</v>
      </c>
      <c r="B48" s="8" t="s">
        <v>403</v>
      </c>
      <c r="C48" s="8" t="s">
        <v>404</v>
      </c>
      <c r="D48" s="25" t="s">
        <v>394</v>
      </c>
      <c r="E48" s="26"/>
      <c r="F48" s="8"/>
      <c r="G48" s="26"/>
      <c r="H48" s="8"/>
      <c r="I48" s="26"/>
      <c r="J48" s="8"/>
      <c r="K48" s="26"/>
      <c r="L48" s="8"/>
      <c r="M48" s="26"/>
      <c r="N48" s="8"/>
      <c r="O48" s="26"/>
      <c r="P48" s="26"/>
      <c r="Q48" s="26"/>
      <c r="R48" s="26"/>
      <c r="S48" s="26"/>
      <c r="T48" s="26"/>
      <c r="U48" s="26"/>
      <c r="V48" s="26"/>
      <c r="W48" s="8"/>
      <c r="X48" s="8"/>
      <c r="Y48" s="2" t="s">
        <v>52</v>
      </c>
      <c r="Z48" s="2" t="s">
        <v>52</v>
      </c>
      <c r="AA48" s="27"/>
      <c r="AB48" s="2" t="s">
        <v>52</v>
      </c>
    </row>
    <row r="49" spans="1:28" ht="30" customHeight="1">
      <c r="A49" s="8" t="s">
        <v>800</v>
      </c>
      <c r="B49" s="8" t="s">
        <v>408</v>
      </c>
      <c r="C49" s="8" t="s">
        <v>409</v>
      </c>
      <c r="D49" s="25" t="s">
        <v>394</v>
      </c>
      <c r="E49" s="26"/>
      <c r="F49" s="8"/>
      <c r="G49" s="26"/>
      <c r="H49" s="8"/>
      <c r="I49" s="26"/>
      <c r="J49" s="8"/>
      <c r="K49" s="26"/>
      <c r="L49" s="8"/>
      <c r="M49" s="26"/>
      <c r="N49" s="8"/>
      <c r="O49" s="26"/>
      <c r="P49" s="26"/>
      <c r="Q49" s="26"/>
      <c r="R49" s="26"/>
      <c r="S49" s="26"/>
      <c r="T49" s="26"/>
      <c r="U49" s="26"/>
      <c r="V49" s="26"/>
      <c r="W49" s="8"/>
      <c r="X49" s="8"/>
      <c r="Y49" s="2" t="s">
        <v>52</v>
      </c>
      <c r="Z49" s="2" t="s">
        <v>52</v>
      </c>
      <c r="AA49" s="27"/>
      <c r="AB49" s="2" t="s">
        <v>52</v>
      </c>
    </row>
    <row r="50" spans="1:28" ht="30" customHeight="1">
      <c r="A50" s="8" t="s">
        <v>802</v>
      </c>
      <c r="B50" s="8" t="s">
        <v>413</v>
      </c>
      <c r="C50" s="8" t="s">
        <v>409</v>
      </c>
      <c r="D50" s="25" t="s">
        <v>394</v>
      </c>
      <c r="E50" s="26"/>
      <c r="F50" s="8"/>
      <c r="G50" s="26"/>
      <c r="H50" s="8"/>
      <c r="I50" s="26"/>
      <c r="J50" s="8"/>
      <c r="K50" s="26"/>
      <c r="L50" s="8"/>
      <c r="M50" s="26"/>
      <c r="N50" s="8"/>
      <c r="O50" s="26"/>
      <c r="P50" s="26"/>
      <c r="Q50" s="26"/>
      <c r="R50" s="26"/>
      <c r="S50" s="26"/>
      <c r="T50" s="26"/>
      <c r="U50" s="26"/>
      <c r="V50" s="26"/>
      <c r="W50" s="8"/>
      <c r="X50" s="8"/>
      <c r="Y50" s="2" t="s">
        <v>52</v>
      </c>
      <c r="Z50" s="2" t="s">
        <v>52</v>
      </c>
      <c r="AA50" s="27"/>
      <c r="AB50" s="2" t="s">
        <v>52</v>
      </c>
    </row>
    <row r="51" spans="1:28" ht="30" customHeight="1">
      <c r="A51" s="8" t="s">
        <v>804</v>
      </c>
      <c r="B51" s="8" t="s">
        <v>417</v>
      </c>
      <c r="C51" s="8" t="s">
        <v>409</v>
      </c>
      <c r="D51" s="25" t="s">
        <v>394</v>
      </c>
      <c r="E51" s="26"/>
      <c r="F51" s="8"/>
      <c r="G51" s="26"/>
      <c r="H51" s="8"/>
      <c r="I51" s="26"/>
      <c r="J51" s="8"/>
      <c r="K51" s="26"/>
      <c r="L51" s="8"/>
      <c r="M51" s="26"/>
      <c r="N51" s="8"/>
      <c r="O51" s="26"/>
      <c r="P51" s="26"/>
      <c r="Q51" s="26"/>
      <c r="R51" s="26"/>
      <c r="S51" s="26"/>
      <c r="T51" s="26"/>
      <c r="U51" s="26"/>
      <c r="V51" s="26"/>
      <c r="W51" s="8"/>
      <c r="X51" s="8"/>
      <c r="Y51" s="2" t="s">
        <v>52</v>
      </c>
      <c r="Z51" s="2" t="s">
        <v>52</v>
      </c>
      <c r="AA51" s="27"/>
      <c r="AB51" s="2" t="s">
        <v>52</v>
      </c>
    </row>
    <row r="52" spans="1:28" ht="30" customHeight="1">
      <c r="A52" s="8" t="s">
        <v>806</v>
      </c>
      <c r="B52" s="8" t="s">
        <v>421</v>
      </c>
      <c r="C52" s="8" t="s">
        <v>422</v>
      </c>
      <c r="D52" s="25" t="s">
        <v>394</v>
      </c>
      <c r="E52" s="26"/>
      <c r="F52" s="8"/>
      <c r="G52" s="26"/>
      <c r="H52" s="8"/>
      <c r="I52" s="26"/>
      <c r="J52" s="8"/>
      <c r="K52" s="26"/>
      <c r="L52" s="8"/>
      <c r="M52" s="26"/>
      <c r="N52" s="8"/>
      <c r="O52" s="26"/>
      <c r="P52" s="26"/>
      <c r="Q52" s="26"/>
      <c r="R52" s="26"/>
      <c r="S52" s="26"/>
      <c r="T52" s="26"/>
      <c r="U52" s="26"/>
      <c r="V52" s="26"/>
      <c r="W52" s="8"/>
      <c r="X52" s="8"/>
      <c r="Y52" s="2" t="s">
        <v>52</v>
      </c>
      <c r="Z52" s="2" t="s">
        <v>52</v>
      </c>
      <c r="AA52" s="27"/>
      <c r="AB52" s="2" t="s">
        <v>52</v>
      </c>
    </row>
    <row r="53" spans="1:28" ht="30" customHeight="1">
      <c r="A53" s="8" t="s">
        <v>808</v>
      </c>
      <c r="B53" s="8" t="s">
        <v>426</v>
      </c>
      <c r="C53" s="8" t="s">
        <v>427</v>
      </c>
      <c r="D53" s="25" t="s">
        <v>394</v>
      </c>
      <c r="E53" s="26"/>
      <c r="F53" s="8"/>
      <c r="G53" s="26"/>
      <c r="H53" s="8"/>
      <c r="I53" s="26"/>
      <c r="J53" s="8"/>
      <c r="K53" s="26"/>
      <c r="L53" s="8"/>
      <c r="M53" s="26"/>
      <c r="N53" s="8"/>
      <c r="O53" s="26"/>
      <c r="P53" s="26"/>
      <c r="Q53" s="26"/>
      <c r="R53" s="26"/>
      <c r="S53" s="26"/>
      <c r="T53" s="26"/>
      <c r="U53" s="26"/>
      <c r="V53" s="26"/>
      <c r="W53" s="8"/>
      <c r="X53" s="8"/>
      <c r="Y53" s="2" t="s">
        <v>52</v>
      </c>
      <c r="Z53" s="2" t="s">
        <v>52</v>
      </c>
      <c r="AA53" s="27"/>
      <c r="AB53" s="2" t="s">
        <v>52</v>
      </c>
    </row>
    <row r="54" spans="1:28" ht="30" customHeight="1">
      <c r="A54" s="8" t="s">
        <v>815</v>
      </c>
      <c r="B54" s="8" t="s">
        <v>813</v>
      </c>
      <c r="C54" s="8" t="s">
        <v>814</v>
      </c>
      <c r="D54" s="25" t="s">
        <v>394</v>
      </c>
      <c r="E54" s="26"/>
      <c r="F54" s="8"/>
      <c r="G54" s="26"/>
      <c r="H54" s="8"/>
      <c r="I54" s="26"/>
      <c r="J54" s="8"/>
      <c r="K54" s="26"/>
      <c r="L54" s="8"/>
      <c r="M54" s="26"/>
      <c r="N54" s="8"/>
      <c r="O54" s="26"/>
      <c r="P54" s="26"/>
      <c r="Q54" s="26"/>
      <c r="R54" s="26"/>
      <c r="S54" s="26"/>
      <c r="T54" s="26"/>
      <c r="U54" s="26"/>
      <c r="V54" s="26"/>
      <c r="W54" s="8"/>
      <c r="X54" s="8"/>
      <c r="Y54" s="2" t="s">
        <v>52</v>
      </c>
      <c r="Z54" s="2" t="s">
        <v>52</v>
      </c>
      <c r="AA54" s="27"/>
      <c r="AB54" s="2" t="s">
        <v>52</v>
      </c>
    </row>
    <row r="55" spans="1:28" ht="30" customHeight="1">
      <c r="A55" s="8" t="s">
        <v>811</v>
      </c>
      <c r="B55" s="8" t="s">
        <v>669</v>
      </c>
      <c r="C55" s="8" t="s">
        <v>810</v>
      </c>
      <c r="D55" s="25" t="s">
        <v>394</v>
      </c>
      <c r="E55" s="26"/>
      <c r="F55" s="8"/>
      <c r="G55" s="26"/>
      <c r="H55" s="8"/>
      <c r="I55" s="26"/>
      <c r="J55" s="8"/>
      <c r="K55" s="26"/>
      <c r="L55" s="8"/>
      <c r="M55" s="26"/>
      <c r="N55" s="8"/>
      <c r="O55" s="26"/>
      <c r="P55" s="26"/>
      <c r="Q55" s="26"/>
      <c r="R55" s="26"/>
      <c r="S55" s="26"/>
      <c r="T55" s="26"/>
      <c r="U55" s="26"/>
      <c r="V55" s="26"/>
      <c r="W55" s="8"/>
      <c r="X55" s="8"/>
      <c r="Y55" s="2" t="s">
        <v>52</v>
      </c>
      <c r="Z55" s="2" t="s">
        <v>52</v>
      </c>
      <c r="AA55" s="27"/>
      <c r="AB55" s="2" t="s">
        <v>52</v>
      </c>
    </row>
    <row r="56" spans="1:28" ht="30" customHeight="1">
      <c r="A56" s="8" t="s">
        <v>818</v>
      </c>
      <c r="B56" s="8" t="s">
        <v>813</v>
      </c>
      <c r="C56" s="8" t="s">
        <v>817</v>
      </c>
      <c r="D56" s="25" t="s">
        <v>394</v>
      </c>
      <c r="E56" s="26"/>
      <c r="F56" s="8"/>
      <c r="G56" s="26"/>
      <c r="H56" s="8"/>
      <c r="I56" s="26"/>
      <c r="J56" s="8"/>
      <c r="K56" s="26"/>
      <c r="L56" s="8"/>
      <c r="M56" s="26"/>
      <c r="N56" s="8"/>
      <c r="O56" s="26"/>
      <c r="P56" s="26"/>
      <c r="Q56" s="26"/>
      <c r="R56" s="26"/>
      <c r="S56" s="26"/>
      <c r="T56" s="26"/>
      <c r="U56" s="26"/>
      <c r="V56" s="26"/>
      <c r="W56" s="8"/>
      <c r="X56" s="8"/>
      <c r="Y56" s="2" t="s">
        <v>52</v>
      </c>
      <c r="Z56" s="2" t="s">
        <v>52</v>
      </c>
      <c r="AA56" s="27"/>
      <c r="AB56" s="2" t="s">
        <v>52</v>
      </c>
    </row>
    <row r="57" spans="1:28" ht="30" customHeight="1">
      <c r="A57" s="8" t="s">
        <v>820</v>
      </c>
      <c r="B57" s="8" t="s">
        <v>431</v>
      </c>
      <c r="C57" s="8" t="s">
        <v>422</v>
      </c>
      <c r="D57" s="25" t="s">
        <v>394</v>
      </c>
      <c r="E57" s="26"/>
      <c r="F57" s="8"/>
      <c r="G57" s="26"/>
      <c r="H57" s="8"/>
      <c r="I57" s="26"/>
      <c r="J57" s="8"/>
      <c r="K57" s="26"/>
      <c r="L57" s="8"/>
      <c r="M57" s="26"/>
      <c r="N57" s="8"/>
      <c r="O57" s="26"/>
      <c r="P57" s="26"/>
      <c r="Q57" s="26"/>
      <c r="R57" s="26"/>
      <c r="S57" s="26"/>
      <c r="T57" s="26"/>
      <c r="U57" s="26"/>
      <c r="V57" s="26"/>
      <c r="W57" s="8"/>
      <c r="X57" s="8"/>
      <c r="Y57" s="2" t="s">
        <v>52</v>
      </c>
      <c r="Z57" s="2" t="s">
        <v>52</v>
      </c>
      <c r="AA57" s="27"/>
      <c r="AB57" s="2" t="s">
        <v>52</v>
      </c>
    </row>
    <row r="58" spans="1:28" ht="30" customHeight="1">
      <c r="A58" s="8" t="s">
        <v>822</v>
      </c>
      <c r="B58" s="8" t="s">
        <v>440</v>
      </c>
      <c r="C58" s="8" t="s">
        <v>441</v>
      </c>
      <c r="D58" s="25" t="s">
        <v>96</v>
      </c>
      <c r="E58" s="26"/>
      <c r="F58" s="8"/>
      <c r="G58" s="26"/>
      <c r="H58" s="8"/>
      <c r="I58" s="26"/>
      <c r="J58" s="8"/>
      <c r="K58" s="26"/>
      <c r="L58" s="8"/>
      <c r="M58" s="26"/>
      <c r="N58" s="8"/>
      <c r="O58" s="26"/>
      <c r="P58" s="26"/>
      <c r="Q58" s="26"/>
      <c r="R58" s="26"/>
      <c r="S58" s="26"/>
      <c r="T58" s="26"/>
      <c r="U58" s="26"/>
      <c r="V58" s="26"/>
      <c r="W58" s="8"/>
      <c r="X58" s="8"/>
      <c r="Y58" s="2" t="s">
        <v>52</v>
      </c>
      <c r="Z58" s="2" t="s">
        <v>52</v>
      </c>
      <c r="AA58" s="27"/>
      <c r="AB58" s="2" t="s">
        <v>52</v>
      </c>
    </row>
    <row r="59" spans="1:28" ht="30" customHeight="1">
      <c r="A59" s="8" t="s">
        <v>830</v>
      </c>
      <c r="B59" s="8" t="s">
        <v>440</v>
      </c>
      <c r="C59" s="8" t="s">
        <v>444</v>
      </c>
      <c r="D59" s="25" t="s">
        <v>96</v>
      </c>
      <c r="E59" s="26"/>
      <c r="F59" s="8"/>
      <c r="G59" s="26"/>
      <c r="H59" s="8"/>
      <c r="I59" s="26"/>
      <c r="J59" s="8"/>
      <c r="K59" s="26"/>
      <c r="L59" s="8"/>
      <c r="M59" s="26"/>
      <c r="N59" s="8"/>
      <c r="O59" s="26"/>
      <c r="P59" s="26"/>
      <c r="Q59" s="26"/>
      <c r="R59" s="26"/>
      <c r="S59" s="26"/>
      <c r="T59" s="26"/>
      <c r="U59" s="26"/>
      <c r="V59" s="26"/>
      <c r="W59" s="8"/>
      <c r="X59" s="8"/>
      <c r="Y59" s="2" t="s">
        <v>52</v>
      </c>
      <c r="Z59" s="2" t="s">
        <v>52</v>
      </c>
      <c r="AA59" s="27"/>
      <c r="AB59" s="2" t="s">
        <v>52</v>
      </c>
    </row>
    <row r="60" spans="1:28" ht="30" customHeight="1">
      <c r="A60" s="8" t="s">
        <v>824</v>
      </c>
      <c r="B60" s="8" t="s">
        <v>448</v>
      </c>
      <c r="C60" s="8" t="s">
        <v>449</v>
      </c>
      <c r="D60" s="25" t="s">
        <v>450</v>
      </c>
      <c r="E60" s="26"/>
      <c r="F60" s="8"/>
      <c r="G60" s="26"/>
      <c r="H60" s="8"/>
      <c r="I60" s="26"/>
      <c r="J60" s="8"/>
      <c r="K60" s="26"/>
      <c r="L60" s="8"/>
      <c r="M60" s="26"/>
      <c r="N60" s="8"/>
      <c r="O60" s="26"/>
      <c r="P60" s="26"/>
      <c r="Q60" s="26"/>
      <c r="R60" s="26"/>
      <c r="S60" s="26"/>
      <c r="T60" s="26"/>
      <c r="U60" s="26"/>
      <c r="V60" s="26"/>
      <c r="W60" s="8"/>
      <c r="X60" s="8"/>
      <c r="Y60" s="2" t="s">
        <v>52</v>
      </c>
      <c r="Z60" s="2" t="s">
        <v>52</v>
      </c>
      <c r="AA60" s="27"/>
      <c r="AB60" s="2" t="s">
        <v>52</v>
      </c>
    </row>
    <row r="61" spans="1:28" ht="30" customHeight="1">
      <c r="A61" s="8" t="s">
        <v>832</v>
      </c>
      <c r="B61" s="8" t="s">
        <v>453</v>
      </c>
      <c r="C61" s="8" t="s">
        <v>454</v>
      </c>
      <c r="D61" s="25" t="s">
        <v>450</v>
      </c>
      <c r="E61" s="26"/>
      <c r="F61" s="8"/>
      <c r="G61" s="26"/>
      <c r="H61" s="8"/>
      <c r="I61" s="26"/>
      <c r="J61" s="8"/>
      <c r="K61" s="26"/>
      <c r="L61" s="8"/>
      <c r="M61" s="26"/>
      <c r="N61" s="8"/>
      <c r="O61" s="26"/>
      <c r="P61" s="26"/>
      <c r="Q61" s="26"/>
      <c r="R61" s="26"/>
      <c r="S61" s="26"/>
      <c r="T61" s="26"/>
      <c r="U61" s="26"/>
      <c r="V61" s="26"/>
      <c r="W61" s="8"/>
      <c r="X61" s="8"/>
      <c r="Y61" s="2" t="s">
        <v>52</v>
      </c>
      <c r="Z61" s="2" t="s">
        <v>52</v>
      </c>
      <c r="AA61" s="27"/>
      <c r="AB61" s="2" t="s">
        <v>52</v>
      </c>
    </row>
    <row r="62" spans="1:28" ht="30" customHeight="1">
      <c r="A62" s="8" t="s">
        <v>834</v>
      </c>
      <c r="B62" s="8" t="s">
        <v>458</v>
      </c>
      <c r="C62" s="8" t="s">
        <v>459</v>
      </c>
      <c r="D62" s="25" t="s">
        <v>450</v>
      </c>
      <c r="E62" s="26"/>
      <c r="F62" s="8"/>
      <c r="G62" s="26"/>
      <c r="H62" s="8"/>
      <c r="I62" s="26"/>
      <c r="J62" s="8"/>
      <c r="K62" s="26"/>
      <c r="L62" s="8"/>
      <c r="M62" s="26"/>
      <c r="N62" s="8"/>
      <c r="O62" s="26"/>
      <c r="P62" s="26"/>
      <c r="Q62" s="26"/>
      <c r="R62" s="26"/>
      <c r="S62" s="26"/>
      <c r="T62" s="26"/>
      <c r="U62" s="26"/>
      <c r="V62" s="26"/>
      <c r="W62" s="8"/>
      <c r="X62" s="8"/>
      <c r="Y62" s="2" t="s">
        <v>52</v>
      </c>
      <c r="Z62" s="2" t="s">
        <v>52</v>
      </c>
      <c r="AA62" s="27"/>
      <c r="AB62" s="2" t="s">
        <v>52</v>
      </c>
    </row>
    <row r="63" spans="1:28" ht="30" customHeight="1">
      <c r="A63" s="8" t="s">
        <v>836</v>
      </c>
      <c r="B63" s="8" t="s">
        <v>463</v>
      </c>
      <c r="C63" s="8" t="s">
        <v>464</v>
      </c>
      <c r="D63" s="25" t="s">
        <v>450</v>
      </c>
      <c r="E63" s="26"/>
      <c r="F63" s="8"/>
      <c r="G63" s="26"/>
      <c r="H63" s="8"/>
      <c r="I63" s="26"/>
      <c r="J63" s="8"/>
      <c r="K63" s="26"/>
      <c r="L63" s="8"/>
      <c r="M63" s="26"/>
      <c r="N63" s="8"/>
      <c r="O63" s="26"/>
      <c r="P63" s="26"/>
      <c r="Q63" s="26"/>
      <c r="R63" s="26"/>
      <c r="S63" s="26"/>
      <c r="T63" s="26"/>
      <c r="U63" s="26"/>
      <c r="V63" s="26"/>
      <c r="W63" s="8"/>
      <c r="X63" s="8"/>
      <c r="Y63" s="2" t="s">
        <v>52</v>
      </c>
      <c r="Z63" s="2" t="s">
        <v>52</v>
      </c>
      <c r="AA63" s="27"/>
      <c r="AB63" s="2" t="s">
        <v>52</v>
      </c>
    </row>
    <row r="64" spans="1:28" ht="30" customHeight="1">
      <c r="A64" s="8" t="s">
        <v>838</v>
      </c>
      <c r="B64" s="8" t="s">
        <v>468</v>
      </c>
      <c r="C64" s="8" t="s">
        <v>469</v>
      </c>
      <c r="D64" s="25" t="s">
        <v>450</v>
      </c>
      <c r="E64" s="26"/>
      <c r="F64" s="8"/>
      <c r="G64" s="26"/>
      <c r="H64" s="8"/>
      <c r="I64" s="26"/>
      <c r="J64" s="8"/>
      <c r="K64" s="26"/>
      <c r="L64" s="8"/>
      <c r="M64" s="26"/>
      <c r="N64" s="8"/>
      <c r="O64" s="26"/>
      <c r="P64" s="26"/>
      <c r="Q64" s="26"/>
      <c r="R64" s="26"/>
      <c r="S64" s="26"/>
      <c r="T64" s="26"/>
      <c r="U64" s="26"/>
      <c r="V64" s="26"/>
      <c r="W64" s="8"/>
      <c r="X64" s="8"/>
      <c r="Y64" s="2" t="s">
        <v>52</v>
      </c>
      <c r="Z64" s="2" t="s">
        <v>52</v>
      </c>
      <c r="AA64" s="27"/>
      <c r="AB64" s="2" t="s">
        <v>52</v>
      </c>
    </row>
    <row r="65" spans="1:28" ht="30" customHeight="1">
      <c r="A65" s="8" t="s">
        <v>826</v>
      </c>
      <c r="B65" s="8" t="s">
        <v>473</v>
      </c>
      <c r="C65" s="8" t="s">
        <v>474</v>
      </c>
      <c r="D65" s="25" t="s">
        <v>450</v>
      </c>
      <c r="E65" s="26"/>
      <c r="F65" s="8"/>
      <c r="G65" s="26"/>
      <c r="H65" s="8"/>
      <c r="I65" s="26"/>
      <c r="J65" s="8"/>
      <c r="K65" s="26"/>
      <c r="L65" s="8"/>
      <c r="M65" s="26"/>
      <c r="N65" s="8"/>
      <c r="O65" s="26"/>
      <c r="P65" s="26"/>
      <c r="Q65" s="26"/>
      <c r="R65" s="26"/>
      <c r="S65" s="26"/>
      <c r="T65" s="26"/>
      <c r="U65" s="26"/>
      <c r="V65" s="26"/>
      <c r="W65" s="8"/>
      <c r="X65" s="8"/>
      <c r="Y65" s="2" t="s">
        <v>52</v>
      </c>
      <c r="Z65" s="2" t="s">
        <v>52</v>
      </c>
      <c r="AA65" s="27"/>
      <c r="AB65" s="2" t="s">
        <v>52</v>
      </c>
    </row>
    <row r="66" spans="1:28" ht="30" customHeight="1">
      <c r="A66" s="8" t="s">
        <v>828</v>
      </c>
      <c r="B66" s="8" t="s">
        <v>477</v>
      </c>
      <c r="C66" s="8" t="s">
        <v>478</v>
      </c>
      <c r="D66" s="25" t="s">
        <v>450</v>
      </c>
      <c r="E66" s="26"/>
      <c r="F66" s="8"/>
      <c r="G66" s="26"/>
      <c r="H66" s="8"/>
      <c r="I66" s="26"/>
      <c r="J66" s="8"/>
      <c r="K66" s="26"/>
      <c r="L66" s="8"/>
      <c r="M66" s="26"/>
      <c r="N66" s="8"/>
      <c r="O66" s="26"/>
      <c r="P66" s="26"/>
      <c r="Q66" s="26"/>
      <c r="R66" s="26"/>
      <c r="S66" s="26"/>
      <c r="T66" s="26"/>
      <c r="U66" s="26"/>
      <c r="V66" s="26"/>
      <c r="W66" s="8"/>
      <c r="X66" s="8"/>
      <c r="Y66" s="2" t="s">
        <v>52</v>
      </c>
      <c r="Z66" s="2" t="s">
        <v>52</v>
      </c>
      <c r="AA66" s="27"/>
      <c r="AB66" s="2" t="s">
        <v>52</v>
      </c>
    </row>
    <row r="67" spans="1:28" ht="30" customHeight="1">
      <c r="A67" s="8" t="s">
        <v>763</v>
      </c>
      <c r="B67" s="8" t="s">
        <v>165</v>
      </c>
      <c r="C67" s="8" t="s">
        <v>166</v>
      </c>
      <c r="D67" s="25" t="s">
        <v>167</v>
      </c>
      <c r="E67" s="26"/>
      <c r="F67" s="8"/>
      <c r="G67" s="26"/>
      <c r="H67" s="8"/>
      <c r="I67" s="26"/>
      <c r="J67" s="8"/>
      <c r="K67" s="26"/>
      <c r="L67" s="8"/>
      <c r="M67" s="26"/>
      <c r="N67" s="8"/>
      <c r="O67" s="26"/>
      <c r="P67" s="26"/>
      <c r="Q67" s="26"/>
      <c r="R67" s="26"/>
      <c r="S67" s="26"/>
      <c r="T67" s="26"/>
      <c r="U67" s="26"/>
      <c r="V67" s="26"/>
      <c r="W67" s="8"/>
      <c r="X67" s="8"/>
      <c r="Y67" s="2" t="s">
        <v>52</v>
      </c>
      <c r="Z67" s="2" t="s">
        <v>52</v>
      </c>
      <c r="AA67" s="27"/>
      <c r="AB67" s="2" t="s">
        <v>52</v>
      </c>
    </row>
    <row r="68" spans="1:28" ht="30" customHeight="1">
      <c r="A68" s="8" t="s">
        <v>765</v>
      </c>
      <c r="B68" s="8" t="s">
        <v>165</v>
      </c>
      <c r="C68" s="8" t="s">
        <v>171</v>
      </c>
      <c r="D68" s="25" t="s">
        <v>167</v>
      </c>
      <c r="E68" s="26"/>
      <c r="F68" s="8"/>
      <c r="G68" s="26"/>
      <c r="H68" s="8"/>
      <c r="I68" s="26"/>
      <c r="J68" s="8"/>
      <c r="K68" s="26"/>
      <c r="L68" s="8"/>
      <c r="M68" s="26"/>
      <c r="N68" s="8"/>
      <c r="O68" s="26"/>
      <c r="P68" s="26"/>
      <c r="Q68" s="26"/>
      <c r="R68" s="26"/>
      <c r="S68" s="26"/>
      <c r="T68" s="26"/>
      <c r="U68" s="26"/>
      <c r="V68" s="26"/>
      <c r="W68" s="8"/>
      <c r="X68" s="8"/>
      <c r="Y68" s="2" t="s">
        <v>52</v>
      </c>
      <c r="Z68" s="2" t="s">
        <v>52</v>
      </c>
      <c r="AA68" s="27"/>
      <c r="AB68" s="2" t="s">
        <v>52</v>
      </c>
    </row>
    <row r="69" spans="1:28" ht="30" customHeight="1">
      <c r="A69" s="8" t="s">
        <v>767</v>
      </c>
      <c r="B69" s="8" t="s">
        <v>165</v>
      </c>
      <c r="C69" s="8" t="s">
        <v>175</v>
      </c>
      <c r="D69" s="25" t="s">
        <v>167</v>
      </c>
      <c r="E69" s="26"/>
      <c r="F69" s="8"/>
      <c r="G69" s="26"/>
      <c r="H69" s="8"/>
      <c r="I69" s="26"/>
      <c r="J69" s="8"/>
      <c r="K69" s="26"/>
      <c r="L69" s="8"/>
      <c r="M69" s="26"/>
      <c r="N69" s="8"/>
      <c r="O69" s="26"/>
      <c r="P69" s="26"/>
      <c r="Q69" s="26"/>
      <c r="R69" s="26"/>
      <c r="S69" s="26"/>
      <c r="T69" s="26"/>
      <c r="U69" s="26"/>
      <c r="V69" s="26"/>
      <c r="W69" s="8"/>
      <c r="X69" s="8"/>
      <c r="Y69" s="2" t="s">
        <v>52</v>
      </c>
      <c r="Z69" s="2" t="s">
        <v>52</v>
      </c>
      <c r="AA69" s="27"/>
      <c r="AB69" s="2" t="s">
        <v>52</v>
      </c>
    </row>
    <row r="70" spans="1:28" ht="30" customHeight="1">
      <c r="A70" s="8" t="s">
        <v>769</v>
      </c>
      <c r="B70" s="8" t="s">
        <v>165</v>
      </c>
      <c r="C70" s="8" t="s">
        <v>179</v>
      </c>
      <c r="D70" s="25" t="s">
        <v>167</v>
      </c>
      <c r="E70" s="26"/>
      <c r="F70" s="8"/>
      <c r="G70" s="26"/>
      <c r="H70" s="8"/>
      <c r="I70" s="26"/>
      <c r="J70" s="8"/>
      <c r="K70" s="26"/>
      <c r="L70" s="8"/>
      <c r="M70" s="26"/>
      <c r="N70" s="8"/>
      <c r="O70" s="26"/>
      <c r="P70" s="26"/>
      <c r="Q70" s="26"/>
      <c r="R70" s="26"/>
      <c r="S70" s="26"/>
      <c r="T70" s="26"/>
      <c r="U70" s="26"/>
      <c r="V70" s="26"/>
      <c r="W70" s="8"/>
      <c r="X70" s="8"/>
      <c r="Y70" s="2" t="s">
        <v>52</v>
      </c>
      <c r="Z70" s="2" t="s">
        <v>52</v>
      </c>
      <c r="AA70" s="27"/>
      <c r="AB70" s="2" t="s">
        <v>52</v>
      </c>
    </row>
    <row r="71" spans="1:28" ht="30" customHeight="1">
      <c r="A71" s="8" t="s">
        <v>771</v>
      </c>
      <c r="B71" s="8" t="s">
        <v>183</v>
      </c>
      <c r="C71" s="8" t="s">
        <v>184</v>
      </c>
      <c r="D71" s="25" t="s">
        <v>167</v>
      </c>
      <c r="E71" s="26"/>
      <c r="F71" s="8"/>
      <c r="G71" s="26"/>
      <c r="H71" s="8"/>
      <c r="I71" s="26"/>
      <c r="J71" s="8"/>
      <c r="K71" s="26"/>
      <c r="L71" s="8"/>
      <c r="M71" s="26"/>
      <c r="N71" s="8"/>
      <c r="O71" s="26"/>
      <c r="P71" s="26"/>
      <c r="Q71" s="26"/>
      <c r="R71" s="26"/>
      <c r="S71" s="26"/>
      <c r="T71" s="26"/>
      <c r="U71" s="26"/>
      <c r="V71" s="26"/>
      <c r="W71" s="8"/>
      <c r="X71" s="8"/>
      <c r="Y71" s="2" t="s">
        <v>52</v>
      </c>
      <c r="Z71" s="2" t="s">
        <v>52</v>
      </c>
      <c r="AA71" s="27"/>
      <c r="AB71" s="2" t="s">
        <v>52</v>
      </c>
    </row>
    <row r="72" spans="1:28" ht="30" customHeight="1">
      <c r="A72" s="8" t="s">
        <v>773</v>
      </c>
      <c r="B72" s="8" t="s">
        <v>192</v>
      </c>
      <c r="C72" s="8" t="s">
        <v>193</v>
      </c>
      <c r="D72" s="25" t="s">
        <v>167</v>
      </c>
      <c r="E72" s="26"/>
      <c r="F72" s="8"/>
      <c r="G72" s="26"/>
      <c r="H72" s="8"/>
      <c r="I72" s="26"/>
      <c r="J72" s="8"/>
      <c r="K72" s="26"/>
      <c r="L72" s="8"/>
      <c r="M72" s="26"/>
      <c r="N72" s="8"/>
      <c r="O72" s="26"/>
      <c r="P72" s="26"/>
      <c r="Q72" s="26"/>
      <c r="R72" s="26"/>
      <c r="S72" s="26"/>
      <c r="T72" s="26"/>
      <c r="U72" s="26"/>
      <c r="V72" s="26"/>
      <c r="W72" s="8"/>
      <c r="X72" s="8"/>
      <c r="Y72" s="2" t="s">
        <v>52</v>
      </c>
      <c r="Z72" s="2" t="s">
        <v>52</v>
      </c>
      <c r="AA72" s="27"/>
      <c r="AB72" s="2" t="s">
        <v>52</v>
      </c>
    </row>
    <row r="73" spans="1:28" ht="30" customHeight="1">
      <c r="A73" s="8" t="s">
        <v>775</v>
      </c>
      <c r="B73" s="8" t="s">
        <v>202</v>
      </c>
      <c r="C73" s="8" t="s">
        <v>203</v>
      </c>
      <c r="D73" s="25" t="s">
        <v>167</v>
      </c>
      <c r="E73" s="26"/>
      <c r="F73" s="8"/>
      <c r="G73" s="26"/>
      <c r="H73" s="8"/>
      <c r="I73" s="26"/>
      <c r="J73" s="8"/>
      <c r="K73" s="26"/>
      <c r="L73" s="8"/>
      <c r="M73" s="26"/>
      <c r="N73" s="8"/>
      <c r="O73" s="26"/>
      <c r="P73" s="26"/>
      <c r="Q73" s="26"/>
      <c r="R73" s="26"/>
      <c r="S73" s="26"/>
      <c r="T73" s="26"/>
      <c r="U73" s="26"/>
      <c r="V73" s="26"/>
      <c r="W73" s="8"/>
      <c r="X73" s="8"/>
      <c r="Y73" s="2" t="s">
        <v>52</v>
      </c>
      <c r="Z73" s="2" t="s">
        <v>52</v>
      </c>
      <c r="AA73" s="27"/>
      <c r="AB73" s="2" t="s">
        <v>52</v>
      </c>
    </row>
    <row r="74" spans="1:28" ht="30" customHeight="1">
      <c r="A74" s="8" t="s">
        <v>778</v>
      </c>
      <c r="B74" s="8" t="s">
        <v>165</v>
      </c>
      <c r="C74" s="8" t="s">
        <v>777</v>
      </c>
      <c r="D74" s="25" t="s">
        <v>167</v>
      </c>
      <c r="E74" s="26"/>
      <c r="F74" s="8"/>
      <c r="G74" s="26"/>
      <c r="H74" s="8"/>
      <c r="I74" s="26"/>
      <c r="J74" s="8"/>
      <c r="K74" s="26"/>
      <c r="L74" s="8"/>
      <c r="M74" s="26"/>
      <c r="N74" s="8"/>
      <c r="O74" s="26"/>
      <c r="P74" s="26"/>
      <c r="Q74" s="26"/>
      <c r="R74" s="26"/>
      <c r="S74" s="26"/>
      <c r="T74" s="26"/>
      <c r="U74" s="26"/>
      <c r="V74" s="26"/>
      <c r="W74" s="8"/>
      <c r="X74" s="8"/>
      <c r="Y74" s="2" t="s">
        <v>52</v>
      </c>
      <c r="Z74" s="2" t="s">
        <v>52</v>
      </c>
      <c r="AA74" s="27"/>
      <c r="AB74" s="2" t="s">
        <v>52</v>
      </c>
    </row>
    <row r="75" spans="1:28" ht="30" customHeight="1">
      <c r="A75" s="8" t="s">
        <v>780</v>
      </c>
      <c r="B75" s="8" t="s">
        <v>197</v>
      </c>
      <c r="C75" s="8" t="s">
        <v>198</v>
      </c>
      <c r="D75" s="25" t="s">
        <v>167</v>
      </c>
      <c r="E75" s="26"/>
      <c r="F75" s="8"/>
      <c r="G75" s="26"/>
      <c r="H75" s="8"/>
      <c r="I75" s="26"/>
      <c r="J75" s="8"/>
      <c r="K75" s="26"/>
      <c r="L75" s="8"/>
      <c r="M75" s="26"/>
      <c r="N75" s="8"/>
      <c r="O75" s="26"/>
      <c r="P75" s="26"/>
      <c r="Q75" s="26"/>
      <c r="R75" s="26"/>
      <c r="S75" s="26"/>
      <c r="T75" s="26"/>
      <c r="U75" s="26"/>
      <c r="V75" s="26"/>
      <c r="W75" s="8"/>
      <c r="X75" s="8"/>
      <c r="Y75" s="2" t="s">
        <v>52</v>
      </c>
      <c r="Z75" s="2" t="s">
        <v>52</v>
      </c>
      <c r="AA75" s="27"/>
      <c r="AB75" s="2" t="s">
        <v>52</v>
      </c>
    </row>
    <row r="76" spans="1:28" ht="30" customHeight="1">
      <c r="A76" s="8" t="s">
        <v>782</v>
      </c>
      <c r="B76" s="8" t="s">
        <v>165</v>
      </c>
      <c r="C76" s="8" t="s">
        <v>207</v>
      </c>
      <c r="D76" s="25" t="s">
        <v>167</v>
      </c>
      <c r="E76" s="26"/>
      <c r="F76" s="8"/>
      <c r="G76" s="26"/>
      <c r="H76" s="8"/>
      <c r="I76" s="26"/>
      <c r="J76" s="8"/>
      <c r="K76" s="26"/>
      <c r="L76" s="8"/>
      <c r="M76" s="26"/>
      <c r="N76" s="8"/>
      <c r="O76" s="26"/>
      <c r="P76" s="26"/>
      <c r="Q76" s="26"/>
      <c r="R76" s="26"/>
      <c r="S76" s="26"/>
      <c r="T76" s="26"/>
      <c r="U76" s="26"/>
      <c r="V76" s="26"/>
      <c r="W76" s="8"/>
      <c r="X76" s="8"/>
      <c r="Y76" s="2" t="s">
        <v>52</v>
      </c>
      <c r="Z76" s="2" t="s">
        <v>52</v>
      </c>
      <c r="AA76" s="27"/>
      <c r="AB76" s="2" t="s">
        <v>52</v>
      </c>
    </row>
    <row r="77" spans="1:28" ht="30" customHeight="1">
      <c r="A77" s="8" t="s">
        <v>1601</v>
      </c>
      <c r="B77" s="8" t="s">
        <v>117</v>
      </c>
      <c r="C77" s="8" t="s">
        <v>1600</v>
      </c>
      <c r="D77" s="25" t="s">
        <v>119</v>
      </c>
      <c r="E77" s="26"/>
      <c r="F77" s="8"/>
      <c r="G77" s="26"/>
      <c r="H77" s="8"/>
      <c r="I77" s="26"/>
      <c r="J77" s="8"/>
      <c r="K77" s="26"/>
      <c r="L77" s="8"/>
      <c r="M77" s="26"/>
      <c r="N77" s="8"/>
      <c r="O77" s="26"/>
      <c r="P77" s="26"/>
      <c r="Q77" s="26"/>
      <c r="R77" s="26"/>
      <c r="S77" s="26"/>
      <c r="T77" s="26"/>
      <c r="U77" s="26"/>
      <c r="V77" s="26"/>
      <c r="W77" s="8"/>
      <c r="X77" s="8"/>
      <c r="Y77" s="2" t="s">
        <v>52</v>
      </c>
      <c r="Z77" s="2" t="s">
        <v>52</v>
      </c>
      <c r="AA77" s="27"/>
      <c r="AB77" s="2" t="s">
        <v>52</v>
      </c>
    </row>
    <row r="78" spans="1:28" ht="30" customHeight="1">
      <c r="A78" s="8" t="s">
        <v>1607</v>
      </c>
      <c r="B78" s="8" t="s">
        <v>117</v>
      </c>
      <c r="C78" s="8" t="s">
        <v>1606</v>
      </c>
      <c r="D78" s="25" t="s">
        <v>119</v>
      </c>
      <c r="E78" s="26"/>
      <c r="F78" s="8"/>
      <c r="G78" s="26"/>
      <c r="H78" s="8"/>
      <c r="I78" s="26"/>
      <c r="J78" s="8"/>
      <c r="K78" s="26"/>
      <c r="L78" s="8"/>
      <c r="M78" s="26"/>
      <c r="N78" s="8"/>
      <c r="O78" s="26"/>
      <c r="P78" s="26"/>
      <c r="Q78" s="26"/>
      <c r="R78" s="26"/>
      <c r="S78" s="26"/>
      <c r="T78" s="26"/>
      <c r="U78" s="26"/>
      <c r="V78" s="26"/>
      <c r="W78" s="8"/>
      <c r="X78" s="8"/>
      <c r="Y78" s="2" t="s">
        <v>52</v>
      </c>
      <c r="Z78" s="2" t="s">
        <v>52</v>
      </c>
      <c r="AA78" s="27"/>
      <c r="AB78" s="2" t="s">
        <v>52</v>
      </c>
    </row>
    <row r="79" spans="1:28" ht="30" customHeight="1">
      <c r="A79" s="8" t="s">
        <v>1614</v>
      </c>
      <c r="B79" s="8" t="s">
        <v>254</v>
      </c>
      <c r="C79" s="8" t="s">
        <v>1613</v>
      </c>
      <c r="D79" s="25" t="s">
        <v>119</v>
      </c>
      <c r="E79" s="26"/>
      <c r="F79" s="8"/>
      <c r="G79" s="26"/>
      <c r="H79" s="8"/>
      <c r="I79" s="26"/>
      <c r="J79" s="8"/>
      <c r="K79" s="26"/>
      <c r="L79" s="8"/>
      <c r="M79" s="26"/>
      <c r="N79" s="8"/>
      <c r="O79" s="26"/>
      <c r="P79" s="26"/>
      <c r="Q79" s="26"/>
      <c r="R79" s="26"/>
      <c r="S79" s="26"/>
      <c r="T79" s="26"/>
      <c r="U79" s="26"/>
      <c r="V79" s="26"/>
      <c r="W79" s="8"/>
      <c r="X79" s="8"/>
      <c r="Y79" s="2" t="s">
        <v>52</v>
      </c>
      <c r="Z79" s="2" t="s">
        <v>52</v>
      </c>
      <c r="AA79" s="27"/>
      <c r="AB79" s="2" t="s">
        <v>52</v>
      </c>
    </row>
    <row r="80" spans="1:28" ht="30" customHeight="1">
      <c r="A80" s="8" t="s">
        <v>1585</v>
      </c>
      <c r="B80" s="8" t="s">
        <v>1583</v>
      </c>
      <c r="C80" s="8" t="s">
        <v>1584</v>
      </c>
      <c r="D80" s="25" t="s">
        <v>119</v>
      </c>
      <c r="E80" s="26"/>
      <c r="F80" s="8"/>
      <c r="G80" s="26"/>
      <c r="H80" s="8"/>
      <c r="I80" s="26"/>
      <c r="J80" s="8"/>
      <c r="K80" s="26"/>
      <c r="L80" s="8"/>
      <c r="M80" s="26"/>
      <c r="N80" s="8"/>
      <c r="O80" s="26"/>
      <c r="P80" s="26"/>
      <c r="Q80" s="26"/>
      <c r="R80" s="26"/>
      <c r="S80" s="26"/>
      <c r="T80" s="26"/>
      <c r="U80" s="26"/>
      <c r="V80" s="26"/>
      <c r="W80" s="8"/>
      <c r="X80" s="8"/>
      <c r="Y80" s="2" t="s">
        <v>52</v>
      </c>
      <c r="Z80" s="2" t="s">
        <v>52</v>
      </c>
      <c r="AA80" s="27"/>
      <c r="AB80" s="2" t="s">
        <v>52</v>
      </c>
    </row>
    <row r="81" spans="1:28" ht="30" customHeight="1">
      <c r="A81" s="8" t="s">
        <v>1591</v>
      </c>
      <c r="B81" s="8" t="s">
        <v>1583</v>
      </c>
      <c r="C81" s="8" t="s">
        <v>1590</v>
      </c>
      <c r="D81" s="25" t="s">
        <v>119</v>
      </c>
      <c r="E81" s="26"/>
      <c r="F81" s="8"/>
      <c r="G81" s="26"/>
      <c r="H81" s="8"/>
      <c r="I81" s="26"/>
      <c r="J81" s="8"/>
      <c r="K81" s="26"/>
      <c r="L81" s="8"/>
      <c r="M81" s="26"/>
      <c r="N81" s="8"/>
      <c r="O81" s="26"/>
      <c r="P81" s="26"/>
      <c r="Q81" s="26"/>
      <c r="R81" s="26"/>
      <c r="S81" s="26"/>
      <c r="T81" s="26"/>
      <c r="U81" s="26"/>
      <c r="V81" s="26"/>
      <c r="W81" s="8"/>
      <c r="X81" s="8"/>
      <c r="Y81" s="2" t="s">
        <v>52</v>
      </c>
      <c r="Z81" s="2" t="s">
        <v>52</v>
      </c>
      <c r="AA81" s="27"/>
      <c r="AB81" s="2" t="s">
        <v>52</v>
      </c>
    </row>
    <row r="82" spans="1:28" ht="30" customHeight="1">
      <c r="A82" s="8" t="s">
        <v>1566</v>
      </c>
      <c r="B82" s="8" t="s">
        <v>1564</v>
      </c>
      <c r="C82" s="8" t="s">
        <v>1565</v>
      </c>
      <c r="D82" s="25" t="s">
        <v>119</v>
      </c>
      <c r="E82" s="26"/>
      <c r="F82" s="8"/>
      <c r="G82" s="26"/>
      <c r="H82" s="8"/>
      <c r="I82" s="26"/>
      <c r="J82" s="8"/>
      <c r="K82" s="26"/>
      <c r="L82" s="8"/>
      <c r="M82" s="26"/>
      <c r="N82" s="8"/>
      <c r="O82" s="26"/>
      <c r="P82" s="26"/>
      <c r="Q82" s="26"/>
      <c r="R82" s="26"/>
      <c r="S82" s="26"/>
      <c r="T82" s="26"/>
      <c r="U82" s="26"/>
      <c r="V82" s="26"/>
      <c r="W82" s="8"/>
      <c r="X82" s="8"/>
      <c r="Y82" s="2" t="s">
        <v>52</v>
      </c>
      <c r="Z82" s="2" t="s">
        <v>52</v>
      </c>
      <c r="AA82" s="27"/>
      <c r="AB82" s="2" t="s">
        <v>52</v>
      </c>
    </row>
    <row r="83" spans="1:28" ht="30" customHeight="1">
      <c r="A83" s="8" t="s">
        <v>1575</v>
      </c>
      <c r="B83" s="8" t="s">
        <v>1564</v>
      </c>
      <c r="C83" s="8" t="s">
        <v>1574</v>
      </c>
      <c r="D83" s="25" t="s">
        <v>119</v>
      </c>
      <c r="E83" s="26"/>
      <c r="F83" s="8"/>
      <c r="G83" s="26"/>
      <c r="H83" s="8"/>
      <c r="I83" s="26"/>
      <c r="J83" s="8"/>
      <c r="K83" s="26"/>
      <c r="L83" s="8"/>
      <c r="M83" s="26"/>
      <c r="N83" s="8"/>
      <c r="O83" s="26"/>
      <c r="P83" s="26"/>
      <c r="Q83" s="26"/>
      <c r="R83" s="26"/>
      <c r="S83" s="26"/>
      <c r="T83" s="26"/>
      <c r="U83" s="26"/>
      <c r="V83" s="26"/>
      <c r="W83" s="8"/>
      <c r="X83" s="8"/>
      <c r="Y83" s="2" t="s">
        <v>52</v>
      </c>
      <c r="Z83" s="2" t="s">
        <v>52</v>
      </c>
      <c r="AA83" s="27"/>
      <c r="AB83" s="2" t="s">
        <v>52</v>
      </c>
    </row>
    <row r="84" spans="1:28" ht="30" customHeight="1">
      <c r="A84" s="8" t="s">
        <v>1569</v>
      </c>
      <c r="B84" s="8" t="s">
        <v>1564</v>
      </c>
      <c r="C84" s="8" t="s">
        <v>1568</v>
      </c>
      <c r="D84" s="25" t="s">
        <v>119</v>
      </c>
      <c r="E84" s="26"/>
      <c r="F84" s="8"/>
      <c r="G84" s="26"/>
      <c r="H84" s="8"/>
      <c r="I84" s="26"/>
      <c r="J84" s="8"/>
      <c r="K84" s="26"/>
      <c r="L84" s="8"/>
      <c r="M84" s="26"/>
      <c r="N84" s="8"/>
      <c r="O84" s="26"/>
      <c r="P84" s="26"/>
      <c r="Q84" s="26"/>
      <c r="R84" s="26"/>
      <c r="S84" s="26"/>
      <c r="T84" s="26"/>
      <c r="U84" s="26"/>
      <c r="V84" s="26"/>
      <c r="W84" s="8"/>
      <c r="X84" s="8"/>
      <c r="Y84" s="2" t="s">
        <v>52</v>
      </c>
      <c r="Z84" s="2" t="s">
        <v>52</v>
      </c>
      <c r="AA84" s="27"/>
      <c r="AB84" s="2" t="s">
        <v>52</v>
      </c>
    </row>
    <row r="85" spans="1:28" ht="30" customHeight="1">
      <c r="A85" s="8" t="s">
        <v>1578</v>
      </c>
      <c r="B85" s="8" t="s">
        <v>1564</v>
      </c>
      <c r="C85" s="8" t="s">
        <v>1577</v>
      </c>
      <c r="D85" s="25" t="s">
        <v>119</v>
      </c>
      <c r="E85" s="26"/>
      <c r="F85" s="8"/>
      <c r="G85" s="26"/>
      <c r="H85" s="8"/>
      <c r="I85" s="26"/>
      <c r="J85" s="8"/>
      <c r="K85" s="26"/>
      <c r="L85" s="8"/>
      <c r="M85" s="26"/>
      <c r="N85" s="8"/>
      <c r="O85" s="26"/>
      <c r="P85" s="26"/>
      <c r="Q85" s="26"/>
      <c r="R85" s="26"/>
      <c r="S85" s="26"/>
      <c r="T85" s="26"/>
      <c r="U85" s="26"/>
      <c r="V85" s="26"/>
      <c r="W85" s="8"/>
      <c r="X85" s="8"/>
      <c r="Y85" s="2" t="s">
        <v>52</v>
      </c>
      <c r="Z85" s="2" t="s">
        <v>52</v>
      </c>
      <c r="AA85" s="27"/>
      <c r="AB85" s="2" t="s">
        <v>52</v>
      </c>
    </row>
    <row r="86" spans="1:28" ht="30" customHeight="1">
      <c r="A86" s="8" t="s">
        <v>1594</v>
      </c>
      <c r="B86" s="8" t="s">
        <v>1564</v>
      </c>
      <c r="C86" s="8" t="s">
        <v>1593</v>
      </c>
      <c r="D86" s="25" t="s">
        <v>119</v>
      </c>
      <c r="E86" s="26"/>
      <c r="F86" s="8"/>
      <c r="G86" s="26"/>
      <c r="H86" s="8"/>
      <c r="I86" s="26"/>
      <c r="J86" s="8"/>
      <c r="K86" s="26"/>
      <c r="L86" s="8"/>
      <c r="M86" s="26"/>
      <c r="N86" s="8"/>
      <c r="O86" s="26"/>
      <c r="P86" s="26"/>
      <c r="Q86" s="26"/>
      <c r="R86" s="26"/>
      <c r="S86" s="26"/>
      <c r="T86" s="26"/>
      <c r="U86" s="26"/>
      <c r="V86" s="26"/>
      <c r="W86" s="8"/>
      <c r="X86" s="8"/>
      <c r="Y86" s="2" t="s">
        <v>52</v>
      </c>
      <c r="Z86" s="2" t="s">
        <v>52</v>
      </c>
      <c r="AA86" s="27"/>
      <c r="AB86" s="2" t="s">
        <v>52</v>
      </c>
    </row>
    <row r="87" spans="1:28" ht="30" customHeight="1">
      <c r="A87" s="8" t="s">
        <v>1513</v>
      </c>
      <c r="B87" s="8" t="s">
        <v>1508</v>
      </c>
      <c r="C87" s="8" t="s">
        <v>1512</v>
      </c>
      <c r="D87" s="25" t="s">
        <v>119</v>
      </c>
      <c r="E87" s="26"/>
      <c r="F87" s="8"/>
      <c r="G87" s="26"/>
      <c r="H87" s="8"/>
      <c r="I87" s="26"/>
      <c r="J87" s="8"/>
      <c r="K87" s="26"/>
      <c r="L87" s="8"/>
      <c r="M87" s="26"/>
      <c r="N87" s="8"/>
      <c r="O87" s="26"/>
      <c r="P87" s="26"/>
      <c r="Q87" s="26"/>
      <c r="R87" s="26"/>
      <c r="S87" s="26"/>
      <c r="T87" s="26"/>
      <c r="U87" s="26"/>
      <c r="V87" s="26"/>
      <c r="W87" s="8"/>
      <c r="X87" s="8"/>
      <c r="Y87" s="2" t="s">
        <v>52</v>
      </c>
      <c r="Z87" s="2" t="s">
        <v>52</v>
      </c>
      <c r="AA87" s="27"/>
      <c r="AB87" s="2" t="s">
        <v>52</v>
      </c>
    </row>
    <row r="88" spans="1:28" ht="30" customHeight="1">
      <c r="A88" s="8" t="s">
        <v>1510</v>
      </c>
      <c r="B88" s="8" t="s">
        <v>1508</v>
      </c>
      <c r="C88" s="8" t="s">
        <v>1509</v>
      </c>
      <c r="D88" s="25" t="s">
        <v>119</v>
      </c>
      <c r="E88" s="26"/>
      <c r="F88" s="8"/>
      <c r="G88" s="26"/>
      <c r="H88" s="8"/>
      <c r="I88" s="26"/>
      <c r="J88" s="8"/>
      <c r="K88" s="26"/>
      <c r="L88" s="8"/>
      <c r="M88" s="26"/>
      <c r="N88" s="8"/>
      <c r="O88" s="26"/>
      <c r="P88" s="26"/>
      <c r="Q88" s="26"/>
      <c r="R88" s="26"/>
      <c r="S88" s="26"/>
      <c r="T88" s="26"/>
      <c r="U88" s="26"/>
      <c r="V88" s="26"/>
      <c r="W88" s="8"/>
      <c r="X88" s="8"/>
      <c r="Y88" s="2" t="s">
        <v>52</v>
      </c>
      <c r="Z88" s="2" t="s">
        <v>52</v>
      </c>
      <c r="AA88" s="27"/>
      <c r="AB88" s="2" t="s">
        <v>52</v>
      </c>
    </row>
    <row r="89" spans="1:28" ht="30" customHeight="1">
      <c r="A89" s="8" t="s">
        <v>1633</v>
      </c>
      <c r="B89" s="8" t="s">
        <v>501</v>
      </c>
      <c r="C89" s="8" t="s">
        <v>1632</v>
      </c>
      <c r="D89" s="25" t="s">
        <v>119</v>
      </c>
      <c r="E89" s="26"/>
      <c r="F89" s="8"/>
      <c r="G89" s="26"/>
      <c r="H89" s="8"/>
      <c r="I89" s="26"/>
      <c r="J89" s="8"/>
      <c r="K89" s="26"/>
      <c r="L89" s="8"/>
      <c r="M89" s="26"/>
      <c r="N89" s="8"/>
      <c r="O89" s="26"/>
      <c r="P89" s="26"/>
      <c r="Q89" s="26"/>
      <c r="R89" s="26"/>
      <c r="S89" s="26"/>
      <c r="T89" s="26"/>
      <c r="U89" s="26"/>
      <c r="V89" s="26"/>
      <c r="W89" s="8"/>
      <c r="X89" s="8"/>
      <c r="Y89" s="2" t="s">
        <v>52</v>
      </c>
      <c r="Z89" s="2" t="s">
        <v>52</v>
      </c>
      <c r="AA89" s="27"/>
      <c r="AB89" s="2" t="s">
        <v>52</v>
      </c>
    </row>
    <row r="90" spans="1:28" ht="30" customHeight="1">
      <c r="A90" s="8" t="s">
        <v>1639</v>
      </c>
      <c r="B90" s="8" t="s">
        <v>501</v>
      </c>
      <c r="C90" s="8" t="s">
        <v>1638</v>
      </c>
      <c r="D90" s="25" t="s">
        <v>119</v>
      </c>
      <c r="E90" s="26"/>
      <c r="F90" s="8"/>
      <c r="G90" s="26"/>
      <c r="H90" s="8"/>
      <c r="I90" s="26"/>
      <c r="J90" s="8"/>
      <c r="K90" s="26"/>
      <c r="L90" s="8"/>
      <c r="M90" s="26"/>
      <c r="N90" s="8"/>
      <c r="O90" s="26"/>
      <c r="P90" s="26"/>
      <c r="Q90" s="26"/>
      <c r="R90" s="26"/>
      <c r="S90" s="26"/>
      <c r="T90" s="26"/>
      <c r="U90" s="26"/>
      <c r="V90" s="26"/>
      <c r="W90" s="8"/>
      <c r="X90" s="8"/>
      <c r="Y90" s="2" t="s">
        <v>52</v>
      </c>
      <c r="Z90" s="2" t="s">
        <v>52</v>
      </c>
      <c r="AA90" s="27"/>
      <c r="AB90" s="2" t="s">
        <v>52</v>
      </c>
    </row>
    <row r="91" spans="1:28" ht="30" customHeight="1">
      <c r="A91" s="8" t="s">
        <v>1621</v>
      </c>
      <c r="B91" s="8" t="s">
        <v>501</v>
      </c>
      <c r="C91" s="8" t="s">
        <v>1620</v>
      </c>
      <c r="D91" s="25" t="s">
        <v>119</v>
      </c>
      <c r="E91" s="26"/>
      <c r="F91" s="8"/>
      <c r="G91" s="26"/>
      <c r="H91" s="8"/>
      <c r="I91" s="26"/>
      <c r="J91" s="8"/>
      <c r="K91" s="26"/>
      <c r="L91" s="8"/>
      <c r="M91" s="26"/>
      <c r="N91" s="8"/>
      <c r="O91" s="26"/>
      <c r="P91" s="26"/>
      <c r="Q91" s="26"/>
      <c r="R91" s="26"/>
      <c r="S91" s="26"/>
      <c r="T91" s="26"/>
      <c r="U91" s="26"/>
      <c r="V91" s="26"/>
      <c r="W91" s="8"/>
      <c r="X91" s="8"/>
      <c r="Y91" s="2" t="s">
        <v>52</v>
      </c>
      <c r="Z91" s="2" t="s">
        <v>52</v>
      </c>
      <c r="AA91" s="27"/>
      <c r="AB91" s="2" t="s">
        <v>52</v>
      </c>
    </row>
    <row r="92" spans="1:28" ht="30" customHeight="1">
      <c r="A92" s="8" t="s">
        <v>1627</v>
      </c>
      <c r="B92" s="8" t="s">
        <v>501</v>
      </c>
      <c r="C92" s="8" t="s">
        <v>1626</v>
      </c>
      <c r="D92" s="25" t="s">
        <v>119</v>
      </c>
      <c r="E92" s="26"/>
      <c r="F92" s="8"/>
      <c r="G92" s="26"/>
      <c r="H92" s="8"/>
      <c r="I92" s="26"/>
      <c r="J92" s="8"/>
      <c r="K92" s="26"/>
      <c r="L92" s="8"/>
      <c r="M92" s="26"/>
      <c r="N92" s="8"/>
      <c r="O92" s="26"/>
      <c r="P92" s="26"/>
      <c r="Q92" s="26"/>
      <c r="R92" s="26"/>
      <c r="S92" s="26"/>
      <c r="T92" s="26"/>
      <c r="U92" s="26"/>
      <c r="V92" s="26"/>
      <c r="W92" s="8"/>
      <c r="X92" s="8"/>
      <c r="Y92" s="2" t="s">
        <v>52</v>
      </c>
      <c r="Z92" s="2" t="s">
        <v>52</v>
      </c>
      <c r="AA92" s="27"/>
      <c r="AB92" s="2" t="s">
        <v>52</v>
      </c>
    </row>
    <row r="93" spans="1:28" ht="30" customHeight="1">
      <c r="A93" s="8" t="s">
        <v>1558</v>
      </c>
      <c r="B93" s="8" t="s">
        <v>1556</v>
      </c>
      <c r="C93" s="8" t="s">
        <v>1557</v>
      </c>
      <c r="D93" s="25" t="s">
        <v>450</v>
      </c>
      <c r="E93" s="26"/>
      <c r="F93" s="8"/>
      <c r="G93" s="26"/>
      <c r="H93" s="8"/>
      <c r="I93" s="26"/>
      <c r="J93" s="8"/>
      <c r="K93" s="26"/>
      <c r="L93" s="8"/>
      <c r="M93" s="26"/>
      <c r="N93" s="8"/>
      <c r="O93" s="26"/>
      <c r="P93" s="26"/>
      <c r="Q93" s="26"/>
      <c r="R93" s="26"/>
      <c r="S93" s="26"/>
      <c r="T93" s="26"/>
      <c r="U93" s="26"/>
      <c r="V93" s="26"/>
      <c r="W93" s="8"/>
      <c r="X93" s="8"/>
      <c r="Y93" s="2" t="s">
        <v>52</v>
      </c>
      <c r="Z93" s="2" t="s">
        <v>52</v>
      </c>
      <c r="AA93" s="27"/>
      <c r="AB93" s="2" t="s">
        <v>52</v>
      </c>
    </row>
    <row r="94" spans="1:28" ht="30" customHeight="1">
      <c r="A94" s="8" t="s">
        <v>1410</v>
      </c>
      <c r="B94" s="8" t="s">
        <v>555</v>
      </c>
      <c r="C94" s="8" t="s">
        <v>1409</v>
      </c>
      <c r="D94" s="25" t="s">
        <v>119</v>
      </c>
      <c r="E94" s="26"/>
      <c r="F94" s="8"/>
      <c r="G94" s="26"/>
      <c r="H94" s="8"/>
      <c r="I94" s="26"/>
      <c r="J94" s="8"/>
      <c r="K94" s="26"/>
      <c r="L94" s="8"/>
      <c r="M94" s="26"/>
      <c r="N94" s="8"/>
      <c r="O94" s="26"/>
      <c r="P94" s="26"/>
      <c r="Q94" s="26"/>
      <c r="R94" s="26"/>
      <c r="S94" s="26"/>
      <c r="T94" s="26"/>
      <c r="U94" s="26"/>
      <c r="V94" s="26"/>
      <c r="W94" s="8"/>
      <c r="X94" s="8"/>
      <c r="Y94" s="2" t="s">
        <v>52</v>
      </c>
      <c r="Z94" s="2" t="s">
        <v>52</v>
      </c>
      <c r="AA94" s="27"/>
      <c r="AB94" s="2" t="s">
        <v>52</v>
      </c>
    </row>
    <row r="95" spans="1:28" ht="30" customHeight="1">
      <c r="A95" s="8" t="s">
        <v>1417</v>
      </c>
      <c r="B95" s="8" t="s">
        <v>555</v>
      </c>
      <c r="C95" s="8" t="s">
        <v>1416</v>
      </c>
      <c r="D95" s="25" t="s">
        <v>119</v>
      </c>
      <c r="E95" s="26"/>
      <c r="F95" s="8"/>
      <c r="G95" s="26"/>
      <c r="H95" s="8"/>
      <c r="I95" s="26"/>
      <c r="J95" s="8"/>
      <c r="K95" s="26"/>
      <c r="L95" s="8"/>
      <c r="M95" s="26"/>
      <c r="N95" s="8"/>
      <c r="O95" s="26"/>
      <c r="P95" s="26"/>
      <c r="Q95" s="26"/>
      <c r="R95" s="26"/>
      <c r="S95" s="26"/>
      <c r="T95" s="26"/>
      <c r="U95" s="26"/>
      <c r="V95" s="26"/>
      <c r="W95" s="8"/>
      <c r="X95" s="8"/>
      <c r="Y95" s="2" t="s">
        <v>52</v>
      </c>
      <c r="Z95" s="2" t="s">
        <v>52</v>
      </c>
      <c r="AA95" s="27"/>
      <c r="AB95" s="2" t="s">
        <v>52</v>
      </c>
    </row>
    <row r="96" spans="1:28" ht="30" customHeight="1">
      <c r="A96" s="8" t="s">
        <v>1540</v>
      </c>
      <c r="B96" s="8" t="s">
        <v>1538</v>
      </c>
      <c r="C96" s="8" t="s">
        <v>1539</v>
      </c>
      <c r="D96" s="25" t="s">
        <v>119</v>
      </c>
      <c r="E96" s="26"/>
      <c r="F96" s="8"/>
      <c r="G96" s="26"/>
      <c r="H96" s="8"/>
      <c r="I96" s="26"/>
      <c r="J96" s="8"/>
      <c r="K96" s="26"/>
      <c r="L96" s="8"/>
      <c r="M96" s="26"/>
      <c r="N96" s="8"/>
      <c r="O96" s="26"/>
      <c r="P96" s="26"/>
      <c r="Q96" s="26"/>
      <c r="R96" s="26"/>
      <c r="S96" s="26"/>
      <c r="T96" s="26"/>
      <c r="U96" s="26"/>
      <c r="V96" s="26"/>
      <c r="W96" s="8"/>
      <c r="X96" s="8"/>
      <c r="Y96" s="2" t="s">
        <v>52</v>
      </c>
      <c r="Z96" s="2" t="s">
        <v>52</v>
      </c>
      <c r="AA96" s="27"/>
      <c r="AB96" s="2" t="s">
        <v>52</v>
      </c>
    </row>
    <row r="97" spans="1:28" ht="30" customHeight="1">
      <c r="A97" s="8" t="s">
        <v>1522</v>
      </c>
      <c r="B97" s="8" t="s">
        <v>1520</v>
      </c>
      <c r="C97" s="8" t="s">
        <v>1521</v>
      </c>
      <c r="D97" s="25" t="s">
        <v>119</v>
      </c>
      <c r="E97" s="26"/>
      <c r="F97" s="8"/>
      <c r="G97" s="26"/>
      <c r="H97" s="8"/>
      <c r="I97" s="26"/>
      <c r="J97" s="8"/>
      <c r="K97" s="26"/>
      <c r="L97" s="8"/>
      <c r="M97" s="26"/>
      <c r="N97" s="8"/>
      <c r="O97" s="26"/>
      <c r="P97" s="26"/>
      <c r="Q97" s="26"/>
      <c r="R97" s="26"/>
      <c r="S97" s="26"/>
      <c r="T97" s="26"/>
      <c r="U97" s="26"/>
      <c r="V97" s="26"/>
      <c r="W97" s="8"/>
      <c r="X97" s="8"/>
      <c r="Y97" s="2" t="s">
        <v>52</v>
      </c>
      <c r="Z97" s="2" t="s">
        <v>52</v>
      </c>
      <c r="AA97" s="27"/>
      <c r="AB97" s="2" t="s">
        <v>52</v>
      </c>
    </row>
    <row r="98" spans="1:28" ht="30" customHeight="1">
      <c r="A98" s="8" t="s">
        <v>1646</v>
      </c>
      <c r="B98" s="8" t="s">
        <v>340</v>
      </c>
      <c r="C98" s="8" t="s">
        <v>1645</v>
      </c>
      <c r="D98" s="25" t="s">
        <v>119</v>
      </c>
      <c r="E98" s="26"/>
      <c r="F98" s="8"/>
      <c r="G98" s="26"/>
      <c r="H98" s="8"/>
      <c r="I98" s="26"/>
      <c r="J98" s="8"/>
      <c r="K98" s="26"/>
      <c r="L98" s="8"/>
      <c r="M98" s="26"/>
      <c r="N98" s="8"/>
      <c r="O98" s="26"/>
      <c r="P98" s="26"/>
      <c r="Q98" s="26"/>
      <c r="R98" s="26"/>
      <c r="S98" s="26"/>
      <c r="T98" s="26"/>
      <c r="U98" s="26"/>
      <c r="V98" s="26"/>
      <c r="W98" s="8"/>
      <c r="X98" s="8"/>
      <c r="Y98" s="2" t="s">
        <v>52</v>
      </c>
      <c r="Z98" s="2" t="s">
        <v>52</v>
      </c>
      <c r="AA98" s="27"/>
      <c r="AB98" s="2" t="s">
        <v>52</v>
      </c>
    </row>
    <row r="99" spans="1:28" ht="30" customHeight="1">
      <c r="A99" s="8" t="s">
        <v>1652</v>
      </c>
      <c r="B99" s="8" t="s">
        <v>340</v>
      </c>
      <c r="C99" s="8" t="s">
        <v>1651</v>
      </c>
      <c r="D99" s="25" t="s">
        <v>119</v>
      </c>
      <c r="E99" s="26"/>
      <c r="F99" s="8"/>
      <c r="G99" s="26"/>
      <c r="H99" s="8"/>
      <c r="I99" s="26"/>
      <c r="J99" s="8"/>
      <c r="K99" s="26"/>
      <c r="L99" s="8"/>
      <c r="M99" s="26"/>
      <c r="N99" s="8"/>
      <c r="O99" s="26"/>
      <c r="P99" s="26"/>
      <c r="Q99" s="26"/>
      <c r="R99" s="26"/>
      <c r="S99" s="26"/>
      <c r="T99" s="26"/>
      <c r="U99" s="26"/>
      <c r="V99" s="26"/>
      <c r="W99" s="8"/>
      <c r="X99" s="8"/>
      <c r="Y99" s="2" t="s">
        <v>52</v>
      </c>
      <c r="Z99" s="2" t="s">
        <v>52</v>
      </c>
      <c r="AA99" s="27"/>
      <c r="AB99" s="2" t="s">
        <v>52</v>
      </c>
    </row>
    <row r="100" spans="1:28" ht="30" customHeight="1">
      <c r="A100" s="8" t="s">
        <v>1658</v>
      </c>
      <c r="B100" s="8" t="s">
        <v>340</v>
      </c>
      <c r="C100" s="8" t="s">
        <v>1657</v>
      </c>
      <c r="D100" s="25" t="s">
        <v>119</v>
      </c>
      <c r="E100" s="26"/>
      <c r="F100" s="8"/>
      <c r="G100" s="26"/>
      <c r="H100" s="8"/>
      <c r="I100" s="26"/>
      <c r="J100" s="8"/>
      <c r="K100" s="26"/>
      <c r="L100" s="8"/>
      <c r="M100" s="26"/>
      <c r="N100" s="8"/>
      <c r="O100" s="26"/>
      <c r="P100" s="26"/>
      <c r="Q100" s="26"/>
      <c r="R100" s="26"/>
      <c r="S100" s="26"/>
      <c r="T100" s="26"/>
      <c r="U100" s="26"/>
      <c r="V100" s="26"/>
      <c r="W100" s="8"/>
      <c r="X100" s="8"/>
      <c r="Y100" s="2" t="s">
        <v>52</v>
      </c>
      <c r="Z100" s="2" t="s">
        <v>52</v>
      </c>
      <c r="AA100" s="27"/>
      <c r="AB100" s="2" t="s">
        <v>52</v>
      </c>
    </row>
    <row r="101" spans="1:28" ht="30" customHeight="1">
      <c r="A101" s="8" t="s">
        <v>1664</v>
      </c>
      <c r="B101" s="8" t="s">
        <v>340</v>
      </c>
      <c r="C101" s="8" t="s">
        <v>1663</v>
      </c>
      <c r="D101" s="25" t="s">
        <v>119</v>
      </c>
      <c r="E101" s="26"/>
      <c r="F101" s="8"/>
      <c r="G101" s="26"/>
      <c r="H101" s="8"/>
      <c r="I101" s="26"/>
      <c r="J101" s="8"/>
      <c r="K101" s="26"/>
      <c r="L101" s="8"/>
      <c r="M101" s="26"/>
      <c r="N101" s="8"/>
      <c r="O101" s="26"/>
      <c r="P101" s="26"/>
      <c r="Q101" s="26"/>
      <c r="R101" s="26"/>
      <c r="S101" s="26"/>
      <c r="T101" s="26"/>
      <c r="U101" s="26"/>
      <c r="V101" s="26"/>
      <c r="W101" s="8"/>
      <c r="X101" s="8"/>
      <c r="Y101" s="2" t="s">
        <v>52</v>
      </c>
      <c r="Z101" s="2" t="s">
        <v>52</v>
      </c>
      <c r="AA101" s="27"/>
      <c r="AB101" s="2" t="s">
        <v>52</v>
      </c>
    </row>
    <row r="102" spans="1:28" ht="30" customHeight="1">
      <c r="A102" s="8" t="s">
        <v>1670</v>
      </c>
      <c r="B102" s="8" t="s">
        <v>340</v>
      </c>
      <c r="C102" s="8" t="s">
        <v>1669</v>
      </c>
      <c r="D102" s="25" t="s">
        <v>119</v>
      </c>
      <c r="E102" s="26"/>
      <c r="F102" s="8"/>
      <c r="G102" s="26"/>
      <c r="H102" s="8"/>
      <c r="I102" s="26"/>
      <c r="J102" s="8"/>
      <c r="K102" s="26"/>
      <c r="L102" s="8"/>
      <c r="M102" s="26"/>
      <c r="N102" s="8"/>
      <c r="O102" s="26"/>
      <c r="P102" s="26"/>
      <c r="Q102" s="26"/>
      <c r="R102" s="26"/>
      <c r="S102" s="26"/>
      <c r="T102" s="26"/>
      <c r="U102" s="26"/>
      <c r="V102" s="26"/>
      <c r="W102" s="8"/>
      <c r="X102" s="8"/>
      <c r="Y102" s="2" t="s">
        <v>52</v>
      </c>
      <c r="Z102" s="2" t="s">
        <v>52</v>
      </c>
      <c r="AA102" s="27"/>
      <c r="AB102" s="2" t="s">
        <v>52</v>
      </c>
    </row>
    <row r="103" spans="1:28" ht="30" customHeight="1">
      <c r="A103" s="8" t="s">
        <v>1425</v>
      </c>
      <c r="B103" s="8" t="s">
        <v>1423</v>
      </c>
      <c r="C103" s="8" t="s">
        <v>1424</v>
      </c>
      <c r="D103" s="25" t="s">
        <v>61</v>
      </c>
      <c r="E103" s="26"/>
      <c r="F103" s="8"/>
      <c r="G103" s="26"/>
      <c r="H103" s="8"/>
      <c r="I103" s="26"/>
      <c r="J103" s="8"/>
      <c r="K103" s="26"/>
      <c r="L103" s="8"/>
      <c r="M103" s="26"/>
      <c r="N103" s="8"/>
      <c r="O103" s="26"/>
      <c r="P103" s="26"/>
      <c r="Q103" s="26"/>
      <c r="R103" s="26"/>
      <c r="S103" s="26"/>
      <c r="T103" s="26"/>
      <c r="U103" s="26"/>
      <c r="V103" s="26"/>
      <c r="W103" s="8"/>
      <c r="X103" s="8"/>
      <c r="Y103" s="2" t="s">
        <v>52</v>
      </c>
      <c r="Z103" s="2" t="s">
        <v>52</v>
      </c>
      <c r="AA103" s="27"/>
      <c r="AB103" s="2" t="s">
        <v>52</v>
      </c>
    </row>
    <row r="104" spans="1:28" ht="30" customHeight="1">
      <c r="A104" s="8" t="s">
        <v>1431</v>
      </c>
      <c r="B104" s="8" t="s">
        <v>1423</v>
      </c>
      <c r="C104" s="8" t="s">
        <v>1430</v>
      </c>
      <c r="D104" s="25" t="s">
        <v>61</v>
      </c>
      <c r="E104" s="26"/>
      <c r="F104" s="8"/>
      <c r="G104" s="26"/>
      <c r="H104" s="8"/>
      <c r="I104" s="26"/>
      <c r="J104" s="8"/>
      <c r="K104" s="26"/>
      <c r="L104" s="8"/>
      <c r="M104" s="26"/>
      <c r="N104" s="8"/>
      <c r="O104" s="26"/>
      <c r="P104" s="26"/>
      <c r="Q104" s="26"/>
      <c r="R104" s="26"/>
      <c r="S104" s="26"/>
      <c r="T104" s="26"/>
      <c r="U104" s="26"/>
      <c r="V104" s="26"/>
      <c r="W104" s="8"/>
      <c r="X104" s="8"/>
      <c r="Y104" s="2" t="s">
        <v>52</v>
      </c>
      <c r="Z104" s="2" t="s">
        <v>52</v>
      </c>
      <c r="AA104" s="27"/>
      <c r="AB104" s="2" t="s">
        <v>52</v>
      </c>
    </row>
    <row r="105" spans="1:28" ht="30" customHeight="1">
      <c r="A105" s="8" t="s">
        <v>1439</v>
      </c>
      <c r="B105" s="8" t="s">
        <v>1437</v>
      </c>
      <c r="C105" s="8" t="s">
        <v>1438</v>
      </c>
      <c r="D105" s="25" t="s">
        <v>96</v>
      </c>
      <c r="E105" s="26"/>
      <c r="F105" s="8"/>
      <c r="G105" s="26"/>
      <c r="H105" s="8"/>
      <c r="I105" s="26"/>
      <c r="J105" s="8"/>
      <c r="K105" s="26"/>
      <c r="L105" s="8"/>
      <c r="M105" s="26"/>
      <c r="N105" s="8"/>
      <c r="O105" s="26"/>
      <c r="P105" s="26"/>
      <c r="Q105" s="26"/>
      <c r="R105" s="26"/>
      <c r="S105" s="26"/>
      <c r="T105" s="26"/>
      <c r="U105" s="26"/>
      <c r="V105" s="26"/>
      <c r="W105" s="8"/>
      <c r="X105" s="8"/>
      <c r="Y105" s="2" t="s">
        <v>52</v>
      </c>
      <c r="Z105" s="2" t="s">
        <v>52</v>
      </c>
      <c r="AA105" s="27"/>
      <c r="AB105" s="2" t="s">
        <v>52</v>
      </c>
    </row>
    <row r="106" spans="1:28" ht="30" customHeight="1">
      <c r="A106" s="8" t="s">
        <v>1445</v>
      </c>
      <c r="B106" s="8" t="s">
        <v>704</v>
      </c>
      <c r="C106" s="8" t="s">
        <v>1444</v>
      </c>
      <c r="D106" s="25" t="s">
        <v>61</v>
      </c>
      <c r="E106" s="26"/>
      <c r="F106" s="8"/>
      <c r="G106" s="26"/>
      <c r="H106" s="8"/>
      <c r="I106" s="26"/>
      <c r="J106" s="8"/>
      <c r="K106" s="26"/>
      <c r="L106" s="8"/>
      <c r="M106" s="26"/>
      <c r="N106" s="8"/>
      <c r="O106" s="26"/>
      <c r="P106" s="26"/>
      <c r="Q106" s="26"/>
      <c r="R106" s="26"/>
      <c r="S106" s="26"/>
      <c r="T106" s="26"/>
      <c r="U106" s="26"/>
      <c r="V106" s="26"/>
      <c r="W106" s="8"/>
      <c r="X106" s="8"/>
      <c r="Y106" s="2" t="s">
        <v>52</v>
      </c>
      <c r="Z106" s="2" t="s">
        <v>52</v>
      </c>
      <c r="AA106" s="27"/>
      <c r="AB106" s="2" t="s">
        <v>52</v>
      </c>
    </row>
    <row r="107" spans="1:28" ht="30" customHeight="1">
      <c r="A107" s="8" t="s">
        <v>1451</v>
      </c>
      <c r="B107" s="8" t="s">
        <v>704</v>
      </c>
      <c r="C107" s="8" t="s">
        <v>1450</v>
      </c>
      <c r="D107" s="25" t="s">
        <v>61</v>
      </c>
      <c r="E107" s="26"/>
      <c r="F107" s="8"/>
      <c r="G107" s="26"/>
      <c r="H107" s="8"/>
      <c r="I107" s="26"/>
      <c r="J107" s="8"/>
      <c r="K107" s="26"/>
      <c r="L107" s="8"/>
      <c r="M107" s="26"/>
      <c r="N107" s="8"/>
      <c r="O107" s="26"/>
      <c r="P107" s="26"/>
      <c r="Q107" s="26"/>
      <c r="R107" s="26"/>
      <c r="S107" s="26"/>
      <c r="T107" s="26"/>
      <c r="U107" s="26"/>
      <c r="V107" s="26"/>
      <c r="W107" s="8"/>
      <c r="X107" s="8"/>
      <c r="Y107" s="2" t="s">
        <v>52</v>
      </c>
      <c r="Z107" s="2" t="s">
        <v>52</v>
      </c>
      <c r="AA107" s="27"/>
      <c r="AB107" s="2" t="s">
        <v>52</v>
      </c>
    </row>
    <row r="108" spans="1:28" ht="30" customHeight="1">
      <c r="A108" s="8" t="s">
        <v>1457</v>
      </c>
      <c r="B108" s="8" t="s">
        <v>739</v>
      </c>
      <c r="C108" s="8" t="s">
        <v>1456</v>
      </c>
      <c r="D108" s="25" t="s">
        <v>61</v>
      </c>
      <c r="E108" s="26"/>
      <c r="F108" s="8"/>
      <c r="G108" s="26"/>
      <c r="H108" s="8"/>
      <c r="I108" s="26"/>
      <c r="J108" s="8"/>
      <c r="K108" s="26"/>
      <c r="L108" s="8"/>
      <c r="M108" s="26"/>
      <c r="N108" s="8"/>
      <c r="O108" s="26"/>
      <c r="P108" s="26"/>
      <c r="Q108" s="26"/>
      <c r="R108" s="26"/>
      <c r="S108" s="26"/>
      <c r="T108" s="26"/>
      <c r="U108" s="26"/>
      <c r="V108" s="26"/>
      <c r="W108" s="8"/>
      <c r="X108" s="8"/>
      <c r="Y108" s="2" t="s">
        <v>52</v>
      </c>
      <c r="Z108" s="2" t="s">
        <v>52</v>
      </c>
      <c r="AA108" s="27"/>
      <c r="AB108" s="2" t="s">
        <v>52</v>
      </c>
    </row>
    <row r="109" spans="1:28" ht="30" customHeight="1">
      <c r="A109" s="8" t="s">
        <v>741</v>
      </c>
      <c r="B109" s="8" t="s">
        <v>739</v>
      </c>
      <c r="C109" s="8" t="s">
        <v>740</v>
      </c>
      <c r="D109" s="25" t="s">
        <v>119</v>
      </c>
      <c r="E109" s="26"/>
      <c r="F109" s="8"/>
      <c r="G109" s="26"/>
      <c r="H109" s="8"/>
      <c r="I109" s="26"/>
      <c r="J109" s="8"/>
      <c r="K109" s="26"/>
      <c r="L109" s="8"/>
      <c r="M109" s="26"/>
      <c r="N109" s="8"/>
      <c r="O109" s="26"/>
      <c r="P109" s="26"/>
      <c r="Q109" s="26"/>
      <c r="R109" s="26"/>
      <c r="S109" s="26"/>
      <c r="T109" s="26"/>
      <c r="U109" s="26"/>
      <c r="V109" s="26"/>
      <c r="W109" s="8"/>
      <c r="X109" s="8"/>
      <c r="Y109" s="2" t="s">
        <v>52</v>
      </c>
      <c r="Z109" s="2" t="s">
        <v>52</v>
      </c>
      <c r="AA109" s="27"/>
      <c r="AB109" s="2" t="s">
        <v>52</v>
      </c>
    </row>
    <row r="110" spans="1:28" ht="30" customHeight="1">
      <c r="A110" s="8" t="s">
        <v>744</v>
      </c>
      <c r="B110" s="8" t="s">
        <v>739</v>
      </c>
      <c r="C110" s="8" t="s">
        <v>743</v>
      </c>
      <c r="D110" s="25" t="s">
        <v>119</v>
      </c>
      <c r="E110" s="26"/>
      <c r="F110" s="8"/>
      <c r="G110" s="26"/>
      <c r="H110" s="8"/>
      <c r="I110" s="26"/>
      <c r="J110" s="8"/>
      <c r="K110" s="26"/>
      <c r="L110" s="8"/>
      <c r="M110" s="26"/>
      <c r="N110" s="8"/>
      <c r="O110" s="26"/>
      <c r="P110" s="26"/>
      <c r="Q110" s="26"/>
      <c r="R110" s="26"/>
      <c r="S110" s="26"/>
      <c r="T110" s="26"/>
      <c r="U110" s="26"/>
      <c r="V110" s="26"/>
      <c r="W110" s="8"/>
      <c r="X110" s="8"/>
      <c r="Y110" s="2" t="s">
        <v>52</v>
      </c>
      <c r="Z110" s="2" t="s">
        <v>52</v>
      </c>
      <c r="AA110" s="27"/>
      <c r="AB110" s="2" t="s">
        <v>52</v>
      </c>
    </row>
    <row r="111" spans="1:28" ht="30" customHeight="1">
      <c r="A111" s="8" t="s">
        <v>747</v>
      </c>
      <c r="B111" s="8" t="s">
        <v>739</v>
      </c>
      <c r="C111" s="8" t="s">
        <v>746</v>
      </c>
      <c r="D111" s="25" t="s">
        <v>119</v>
      </c>
      <c r="E111" s="26"/>
      <c r="F111" s="8"/>
      <c r="G111" s="26"/>
      <c r="H111" s="8"/>
      <c r="I111" s="26"/>
      <c r="J111" s="8"/>
      <c r="K111" s="26"/>
      <c r="L111" s="8"/>
      <c r="M111" s="26"/>
      <c r="N111" s="8"/>
      <c r="O111" s="26"/>
      <c r="P111" s="26"/>
      <c r="Q111" s="26"/>
      <c r="R111" s="26"/>
      <c r="S111" s="26"/>
      <c r="T111" s="26"/>
      <c r="U111" s="26"/>
      <c r="V111" s="26"/>
      <c r="W111" s="8"/>
      <c r="X111" s="8"/>
      <c r="Y111" s="2" t="s">
        <v>52</v>
      </c>
      <c r="Z111" s="2" t="s">
        <v>52</v>
      </c>
      <c r="AA111" s="27"/>
      <c r="AB111" s="2" t="s">
        <v>52</v>
      </c>
    </row>
    <row r="112" spans="1:28" ht="30" customHeight="1">
      <c r="A112" s="8" t="s">
        <v>750</v>
      </c>
      <c r="B112" s="8" t="s">
        <v>739</v>
      </c>
      <c r="C112" s="8" t="s">
        <v>749</v>
      </c>
      <c r="D112" s="25" t="s">
        <v>119</v>
      </c>
      <c r="E112" s="26"/>
      <c r="F112" s="8"/>
      <c r="G112" s="26"/>
      <c r="H112" s="8"/>
      <c r="I112" s="26"/>
      <c r="J112" s="8"/>
      <c r="K112" s="26"/>
      <c r="L112" s="8"/>
      <c r="M112" s="26"/>
      <c r="N112" s="8"/>
      <c r="O112" s="26"/>
      <c r="P112" s="26"/>
      <c r="Q112" s="26"/>
      <c r="R112" s="26"/>
      <c r="S112" s="26"/>
      <c r="T112" s="26"/>
      <c r="U112" s="26"/>
      <c r="V112" s="26"/>
      <c r="W112" s="8"/>
      <c r="X112" s="8"/>
      <c r="Y112" s="2" t="s">
        <v>52</v>
      </c>
      <c r="Z112" s="2" t="s">
        <v>52</v>
      </c>
      <c r="AA112" s="27"/>
      <c r="AB112" s="2" t="s">
        <v>52</v>
      </c>
    </row>
    <row r="113" spans="1:28" ht="30" customHeight="1">
      <c r="A113" s="8" t="s">
        <v>753</v>
      </c>
      <c r="B113" s="8" t="s">
        <v>739</v>
      </c>
      <c r="C113" s="8" t="s">
        <v>752</v>
      </c>
      <c r="D113" s="25" t="s">
        <v>119</v>
      </c>
      <c r="E113" s="26"/>
      <c r="F113" s="8"/>
      <c r="G113" s="26"/>
      <c r="H113" s="8"/>
      <c r="I113" s="26"/>
      <c r="J113" s="8"/>
      <c r="K113" s="26"/>
      <c r="L113" s="8"/>
      <c r="M113" s="26"/>
      <c r="N113" s="8"/>
      <c r="O113" s="26"/>
      <c r="P113" s="26"/>
      <c r="Q113" s="26"/>
      <c r="R113" s="26"/>
      <c r="S113" s="26"/>
      <c r="T113" s="26"/>
      <c r="U113" s="26"/>
      <c r="V113" s="26"/>
      <c r="W113" s="8"/>
      <c r="X113" s="8"/>
      <c r="Y113" s="2" t="s">
        <v>52</v>
      </c>
      <c r="Z113" s="2" t="s">
        <v>52</v>
      </c>
      <c r="AA113" s="27"/>
      <c r="AB113" s="2" t="s">
        <v>52</v>
      </c>
    </row>
    <row r="114" spans="1:28" ht="30" customHeight="1">
      <c r="A114" s="8" t="s">
        <v>1231</v>
      </c>
      <c r="B114" s="8" t="s">
        <v>739</v>
      </c>
      <c r="C114" s="8" t="s">
        <v>1230</v>
      </c>
      <c r="D114" s="25" t="s">
        <v>61</v>
      </c>
      <c r="E114" s="26"/>
      <c r="F114" s="8"/>
      <c r="G114" s="26"/>
      <c r="H114" s="8"/>
      <c r="I114" s="26"/>
      <c r="J114" s="8"/>
      <c r="K114" s="26"/>
      <c r="L114" s="8"/>
      <c r="M114" s="26"/>
      <c r="N114" s="8"/>
      <c r="O114" s="26"/>
      <c r="P114" s="26"/>
      <c r="Q114" s="26"/>
      <c r="R114" s="26"/>
      <c r="S114" s="26"/>
      <c r="T114" s="26"/>
      <c r="U114" s="26"/>
      <c r="V114" s="26"/>
      <c r="W114" s="8"/>
      <c r="X114" s="8"/>
      <c r="Y114" s="2" t="s">
        <v>52</v>
      </c>
      <c r="Z114" s="2" t="s">
        <v>52</v>
      </c>
      <c r="AA114" s="27"/>
      <c r="AB114" s="2" t="s">
        <v>52</v>
      </c>
    </row>
    <row r="115" spans="1:28" ht="30" customHeight="1">
      <c r="A115" s="8" t="s">
        <v>1531</v>
      </c>
      <c r="B115" s="8" t="s">
        <v>1529</v>
      </c>
      <c r="C115" s="8" t="s">
        <v>1530</v>
      </c>
      <c r="D115" s="25" t="s">
        <v>61</v>
      </c>
      <c r="E115" s="26"/>
      <c r="F115" s="8"/>
      <c r="G115" s="26"/>
      <c r="H115" s="8"/>
      <c r="I115" s="26"/>
      <c r="J115" s="8"/>
      <c r="K115" s="26"/>
      <c r="L115" s="8"/>
      <c r="M115" s="26"/>
      <c r="N115" s="8"/>
      <c r="O115" s="26"/>
      <c r="P115" s="26"/>
      <c r="Q115" s="26"/>
      <c r="R115" s="26"/>
      <c r="S115" s="26"/>
      <c r="T115" s="26"/>
      <c r="U115" s="26"/>
      <c r="V115" s="26"/>
      <c r="W115" s="8"/>
      <c r="X115" s="8"/>
      <c r="Y115" s="2" t="s">
        <v>52</v>
      </c>
      <c r="Z115" s="2" t="s">
        <v>52</v>
      </c>
      <c r="AA115" s="27"/>
      <c r="AB115" s="2" t="s">
        <v>52</v>
      </c>
    </row>
    <row r="116" spans="1:28" ht="30" customHeight="1">
      <c r="A116" s="8" t="s">
        <v>1137</v>
      </c>
      <c r="B116" s="8" t="s">
        <v>619</v>
      </c>
      <c r="C116" s="8" t="s">
        <v>1136</v>
      </c>
      <c r="D116" s="25" t="s">
        <v>61</v>
      </c>
      <c r="E116" s="26"/>
      <c r="F116" s="8"/>
      <c r="G116" s="26"/>
      <c r="H116" s="8"/>
      <c r="I116" s="26"/>
      <c r="J116" s="8"/>
      <c r="K116" s="26"/>
      <c r="L116" s="8"/>
      <c r="M116" s="26"/>
      <c r="N116" s="8"/>
      <c r="O116" s="26"/>
      <c r="P116" s="26"/>
      <c r="Q116" s="26"/>
      <c r="R116" s="26"/>
      <c r="S116" s="26"/>
      <c r="T116" s="26"/>
      <c r="U116" s="26"/>
      <c r="V116" s="26"/>
      <c r="W116" s="8"/>
      <c r="X116" s="8"/>
      <c r="Y116" s="2" t="s">
        <v>52</v>
      </c>
      <c r="Z116" s="2" t="s">
        <v>52</v>
      </c>
      <c r="AA116" s="27"/>
      <c r="AB116" s="2" t="s">
        <v>52</v>
      </c>
    </row>
    <row r="117" spans="1:28" ht="30" customHeight="1">
      <c r="A117" s="8" t="s">
        <v>1148</v>
      </c>
      <c r="B117" s="8" t="s">
        <v>619</v>
      </c>
      <c r="C117" s="8" t="s">
        <v>1147</v>
      </c>
      <c r="D117" s="25" t="s">
        <v>61</v>
      </c>
      <c r="E117" s="26"/>
      <c r="F117" s="8"/>
      <c r="G117" s="26"/>
      <c r="H117" s="8"/>
      <c r="I117" s="26"/>
      <c r="J117" s="8"/>
      <c r="K117" s="26"/>
      <c r="L117" s="8"/>
      <c r="M117" s="26"/>
      <c r="N117" s="8"/>
      <c r="O117" s="26"/>
      <c r="P117" s="26"/>
      <c r="Q117" s="26"/>
      <c r="R117" s="26"/>
      <c r="S117" s="26"/>
      <c r="T117" s="26"/>
      <c r="U117" s="26"/>
      <c r="V117" s="26"/>
      <c r="W117" s="8"/>
      <c r="X117" s="8"/>
      <c r="Y117" s="2" t="s">
        <v>52</v>
      </c>
      <c r="Z117" s="2" t="s">
        <v>52</v>
      </c>
      <c r="AA117" s="27"/>
      <c r="AB117" s="2" t="s">
        <v>52</v>
      </c>
    </row>
    <row r="118" spans="1:28" ht="30" customHeight="1">
      <c r="A118" s="8" t="s">
        <v>1044</v>
      </c>
      <c r="B118" s="8" t="s">
        <v>59</v>
      </c>
      <c r="C118" s="8" t="s">
        <v>1043</v>
      </c>
      <c r="D118" s="25" t="s">
        <v>96</v>
      </c>
      <c r="E118" s="26"/>
      <c r="F118" s="8"/>
      <c r="G118" s="26"/>
      <c r="H118" s="8"/>
      <c r="I118" s="26"/>
      <c r="J118" s="8"/>
      <c r="K118" s="26"/>
      <c r="L118" s="8"/>
      <c r="M118" s="26"/>
      <c r="N118" s="8"/>
      <c r="O118" s="26"/>
      <c r="P118" s="26"/>
      <c r="Q118" s="26"/>
      <c r="R118" s="26"/>
      <c r="S118" s="26"/>
      <c r="T118" s="26"/>
      <c r="U118" s="26"/>
      <c r="V118" s="26"/>
      <c r="W118" s="8"/>
      <c r="X118" s="8"/>
      <c r="Y118" s="2" t="s">
        <v>52</v>
      </c>
      <c r="Z118" s="2" t="s">
        <v>52</v>
      </c>
      <c r="AA118" s="27"/>
      <c r="AB118" s="2" t="s">
        <v>52</v>
      </c>
    </row>
    <row r="119" spans="1:28" ht="30" customHeight="1">
      <c r="A119" s="8" t="s">
        <v>1059</v>
      </c>
      <c r="B119" s="8" t="s">
        <v>59</v>
      </c>
      <c r="C119" s="8" t="s">
        <v>1058</v>
      </c>
      <c r="D119" s="25" t="s">
        <v>96</v>
      </c>
      <c r="E119" s="26"/>
      <c r="F119" s="8"/>
      <c r="G119" s="26"/>
      <c r="H119" s="8"/>
      <c r="I119" s="26"/>
      <c r="J119" s="8"/>
      <c r="K119" s="26"/>
      <c r="L119" s="8"/>
      <c r="M119" s="26"/>
      <c r="N119" s="8"/>
      <c r="O119" s="26"/>
      <c r="P119" s="26"/>
      <c r="Q119" s="26"/>
      <c r="R119" s="26"/>
      <c r="S119" s="26"/>
      <c r="T119" s="26"/>
      <c r="U119" s="26"/>
      <c r="V119" s="26"/>
      <c r="W119" s="8"/>
      <c r="X119" s="8"/>
      <c r="Y119" s="2" t="s">
        <v>52</v>
      </c>
      <c r="Z119" s="2" t="s">
        <v>52</v>
      </c>
      <c r="AA119" s="27"/>
      <c r="AB119" s="2" t="s">
        <v>52</v>
      </c>
    </row>
    <row r="120" spans="1:28" ht="30" customHeight="1">
      <c r="A120" s="8" t="s">
        <v>1067</v>
      </c>
      <c r="B120" s="8" t="s">
        <v>59</v>
      </c>
      <c r="C120" s="8" t="s">
        <v>1066</v>
      </c>
      <c r="D120" s="25" t="s">
        <v>96</v>
      </c>
      <c r="E120" s="26"/>
      <c r="F120" s="8"/>
      <c r="G120" s="26"/>
      <c r="H120" s="8"/>
      <c r="I120" s="26"/>
      <c r="J120" s="8"/>
      <c r="K120" s="26"/>
      <c r="L120" s="8"/>
      <c r="M120" s="26"/>
      <c r="N120" s="8"/>
      <c r="O120" s="26"/>
      <c r="P120" s="26"/>
      <c r="Q120" s="26"/>
      <c r="R120" s="26"/>
      <c r="S120" s="26"/>
      <c r="T120" s="26"/>
      <c r="U120" s="26"/>
      <c r="V120" s="26"/>
      <c r="W120" s="8"/>
      <c r="X120" s="8"/>
      <c r="Y120" s="2" t="s">
        <v>52</v>
      </c>
      <c r="Z120" s="2" t="s">
        <v>52</v>
      </c>
      <c r="AA120" s="27"/>
      <c r="AB120" s="2" t="s">
        <v>52</v>
      </c>
    </row>
    <row r="121" spans="1:28" ht="30" customHeight="1">
      <c r="A121" s="8" t="s">
        <v>1075</v>
      </c>
      <c r="B121" s="8" t="s">
        <v>59</v>
      </c>
      <c r="C121" s="8" t="s">
        <v>1074</v>
      </c>
      <c r="D121" s="25" t="s">
        <v>96</v>
      </c>
      <c r="E121" s="26"/>
      <c r="F121" s="8"/>
      <c r="G121" s="26"/>
      <c r="H121" s="8"/>
      <c r="I121" s="26"/>
      <c r="J121" s="8"/>
      <c r="K121" s="26"/>
      <c r="L121" s="8"/>
      <c r="M121" s="26"/>
      <c r="N121" s="8"/>
      <c r="O121" s="26"/>
      <c r="P121" s="26"/>
      <c r="Q121" s="26"/>
      <c r="R121" s="26"/>
      <c r="S121" s="26"/>
      <c r="T121" s="26"/>
      <c r="U121" s="26"/>
      <c r="V121" s="26"/>
      <c r="W121" s="8"/>
      <c r="X121" s="8"/>
      <c r="Y121" s="2" t="s">
        <v>52</v>
      </c>
      <c r="Z121" s="2" t="s">
        <v>52</v>
      </c>
      <c r="AA121" s="27"/>
      <c r="AB121" s="2" t="s">
        <v>52</v>
      </c>
    </row>
    <row r="122" spans="1:28" ht="30" customHeight="1">
      <c r="A122" s="8" t="s">
        <v>1083</v>
      </c>
      <c r="B122" s="8" t="s">
        <v>59</v>
      </c>
      <c r="C122" s="8" t="s">
        <v>1082</v>
      </c>
      <c r="D122" s="25" t="s">
        <v>96</v>
      </c>
      <c r="E122" s="26"/>
      <c r="F122" s="8"/>
      <c r="G122" s="26"/>
      <c r="H122" s="8"/>
      <c r="I122" s="26"/>
      <c r="J122" s="8"/>
      <c r="K122" s="26"/>
      <c r="L122" s="8"/>
      <c r="M122" s="26"/>
      <c r="N122" s="8"/>
      <c r="O122" s="26"/>
      <c r="P122" s="26"/>
      <c r="Q122" s="26"/>
      <c r="R122" s="26"/>
      <c r="S122" s="26"/>
      <c r="T122" s="26"/>
      <c r="U122" s="26"/>
      <c r="V122" s="26"/>
      <c r="W122" s="8"/>
      <c r="X122" s="8"/>
      <c r="Y122" s="2" t="s">
        <v>52</v>
      </c>
      <c r="Z122" s="2" t="s">
        <v>52</v>
      </c>
      <c r="AA122" s="27"/>
      <c r="AB122" s="2" t="s">
        <v>52</v>
      </c>
    </row>
    <row r="123" spans="1:28" ht="30" customHeight="1">
      <c r="A123" s="8" t="s">
        <v>1091</v>
      </c>
      <c r="B123" s="8" t="s">
        <v>59</v>
      </c>
      <c r="C123" s="8" t="s">
        <v>1090</v>
      </c>
      <c r="D123" s="25" t="s">
        <v>96</v>
      </c>
      <c r="E123" s="26"/>
      <c r="F123" s="8"/>
      <c r="G123" s="26"/>
      <c r="H123" s="8"/>
      <c r="I123" s="26"/>
      <c r="J123" s="8"/>
      <c r="K123" s="26"/>
      <c r="L123" s="8"/>
      <c r="M123" s="26"/>
      <c r="N123" s="8"/>
      <c r="O123" s="26"/>
      <c r="P123" s="26"/>
      <c r="Q123" s="26"/>
      <c r="R123" s="26"/>
      <c r="S123" s="26"/>
      <c r="T123" s="26"/>
      <c r="U123" s="26"/>
      <c r="V123" s="26"/>
      <c r="W123" s="8"/>
      <c r="X123" s="8"/>
      <c r="Y123" s="2" t="s">
        <v>52</v>
      </c>
      <c r="Z123" s="2" t="s">
        <v>52</v>
      </c>
      <c r="AA123" s="27"/>
      <c r="AB123" s="2" t="s">
        <v>52</v>
      </c>
    </row>
    <row r="124" spans="1:28" ht="30" customHeight="1">
      <c r="A124" s="8" t="s">
        <v>363</v>
      </c>
      <c r="B124" s="8" t="s">
        <v>265</v>
      </c>
      <c r="C124" s="8" t="s">
        <v>362</v>
      </c>
      <c r="D124" s="25" t="s">
        <v>119</v>
      </c>
      <c r="E124" s="26"/>
      <c r="F124" s="8"/>
      <c r="G124" s="26"/>
      <c r="H124" s="8"/>
      <c r="I124" s="26"/>
      <c r="J124" s="8"/>
      <c r="K124" s="26"/>
      <c r="L124" s="8"/>
      <c r="M124" s="26"/>
      <c r="N124" s="8"/>
      <c r="O124" s="26"/>
      <c r="P124" s="26"/>
      <c r="Q124" s="26"/>
      <c r="R124" s="26"/>
      <c r="S124" s="26"/>
      <c r="T124" s="26"/>
      <c r="U124" s="26"/>
      <c r="V124" s="26"/>
      <c r="W124" s="8"/>
      <c r="X124" s="8"/>
      <c r="Y124" s="2" t="s">
        <v>52</v>
      </c>
      <c r="Z124" s="2" t="s">
        <v>52</v>
      </c>
      <c r="AA124" s="27"/>
      <c r="AB124" s="2" t="s">
        <v>52</v>
      </c>
    </row>
    <row r="125" spans="1:28" ht="30" customHeight="1">
      <c r="A125" s="8" t="s">
        <v>581</v>
      </c>
      <c r="B125" s="8" t="s">
        <v>265</v>
      </c>
      <c r="C125" s="8" t="s">
        <v>580</v>
      </c>
      <c r="D125" s="25" t="s">
        <v>119</v>
      </c>
      <c r="E125" s="26"/>
      <c r="F125" s="8"/>
      <c r="G125" s="26"/>
      <c r="H125" s="8"/>
      <c r="I125" s="26"/>
      <c r="J125" s="8"/>
      <c r="K125" s="26"/>
      <c r="L125" s="8"/>
      <c r="M125" s="26"/>
      <c r="N125" s="8"/>
      <c r="O125" s="26"/>
      <c r="P125" s="26"/>
      <c r="Q125" s="26"/>
      <c r="R125" s="26"/>
      <c r="S125" s="26"/>
      <c r="T125" s="26"/>
      <c r="U125" s="26"/>
      <c r="V125" s="26"/>
      <c r="W125" s="8"/>
      <c r="X125" s="8"/>
      <c r="Y125" s="2" t="s">
        <v>52</v>
      </c>
      <c r="Z125" s="2" t="s">
        <v>52</v>
      </c>
      <c r="AA125" s="27"/>
      <c r="AB125" s="2" t="s">
        <v>52</v>
      </c>
    </row>
    <row r="126" spans="1:28" ht="30" customHeight="1">
      <c r="A126" s="8" t="s">
        <v>267</v>
      </c>
      <c r="B126" s="8" t="s">
        <v>265</v>
      </c>
      <c r="C126" s="8" t="s">
        <v>266</v>
      </c>
      <c r="D126" s="25" t="s">
        <v>119</v>
      </c>
      <c r="E126" s="26"/>
      <c r="F126" s="8"/>
      <c r="G126" s="26"/>
      <c r="H126" s="8"/>
      <c r="I126" s="26"/>
      <c r="J126" s="8"/>
      <c r="K126" s="26"/>
      <c r="L126" s="8"/>
      <c r="M126" s="26"/>
      <c r="N126" s="8"/>
      <c r="O126" s="26"/>
      <c r="P126" s="26"/>
      <c r="Q126" s="26"/>
      <c r="R126" s="26"/>
      <c r="S126" s="26"/>
      <c r="T126" s="26"/>
      <c r="U126" s="26"/>
      <c r="V126" s="26"/>
      <c r="W126" s="8"/>
      <c r="X126" s="8"/>
      <c r="Y126" s="2" t="s">
        <v>52</v>
      </c>
      <c r="Z126" s="2" t="s">
        <v>52</v>
      </c>
      <c r="AA126" s="27"/>
      <c r="AB126" s="2" t="s">
        <v>52</v>
      </c>
    </row>
    <row r="127" spans="1:28" ht="30" customHeight="1">
      <c r="A127" s="8" t="s">
        <v>270</v>
      </c>
      <c r="B127" s="8" t="s">
        <v>265</v>
      </c>
      <c r="C127" s="8" t="s">
        <v>269</v>
      </c>
      <c r="D127" s="25" t="s">
        <v>119</v>
      </c>
      <c r="E127" s="26"/>
      <c r="F127" s="8"/>
      <c r="G127" s="26"/>
      <c r="H127" s="8"/>
      <c r="I127" s="26"/>
      <c r="J127" s="8"/>
      <c r="K127" s="26"/>
      <c r="L127" s="8"/>
      <c r="M127" s="26"/>
      <c r="N127" s="8"/>
      <c r="O127" s="26"/>
      <c r="P127" s="26"/>
      <c r="Q127" s="26"/>
      <c r="R127" s="26"/>
      <c r="S127" s="26"/>
      <c r="T127" s="26"/>
      <c r="U127" s="26"/>
      <c r="V127" s="26"/>
      <c r="W127" s="8"/>
      <c r="X127" s="8"/>
      <c r="Y127" s="2" t="s">
        <v>52</v>
      </c>
      <c r="Z127" s="2" t="s">
        <v>52</v>
      </c>
      <c r="AA127" s="27"/>
      <c r="AB127" s="2" t="s">
        <v>52</v>
      </c>
    </row>
    <row r="128" spans="1:28" ht="30" customHeight="1">
      <c r="A128" s="8" t="s">
        <v>585</v>
      </c>
      <c r="B128" s="8" t="s">
        <v>265</v>
      </c>
      <c r="C128" s="8" t="s">
        <v>584</v>
      </c>
      <c r="D128" s="25" t="s">
        <v>119</v>
      </c>
      <c r="E128" s="26"/>
      <c r="F128" s="8"/>
      <c r="G128" s="26"/>
      <c r="H128" s="8"/>
      <c r="I128" s="26"/>
      <c r="J128" s="8"/>
      <c r="K128" s="26"/>
      <c r="L128" s="8"/>
      <c r="M128" s="26"/>
      <c r="N128" s="8"/>
      <c r="O128" s="26"/>
      <c r="P128" s="26"/>
      <c r="Q128" s="26"/>
      <c r="R128" s="26"/>
      <c r="S128" s="26"/>
      <c r="T128" s="26"/>
      <c r="U128" s="26"/>
      <c r="V128" s="26"/>
      <c r="W128" s="8"/>
      <c r="X128" s="8"/>
      <c r="Y128" s="2" t="s">
        <v>52</v>
      </c>
      <c r="Z128" s="2" t="s">
        <v>52</v>
      </c>
      <c r="AA128" s="27"/>
      <c r="AB128" s="2" t="s">
        <v>52</v>
      </c>
    </row>
    <row r="129" spans="1:28" ht="30" customHeight="1">
      <c r="A129" s="8" t="s">
        <v>1099</v>
      </c>
      <c r="B129" s="8" t="s">
        <v>265</v>
      </c>
      <c r="C129" s="8" t="s">
        <v>1098</v>
      </c>
      <c r="D129" s="25" t="s">
        <v>61</v>
      </c>
      <c r="E129" s="26"/>
      <c r="F129" s="8"/>
      <c r="G129" s="26"/>
      <c r="H129" s="8"/>
      <c r="I129" s="26"/>
      <c r="J129" s="8"/>
      <c r="K129" s="26"/>
      <c r="L129" s="8"/>
      <c r="M129" s="26"/>
      <c r="N129" s="8"/>
      <c r="O129" s="26"/>
      <c r="P129" s="26"/>
      <c r="Q129" s="26"/>
      <c r="R129" s="26"/>
      <c r="S129" s="26"/>
      <c r="T129" s="26"/>
      <c r="U129" s="26"/>
      <c r="V129" s="26"/>
      <c r="W129" s="8"/>
      <c r="X129" s="8"/>
      <c r="Y129" s="2" t="s">
        <v>52</v>
      </c>
      <c r="Z129" s="2" t="s">
        <v>52</v>
      </c>
      <c r="AA129" s="27"/>
      <c r="AB129" s="2" t="s">
        <v>52</v>
      </c>
    </row>
    <row r="130" spans="1:28" ht="30" customHeight="1">
      <c r="A130" s="8" t="s">
        <v>1106</v>
      </c>
      <c r="B130" s="8" t="s">
        <v>265</v>
      </c>
      <c r="C130" s="8" t="s">
        <v>1105</v>
      </c>
      <c r="D130" s="25" t="s">
        <v>61</v>
      </c>
      <c r="E130" s="26"/>
      <c r="F130" s="8"/>
      <c r="G130" s="26"/>
      <c r="H130" s="8"/>
      <c r="I130" s="26"/>
      <c r="J130" s="8"/>
      <c r="K130" s="26"/>
      <c r="L130" s="8"/>
      <c r="M130" s="26"/>
      <c r="N130" s="8"/>
      <c r="O130" s="26"/>
      <c r="P130" s="26"/>
      <c r="Q130" s="26"/>
      <c r="R130" s="26"/>
      <c r="S130" s="26"/>
      <c r="T130" s="26"/>
      <c r="U130" s="26"/>
      <c r="V130" s="26"/>
      <c r="W130" s="8"/>
      <c r="X130" s="8"/>
      <c r="Y130" s="2" t="s">
        <v>52</v>
      </c>
      <c r="Z130" s="2" t="s">
        <v>52</v>
      </c>
      <c r="AA130" s="27"/>
      <c r="AB130" s="2" t="s">
        <v>52</v>
      </c>
    </row>
    <row r="131" spans="1:28" ht="30" customHeight="1">
      <c r="A131" s="8" t="s">
        <v>1113</v>
      </c>
      <c r="B131" s="8" t="s">
        <v>265</v>
      </c>
      <c r="C131" s="8" t="s">
        <v>1112</v>
      </c>
      <c r="D131" s="25" t="s">
        <v>61</v>
      </c>
      <c r="E131" s="26"/>
      <c r="F131" s="8"/>
      <c r="G131" s="26"/>
      <c r="H131" s="8"/>
      <c r="I131" s="26"/>
      <c r="J131" s="8"/>
      <c r="K131" s="26"/>
      <c r="L131" s="8"/>
      <c r="M131" s="26"/>
      <c r="N131" s="8"/>
      <c r="O131" s="26"/>
      <c r="P131" s="26"/>
      <c r="Q131" s="26"/>
      <c r="R131" s="26"/>
      <c r="S131" s="26"/>
      <c r="T131" s="26"/>
      <c r="U131" s="26"/>
      <c r="V131" s="26"/>
      <c r="W131" s="8"/>
      <c r="X131" s="8"/>
      <c r="Y131" s="2" t="s">
        <v>52</v>
      </c>
      <c r="Z131" s="2" t="s">
        <v>52</v>
      </c>
      <c r="AA131" s="27"/>
      <c r="AB131" s="2" t="s">
        <v>52</v>
      </c>
    </row>
    <row r="132" spans="1:28" ht="30" customHeight="1">
      <c r="A132" s="8" t="s">
        <v>1121</v>
      </c>
      <c r="B132" s="8" t="s">
        <v>265</v>
      </c>
      <c r="C132" s="8" t="s">
        <v>1120</v>
      </c>
      <c r="D132" s="25" t="s">
        <v>61</v>
      </c>
      <c r="E132" s="26"/>
      <c r="F132" s="8"/>
      <c r="G132" s="26"/>
      <c r="H132" s="8"/>
      <c r="I132" s="26"/>
      <c r="J132" s="8"/>
      <c r="K132" s="26"/>
      <c r="L132" s="8"/>
      <c r="M132" s="26"/>
      <c r="N132" s="8"/>
      <c r="O132" s="26"/>
      <c r="P132" s="26"/>
      <c r="Q132" s="26"/>
      <c r="R132" s="26"/>
      <c r="S132" s="26"/>
      <c r="T132" s="26"/>
      <c r="U132" s="26"/>
      <c r="V132" s="26"/>
      <c r="W132" s="8"/>
      <c r="X132" s="8"/>
      <c r="Y132" s="2" t="s">
        <v>52</v>
      </c>
      <c r="Z132" s="2" t="s">
        <v>52</v>
      </c>
      <c r="AA132" s="27"/>
      <c r="AB132" s="2" t="s">
        <v>52</v>
      </c>
    </row>
    <row r="133" spans="1:28" ht="30" customHeight="1">
      <c r="A133" s="8" t="s">
        <v>1129</v>
      </c>
      <c r="B133" s="8" t="s">
        <v>265</v>
      </c>
      <c r="C133" s="8" t="s">
        <v>1128</v>
      </c>
      <c r="D133" s="25" t="s">
        <v>61</v>
      </c>
      <c r="E133" s="26"/>
      <c r="F133" s="8"/>
      <c r="G133" s="26"/>
      <c r="H133" s="8"/>
      <c r="I133" s="26"/>
      <c r="J133" s="8"/>
      <c r="K133" s="26"/>
      <c r="L133" s="8"/>
      <c r="M133" s="26"/>
      <c r="N133" s="8"/>
      <c r="O133" s="26"/>
      <c r="P133" s="26"/>
      <c r="Q133" s="26"/>
      <c r="R133" s="26"/>
      <c r="S133" s="26"/>
      <c r="T133" s="26"/>
      <c r="U133" s="26"/>
      <c r="V133" s="26"/>
      <c r="W133" s="8"/>
      <c r="X133" s="8"/>
      <c r="Y133" s="2" t="s">
        <v>52</v>
      </c>
      <c r="Z133" s="2" t="s">
        <v>52</v>
      </c>
      <c r="AA133" s="27"/>
      <c r="AB133" s="2" t="s">
        <v>52</v>
      </c>
    </row>
    <row r="134" spans="1:28" ht="30" customHeight="1">
      <c r="A134" s="8" t="s">
        <v>370</v>
      </c>
      <c r="B134" s="8" t="s">
        <v>128</v>
      </c>
      <c r="C134" s="8" t="s">
        <v>369</v>
      </c>
      <c r="D134" s="25" t="s">
        <v>119</v>
      </c>
      <c r="E134" s="26"/>
      <c r="F134" s="8"/>
      <c r="G134" s="26"/>
      <c r="H134" s="8"/>
      <c r="I134" s="26"/>
      <c r="J134" s="8"/>
      <c r="K134" s="26"/>
      <c r="L134" s="8"/>
      <c r="M134" s="26"/>
      <c r="N134" s="8"/>
      <c r="O134" s="26"/>
      <c r="P134" s="26"/>
      <c r="Q134" s="26"/>
      <c r="R134" s="26"/>
      <c r="S134" s="26"/>
      <c r="T134" s="26"/>
      <c r="U134" s="26"/>
      <c r="V134" s="26"/>
      <c r="W134" s="8"/>
      <c r="X134" s="8"/>
      <c r="Y134" s="2" t="s">
        <v>52</v>
      </c>
      <c r="Z134" s="2" t="s">
        <v>52</v>
      </c>
      <c r="AA134" s="27"/>
      <c r="AB134" s="2" t="s">
        <v>52</v>
      </c>
    </row>
    <row r="135" spans="1:28" ht="30" customHeight="1">
      <c r="A135" s="8" t="s">
        <v>588</v>
      </c>
      <c r="B135" s="8" t="s">
        <v>128</v>
      </c>
      <c r="C135" s="8" t="s">
        <v>587</v>
      </c>
      <c r="D135" s="25" t="s">
        <v>119</v>
      </c>
      <c r="E135" s="26"/>
      <c r="F135" s="8"/>
      <c r="G135" s="26"/>
      <c r="H135" s="8"/>
      <c r="I135" s="26"/>
      <c r="J135" s="8"/>
      <c r="K135" s="26"/>
      <c r="L135" s="8"/>
      <c r="M135" s="26"/>
      <c r="N135" s="8"/>
      <c r="O135" s="26"/>
      <c r="P135" s="26"/>
      <c r="Q135" s="26"/>
      <c r="R135" s="26"/>
      <c r="S135" s="26"/>
      <c r="T135" s="26"/>
      <c r="U135" s="26"/>
      <c r="V135" s="26"/>
      <c r="W135" s="8"/>
      <c r="X135" s="8"/>
      <c r="Y135" s="2" t="s">
        <v>52</v>
      </c>
      <c r="Z135" s="2" t="s">
        <v>52</v>
      </c>
      <c r="AA135" s="27"/>
      <c r="AB135" s="2" t="s">
        <v>52</v>
      </c>
    </row>
    <row r="136" spans="1:28" ht="30" customHeight="1">
      <c r="A136" s="8" t="s">
        <v>130</v>
      </c>
      <c r="B136" s="8" t="s">
        <v>128</v>
      </c>
      <c r="C136" s="8" t="s">
        <v>129</v>
      </c>
      <c r="D136" s="25" t="s">
        <v>119</v>
      </c>
      <c r="E136" s="26"/>
      <c r="F136" s="8"/>
      <c r="G136" s="26"/>
      <c r="H136" s="8"/>
      <c r="I136" s="26"/>
      <c r="J136" s="8"/>
      <c r="K136" s="26"/>
      <c r="L136" s="8"/>
      <c r="M136" s="26"/>
      <c r="N136" s="8"/>
      <c r="O136" s="26"/>
      <c r="P136" s="26"/>
      <c r="Q136" s="26"/>
      <c r="R136" s="26"/>
      <c r="S136" s="26"/>
      <c r="T136" s="26"/>
      <c r="U136" s="26"/>
      <c r="V136" s="26"/>
      <c r="W136" s="8"/>
      <c r="X136" s="8"/>
      <c r="Y136" s="2" t="s">
        <v>52</v>
      </c>
      <c r="Z136" s="2" t="s">
        <v>52</v>
      </c>
      <c r="AA136" s="27"/>
      <c r="AB136" s="2" t="s">
        <v>52</v>
      </c>
    </row>
    <row r="137" spans="1:28" ht="30" customHeight="1">
      <c r="A137" s="8" t="s">
        <v>273</v>
      </c>
      <c r="B137" s="8" t="s">
        <v>128</v>
      </c>
      <c r="C137" s="8" t="s">
        <v>272</v>
      </c>
      <c r="D137" s="25" t="s">
        <v>119</v>
      </c>
      <c r="E137" s="26"/>
      <c r="F137" s="8"/>
      <c r="G137" s="26"/>
      <c r="H137" s="8"/>
      <c r="I137" s="26"/>
      <c r="J137" s="8"/>
      <c r="K137" s="26"/>
      <c r="L137" s="8"/>
      <c r="M137" s="26"/>
      <c r="N137" s="8"/>
      <c r="O137" s="26"/>
      <c r="P137" s="26"/>
      <c r="Q137" s="26"/>
      <c r="R137" s="26"/>
      <c r="S137" s="26"/>
      <c r="T137" s="26"/>
      <c r="U137" s="26"/>
      <c r="V137" s="26"/>
      <c r="W137" s="8"/>
      <c r="X137" s="8"/>
      <c r="Y137" s="2" t="s">
        <v>52</v>
      </c>
      <c r="Z137" s="2" t="s">
        <v>52</v>
      </c>
      <c r="AA137" s="27"/>
      <c r="AB137" s="2" t="s">
        <v>52</v>
      </c>
    </row>
    <row r="138" spans="1:28" ht="30" customHeight="1">
      <c r="A138" s="8" t="s">
        <v>133</v>
      </c>
      <c r="B138" s="8" t="s">
        <v>128</v>
      </c>
      <c r="C138" s="8" t="s">
        <v>132</v>
      </c>
      <c r="D138" s="25" t="s">
        <v>119</v>
      </c>
      <c r="E138" s="26"/>
      <c r="F138" s="8"/>
      <c r="G138" s="26"/>
      <c r="H138" s="8"/>
      <c r="I138" s="26"/>
      <c r="J138" s="8"/>
      <c r="K138" s="26"/>
      <c r="L138" s="8"/>
      <c r="M138" s="26"/>
      <c r="N138" s="8"/>
      <c r="O138" s="26"/>
      <c r="P138" s="26"/>
      <c r="Q138" s="26"/>
      <c r="R138" s="26"/>
      <c r="S138" s="26"/>
      <c r="T138" s="26"/>
      <c r="U138" s="26"/>
      <c r="V138" s="26"/>
      <c r="W138" s="8"/>
      <c r="X138" s="8"/>
      <c r="Y138" s="2" t="s">
        <v>52</v>
      </c>
      <c r="Z138" s="2" t="s">
        <v>52</v>
      </c>
      <c r="AA138" s="27"/>
      <c r="AB138" s="2" t="s">
        <v>52</v>
      </c>
    </row>
    <row r="139" spans="1:28" ht="30" customHeight="1">
      <c r="A139" s="8" t="s">
        <v>591</v>
      </c>
      <c r="B139" s="8" t="s">
        <v>128</v>
      </c>
      <c r="C139" s="8" t="s">
        <v>590</v>
      </c>
      <c r="D139" s="25" t="s">
        <v>119</v>
      </c>
      <c r="E139" s="26"/>
      <c r="F139" s="8"/>
      <c r="G139" s="26"/>
      <c r="H139" s="8"/>
      <c r="I139" s="26"/>
      <c r="J139" s="8"/>
      <c r="K139" s="26"/>
      <c r="L139" s="8"/>
      <c r="M139" s="26"/>
      <c r="N139" s="8"/>
      <c r="O139" s="26"/>
      <c r="P139" s="26"/>
      <c r="Q139" s="26"/>
      <c r="R139" s="26"/>
      <c r="S139" s="26"/>
      <c r="T139" s="26"/>
      <c r="U139" s="26"/>
      <c r="V139" s="26"/>
      <c r="W139" s="8"/>
      <c r="X139" s="8"/>
      <c r="Y139" s="2" t="s">
        <v>52</v>
      </c>
      <c r="Z139" s="2" t="s">
        <v>52</v>
      </c>
      <c r="AA139" s="27"/>
      <c r="AB139" s="2" t="s">
        <v>52</v>
      </c>
    </row>
    <row r="140" spans="1:28" ht="30" customHeight="1">
      <c r="A140" s="8" t="s">
        <v>1174</v>
      </c>
      <c r="B140" s="8" t="s">
        <v>128</v>
      </c>
      <c r="C140" s="8" t="s">
        <v>1173</v>
      </c>
      <c r="D140" s="25" t="s">
        <v>119</v>
      </c>
      <c r="E140" s="26"/>
      <c r="F140" s="8"/>
      <c r="G140" s="26"/>
      <c r="H140" s="8"/>
      <c r="I140" s="26"/>
      <c r="J140" s="8"/>
      <c r="K140" s="26"/>
      <c r="L140" s="8"/>
      <c r="M140" s="26"/>
      <c r="N140" s="8"/>
      <c r="O140" s="26"/>
      <c r="P140" s="26"/>
      <c r="Q140" s="26"/>
      <c r="R140" s="26"/>
      <c r="S140" s="26"/>
      <c r="T140" s="26"/>
      <c r="U140" s="26"/>
      <c r="V140" s="26"/>
      <c r="W140" s="8"/>
      <c r="X140" s="8"/>
      <c r="Y140" s="2" t="s">
        <v>52</v>
      </c>
      <c r="Z140" s="2" t="s">
        <v>52</v>
      </c>
      <c r="AA140" s="27"/>
      <c r="AB140" s="2" t="s">
        <v>52</v>
      </c>
    </row>
    <row r="141" spans="1:28" ht="30" customHeight="1">
      <c r="A141" s="8" t="s">
        <v>1184</v>
      </c>
      <c r="B141" s="8" t="s">
        <v>128</v>
      </c>
      <c r="C141" s="8" t="s">
        <v>1183</v>
      </c>
      <c r="D141" s="25" t="s">
        <v>119</v>
      </c>
      <c r="E141" s="26"/>
      <c r="F141" s="8"/>
      <c r="G141" s="26"/>
      <c r="H141" s="8"/>
      <c r="I141" s="26"/>
      <c r="J141" s="8"/>
      <c r="K141" s="26"/>
      <c r="L141" s="8"/>
      <c r="M141" s="26"/>
      <c r="N141" s="8"/>
      <c r="O141" s="26"/>
      <c r="P141" s="26"/>
      <c r="Q141" s="26"/>
      <c r="R141" s="26"/>
      <c r="S141" s="26"/>
      <c r="T141" s="26"/>
      <c r="U141" s="26"/>
      <c r="V141" s="26"/>
      <c r="W141" s="8"/>
      <c r="X141" s="8"/>
      <c r="Y141" s="2" t="s">
        <v>52</v>
      </c>
      <c r="Z141" s="2" t="s">
        <v>52</v>
      </c>
      <c r="AA141" s="27"/>
      <c r="AB141" s="2" t="s">
        <v>52</v>
      </c>
    </row>
    <row r="142" spans="1:28" ht="30" customHeight="1">
      <c r="A142" s="8" t="s">
        <v>1194</v>
      </c>
      <c r="B142" s="8" t="s">
        <v>128</v>
      </c>
      <c r="C142" s="8" t="s">
        <v>1193</v>
      </c>
      <c r="D142" s="25" t="s">
        <v>119</v>
      </c>
      <c r="E142" s="26"/>
      <c r="F142" s="8"/>
      <c r="G142" s="26"/>
      <c r="H142" s="8"/>
      <c r="I142" s="26"/>
      <c r="J142" s="8"/>
      <c r="K142" s="26"/>
      <c r="L142" s="8"/>
      <c r="M142" s="26"/>
      <c r="N142" s="8"/>
      <c r="O142" s="26"/>
      <c r="P142" s="26"/>
      <c r="Q142" s="26"/>
      <c r="R142" s="26"/>
      <c r="S142" s="26"/>
      <c r="T142" s="26"/>
      <c r="U142" s="26"/>
      <c r="V142" s="26"/>
      <c r="W142" s="8"/>
      <c r="X142" s="8"/>
      <c r="Y142" s="2" t="s">
        <v>52</v>
      </c>
      <c r="Z142" s="2" t="s">
        <v>52</v>
      </c>
      <c r="AA142" s="27"/>
      <c r="AB142" s="2" t="s">
        <v>52</v>
      </c>
    </row>
    <row r="143" spans="1:28" ht="30" customHeight="1">
      <c r="A143" s="8" t="s">
        <v>1204</v>
      </c>
      <c r="B143" s="8" t="s">
        <v>128</v>
      </c>
      <c r="C143" s="8" t="s">
        <v>1203</v>
      </c>
      <c r="D143" s="25" t="s">
        <v>119</v>
      </c>
      <c r="E143" s="26"/>
      <c r="F143" s="8"/>
      <c r="G143" s="26"/>
      <c r="H143" s="8"/>
      <c r="I143" s="26"/>
      <c r="J143" s="8"/>
      <c r="K143" s="26"/>
      <c r="L143" s="8"/>
      <c r="M143" s="26"/>
      <c r="N143" s="8"/>
      <c r="O143" s="26"/>
      <c r="P143" s="26"/>
      <c r="Q143" s="26"/>
      <c r="R143" s="26"/>
      <c r="S143" s="26"/>
      <c r="T143" s="26"/>
      <c r="U143" s="26"/>
      <c r="V143" s="26"/>
      <c r="W143" s="8"/>
      <c r="X143" s="8"/>
      <c r="Y143" s="2" t="s">
        <v>52</v>
      </c>
      <c r="Z143" s="2" t="s">
        <v>52</v>
      </c>
      <c r="AA143" s="27"/>
      <c r="AB143" s="2" t="s">
        <v>52</v>
      </c>
    </row>
    <row r="144" spans="1:28" ht="30" customHeight="1">
      <c r="A144" s="8" t="s">
        <v>1214</v>
      </c>
      <c r="B144" s="8" t="s">
        <v>128</v>
      </c>
      <c r="C144" s="8" t="s">
        <v>1213</v>
      </c>
      <c r="D144" s="25" t="s">
        <v>119</v>
      </c>
      <c r="E144" s="26"/>
      <c r="F144" s="8"/>
      <c r="G144" s="26"/>
      <c r="H144" s="8"/>
      <c r="I144" s="26"/>
      <c r="J144" s="8"/>
      <c r="K144" s="26"/>
      <c r="L144" s="8"/>
      <c r="M144" s="26"/>
      <c r="N144" s="8"/>
      <c r="O144" s="26"/>
      <c r="P144" s="26"/>
      <c r="Q144" s="26"/>
      <c r="R144" s="26"/>
      <c r="S144" s="26"/>
      <c r="T144" s="26"/>
      <c r="U144" s="26"/>
      <c r="V144" s="26"/>
      <c r="W144" s="8"/>
      <c r="X144" s="8"/>
      <c r="Y144" s="2" t="s">
        <v>52</v>
      </c>
      <c r="Z144" s="2" t="s">
        <v>52</v>
      </c>
      <c r="AA144" s="27"/>
      <c r="AB144" s="2" t="s">
        <v>52</v>
      </c>
    </row>
    <row r="145" spans="1:28" ht="30" customHeight="1">
      <c r="A145" s="8" t="s">
        <v>1224</v>
      </c>
      <c r="B145" s="8" t="s">
        <v>128</v>
      </c>
      <c r="C145" s="8" t="s">
        <v>1223</v>
      </c>
      <c r="D145" s="25" t="s">
        <v>119</v>
      </c>
      <c r="E145" s="26"/>
      <c r="F145" s="8"/>
      <c r="G145" s="26"/>
      <c r="H145" s="8"/>
      <c r="I145" s="26"/>
      <c r="J145" s="8"/>
      <c r="K145" s="26"/>
      <c r="L145" s="8"/>
      <c r="M145" s="26"/>
      <c r="N145" s="8"/>
      <c r="O145" s="26"/>
      <c r="P145" s="26"/>
      <c r="Q145" s="26"/>
      <c r="R145" s="26"/>
      <c r="S145" s="26"/>
      <c r="T145" s="26"/>
      <c r="U145" s="26"/>
      <c r="V145" s="26"/>
      <c r="W145" s="8"/>
      <c r="X145" s="8"/>
      <c r="Y145" s="2" t="s">
        <v>52</v>
      </c>
      <c r="Z145" s="2" t="s">
        <v>52</v>
      </c>
      <c r="AA145" s="27"/>
      <c r="AB145" s="2" t="s">
        <v>52</v>
      </c>
    </row>
    <row r="146" spans="1:28" ht="30" customHeight="1">
      <c r="A146" s="8" t="s">
        <v>1503</v>
      </c>
      <c r="B146" s="8" t="s">
        <v>1501</v>
      </c>
      <c r="C146" s="8" t="s">
        <v>1502</v>
      </c>
      <c r="D146" s="25" t="s">
        <v>119</v>
      </c>
      <c r="E146" s="26"/>
      <c r="F146" s="8"/>
      <c r="G146" s="26"/>
      <c r="H146" s="8"/>
      <c r="I146" s="26"/>
      <c r="J146" s="8"/>
      <c r="K146" s="26"/>
      <c r="L146" s="8"/>
      <c r="M146" s="26"/>
      <c r="N146" s="8"/>
      <c r="O146" s="26"/>
      <c r="P146" s="26"/>
      <c r="Q146" s="26"/>
      <c r="R146" s="26"/>
      <c r="S146" s="26"/>
      <c r="T146" s="26"/>
      <c r="U146" s="26"/>
      <c r="V146" s="26"/>
      <c r="W146" s="8"/>
      <c r="X146" s="8"/>
      <c r="Y146" s="2" t="s">
        <v>52</v>
      </c>
      <c r="Z146" s="2" t="s">
        <v>52</v>
      </c>
      <c r="AA146" s="27"/>
      <c r="AB146" s="2" t="s">
        <v>52</v>
      </c>
    </row>
    <row r="147" spans="1:28" ht="30" customHeight="1">
      <c r="A147" s="8" t="s">
        <v>1687</v>
      </c>
      <c r="B147" s="8" t="s">
        <v>128</v>
      </c>
      <c r="C147" s="8" t="s">
        <v>1686</v>
      </c>
      <c r="D147" s="25" t="s">
        <v>119</v>
      </c>
      <c r="E147" s="26"/>
      <c r="F147" s="8"/>
      <c r="G147" s="26"/>
      <c r="H147" s="8"/>
      <c r="I147" s="26"/>
      <c r="J147" s="8"/>
      <c r="K147" s="26"/>
      <c r="L147" s="8"/>
      <c r="M147" s="26"/>
      <c r="N147" s="8"/>
      <c r="O147" s="26"/>
      <c r="P147" s="26"/>
      <c r="Q147" s="26"/>
      <c r="R147" s="26"/>
      <c r="S147" s="26"/>
      <c r="T147" s="26"/>
      <c r="U147" s="26"/>
      <c r="V147" s="26"/>
      <c r="W147" s="8"/>
      <c r="X147" s="8"/>
      <c r="Y147" s="2" t="s">
        <v>52</v>
      </c>
      <c r="Z147" s="2" t="s">
        <v>52</v>
      </c>
      <c r="AA147" s="27"/>
      <c r="AB147" s="2" t="s">
        <v>52</v>
      </c>
    </row>
    <row r="148" spans="1:28" ht="30" customHeight="1">
      <c r="A148" s="8" t="s">
        <v>1693</v>
      </c>
      <c r="B148" s="8" t="s">
        <v>128</v>
      </c>
      <c r="C148" s="8" t="s">
        <v>1692</v>
      </c>
      <c r="D148" s="25" t="s">
        <v>119</v>
      </c>
      <c r="E148" s="26"/>
      <c r="F148" s="8"/>
      <c r="G148" s="26"/>
      <c r="H148" s="8"/>
      <c r="I148" s="26"/>
      <c r="J148" s="8"/>
      <c r="K148" s="26"/>
      <c r="L148" s="8"/>
      <c r="M148" s="26"/>
      <c r="N148" s="8"/>
      <c r="O148" s="26"/>
      <c r="P148" s="26"/>
      <c r="Q148" s="26"/>
      <c r="R148" s="26"/>
      <c r="S148" s="26"/>
      <c r="T148" s="26"/>
      <c r="U148" s="26"/>
      <c r="V148" s="26"/>
      <c r="W148" s="8"/>
      <c r="X148" s="8"/>
      <c r="Y148" s="2" t="s">
        <v>52</v>
      </c>
      <c r="Z148" s="2" t="s">
        <v>52</v>
      </c>
      <c r="AA148" s="27"/>
      <c r="AB148" s="2" t="s">
        <v>52</v>
      </c>
    </row>
    <row r="149" spans="1:28" ht="30" customHeight="1">
      <c r="A149" s="8" t="s">
        <v>1699</v>
      </c>
      <c r="B149" s="8" t="s">
        <v>128</v>
      </c>
      <c r="C149" s="8" t="s">
        <v>1698</v>
      </c>
      <c r="D149" s="25" t="s">
        <v>119</v>
      </c>
      <c r="E149" s="26"/>
      <c r="F149" s="8"/>
      <c r="G149" s="26"/>
      <c r="H149" s="8"/>
      <c r="I149" s="26"/>
      <c r="J149" s="8"/>
      <c r="K149" s="26"/>
      <c r="L149" s="8"/>
      <c r="M149" s="26"/>
      <c r="N149" s="8"/>
      <c r="O149" s="26"/>
      <c r="P149" s="26"/>
      <c r="Q149" s="26"/>
      <c r="R149" s="26"/>
      <c r="S149" s="26"/>
      <c r="T149" s="26"/>
      <c r="U149" s="26"/>
      <c r="V149" s="26"/>
      <c r="W149" s="8"/>
      <c r="X149" s="8"/>
      <c r="Y149" s="2" t="s">
        <v>52</v>
      </c>
      <c r="Z149" s="2" t="s">
        <v>52</v>
      </c>
      <c r="AA149" s="27"/>
      <c r="AB149" s="2" t="s">
        <v>52</v>
      </c>
    </row>
    <row r="150" spans="1:28" ht="30" customHeight="1">
      <c r="A150" s="8" t="s">
        <v>1506</v>
      </c>
      <c r="B150" s="8" t="s">
        <v>1501</v>
      </c>
      <c r="C150" s="8" t="s">
        <v>1505</v>
      </c>
      <c r="D150" s="25" t="s">
        <v>119</v>
      </c>
      <c r="E150" s="26"/>
      <c r="F150" s="8"/>
      <c r="G150" s="26"/>
      <c r="H150" s="8"/>
      <c r="I150" s="26"/>
      <c r="J150" s="8"/>
      <c r="K150" s="26"/>
      <c r="L150" s="8"/>
      <c r="M150" s="26"/>
      <c r="N150" s="8"/>
      <c r="O150" s="26"/>
      <c r="P150" s="26"/>
      <c r="Q150" s="26"/>
      <c r="R150" s="26"/>
      <c r="S150" s="26"/>
      <c r="T150" s="26"/>
      <c r="U150" s="26"/>
      <c r="V150" s="26"/>
      <c r="W150" s="8"/>
      <c r="X150" s="8"/>
      <c r="Y150" s="2" t="s">
        <v>52</v>
      </c>
      <c r="Z150" s="2" t="s">
        <v>52</v>
      </c>
      <c r="AA150" s="27"/>
      <c r="AB150" s="2" t="s">
        <v>52</v>
      </c>
    </row>
    <row r="151" spans="1:28" ht="30" customHeight="1">
      <c r="A151" s="8" t="s">
        <v>137</v>
      </c>
      <c r="B151" s="8" t="s">
        <v>135</v>
      </c>
      <c r="C151" s="8" t="s">
        <v>136</v>
      </c>
      <c r="D151" s="25" t="s">
        <v>119</v>
      </c>
      <c r="E151" s="26"/>
      <c r="F151" s="8"/>
      <c r="G151" s="26"/>
      <c r="H151" s="8"/>
      <c r="I151" s="26"/>
      <c r="J151" s="8"/>
      <c r="K151" s="26"/>
      <c r="L151" s="8"/>
      <c r="M151" s="26"/>
      <c r="N151" s="8"/>
      <c r="O151" s="26"/>
      <c r="P151" s="26"/>
      <c r="Q151" s="26"/>
      <c r="R151" s="26"/>
      <c r="S151" s="26"/>
      <c r="T151" s="26"/>
      <c r="U151" s="26"/>
      <c r="V151" s="26"/>
      <c r="W151" s="8"/>
      <c r="X151" s="8"/>
      <c r="Y151" s="2" t="s">
        <v>52</v>
      </c>
      <c r="Z151" s="2" t="s">
        <v>52</v>
      </c>
      <c r="AA151" s="27"/>
      <c r="AB151" s="2" t="s">
        <v>52</v>
      </c>
    </row>
    <row r="152" spans="1:28" ht="30" customHeight="1">
      <c r="A152" s="8" t="s">
        <v>140</v>
      </c>
      <c r="B152" s="8" t="s">
        <v>135</v>
      </c>
      <c r="C152" s="8" t="s">
        <v>139</v>
      </c>
      <c r="D152" s="25" t="s">
        <v>119</v>
      </c>
      <c r="E152" s="26"/>
      <c r="F152" s="8"/>
      <c r="G152" s="26"/>
      <c r="H152" s="8"/>
      <c r="I152" s="26"/>
      <c r="J152" s="8"/>
      <c r="K152" s="26"/>
      <c r="L152" s="8"/>
      <c r="M152" s="26"/>
      <c r="N152" s="8"/>
      <c r="O152" s="26"/>
      <c r="P152" s="26"/>
      <c r="Q152" s="26"/>
      <c r="R152" s="26"/>
      <c r="S152" s="26"/>
      <c r="T152" s="26"/>
      <c r="U152" s="26"/>
      <c r="V152" s="26"/>
      <c r="W152" s="8"/>
      <c r="X152" s="8"/>
      <c r="Y152" s="2" t="s">
        <v>52</v>
      </c>
      <c r="Z152" s="2" t="s">
        <v>52</v>
      </c>
      <c r="AA152" s="27"/>
      <c r="AB152" s="2" t="s">
        <v>52</v>
      </c>
    </row>
    <row r="153" spans="1:28" ht="30" customHeight="1">
      <c r="A153" s="8" t="s">
        <v>143</v>
      </c>
      <c r="B153" s="8" t="s">
        <v>135</v>
      </c>
      <c r="C153" s="8" t="s">
        <v>142</v>
      </c>
      <c r="D153" s="25" t="s">
        <v>119</v>
      </c>
      <c r="E153" s="26"/>
      <c r="F153" s="8"/>
      <c r="G153" s="26"/>
      <c r="H153" s="8"/>
      <c r="I153" s="26"/>
      <c r="J153" s="8"/>
      <c r="K153" s="26"/>
      <c r="L153" s="8"/>
      <c r="M153" s="26"/>
      <c r="N153" s="8"/>
      <c r="O153" s="26"/>
      <c r="P153" s="26"/>
      <c r="Q153" s="26"/>
      <c r="R153" s="26"/>
      <c r="S153" s="26"/>
      <c r="T153" s="26"/>
      <c r="U153" s="26"/>
      <c r="V153" s="26"/>
      <c r="W153" s="8"/>
      <c r="X153" s="8"/>
      <c r="Y153" s="2" t="s">
        <v>52</v>
      </c>
      <c r="Z153" s="2" t="s">
        <v>52</v>
      </c>
      <c r="AA153" s="27"/>
      <c r="AB153" s="2" t="s">
        <v>52</v>
      </c>
    </row>
    <row r="154" spans="1:28" ht="30" customHeight="1">
      <c r="A154" s="8" t="s">
        <v>595</v>
      </c>
      <c r="B154" s="8" t="s">
        <v>135</v>
      </c>
      <c r="C154" s="8" t="s">
        <v>594</v>
      </c>
      <c r="D154" s="25" t="s">
        <v>119</v>
      </c>
      <c r="E154" s="26"/>
      <c r="F154" s="8"/>
      <c r="G154" s="26"/>
      <c r="H154" s="8"/>
      <c r="I154" s="26"/>
      <c r="J154" s="8"/>
      <c r="K154" s="26"/>
      <c r="L154" s="8"/>
      <c r="M154" s="26"/>
      <c r="N154" s="8"/>
      <c r="O154" s="26"/>
      <c r="P154" s="26"/>
      <c r="Q154" s="26"/>
      <c r="R154" s="26"/>
      <c r="S154" s="26"/>
      <c r="T154" s="26"/>
      <c r="U154" s="26"/>
      <c r="V154" s="26"/>
      <c r="W154" s="8"/>
      <c r="X154" s="8"/>
      <c r="Y154" s="2" t="s">
        <v>52</v>
      </c>
      <c r="Z154" s="2" t="s">
        <v>52</v>
      </c>
      <c r="AA154" s="27"/>
      <c r="AB154" s="2" t="s">
        <v>52</v>
      </c>
    </row>
    <row r="155" spans="1:28" ht="30" customHeight="1">
      <c r="A155" s="8" t="s">
        <v>374</v>
      </c>
      <c r="B155" s="8" t="s">
        <v>145</v>
      </c>
      <c r="C155" s="8" t="s">
        <v>373</v>
      </c>
      <c r="D155" s="25" t="s">
        <v>119</v>
      </c>
      <c r="E155" s="26"/>
      <c r="F155" s="8"/>
      <c r="G155" s="26"/>
      <c r="H155" s="8"/>
      <c r="I155" s="26"/>
      <c r="J155" s="8"/>
      <c r="K155" s="26"/>
      <c r="L155" s="8"/>
      <c r="M155" s="26"/>
      <c r="N155" s="8"/>
      <c r="O155" s="26"/>
      <c r="P155" s="26"/>
      <c r="Q155" s="26"/>
      <c r="R155" s="26"/>
      <c r="S155" s="26"/>
      <c r="T155" s="26"/>
      <c r="U155" s="26"/>
      <c r="V155" s="26"/>
      <c r="W155" s="8"/>
      <c r="X155" s="8"/>
      <c r="Y155" s="2" t="s">
        <v>52</v>
      </c>
      <c r="Z155" s="2" t="s">
        <v>52</v>
      </c>
      <c r="AA155" s="27"/>
      <c r="AB155" s="2" t="s">
        <v>52</v>
      </c>
    </row>
    <row r="156" spans="1:28" ht="30" customHeight="1">
      <c r="A156" s="8" t="s">
        <v>377</v>
      </c>
      <c r="B156" s="8" t="s">
        <v>145</v>
      </c>
      <c r="C156" s="8" t="s">
        <v>376</v>
      </c>
      <c r="D156" s="25" t="s">
        <v>119</v>
      </c>
      <c r="E156" s="26"/>
      <c r="F156" s="8"/>
      <c r="G156" s="26"/>
      <c r="H156" s="8"/>
      <c r="I156" s="26"/>
      <c r="J156" s="8"/>
      <c r="K156" s="26"/>
      <c r="L156" s="8"/>
      <c r="M156" s="26"/>
      <c r="N156" s="8"/>
      <c r="O156" s="26"/>
      <c r="P156" s="26"/>
      <c r="Q156" s="26"/>
      <c r="R156" s="26"/>
      <c r="S156" s="26"/>
      <c r="T156" s="26"/>
      <c r="U156" s="26"/>
      <c r="V156" s="26"/>
      <c r="W156" s="8"/>
      <c r="X156" s="8"/>
      <c r="Y156" s="2" t="s">
        <v>52</v>
      </c>
      <c r="Z156" s="2" t="s">
        <v>52</v>
      </c>
      <c r="AA156" s="27"/>
      <c r="AB156" s="2" t="s">
        <v>52</v>
      </c>
    </row>
    <row r="157" spans="1:28" ht="30" customHeight="1">
      <c r="A157" s="8" t="s">
        <v>147</v>
      </c>
      <c r="B157" s="8" t="s">
        <v>145</v>
      </c>
      <c r="C157" s="8" t="s">
        <v>146</v>
      </c>
      <c r="D157" s="25" t="s">
        <v>119</v>
      </c>
      <c r="E157" s="26"/>
      <c r="F157" s="8"/>
      <c r="G157" s="26"/>
      <c r="H157" s="8"/>
      <c r="I157" s="26"/>
      <c r="J157" s="8"/>
      <c r="K157" s="26"/>
      <c r="L157" s="8"/>
      <c r="M157" s="26"/>
      <c r="N157" s="8"/>
      <c r="O157" s="26"/>
      <c r="P157" s="26"/>
      <c r="Q157" s="26"/>
      <c r="R157" s="26"/>
      <c r="S157" s="26"/>
      <c r="T157" s="26"/>
      <c r="U157" s="26"/>
      <c r="V157" s="26"/>
      <c r="W157" s="8"/>
      <c r="X157" s="8"/>
      <c r="Y157" s="2" t="s">
        <v>52</v>
      </c>
      <c r="Z157" s="2" t="s">
        <v>52</v>
      </c>
      <c r="AA157" s="27"/>
      <c r="AB157" s="2" t="s">
        <v>52</v>
      </c>
    </row>
    <row r="158" spans="1:28" ht="30" customHeight="1">
      <c r="A158" s="8" t="s">
        <v>150</v>
      </c>
      <c r="B158" s="8" t="s">
        <v>145</v>
      </c>
      <c r="C158" s="8" t="s">
        <v>149</v>
      </c>
      <c r="D158" s="25" t="s">
        <v>119</v>
      </c>
      <c r="E158" s="26"/>
      <c r="F158" s="8"/>
      <c r="G158" s="26"/>
      <c r="H158" s="8"/>
      <c r="I158" s="26"/>
      <c r="J158" s="8"/>
      <c r="K158" s="26"/>
      <c r="L158" s="8"/>
      <c r="M158" s="26"/>
      <c r="N158" s="8"/>
      <c r="O158" s="26"/>
      <c r="P158" s="26"/>
      <c r="Q158" s="26"/>
      <c r="R158" s="26"/>
      <c r="S158" s="26"/>
      <c r="T158" s="26"/>
      <c r="U158" s="26"/>
      <c r="V158" s="26"/>
      <c r="W158" s="8"/>
      <c r="X158" s="8"/>
      <c r="Y158" s="2" t="s">
        <v>52</v>
      </c>
      <c r="Z158" s="2" t="s">
        <v>52</v>
      </c>
      <c r="AA158" s="27"/>
      <c r="AB158" s="2" t="s">
        <v>52</v>
      </c>
    </row>
    <row r="159" spans="1:28" ht="30" customHeight="1">
      <c r="A159" s="8" t="s">
        <v>153</v>
      </c>
      <c r="B159" s="8" t="s">
        <v>145</v>
      </c>
      <c r="C159" s="8" t="s">
        <v>152</v>
      </c>
      <c r="D159" s="25" t="s">
        <v>119</v>
      </c>
      <c r="E159" s="26"/>
      <c r="F159" s="8"/>
      <c r="G159" s="26"/>
      <c r="H159" s="8"/>
      <c r="I159" s="26"/>
      <c r="J159" s="8"/>
      <c r="K159" s="26"/>
      <c r="L159" s="8"/>
      <c r="M159" s="26"/>
      <c r="N159" s="8"/>
      <c r="O159" s="26"/>
      <c r="P159" s="26"/>
      <c r="Q159" s="26"/>
      <c r="R159" s="26"/>
      <c r="S159" s="26"/>
      <c r="T159" s="26"/>
      <c r="U159" s="26"/>
      <c r="V159" s="26"/>
      <c r="W159" s="8"/>
      <c r="X159" s="8"/>
      <c r="Y159" s="2" t="s">
        <v>52</v>
      </c>
      <c r="Z159" s="2" t="s">
        <v>52</v>
      </c>
      <c r="AA159" s="27"/>
      <c r="AB159" s="2" t="s">
        <v>52</v>
      </c>
    </row>
    <row r="160" spans="1:28" ht="30" customHeight="1">
      <c r="A160" s="8" t="s">
        <v>600</v>
      </c>
      <c r="B160" s="8" t="s">
        <v>145</v>
      </c>
      <c r="C160" s="8" t="s">
        <v>599</v>
      </c>
      <c r="D160" s="25" t="s">
        <v>119</v>
      </c>
      <c r="E160" s="26"/>
      <c r="F160" s="8"/>
      <c r="G160" s="26"/>
      <c r="H160" s="8"/>
      <c r="I160" s="26"/>
      <c r="J160" s="8"/>
      <c r="K160" s="26"/>
      <c r="L160" s="8"/>
      <c r="M160" s="26"/>
      <c r="N160" s="8"/>
      <c r="O160" s="26"/>
      <c r="P160" s="26"/>
      <c r="Q160" s="26"/>
      <c r="R160" s="26"/>
      <c r="S160" s="26"/>
      <c r="T160" s="26"/>
      <c r="U160" s="26"/>
      <c r="V160" s="26"/>
      <c r="W160" s="8"/>
      <c r="X160" s="8"/>
      <c r="Y160" s="2" t="s">
        <v>52</v>
      </c>
      <c r="Z160" s="2" t="s">
        <v>52</v>
      </c>
      <c r="AA160" s="27"/>
      <c r="AB160" s="2" t="s">
        <v>52</v>
      </c>
    </row>
    <row r="161" spans="1:28" ht="30" customHeight="1">
      <c r="A161" s="8" t="s">
        <v>381</v>
      </c>
      <c r="B161" s="8" t="s">
        <v>155</v>
      </c>
      <c r="C161" s="8" t="s">
        <v>380</v>
      </c>
      <c r="D161" s="25" t="s">
        <v>119</v>
      </c>
      <c r="E161" s="26"/>
      <c r="F161" s="8"/>
      <c r="G161" s="26"/>
      <c r="H161" s="8"/>
      <c r="I161" s="26"/>
      <c r="J161" s="8"/>
      <c r="K161" s="26"/>
      <c r="L161" s="8"/>
      <c r="M161" s="26"/>
      <c r="N161" s="8"/>
      <c r="O161" s="26"/>
      <c r="P161" s="26"/>
      <c r="Q161" s="26"/>
      <c r="R161" s="26"/>
      <c r="S161" s="26"/>
      <c r="T161" s="26"/>
      <c r="U161" s="26"/>
      <c r="V161" s="26"/>
      <c r="W161" s="8"/>
      <c r="X161" s="8"/>
      <c r="Y161" s="2" t="s">
        <v>52</v>
      </c>
      <c r="Z161" s="2" t="s">
        <v>52</v>
      </c>
      <c r="AA161" s="27"/>
      <c r="AB161" s="2" t="s">
        <v>52</v>
      </c>
    </row>
    <row r="162" spans="1:28" ht="30" customHeight="1">
      <c r="A162" s="8" t="s">
        <v>384</v>
      </c>
      <c r="B162" s="8" t="s">
        <v>155</v>
      </c>
      <c r="C162" s="8" t="s">
        <v>383</v>
      </c>
      <c r="D162" s="25" t="s">
        <v>119</v>
      </c>
      <c r="E162" s="26"/>
      <c r="F162" s="8"/>
      <c r="G162" s="26"/>
      <c r="H162" s="8"/>
      <c r="I162" s="26"/>
      <c r="J162" s="8"/>
      <c r="K162" s="26"/>
      <c r="L162" s="8"/>
      <c r="M162" s="26"/>
      <c r="N162" s="8"/>
      <c r="O162" s="26"/>
      <c r="P162" s="26"/>
      <c r="Q162" s="26"/>
      <c r="R162" s="26"/>
      <c r="S162" s="26"/>
      <c r="T162" s="26"/>
      <c r="U162" s="26"/>
      <c r="V162" s="26"/>
      <c r="W162" s="8"/>
      <c r="X162" s="8"/>
      <c r="Y162" s="2" t="s">
        <v>52</v>
      </c>
      <c r="Z162" s="2" t="s">
        <v>52</v>
      </c>
      <c r="AA162" s="27"/>
      <c r="AB162" s="2" t="s">
        <v>52</v>
      </c>
    </row>
    <row r="163" spans="1:28" ht="30" customHeight="1">
      <c r="A163" s="8" t="s">
        <v>157</v>
      </c>
      <c r="B163" s="8" t="s">
        <v>155</v>
      </c>
      <c r="C163" s="8" t="s">
        <v>156</v>
      </c>
      <c r="D163" s="25" t="s">
        <v>119</v>
      </c>
      <c r="E163" s="26"/>
      <c r="F163" s="8"/>
      <c r="G163" s="26"/>
      <c r="H163" s="8"/>
      <c r="I163" s="26"/>
      <c r="J163" s="8"/>
      <c r="K163" s="26"/>
      <c r="L163" s="8"/>
      <c r="M163" s="26"/>
      <c r="N163" s="8"/>
      <c r="O163" s="26"/>
      <c r="P163" s="26"/>
      <c r="Q163" s="26"/>
      <c r="R163" s="26"/>
      <c r="S163" s="26"/>
      <c r="T163" s="26"/>
      <c r="U163" s="26"/>
      <c r="V163" s="26"/>
      <c r="W163" s="8"/>
      <c r="X163" s="8"/>
      <c r="Y163" s="2" t="s">
        <v>52</v>
      </c>
      <c r="Z163" s="2" t="s">
        <v>52</v>
      </c>
      <c r="AA163" s="27"/>
      <c r="AB163" s="2" t="s">
        <v>52</v>
      </c>
    </row>
    <row r="164" spans="1:28" ht="30" customHeight="1">
      <c r="A164" s="8" t="s">
        <v>160</v>
      </c>
      <c r="B164" s="8" t="s">
        <v>155</v>
      </c>
      <c r="C164" s="8" t="s">
        <v>159</v>
      </c>
      <c r="D164" s="25" t="s">
        <v>119</v>
      </c>
      <c r="E164" s="26"/>
      <c r="F164" s="8"/>
      <c r="G164" s="26"/>
      <c r="H164" s="8"/>
      <c r="I164" s="26"/>
      <c r="J164" s="8"/>
      <c r="K164" s="26"/>
      <c r="L164" s="8"/>
      <c r="M164" s="26"/>
      <c r="N164" s="8"/>
      <c r="O164" s="26"/>
      <c r="P164" s="26"/>
      <c r="Q164" s="26"/>
      <c r="R164" s="26"/>
      <c r="S164" s="26"/>
      <c r="T164" s="26"/>
      <c r="U164" s="26"/>
      <c r="V164" s="26"/>
      <c r="W164" s="8"/>
      <c r="X164" s="8"/>
      <c r="Y164" s="2" t="s">
        <v>52</v>
      </c>
      <c r="Z164" s="2" t="s">
        <v>52</v>
      </c>
      <c r="AA164" s="27"/>
      <c r="AB164" s="2" t="s">
        <v>52</v>
      </c>
    </row>
    <row r="165" spans="1:28" ht="30" customHeight="1">
      <c r="A165" s="8" t="s">
        <v>163</v>
      </c>
      <c r="B165" s="8" t="s">
        <v>155</v>
      </c>
      <c r="C165" s="8" t="s">
        <v>162</v>
      </c>
      <c r="D165" s="25" t="s">
        <v>119</v>
      </c>
      <c r="E165" s="26"/>
      <c r="F165" s="8"/>
      <c r="G165" s="26"/>
      <c r="H165" s="8"/>
      <c r="I165" s="26"/>
      <c r="J165" s="8"/>
      <c r="K165" s="26"/>
      <c r="L165" s="8"/>
      <c r="M165" s="26"/>
      <c r="N165" s="8"/>
      <c r="O165" s="26"/>
      <c r="P165" s="26"/>
      <c r="Q165" s="26"/>
      <c r="R165" s="26"/>
      <c r="S165" s="26"/>
      <c r="T165" s="26"/>
      <c r="U165" s="26"/>
      <c r="V165" s="26"/>
      <c r="W165" s="8"/>
      <c r="X165" s="8"/>
      <c r="Y165" s="2" t="s">
        <v>52</v>
      </c>
      <c r="Z165" s="2" t="s">
        <v>52</v>
      </c>
      <c r="AA165" s="27"/>
      <c r="AB165" s="2" t="s">
        <v>52</v>
      </c>
    </row>
    <row r="166" spans="1:28" ht="30" customHeight="1">
      <c r="A166" s="8" t="s">
        <v>605</v>
      </c>
      <c r="B166" s="8" t="s">
        <v>155</v>
      </c>
      <c r="C166" s="8" t="s">
        <v>604</v>
      </c>
      <c r="D166" s="25" t="s">
        <v>119</v>
      </c>
      <c r="E166" s="26"/>
      <c r="F166" s="8"/>
      <c r="G166" s="26"/>
      <c r="H166" s="8"/>
      <c r="I166" s="26"/>
      <c r="J166" s="8"/>
      <c r="K166" s="26"/>
      <c r="L166" s="8"/>
      <c r="M166" s="26"/>
      <c r="N166" s="8"/>
      <c r="O166" s="26"/>
      <c r="P166" s="26"/>
      <c r="Q166" s="26"/>
      <c r="R166" s="26"/>
      <c r="S166" s="26"/>
      <c r="T166" s="26"/>
      <c r="U166" s="26"/>
      <c r="V166" s="26"/>
      <c r="W166" s="8"/>
      <c r="X166" s="8"/>
      <c r="Y166" s="2" t="s">
        <v>52</v>
      </c>
      <c r="Z166" s="2" t="s">
        <v>52</v>
      </c>
      <c r="AA166" s="27"/>
      <c r="AB166" s="2" t="s">
        <v>52</v>
      </c>
    </row>
    <row r="167" spans="1:28" ht="30" customHeight="1">
      <c r="A167" s="8" t="s">
        <v>1720</v>
      </c>
      <c r="B167" s="8" t="s">
        <v>1718</v>
      </c>
      <c r="C167" s="8" t="s">
        <v>52</v>
      </c>
      <c r="D167" s="25" t="s">
        <v>1719</v>
      </c>
      <c r="E167" s="26"/>
      <c r="F167" s="8"/>
      <c r="G167" s="26"/>
      <c r="H167" s="8"/>
      <c r="I167" s="26"/>
      <c r="J167" s="8"/>
      <c r="K167" s="26"/>
      <c r="L167" s="8"/>
      <c r="M167" s="26"/>
      <c r="N167" s="8"/>
      <c r="O167" s="26"/>
      <c r="P167" s="26"/>
      <c r="Q167" s="26"/>
      <c r="R167" s="26"/>
      <c r="S167" s="26"/>
      <c r="T167" s="26"/>
      <c r="U167" s="26"/>
      <c r="V167" s="26"/>
      <c r="W167" s="8"/>
      <c r="X167" s="8"/>
      <c r="Y167" s="2" t="s">
        <v>52</v>
      </c>
      <c r="Z167" s="2" t="s">
        <v>52</v>
      </c>
      <c r="AA167" s="27"/>
      <c r="AB167" s="2" t="s">
        <v>52</v>
      </c>
    </row>
    <row r="168" spans="1:28" ht="30" customHeight="1">
      <c r="A168" s="8" t="s">
        <v>734</v>
      </c>
      <c r="B168" s="8" t="s">
        <v>732</v>
      </c>
      <c r="C168" s="8" t="s">
        <v>733</v>
      </c>
      <c r="D168" s="25" t="s">
        <v>450</v>
      </c>
      <c r="E168" s="26"/>
      <c r="F168" s="8"/>
      <c r="G168" s="26"/>
      <c r="H168" s="8"/>
      <c r="I168" s="26"/>
      <c r="J168" s="8"/>
      <c r="K168" s="26"/>
      <c r="L168" s="8"/>
      <c r="M168" s="26"/>
      <c r="N168" s="8"/>
      <c r="O168" s="26"/>
      <c r="P168" s="26"/>
      <c r="Q168" s="26"/>
      <c r="R168" s="26"/>
      <c r="S168" s="26"/>
      <c r="T168" s="26"/>
      <c r="U168" s="26"/>
      <c r="V168" s="26"/>
      <c r="W168" s="8"/>
      <c r="X168" s="8"/>
      <c r="Y168" s="2" t="s">
        <v>52</v>
      </c>
      <c r="Z168" s="2" t="s">
        <v>52</v>
      </c>
      <c r="AA168" s="27"/>
      <c r="AB168" s="2" t="s">
        <v>52</v>
      </c>
    </row>
    <row r="169" spans="1:28" ht="30" customHeight="1">
      <c r="A169" s="8" t="s">
        <v>737</v>
      </c>
      <c r="B169" s="8" t="s">
        <v>732</v>
      </c>
      <c r="C169" s="8" t="s">
        <v>736</v>
      </c>
      <c r="D169" s="25" t="s">
        <v>450</v>
      </c>
      <c r="E169" s="26"/>
      <c r="F169" s="8"/>
      <c r="G169" s="26"/>
      <c r="H169" s="8"/>
      <c r="I169" s="26"/>
      <c r="J169" s="8"/>
      <c r="K169" s="26"/>
      <c r="L169" s="8"/>
      <c r="M169" s="26"/>
      <c r="N169" s="8"/>
      <c r="O169" s="26"/>
      <c r="P169" s="26"/>
      <c r="Q169" s="26"/>
      <c r="R169" s="26"/>
      <c r="S169" s="26"/>
      <c r="T169" s="26"/>
      <c r="U169" s="26"/>
      <c r="V169" s="26"/>
      <c r="W169" s="8"/>
      <c r="X169" s="8"/>
      <c r="Y169" s="2" t="s">
        <v>52</v>
      </c>
      <c r="Z169" s="2" t="s">
        <v>52</v>
      </c>
      <c r="AA169" s="27"/>
      <c r="AB169" s="2" t="s">
        <v>52</v>
      </c>
    </row>
    <row r="170" spans="1:28" ht="30" customHeight="1">
      <c r="A170" s="8" t="s">
        <v>1725</v>
      </c>
      <c r="B170" s="8" t="s">
        <v>1722</v>
      </c>
      <c r="C170" s="8" t="s">
        <v>1723</v>
      </c>
      <c r="D170" s="25" t="s">
        <v>1724</v>
      </c>
      <c r="E170" s="26"/>
      <c r="F170" s="8"/>
      <c r="G170" s="26"/>
      <c r="H170" s="8"/>
      <c r="I170" s="26"/>
      <c r="J170" s="8"/>
      <c r="K170" s="26"/>
      <c r="L170" s="8"/>
      <c r="M170" s="26"/>
      <c r="N170" s="8"/>
      <c r="O170" s="26"/>
      <c r="P170" s="26"/>
      <c r="Q170" s="26"/>
      <c r="R170" s="26"/>
      <c r="S170" s="26"/>
      <c r="T170" s="26"/>
      <c r="U170" s="26"/>
      <c r="V170" s="26"/>
      <c r="W170" s="8"/>
      <c r="X170" s="8"/>
      <c r="Y170" s="2" t="s">
        <v>52</v>
      </c>
      <c r="Z170" s="2" t="s">
        <v>52</v>
      </c>
      <c r="AA170" s="27"/>
      <c r="AB170" s="2" t="s">
        <v>52</v>
      </c>
    </row>
    <row r="171" spans="1:28" ht="30" customHeight="1">
      <c r="A171" s="8" t="s">
        <v>954</v>
      </c>
      <c r="B171" s="8" t="s">
        <v>953</v>
      </c>
      <c r="C171" s="8" t="s">
        <v>884</v>
      </c>
      <c r="D171" s="25" t="s">
        <v>885</v>
      </c>
      <c r="E171" s="26"/>
      <c r="F171" s="8"/>
      <c r="G171" s="26"/>
      <c r="H171" s="8"/>
      <c r="I171" s="26"/>
      <c r="J171" s="8"/>
      <c r="K171" s="26"/>
      <c r="L171" s="8"/>
      <c r="M171" s="26"/>
      <c r="N171" s="8"/>
      <c r="O171" s="26"/>
      <c r="P171" s="26"/>
      <c r="Q171" s="26"/>
      <c r="R171" s="26"/>
      <c r="S171" s="26"/>
      <c r="T171" s="26"/>
      <c r="U171" s="26"/>
      <c r="V171" s="26"/>
      <c r="W171" s="8"/>
      <c r="X171" s="8"/>
      <c r="Y171" s="2" t="s">
        <v>1927</v>
      </c>
      <c r="Z171" s="2" t="s">
        <v>52</v>
      </c>
      <c r="AA171" s="27"/>
      <c r="AB171" s="2" t="s">
        <v>52</v>
      </c>
    </row>
    <row r="172" spans="1:28" ht="30" customHeight="1">
      <c r="A172" s="8" t="s">
        <v>1706</v>
      </c>
      <c r="B172" s="8" t="s">
        <v>1705</v>
      </c>
      <c r="C172" s="8" t="s">
        <v>884</v>
      </c>
      <c r="D172" s="25" t="s">
        <v>885</v>
      </c>
      <c r="E172" s="26"/>
      <c r="F172" s="8"/>
      <c r="G172" s="26"/>
      <c r="H172" s="8"/>
      <c r="I172" s="26"/>
      <c r="J172" s="8"/>
      <c r="K172" s="26"/>
      <c r="L172" s="8"/>
      <c r="M172" s="26"/>
      <c r="N172" s="8"/>
      <c r="O172" s="26"/>
      <c r="P172" s="26"/>
      <c r="Q172" s="26"/>
      <c r="R172" s="26"/>
      <c r="S172" s="26"/>
      <c r="T172" s="26"/>
      <c r="U172" s="26"/>
      <c r="V172" s="26"/>
      <c r="W172" s="8"/>
      <c r="X172" s="8"/>
      <c r="Y172" s="2" t="s">
        <v>1927</v>
      </c>
      <c r="Z172" s="2" t="s">
        <v>52</v>
      </c>
      <c r="AA172" s="27"/>
      <c r="AB172" s="2" t="s">
        <v>52</v>
      </c>
    </row>
    <row r="173" spans="1:28" ht="30" customHeight="1">
      <c r="A173" s="8" t="s">
        <v>1012</v>
      </c>
      <c r="B173" s="8" t="s">
        <v>1011</v>
      </c>
      <c r="C173" s="8" t="s">
        <v>884</v>
      </c>
      <c r="D173" s="25" t="s">
        <v>885</v>
      </c>
      <c r="E173" s="26"/>
      <c r="F173" s="8"/>
      <c r="G173" s="26"/>
      <c r="H173" s="8"/>
      <c r="I173" s="26"/>
      <c r="J173" s="8"/>
      <c r="K173" s="26"/>
      <c r="L173" s="8"/>
      <c r="M173" s="26"/>
      <c r="N173" s="8"/>
      <c r="O173" s="26"/>
      <c r="P173" s="26"/>
      <c r="Q173" s="26"/>
      <c r="R173" s="26"/>
      <c r="S173" s="26"/>
      <c r="T173" s="26"/>
      <c r="U173" s="26"/>
      <c r="V173" s="26"/>
      <c r="W173" s="8"/>
      <c r="X173" s="8"/>
      <c r="Y173" s="2" t="s">
        <v>1927</v>
      </c>
      <c r="Z173" s="2" t="s">
        <v>52</v>
      </c>
      <c r="AA173" s="27"/>
      <c r="AB173" s="2" t="s">
        <v>52</v>
      </c>
    </row>
    <row r="174" spans="1:28" ht="30" customHeight="1">
      <c r="A174" s="8" t="s">
        <v>1031</v>
      </c>
      <c r="B174" s="8" t="s">
        <v>1030</v>
      </c>
      <c r="C174" s="8" t="s">
        <v>884</v>
      </c>
      <c r="D174" s="25" t="s">
        <v>885</v>
      </c>
      <c r="E174" s="26"/>
      <c r="F174" s="8"/>
      <c r="G174" s="26"/>
      <c r="H174" s="8"/>
      <c r="I174" s="26"/>
      <c r="J174" s="8"/>
      <c r="K174" s="26"/>
      <c r="L174" s="8"/>
      <c r="M174" s="26"/>
      <c r="N174" s="8"/>
      <c r="O174" s="26"/>
      <c r="P174" s="26"/>
      <c r="Q174" s="26"/>
      <c r="R174" s="26"/>
      <c r="S174" s="26"/>
      <c r="T174" s="26"/>
      <c r="U174" s="26"/>
      <c r="V174" s="26"/>
      <c r="W174" s="8"/>
      <c r="X174" s="8"/>
      <c r="Y174" s="2" t="s">
        <v>1927</v>
      </c>
      <c r="Z174" s="2" t="s">
        <v>52</v>
      </c>
      <c r="AA174" s="27"/>
      <c r="AB174" s="2" t="s">
        <v>52</v>
      </c>
    </row>
    <row r="175" spans="1:28" ht="30" customHeight="1">
      <c r="A175" s="8" t="s">
        <v>1728</v>
      </c>
      <c r="B175" s="8" t="s">
        <v>1727</v>
      </c>
      <c r="C175" s="8" t="s">
        <v>884</v>
      </c>
      <c r="D175" s="25" t="s">
        <v>885</v>
      </c>
      <c r="E175" s="26"/>
      <c r="F175" s="8"/>
      <c r="G175" s="26"/>
      <c r="H175" s="8"/>
      <c r="I175" s="26"/>
      <c r="J175" s="8"/>
      <c r="K175" s="26"/>
      <c r="L175" s="8"/>
      <c r="M175" s="26"/>
      <c r="N175" s="8"/>
      <c r="O175" s="26"/>
      <c r="P175" s="26"/>
      <c r="Q175" s="26"/>
      <c r="R175" s="26"/>
      <c r="S175" s="26"/>
      <c r="T175" s="26"/>
      <c r="U175" s="26"/>
      <c r="V175" s="26"/>
      <c r="W175" s="8"/>
      <c r="X175" s="8"/>
      <c r="Y175" s="2" t="s">
        <v>1927</v>
      </c>
      <c r="Z175" s="2" t="s">
        <v>52</v>
      </c>
      <c r="AA175" s="27"/>
      <c r="AB175" s="2" t="s">
        <v>52</v>
      </c>
    </row>
    <row r="176" spans="1:28" ht="30" customHeight="1">
      <c r="A176" s="8" t="s">
        <v>1731</v>
      </c>
      <c r="B176" s="8" t="s">
        <v>1730</v>
      </c>
      <c r="C176" s="8" t="s">
        <v>884</v>
      </c>
      <c r="D176" s="25" t="s">
        <v>885</v>
      </c>
      <c r="E176" s="26"/>
      <c r="F176" s="8"/>
      <c r="G176" s="26"/>
      <c r="H176" s="8"/>
      <c r="I176" s="26"/>
      <c r="J176" s="8"/>
      <c r="K176" s="26"/>
      <c r="L176" s="8"/>
      <c r="M176" s="26"/>
      <c r="N176" s="8"/>
      <c r="O176" s="26"/>
      <c r="P176" s="26"/>
      <c r="Q176" s="26"/>
      <c r="R176" s="26"/>
      <c r="S176" s="26"/>
      <c r="T176" s="26"/>
      <c r="U176" s="26"/>
      <c r="V176" s="26"/>
      <c r="W176" s="8"/>
      <c r="X176" s="8"/>
      <c r="Y176" s="2" t="s">
        <v>1927</v>
      </c>
      <c r="Z176" s="2" t="s">
        <v>52</v>
      </c>
      <c r="AA176" s="27"/>
      <c r="AB176" s="2" t="s">
        <v>52</v>
      </c>
    </row>
    <row r="177" spans="1:28" ht="30" customHeight="1">
      <c r="A177" s="8" t="s">
        <v>886</v>
      </c>
      <c r="B177" s="8" t="s">
        <v>883</v>
      </c>
      <c r="C177" s="8" t="s">
        <v>884</v>
      </c>
      <c r="D177" s="25" t="s">
        <v>885</v>
      </c>
      <c r="E177" s="26"/>
      <c r="F177" s="8"/>
      <c r="G177" s="26"/>
      <c r="H177" s="8"/>
      <c r="I177" s="26"/>
      <c r="J177" s="8"/>
      <c r="K177" s="26"/>
      <c r="L177" s="8"/>
      <c r="M177" s="26"/>
      <c r="N177" s="8"/>
      <c r="O177" s="26"/>
      <c r="P177" s="26"/>
      <c r="Q177" s="26"/>
      <c r="R177" s="26"/>
      <c r="S177" s="26"/>
      <c r="T177" s="26"/>
      <c r="U177" s="26"/>
      <c r="V177" s="26"/>
      <c r="W177" s="8"/>
      <c r="X177" s="8"/>
      <c r="Y177" s="2" t="s">
        <v>1927</v>
      </c>
      <c r="Z177" s="2" t="s">
        <v>52</v>
      </c>
      <c r="AA177" s="27"/>
      <c r="AB177" s="2" t="s">
        <v>52</v>
      </c>
    </row>
    <row r="178" spans="1:28" ht="30" customHeight="1">
      <c r="A178" s="8" t="s">
        <v>934</v>
      </c>
      <c r="B178" s="8" t="s">
        <v>933</v>
      </c>
      <c r="C178" s="8" t="s">
        <v>884</v>
      </c>
      <c r="D178" s="25" t="s">
        <v>885</v>
      </c>
      <c r="E178" s="26"/>
      <c r="F178" s="8"/>
      <c r="G178" s="26"/>
      <c r="H178" s="8"/>
      <c r="I178" s="26"/>
      <c r="J178" s="8"/>
      <c r="K178" s="26"/>
      <c r="L178" s="8"/>
      <c r="M178" s="26"/>
      <c r="N178" s="8"/>
      <c r="O178" s="26"/>
      <c r="P178" s="26"/>
      <c r="Q178" s="26"/>
      <c r="R178" s="26"/>
      <c r="S178" s="26"/>
      <c r="T178" s="26"/>
      <c r="U178" s="26"/>
      <c r="V178" s="26"/>
      <c r="W178" s="8"/>
      <c r="X178" s="8"/>
      <c r="Y178" s="2" t="s">
        <v>1927</v>
      </c>
      <c r="Z178" s="2" t="s">
        <v>52</v>
      </c>
      <c r="AA178" s="27"/>
      <c r="AB178" s="2" t="s">
        <v>52</v>
      </c>
    </row>
    <row r="179" spans="1:28" ht="30" customHeight="1">
      <c r="A179" s="8" t="s">
        <v>918</v>
      </c>
      <c r="B179" s="8" t="s">
        <v>917</v>
      </c>
      <c r="C179" s="8" t="s">
        <v>884</v>
      </c>
      <c r="D179" s="25" t="s">
        <v>885</v>
      </c>
      <c r="E179" s="26"/>
      <c r="F179" s="8"/>
      <c r="G179" s="26"/>
      <c r="H179" s="8"/>
      <c r="I179" s="26"/>
      <c r="J179" s="8"/>
      <c r="K179" s="26"/>
      <c r="L179" s="8"/>
      <c r="M179" s="26"/>
      <c r="N179" s="8"/>
      <c r="O179" s="26"/>
      <c r="P179" s="26"/>
      <c r="Q179" s="26"/>
      <c r="R179" s="26"/>
      <c r="S179" s="26"/>
      <c r="T179" s="26"/>
      <c r="U179" s="26"/>
      <c r="V179" s="26"/>
      <c r="W179" s="8"/>
      <c r="X179" s="8"/>
      <c r="Y179" s="2" t="s">
        <v>1927</v>
      </c>
      <c r="Z179" s="2" t="s">
        <v>52</v>
      </c>
      <c r="AA179" s="27"/>
      <c r="AB179" s="2" t="s">
        <v>52</v>
      </c>
    </row>
    <row r="180" spans="1:28" ht="30" customHeight="1">
      <c r="A180" s="8" t="s">
        <v>1053</v>
      </c>
      <c r="B180" s="8" t="s">
        <v>1052</v>
      </c>
      <c r="C180" s="8" t="s">
        <v>884</v>
      </c>
      <c r="D180" s="25" t="s">
        <v>885</v>
      </c>
      <c r="E180" s="26"/>
      <c r="F180" s="8"/>
      <c r="G180" s="26"/>
      <c r="H180" s="8"/>
      <c r="I180" s="26"/>
      <c r="J180" s="8"/>
      <c r="K180" s="26"/>
      <c r="L180" s="8"/>
      <c r="M180" s="26"/>
      <c r="N180" s="8"/>
      <c r="O180" s="26"/>
      <c r="P180" s="26"/>
      <c r="Q180" s="26"/>
      <c r="R180" s="26"/>
      <c r="S180" s="26"/>
      <c r="T180" s="26"/>
      <c r="U180" s="26"/>
      <c r="V180" s="26"/>
      <c r="W180" s="8"/>
      <c r="X180" s="8"/>
      <c r="Y180" s="2" t="s">
        <v>1927</v>
      </c>
      <c r="Z180" s="2" t="s">
        <v>52</v>
      </c>
      <c r="AA180" s="27"/>
      <c r="AB180" s="2" t="s">
        <v>52</v>
      </c>
    </row>
    <row r="181" spans="1:28" ht="30" customHeight="1">
      <c r="A181" s="8" t="s">
        <v>1346</v>
      </c>
      <c r="B181" s="8" t="s">
        <v>1345</v>
      </c>
      <c r="C181" s="8" t="s">
        <v>884</v>
      </c>
      <c r="D181" s="25" t="s">
        <v>885</v>
      </c>
      <c r="E181" s="26"/>
      <c r="F181" s="8"/>
      <c r="G181" s="26"/>
      <c r="H181" s="8"/>
      <c r="I181" s="26"/>
      <c r="J181" s="8"/>
      <c r="K181" s="26"/>
      <c r="L181" s="8"/>
      <c r="M181" s="26"/>
      <c r="N181" s="8"/>
      <c r="O181" s="26"/>
      <c r="P181" s="26"/>
      <c r="Q181" s="26"/>
      <c r="R181" s="26"/>
      <c r="S181" s="26"/>
      <c r="T181" s="26"/>
      <c r="U181" s="26"/>
      <c r="V181" s="26"/>
      <c r="W181" s="8"/>
      <c r="X181" s="8"/>
      <c r="Y181" s="2" t="s">
        <v>1927</v>
      </c>
      <c r="Z181" s="2" t="s">
        <v>52</v>
      </c>
      <c r="AA181" s="27"/>
      <c r="AB181" s="2" t="s">
        <v>52</v>
      </c>
    </row>
    <row r="182" spans="1:28" ht="30" customHeight="1">
      <c r="A182" s="8" t="s">
        <v>1142</v>
      </c>
      <c r="B182" s="8" t="s">
        <v>1141</v>
      </c>
      <c r="C182" s="8" t="s">
        <v>884</v>
      </c>
      <c r="D182" s="25" t="s">
        <v>885</v>
      </c>
      <c r="E182" s="26"/>
      <c r="F182" s="8"/>
      <c r="G182" s="26"/>
      <c r="H182" s="8"/>
      <c r="I182" s="26"/>
      <c r="J182" s="8"/>
      <c r="K182" s="26"/>
      <c r="L182" s="8"/>
      <c r="M182" s="26"/>
      <c r="N182" s="8"/>
      <c r="O182" s="26"/>
      <c r="P182" s="26"/>
      <c r="Q182" s="26"/>
      <c r="R182" s="26"/>
      <c r="S182" s="26"/>
      <c r="T182" s="26"/>
      <c r="U182" s="26"/>
      <c r="V182" s="26"/>
      <c r="W182" s="8"/>
      <c r="X182" s="8"/>
      <c r="Y182" s="2" t="s">
        <v>1927</v>
      </c>
      <c r="Z182" s="2" t="s">
        <v>52</v>
      </c>
      <c r="AA182" s="27"/>
      <c r="AB182" s="2" t="s">
        <v>52</v>
      </c>
    </row>
    <row r="183" spans="1:28" ht="30" customHeight="1">
      <c r="A183" s="8" t="s">
        <v>442</v>
      </c>
      <c r="B183" s="8" t="s">
        <v>440</v>
      </c>
      <c r="C183" s="8" t="s">
        <v>441</v>
      </c>
      <c r="D183" s="25" t="s">
        <v>96</v>
      </c>
      <c r="E183" s="26"/>
      <c r="F183" s="8"/>
      <c r="G183" s="26"/>
      <c r="H183" s="8"/>
      <c r="I183" s="26"/>
      <c r="J183" s="8"/>
      <c r="K183" s="26"/>
      <c r="L183" s="8"/>
      <c r="M183" s="26"/>
      <c r="N183" s="8"/>
      <c r="O183" s="26"/>
      <c r="P183" s="26"/>
      <c r="Q183" s="26"/>
      <c r="R183" s="26"/>
      <c r="S183" s="26"/>
      <c r="T183" s="26"/>
      <c r="U183" s="26"/>
      <c r="V183" s="26"/>
      <c r="W183" s="8"/>
      <c r="X183" s="8"/>
      <c r="Y183" s="2" t="s">
        <v>52</v>
      </c>
      <c r="Z183" s="2" t="s">
        <v>52</v>
      </c>
      <c r="AA183" s="27"/>
      <c r="AB183" s="2" t="s">
        <v>52</v>
      </c>
    </row>
    <row r="184" spans="1:28" ht="30" customHeight="1">
      <c r="A184" s="8" t="s">
        <v>451</v>
      </c>
      <c r="B184" s="8" t="s">
        <v>448</v>
      </c>
      <c r="C184" s="8" t="s">
        <v>449</v>
      </c>
      <c r="D184" s="25" t="s">
        <v>450</v>
      </c>
      <c r="E184" s="26"/>
      <c r="F184" s="8"/>
      <c r="G184" s="26"/>
      <c r="H184" s="8"/>
      <c r="I184" s="26"/>
      <c r="J184" s="8"/>
      <c r="K184" s="26"/>
      <c r="L184" s="8"/>
      <c r="M184" s="26"/>
      <c r="N184" s="8"/>
      <c r="O184" s="26"/>
      <c r="P184" s="26"/>
      <c r="Q184" s="26"/>
      <c r="R184" s="26"/>
      <c r="S184" s="26"/>
      <c r="T184" s="26"/>
      <c r="U184" s="26"/>
      <c r="V184" s="26"/>
      <c r="W184" s="8"/>
      <c r="X184" s="8"/>
      <c r="Y184" s="2" t="s">
        <v>52</v>
      </c>
      <c r="Z184" s="2" t="s">
        <v>52</v>
      </c>
      <c r="AA184" s="27"/>
      <c r="AB184" s="2" t="s">
        <v>52</v>
      </c>
    </row>
    <row r="185" spans="1:28" ht="30" customHeight="1">
      <c r="A185" s="8" t="s">
        <v>475</v>
      </c>
      <c r="B185" s="8" t="s">
        <v>473</v>
      </c>
      <c r="C185" s="8" t="s">
        <v>474</v>
      </c>
      <c r="D185" s="25" t="s">
        <v>450</v>
      </c>
      <c r="E185" s="26"/>
      <c r="F185" s="8"/>
      <c r="G185" s="26"/>
      <c r="H185" s="8"/>
      <c r="I185" s="26"/>
      <c r="J185" s="8"/>
      <c r="K185" s="26"/>
      <c r="L185" s="8"/>
      <c r="M185" s="26"/>
      <c r="N185" s="8"/>
      <c r="O185" s="26"/>
      <c r="P185" s="26"/>
      <c r="Q185" s="26"/>
      <c r="R185" s="26"/>
      <c r="S185" s="26"/>
      <c r="T185" s="26"/>
      <c r="U185" s="26"/>
      <c r="V185" s="26"/>
      <c r="W185" s="8"/>
      <c r="X185" s="8"/>
      <c r="Y185" s="2" t="s">
        <v>52</v>
      </c>
      <c r="Z185" s="2" t="s">
        <v>52</v>
      </c>
      <c r="AA185" s="27"/>
      <c r="AB185" s="2" t="s">
        <v>52</v>
      </c>
    </row>
    <row r="186" spans="1:28" ht="30" customHeight="1">
      <c r="A186" s="8" t="s">
        <v>479</v>
      </c>
      <c r="B186" s="8" t="s">
        <v>477</v>
      </c>
      <c r="C186" s="8" t="s">
        <v>478</v>
      </c>
      <c r="D186" s="25" t="s">
        <v>450</v>
      </c>
      <c r="E186" s="26"/>
      <c r="F186" s="8"/>
      <c r="G186" s="26"/>
      <c r="H186" s="8"/>
      <c r="I186" s="26"/>
      <c r="J186" s="8"/>
      <c r="K186" s="26"/>
      <c r="L186" s="8"/>
      <c r="M186" s="26"/>
      <c r="N186" s="8"/>
      <c r="O186" s="26"/>
      <c r="P186" s="26"/>
      <c r="Q186" s="26"/>
      <c r="R186" s="26"/>
      <c r="S186" s="26"/>
      <c r="T186" s="26"/>
      <c r="U186" s="26"/>
      <c r="V186" s="26"/>
      <c r="W186" s="8"/>
      <c r="X186" s="8"/>
      <c r="Y186" s="2" t="s">
        <v>52</v>
      </c>
      <c r="Z186" s="2" t="s">
        <v>52</v>
      </c>
      <c r="AA186" s="27"/>
      <c r="AB186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15</vt:i4>
      </vt:variant>
    </vt:vector>
  </HeadingPairs>
  <TitlesOfParts>
    <vt:vector size="26" baseType="lpstr">
      <vt:lpstr>조정결과</vt:lpstr>
      <vt:lpstr>원가계산서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권명혜</dc:creator>
  <cp:lastModifiedBy>user</cp:lastModifiedBy>
  <cp:lastPrinted>2019-12-31T07:30:07Z</cp:lastPrinted>
  <dcterms:created xsi:type="dcterms:W3CDTF">2019-12-17T06:24:04Z</dcterms:created>
  <dcterms:modified xsi:type="dcterms:W3CDTF">2020-02-19T09:29:21Z</dcterms:modified>
</cp:coreProperties>
</file>