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년\1. 2025년 경기도박물관 계약\57. 경기도박물관 지상 1층 사랑방 리모델링 건축공사의 조달청 입찰\"/>
    </mc:Choice>
  </mc:AlternateContent>
  <bookViews>
    <workbookView xWindow="0" yWindow="0" windowWidth="28800" windowHeight="12285"/>
  </bookViews>
  <sheets>
    <sheet name="원가계산서" sheetId="8" r:id="rId1"/>
    <sheet name="공종별집계표" sheetId="7" r:id="rId2"/>
    <sheet name="공종별내역서" sheetId="6" r:id="rId3"/>
    <sheet name="일위대가목록" sheetId="5" r:id="rId4"/>
    <sheet name="일위대가" sheetId="4" r:id="rId5"/>
    <sheet name="단가대비표" sheetId="3" r:id="rId6"/>
    <sheet name=" 공사설정 " sheetId="2" r:id="rId7"/>
    <sheet name="Sheet1" sheetId="1" r:id="rId8"/>
  </sheets>
  <definedNames>
    <definedName name="_xlnm.Print_Area" localSheetId="2">공종별내역서!$A$1:$M$291</definedName>
    <definedName name="_xlnm.Print_Area" localSheetId="1">공종별집계표!$A$1:$M$27</definedName>
    <definedName name="_xlnm.Print_Area" localSheetId="5">단가대비표!$A$1:$X$118</definedName>
    <definedName name="_xlnm.Print_Area" localSheetId="4">일위대가!$A$1:$M$471</definedName>
    <definedName name="_xlnm.Print_Area" localSheetId="3">일위대가목록!$A$1:$M$84</definedName>
    <definedName name="_xlnm.Print_Titles" localSheetId="2">공종별내역서!$1:$3</definedName>
    <definedName name="_xlnm.Print_Titles" localSheetId="1">공종별집계표!$1:$4</definedName>
    <definedName name="_xlnm.Print_Titles" localSheetId="5">단가대비표!$1:$4</definedName>
    <definedName name="_xlnm.Print_Titles" localSheetId="0">원가계산서!$1:$3</definedName>
    <definedName name="_xlnm.Print_Titles" localSheetId="4">일위대가!$1:$3</definedName>
    <definedName name="_xlnm.Print_Titles" localSheetId="3">일위대가목록!$1:$3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8" l="1"/>
  <c r="I272" i="6" l="1"/>
  <c r="G272" i="6"/>
  <c r="I271" i="6"/>
  <c r="G271" i="6"/>
  <c r="I270" i="6"/>
  <c r="G270" i="6"/>
  <c r="I269" i="6"/>
  <c r="G269" i="6"/>
  <c r="I246" i="6"/>
  <c r="G246" i="6"/>
  <c r="I245" i="6"/>
  <c r="G245" i="6"/>
  <c r="G229" i="6"/>
  <c r="E229" i="6"/>
  <c r="G228" i="6"/>
  <c r="E228" i="6"/>
  <c r="G227" i="6"/>
  <c r="E227" i="6"/>
  <c r="G226" i="6"/>
  <c r="E226" i="6"/>
  <c r="G225" i="6"/>
  <c r="E225" i="6"/>
  <c r="G224" i="6"/>
  <c r="E224" i="6"/>
  <c r="G223" i="6"/>
  <c r="E223" i="6"/>
  <c r="G222" i="6"/>
  <c r="E222" i="6"/>
  <c r="G221" i="6"/>
  <c r="E221" i="6"/>
  <c r="I197" i="6"/>
  <c r="G197" i="6"/>
  <c r="I136" i="6"/>
  <c r="G136" i="6"/>
  <c r="E136" i="6"/>
  <c r="G135" i="6"/>
  <c r="E135" i="6"/>
  <c r="I134" i="6"/>
  <c r="G134" i="6"/>
  <c r="I133" i="6"/>
  <c r="G133" i="6"/>
  <c r="I132" i="6"/>
  <c r="G132" i="6"/>
  <c r="I131" i="6"/>
  <c r="G131" i="6"/>
  <c r="I130" i="6"/>
  <c r="G130" i="6"/>
  <c r="I129" i="6"/>
  <c r="G129" i="6"/>
  <c r="I128" i="6"/>
  <c r="G128" i="6"/>
  <c r="I127" i="6"/>
  <c r="G127" i="6"/>
  <c r="I126" i="6"/>
  <c r="G126" i="6"/>
  <c r="I125" i="6"/>
  <c r="G125" i="6"/>
  <c r="I101" i="6"/>
  <c r="G101" i="6"/>
  <c r="I54" i="6"/>
  <c r="G54" i="6"/>
  <c r="I53" i="6"/>
  <c r="G53" i="6"/>
  <c r="I47" i="6"/>
  <c r="G47" i="6"/>
  <c r="I46" i="6"/>
  <c r="G46" i="6"/>
  <c r="I45" i="6"/>
  <c r="G45" i="6"/>
  <c r="I44" i="6"/>
  <c r="G44" i="6"/>
  <c r="I43" i="6"/>
  <c r="G43" i="6"/>
  <c r="I42" i="6"/>
  <c r="G42" i="6"/>
  <c r="I41" i="6"/>
  <c r="G41" i="6"/>
  <c r="I40" i="6"/>
  <c r="G40" i="6"/>
  <c r="I39" i="6"/>
  <c r="G39" i="6"/>
  <c r="E39" i="6"/>
  <c r="I36" i="6"/>
  <c r="G36" i="6"/>
  <c r="E36" i="6"/>
  <c r="I34" i="6"/>
  <c r="G34" i="6"/>
  <c r="E34" i="6"/>
  <c r="I33" i="6"/>
  <c r="G33" i="6"/>
  <c r="E33" i="6"/>
  <c r="I32" i="6"/>
  <c r="G32" i="6"/>
  <c r="E32" i="6"/>
  <c r="I29" i="6"/>
  <c r="G29" i="6"/>
  <c r="I469" i="4"/>
  <c r="G469" i="4"/>
  <c r="E469" i="4"/>
  <c r="I468" i="4"/>
  <c r="G468" i="4"/>
  <c r="E468" i="4"/>
  <c r="G464" i="4"/>
  <c r="E464" i="4"/>
  <c r="I460" i="4"/>
  <c r="G460" i="4"/>
  <c r="E460" i="4"/>
  <c r="F460" i="4" s="1"/>
  <c r="I458" i="4"/>
  <c r="G458" i="4"/>
  <c r="G457" i="4"/>
  <c r="E457" i="4"/>
  <c r="I453" i="4"/>
  <c r="G453" i="4"/>
  <c r="E453" i="4"/>
  <c r="I451" i="4"/>
  <c r="G451" i="4"/>
  <c r="G450" i="4"/>
  <c r="E450" i="4"/>
  <c r="I444" i="4"/>
  <c r="G444" i="4"/>
  <c r="E444" i="4"/>
  <c r="I443" i="4"/>
  <c r="G443" i="4"/>
  <c r="E443" i="4"/>
  <c r="I442" i="4"/>
  <c r="G442" i="4"/>
  <c r="E442" i="4"/>
  <c r="I441" i="4"/>
  <c r="G441" i="4"/>
  <c r="E441" i="4"/>
  <c r="I437" i="4"/>
  <c r="G437" i="4"/>
  <c r="I436" i="4"/>
  <c r="G436" i="4"/>
  <c r="I431" i="4"/>
  <c r="G431" i="4"/>
  <c r="E431" i="4"/>
  <c r="I430" i="4"/>
  <c r="G430" i="4"/>
  <c r="E430" i="4"/>
  <c r="I423" i="4"/>
  <c r="G423" i="4"/>
  <c r="I422" i="4"/>
  <c r="G422" i="4"/>
  <c r="I396" i="4"/>
  <c r="G396" i="4"/>
  <c r="E396" i="4"/>
  <c r="I395" i="4"/>
  <c r="G395" i="4"/>
  <c r="E395" i="4"/>
  <c r="I394" i="4"/>
  <c r="G394" i="4"/>
  <c r="I393" i="4"/>
  <c r="G393" i="4"/>
  <c r="I392" i="4"/>
  <c r="G392" i="4"/>
  <c r="I382" i="4"/>
  <c r="G382" i="4"/>
  <c r="I380" i="4"/>
  <c r="G380" i="4"/>
  <c r="I374" i="4"/>
  <c r="G374" i="4"/>
  <c r="I372" i="4"/>
  <c r="G372" i="4"/>
  <c r="I366" i="4"/>
  <c r="G366" i="4"/>
  <c r="I364" i="4"/>
  <c r="G364" i="4"/>
  <c r="I360" i="4"/>
  <c r="G360" i="4"/>
  <c r="E360" i="4"/>
  <c r="I355" i="4"/>
  <c r="G355" i="4"/>
  <c r="E355" i="4"/>
  <c r="I354" i="4"/>
  <c r="G354" i="4"/>
  <c r="E354" i="4"/>
  <c r="I348" i="4"/>
  <c r="G348" i="4"/>
  <c r="I347" i="4"/>
  <c r="G347" i="4"/>
  <c r="I343" i="4"/>
  <c r="G343" i="4"/>
  <c r="E343" i="4"/>
  <c r="I342" i="4"/>
  <c r="G342" i="4"/>
  <c r="E342" i="4"/>
  <c r="I341" i="4"/>
  <c r="G341" i="4"/>
  <c r="E341" i="4"/>
  <c r="I336" i="4"/>
  <c r="G336" i="4"/>
  <c r="E336" i="4"/>
  <c r="I335" i="4"/>
  <c r="G335" i="4"/>
  <c r="E335" i="4"/>
  <c r="I330" i="4"/>
  <c r="G330" i="4"/>
  <c r="E330" i="4"/>
  <c r="I329" i="4"/>
  <c r="G329" i="4"/>
  <c r="E329" i="4"/>
  <c r="I324" i="4"/>
  <c r="G324" i="4"/>
  <c r="E324" i="4"/>
  <c r="I323" i="4"/>
  <c r="G323" i="4"/>
  <c r="E323" i="4"/>
  <c r="I318" i="4"/>
  <c r="G318" i="4"/>
  <c r="E318" i="4"/>
  <c r="I317" i="4"/>
  <c r="G317" i="4"/>
  <c r="E317" i="4"/>
  <c r="I311" i="4"/>
  <c r="G311" i="4"/>
  <c r="E311" i="4"/>
  <c r="I310" i="4"/>
  <c r="G310" i="4"/>
  <c r="E310" i="4"/>
  <c r="I309" i="4"/>
  <c r="G309" i="4"/>
  <c r="E309" i="4"/>
  <c r="I308" i="4"/>
  <c r="G308" i="4"/>
  <c r="E308" i="4"/>
  <c r="I304" i="4"/>
  <c r="G304" i="4"/>
  <c r="E304" i="4"/>
  <c r="I303" i="4"/>
  <c r="G303" i="4"/>
  <c r="E303" i="4"/>
  <c r="I298" i="4"/>
  <c r="G298" i="4"/>
  <c r="E298" i="4"/>
  <c r="I297" i="4"/>
  <c r="G297" i="4"/>
  <c r="E297" i="4"/>
  <c r="I292" i="4"/>
  <c r="G292" i="4"/>
  <c r="E292" i="4"/>
  <c r="I291" i="4"/>
  <c r="G291" i="4"/>
  <c r="E291" i="4"/>
  <c r="I287" i="4"/>
  <c r="G287" i="4"/>
  <c r="I286" i="4"/>
  <c r="G286" i="4"/>
  <c r="I285" i="4"/>
  <c r="G285" i="4"/>
  <c r="I279" i="4"/>
  <c r="G279" i="4"/>
  <c r="E279" i="4"/>
  <c r="I278" i="4"/>
  <c r="G278" i="4"/>
  <c r="E278" i="4"/>
  <c r="I277" i="4"/>
  <c r="G277" i="4"/>
  <c r="E277" i="4"/>
  <c r="I276" i="4"/>
  <c r="G276" i="4"/>
  <c r="E276" i="4"/>
  <c r="I270" i="4"/>
  <c r="G270" i="4"/>
  <c r="E270" i="4"/>
  <c r="I269" i="4"/>
  <c r="G269" i="4"/>
  <c r="E269" i="4"/>
  <c r="I268" i="4"/>
  <c r="G268" i="4"/>
  <c r="I263" i="4"/>
  <c r="G263" i="4"/>
  <c r="E263" i="4"/>
  <c r="I262" i="4"/>
  <c r="G262" i="4"/>
  <c r="E262" i="4"/>
  <c r="I261" i="4"/>
  <c r="G261" i="4"/>
  <c r="E261" i="4"/>
  <c r="I260" i="4"/>
  <c r="G260" i="4"/>
  <c r="E260" i="4"/>
  <c r="I256" i="4"/>
  <c r="G256" i="4"/>
  <c r="I251" i="4"/>
  <c r="G251" i="4"/>
  <c r="E251" i="4"/>
  <c r="I250" i="4"/>
  <c r="G250" i="4"/>
  <c r="E250" i="4"/>
  <c r="I246" i="4"/>
  <c r="G246" i="4"/>
  <c r="I245" i="4"/>
  <c r="G245" i="4"/>
  <c r="E245" i="4"/>
  <c r="I240" i="4"/>
  <c r="G240" i="4"/>
  <c r="E240" i="4"/>
  <c r="I239" i="4"/>
  <c r="G239" i="4"/>
  <c r="E239" i="4"/>
  <c r="I235" i="4"/>
  <c r="G235" i="4"/>
  <c r="E235" i="4"/>
  <c r="I231" i="4"/>
  <c r="G231" i="4"/>
  <c r="E231" i="4"/>
  <c r="I230" i="4"/>
  <c r="G230" i="4"/>
  <c r="E230" i="4"/>
  <c r="I221" i="4"/>
  <c r="G221" i="4"/>
  <c r="E221" i="4"/>
  <c r="I217" i="4"/>
  <c r="G217" i="4"/>
  <c r="E217" i="4"/>
  <c r="I213" i="4"/>
  <c r="G213" i="4"/>
  <c r="E213" i="4"/>
  <c r="I209" i="4"/>
  <c r="G209" i="4"/>
  <c r="E209" i="4"/>
  <c r="I205" i="4"/>
  <c r="G205" i="4"/>
  <c r="E205" i="4"/>
  <c r="I204" i="4"/>
  <c r="G204" i="4"/>
  <c r="E204" i="4"/>
  <c r="I200" i="4"/>
  <c r="G200" i="4"/>
  <c r="E200" i="4"/>
  <c r="I199" i="4"/>
  <c r="G199" i="4"/>
  <c r="E199" i="4"/>
  <c r="I194" i="4"/>
  <c r="G194" i="4"/>
  <c r="E194" i="4"/>
  <c r="I193" i="4"/>
  <c r="G193" i="4"/>
  <c r="E193" i="4"/>
  <c r="I189" i="4"/>
  <c r="G189" i="4"/>
  <c r="E189" i="4"/>
  <c r="I188" i="4"/>
  <c r="G188" i="4"/>
  <c r="E188" i="4"/>
  <c r="I182" i="4"/>
  <c r="G182" i="4"/>
  <c r="E182" i="4"/>
  <c r="I181" i="4"/>
  <c r="G181" i="4"/>
  <c r="E181" i="4"/>
  <c r="I175" i="4"/>
  <c r="G175" i="4"/>
  <c r="E175" i="4"/>
  <c r="I174" i="4"/>
  <c r="G174" i="4"/>
  <c r="E174" i="4"/>
  <c r="I173" i="4"/>
  <c r="G173" i="4"/>
  <c r="I169" i="4"/>
  <c r="G169" i="4"/>
  <c r="E169" i="4"/>
  <c r="I157" i="4"/>
  <c r="G157" i="4"/>
  <c r="I156" i="4"/>
  <c r="G156" i="4"/>
  <c r="I148" i="4"/>
  <c r="G148" i="4"/>
  <c r="I143" i="4"/>
  <c r="G143" i="4"/>
  <c r="I138" i="4"/>
  <c r="G138" i="4"/>
  <c r="I132" i="4"/>
  <c r="G132" i="4"/>
  <c r="I127" i="4"/>
  <c r="G127" i="4"/>
  <c r="I121" i="4"/>
  <c r="G121" i="4"/>
  <c r="I120" i="4"/>
  <c r="G120" i="4"/>
  <c r="I119" i="4"/>
  <c r="G119" i="4"/>
  <c r="I118" i="4"/>
  <c r="G118" i="4"/>
  <c r="I117" i="4"/>
  <c r="G117" i="4"/>
  <c r="I112" i="4"/>
  <c r="G112" i="4"/>
  <c r="I109" i="4"/>
  <c r="G109" i="4"/>
  <c r="I104" i="4"/>
  <c r="G104" i="4"/>
  <c r="I87" i="4"/>
  <c r="G87" i="4"/>
  <c r="I81" i="4"/>
  <c r="G81" i="4"/>
  <c r="I77" i="4"/>
  <c r="G77" i="4"/>
  <c r="I73" i="4"/>
  <c r="G73" i="4"/>
  <c r="E73" i="4"/>
  <c r="I72" i="4"/>
  <c r="G72" i="4"/>
  <c r="E72" i="4"/>
  <c r="I68" i="4"/>
  <c r="G68" i="4"/>
  <c r="E68" i="4"/>
  <c r="I67" i="4"/>
  <c r="G67" i="4"/>
  <c r="E67" i="4"/>
  <c r="I63" i="4"/>
  <c r="G63" i="4"/>
  <c r="I59" i="4"/>
  <c r="G59" i="4"/>
  <c r="I58" i="4"/>
  <c r="G58" i="4"/>
  <c r="E58" i="4"/>
  <c r="I57" i="4"/>
  <c r="G57" i="4"/>
  <c r="E57" i="4"/>
  <c r="I52" i="4"/>
  <c r="G52" i="4"/>
  <c r="E52" i="4"/>
  <c r="I44" i="4"/>
  <c r="G44" i="4"/>
  <c r="I43" i="4"/>
  <c r="G43" i="4"/>
  <c r="I29" i="4"/>
  <c r="G29" i="4"/>
  <c r="I24" i="4"/>
  <c r="G24" i="4"/>
  <c r="I20" i="4"/>
  <c r="G20" i="4"/>
  <c r="E20" i="4"/>
  <c r="I14" i="4"/>
  <c r="G14" i="4"/>
  <c r="I13" i="4"/>
  <c r="G13" i="4"/>
  <c r="I12" i="4"/>
  <c r="G12" i="4"/>
  <c r="I10" i="4"/>
  <c r="G10" i="4"/>
  <c r="I9" i="4"/>
  <c r="G9" i="4"/>
  <c r="I8" i="4"/>
  <c r="G8" i="4"/>
  <c r="I7" i="4"/>
  <c r="G7" i="4"/>
  <c r="I6" i="4"/>
  <c r="G6" i="4"/>
  <c r="I5" i="4"/>
  <c r="G5" i="4"/>
  <c r="O118" i="3"/>
  <c r="E272" i="6" s="1"/>
  <c r="O117" i="3"/>
  <c r="E246" i="6" s="1"/>
  <c r="O116" i="3"/>
  <c r="E245" i="6" s="1"/>
  <c r="V114" i="3"/>
  <c r="I135" i="6" s="1"/>
  <c r="O113" i="3"/>
  <c r="E134" i="6" s="1"/>
  <c r="O112" i="3"/>
  <c r="E133" i="6" s="1"/>
  <c r="O111" i="3"/>
  <c r="E132" i="6" s="1"/>
  <c r="O110" i="3"/>
  <c r="E131" i="6" s="1"/>
  <c r="O109" i="3"/>
  <c r="E130" i="6" s="1"/>
  <c r="O108" i="3"/>
  <c r="E129" i="6" s="1"/>
  <c r="O107" i="3"/>
  <c r="E128" i="6" s="1"/>
  <c r="O106" i="3"/>
  <c r="E127" i="6" s="1"/>
  <c r="O105" i="3"/>
  <c r="E126" i="6" s="1"/>
  <c r="O104" i="3"/>
  <c r="E125" i="6" s="1"/>
  <c r="O103" i="3"/>
  <c r="E271" i="6" s="1"/>
  <c r="O102" i="3"/>
  <c r="E270" i="6" s="1"/>
  <c r="O101" i="3"/>
  <c r="E269" i="6" s="1"/>
  <c r="O100" i="3"/>
  <c r="E47" i="6" s="1"/>
  <c r="O99" i="3"/>
  <c r="E46" i="6" s="1"/>
  <c r="O98" i="3"/>
  <c r="E45" i="6" s="1"/>
  <c r="O97" i="3"/>
  <c r="E44" i="6" s="1"/>
  <c r="O96" i="3"/>
  <c r="E43" i="6" s="1"/>
  <c r="O95" i="3"/>
  <c r="E42" i="6" s="1"/>
  <c r="O94" i="3"/>
  <c r="E41" i="6" s="1"/>
  <c r="O93" i="3"/>
  <c r="E40" i="6" s="1"/>
  <c r="O73" i="3"/>
  <c r="E157" i="4" s="1"/>
  <c r="O71" i="3"/>
  <c r="E87" i="4" s="1"/>
  <c r="V70" i="3"/>
  <c r="I229" i="6" s="1"/>
  <c r="V69" i="3"/>
  <c r="I228" i="6" s="1"/>
  <c r="V68" i="3"/>
  <c r="I227" i="6" s="1"/>
  <c r="V67" i="3"/>
  <c r="I226" i="6" s="1"/>
  <c r="V66" i="3"/>
  <c r="I225" i="6" s="1"/>
  <c r="V65" i="3"/>
  <c r="I224" i="6" s="1"/>
  <c r="V64" i="3"/>
  <c r="I223" i="6" s="1"/>
  <c r="V63" i="3"/>
  <c r="I222" i="6" s="1"/>
  <c r="V62" i="3"/>
  <c r="I221" i="6" s="1"/>
  <c r="O61" i="3"/>
  <c r="E120" i="4" s="1"/>
  <c r="O60" i="3"/>
  <c r="E119" i="4" s="1"/>
  <c r="O59" i="3"/>
  <c r="E118" i="4" s="1"/>
  <c r="O58" i="3"/>
  <c r="E117" i="4" s="1"/>
  <c r="O57" i="3"/>
  <c r="E109" i="4" s="1"/>
  <c r="O56" i="3"/>
  <c r="E437" i="4" s="1"/>
  <c r="O55" i="3"/>
  <c r="E287" i="4" s="1"/>
  <c r="O54" i="3"/>
  <c r="E77" i="4" s="1"/>
  <c r="O53" i="3"/>
  <c r="E436" i="4" s="1"/>
  <c r="O51" i="3"/>
  <c r="E256" i="4" s="1"/>
  <c r="O50" i="3"/>
  <c r="E285" i="4" s="1"/>
  <c r="O49" i="3"/>
  <c r="E286" i="4" s="1"/>
  <c r="O48" i="3"/>
  <c r="E392" i="4" s="1"/>
  <c r="O47" i="3"/>
  <c r="E393" i="4" s="1"/>
  <c r="O46" i="3"/>
  <c r="E268" i="4" s="1"/>
  <c r="O45" i="3"/>
  <c r="E29" i="6" s="1"/>
  <c r="O44" i="3"/>
  <c r="E121" i="4" s="1"/>
  <c r="O43" i="3"/>
  <c r="E13" i="4" s="1"/>
  <c r="O42" i="3"/>
  <c r="E12" i="4" s="1"/>
  <c r="O41" i="3"/>
  <c r="E8" i="4" s="1"/>
  <c r="O40" i="3"/>
  <c r="E10" i="4" s="1"/>
  <c r="O39" i="3"/>
  <c r="E9" i="4" s="1"/>
  <c r="O38" i="3"/>
  <c r="E7" i="4" s="1"/>
  <c r="O37" i="3"/>
  <c r="E6" i="4" s="1"/>
  <c r="O36" i="3"/>
  <c r="E5" i="4" s="1"/>
  <c r="O35" i="3"/>
  <c r="E54" i="6" s="1"/>
  <c r="O34" i="3"/>
  <c r="E53" i="6" s="1"/>
  <c r="O33" i="3"/>
  <c r="E44" i="4" s="1"/>
  <c r="O32" i="3"/>
  <c r="E43" i="4" s="1"/>
  <c r="O31" i="3"/>
  <c r="E132" i="4" s="1"/>
  <c r="O30" i="3"/>
  <c r="E101" i="6" s="1"/>
  <c r="O29" i="3"/>
  <c r="E156" i="4" s="1"/>
  <c r="O28" i="3"/>
  <c r="E148" i="4" s="1"/>
  <c r="O27" i="3"/>
  <c r="E59" i="4" s="1"/>
  <c r="O26" i="3"/>
  <c r="E348" i="4" s="1"/>
  <c r="O25" i="3"/>
  <c r="E347" i="4" s="1"/>
  <c r="O23" i="3"/>
  <c r="E143" i="4" s="1"/>
  <c r="O22" i="3"/>
  <c r="E104" i="4" s="1"/>
  <c r="O21" i="3"/>
  <c r="E364" i="4" s="1"/>
  <c r="O20" i="3"/>
  <c r="E112" i="4" s="1"/>
  <c r="O19" i="3"/>
  <c r="E422" i="4" s="1"/>
  <c r="O18" i="3"/>
  <c r="E380" i="4" s="1"/>
  <c r="O17" i="3"/>
  <c r="E372" i="4" s="1"/>
  <c r="O16" i="3"/>
  <c r="E14" i="4" s="1"/>
  <c r="O15" i="3"/>
  <c r="E173" i="4" s="1"/>
  <c r="O14" i="3"/>
  <c r="E458" i="4" s="1"/>
  <c r="O13" i="3"/>
  <c r="E451" i="4" s="1"/>
  <c r="O12" i="3"/>
  <c r="E197" i="6" s="1"/>
  <c r="O11" i="3"/>
  <c r="E374" i="4" s="1"/>
  <c r="O10" i="3"/>
  <c r="E127" i="4" s="1"/>
  <c r="O9" i="3"/>
  <c r="E138" i="4" s="1"/>
  <c r="V7" i="3"/>
  <c r="I464" i="4" s="1"/>
  <c r="V6" i="3"/>
  <c r="I457" i="4" s="1"/>
  <c r="V5" i="3"/>
  <c r="I450" i="4" s="1"/>
  <c r="H471" i="4"/>
  <c r="F84" i="5" s="1"/>
  <c r="G225" i="4" s="1"/>
  <c r="H225" i="4" s="1"/>
  <c r="F470" i="4"/>
  <c r="H470" i="4"/>
  <c r="I470" i="4"/>
  <c r="J470" i="4" s="1"/>
  <c r="L470" i="4" s="1"/>
  <c r="F469" i="4"/>
  <c r="F471" i="4" s="1"/>
  <c r="H469" i="4"/>
  <c r="J469" i="4"/>
  <c r="K469" i="4"/>
  <c r="F468" i="4"/>
  <c r="H468" i="4"/>
  <c r="J468" i="4"/>
  <c r="K468" i="4"/>
  <c r="F465" i="4"/>
  <c r="F464" i="4"/>
  <c r="H464" i="4"/>
  <c r="H465" i="4" s="1"/>
  <c r="F83" i="5" s="1"/>
  <c r="G183" i="4" s="1"/>
  <c r="H183" i="4" s="1"/>
  <c r="H185" i="4" s="1"/>
  <c r="F35" i="5" s="1"/>
  <c r="G175" i="6" s="1"/>
  <c r="H175" i="6" s="1"/>
  <c r="H460" i="4"/>
  <c r="J460" i="4"/>
  <c r="K460" i="4"/>
  <c r="H459" i="4"/>
  <c r="J459" i="4"/>
  <c r="H458" i="4"/>
  <c r="J458" i="4"/>
  <c r="F457" i="4"/>
  <c r="H457" i="4"/>
  <c r="H461" i="4" s="1"/>
  <c r="F82" i="5" s="1"/>
  <c r="G177" i="4" s="1"/>
  <c r="H177" i="4" s="1"/>
  <c r="H178" i="4" s="1"/>
  <c r="F34" i="5" s="1"/>
  <c r="G174" i="6" s="1"/>
  <c r="H174" i="6" s="1"/>
  <c r="F453" i="4"/>
  <c r="L453" i="4" s="1"/>
  <c r="H453" i="4"/>
  <c r="J453" i="4"/>
  <c r="K453" i="4"/>
  <c r="H452" i="4"/>
  <c r="J452" i="4"/>
  <c r="H451" i="4"/>
  <c r="J451" i="4"/>
  <c r="F450" i="4"/>
  <c r="H450" i="4"/>
  <c r="H454" i="4" s="1"/>
  <c r="F81" i="5" s="1"/>
  <c r="G168" i="4" s="1"/>
  <c r="H168" i="4" s="1"/>
  <c r="H170" i="4" s="1"/>
  <c r="F33" i="5" s="1"/>
  <c r="G173" i="6" s="1"/>
  <c r="H173" i="6" s="1"/>
  <c r="H446" i="4"/>
  <c r="J446" i="4"/>
  <c r="F445" i="4"/>
  <c r="H445" i="4"/>
  <c r="F444" i="4"/>
  <c r="H444" i="4"/>
  <c r="J444" i="4"/>
  <c r="K444" i="4"/>
  <c r="F443" i="4"/>
  <c r="H443" i="4"/>
  <c r="I445" i="4" s="1"/>
  <c r="J445" i="4" s="1"/>
  <c r="J443" i="4"/>
  <c r="K443" i="4"/>
  <c r="F442" i="4"/>
  <c r="H442" i="4"/>
  <c r="J442" i="4"/>
  <c r="K442" i="4"/>
  <c r="F441" i="4"/>
  <c r="H441" i="4"/>
  <c r="J441" i="4"/>
  <c r="K441" i="4"/>
  <c r="H438" i="4"/>
  <c r="F79" i="5" s="1"/>
  <c r="G410" i="4" s="1"/>
  <c r="H410" i="4" s="1"/>
  <c r="J438" i="4"/>
  <c r="G79" i="5" s="1"/>
  <c r="I410" i="4" s="1"/>
  <c r="J410" i="4" s="1"/>
  <c r="H437" i="4"/>
  <c r="J437" i="4"/>
  <c r="H436" i="4"/>
  <c r="J436" i="4"/>
  <c r="J433" i="4"/>
  <c r="G78" i="5" s="1"/>
  <c r="I409" i="4" s="1"/>
  <c r="J409" i="4" s="1"/>
  <c r="H432" i="4"/>
  <c r="H433" i="4" s="1"/>
  <c r="F78" i="5" s="1"/>
  <c r="G409" i="4" s="1"/>
  <c r="H409" i="4" s="1"/>
  <c r="J432" i="4"/>
  <c r="F431" i="4"/>
  <c r="H431" i="4"/>
  <c r="J431" i="4"/>
  <c r="K431" i="4"/>
  <c r="F430" i="4"/>
  <c r="H430" i="4"/>
  <c r="J430" i="4"/>
  <c r="K430" i="4"/>
  <c r="H423" i="4"/>
  <c r="J423" i="4"/>
  <c r="H422" i="4"/>
  <c r="J422" i="4"/>
  <c r="H397" i="4"/>
  <c r="J397" i="4"/>
  <c r="F396" i="4"/>
  <c r="H396" i="4"/>
  <c r="J396" i="4"/>
  <c r="K396" i="4"/>
  <c r="F395" i="4"/>
  <c r="L395" i="4" s="1"/>
  <c r="H395" i="4"/>
  <c r="J395" i="4"/>
  <c r="K395" i="4"/>
  <c r="H394" i="4"/>
  <c r="J394" i="4"/>
  <c r="H393" i="4"/>
  <c r="J393" i="4"/>
  <c r="H392" i="4"/>
  <c r="J392" i="4"/>
  <c r="H382" i="4"/>
  <c r="J382" i="4"/>
  <c r="H380" i="4"/>
  <c r="J380" i="4"/>
  <c r="H374" i="4"/>
  <c r="J374" i="4"/>
  <c r="H372" i="4"/>
  <c r="J372" i="4"/>
  <c r="H366" i="4"/>
  <c r="J366" i="4"/>
  <c r="H364" i="4"/>
  <c r="J364" i="4"/>
  <c r="F361" i="4"/>
  <c r="F360" i="4"/>
  <c r="H360" i="4"/>
  <c r="H361" i="4" s="1"/>
  <c r="F66" i="5" s="1"/>
  <c r="G350" i="4" s="1"/>
  <c r="H350" i="4" s="1"/>
  <c r="J360" i="4"/>
  <c r="J361" i="4" s="1"/>
  <c r="G66" i="5" s="1"/>
  <c r="I350" i="4" s="1"/>
  <c r="J350" i="4" s="1"/>
  <c r="K360" i="4"/>
  <c r="F357" i="4"/>
  <c r="H357" i="4"/>
  <c r="F65" i="5" s="1"/>
  <c r="G349" i="4" s="1"/>
  <c r="H349" i="4" s="1"/>
  <c r="F356" i="4"/>
  <c r="H356" i="4"/>
  <c r="F355" i="4"/>
  <c r="H355" i="4"/>
  <c r="J355" i="4"/>
  <c r="K355" i="4"/>
  <c r="F354" i="4"/>
  <c r="H354" i="4"/>
  <c r="I356" i="4" s="1"/>
  <c r="J356" i="4" s="1"/>
  <c r="L356" i="4" s="1"/>
  <c r="J354" i="4"/>
  <c r="K354" i="4"/>
  <c r="H348" i="4"/>
  <c r="J348" i="4"/>
  <c r="H347" i="4"/>
  <c r="J347" i="4"/>
  <c r="F343" i="4"/>
  <c r="H343" i="4"/>
  <c r="J343" i="4"/>
  <c r="K343" i="4"/>
  <c r="L343" i="4"/>
  <c r="F342" i="4"/>
  <c r="H342" i="4"/>
  <c r="J342" i="4"/>
  <c r="K342" i="4"/>
  <c r="F341" i="4"/>
  <c r="H341" i="4"/>
  <c r="J341" i="4"/>
  <c r="K341" i="4"/>
  <c r="F337" i="4"/>
  <c r="F338" i="4" s="1"/>
  <c r="H337" i="4"/>
  <c r="H338" i="4" s="1"/>
  <c r="F62" i="5" s="1"/>
  <c r="G144" i="4" s="1"/>
  <c r="H144" i="4" s="1"/>
  <c r="H145" i="4" s="1"/>
  <c r="F29" i="5" s="1"/>
  <c r="G149" i="6" s="1"/>
  <c r="H149" i="6" s="1"/>
  <c r="F336" i="4"/>
  <c r="H336" i="4"/>
  <c r="J336" i="4"/>
  <c r="K336" i="4"/>
  <c r="F335" i="4"/>
  <c r="H335" i="4"/>
  <c r="I337" i="4" s="1"/>
  <c r="J337" i="4" s="1"/>
  <c r="L337" i="4" s="1"/>
  <c r="J335" i="4"/>
  <c r="K335" i="4"/>
  <c r="F332" i="4"/>
  <c r="H332" i="4"/>
  <c r="F61" i="5" s="1"/>
  <c r="G134" i="4" s="1"/>
  <c r="H134" i="4" s="1"/>
  <c r="F331" i="4"/>
  <c r="H331" i="4"/>
  <c r="F330" i="4"/>
  <c r="H330" i="4"/>
  <c r="J330" i="4"/>
  <c r="K330" i="4"/>
  <c r="F329" i="4"/>
  <c r="H329" i="4"/>
  <c r="I331" i="4" s="1"/>
  <c r="J331" i="4" s="1"/>
  <c r="J329" i="4"/>
  <c r="K329" i="4"/>
  <c r="F326" i="4"/>
  <c r="F325" i="4"/>
  <c r="H325" i="4"/>
  <c r="F324" i="4"/>
  <c r="H324" i="4"/>
  <c r="J324" i="4"/>
  <c r="K324" i="4"/>
  <c r="F323" i="4"/>
  <c r="H323" i="4"/>
  <c r="I325" i="4" s="1"/>
  <c r="J325" i="4" s="1"/>
  <c r="L325" i="4" s="1"/>
  <c r="J323" i="4"/>
  <c r="K323" i="4"/>
  <c r="F320" i="4"/>
  <c r="F319" i="4"/>
  <c r="H319" i="4"/>
  <c r="F318" i="4"/>
  <c r="H318" i="4"/>
  <c r="J318" i="4"/>
  <c r="K318" i="4"/>
  <c r="F317" i="4"/>
  <c r="H317" i="4"/>
  <c r="H320" i="4" s="1"/>
  <c r="F59" i="5" s="1"/>
  <c r="G123" i="4" s="1"/>
  <c r="H123" i="4" s="1"/>
  <c r="H124" i="4" s="1"/>
  <c r="F25" i="5" s="1"/>
  <c r="G104" i="6" s="1"/>
  <c r="H104" i="6" s="1"/>
  <c r="J317" i="4"/>
  <c r="K317" i="4"/>
  <c r="H313" i="4"/>
  <c r="J313" i="4"/>
  <c r="F312" i="4"/>
  <c r="H312" i="4"/>
  <c r="F311" i="4"/>
  <c r="H311" i="4"/>
  <c r="J311" i="4"/>
  <c r="K311" i="4"/>
  <c r="F310" i="4"/>
  <c r="H310" i="4"/>
  <c r="J310" i="4"/>
  <c r="K310" i="4"/>
  <c r="F309" i="4"/>
  <c r="H309" i="4"/>
  <c r="J309" i="4"/>
  <c r="K309" i="4"/>
  <c r="F308" i="4"/>
  <c r="H308" i="4"/>
  <c r="J308" i="4"/>
  <c r="K308" i="4"/>
  <c r="H305" i="4"/>
  <c r="F57" i="5" s="1"/>
  <c r="G110" i="4" s="1"/>
  <c r="H110" i="4" s="1"/>
  <c r="J305" i="4"/>
  <c r="G57" i="5" s="1"/>
  <c r="I110" i="4" s="1"/>
  <c r="J110" i="4" s="1"/>
  <c r="F304" i="4"/>
  <c r="F305" i="4" s="1"/>
  <c r="E57" i="5" s="1"/>
  <c r="H304" i="4"/>
  <c r="J304" i="4"/>
  <c r="K304" i="4"/>
  <c r="F303" i="4"/>
  <c r="H303" i="4"/>
  <c r="J303" i="4"/>
  <c r="K303" i="4"/>
  <c r="F299" i="4"/>
  <c r="H299" i="4"/>
  <c r="H300" i="4" s="1"/>
  <c r="F56" i="5" s="1"/>
  <c r="G105" i="4" s="1"/>
  <c r="H105" i="4" s="1"/>
  <c r="H106" i="4" s="1"/>
  <c r="F23" i="5" s="1"/>
  <c r="G102" i="6" s="1"/>
  <c r="H102" i="6" s="1"/>
  <c r="F298" i="4"/>
  <c r="F300" i="4" s="1"/>
  <c r="H298" i="4"/>
  <c r="I299" i="4" s="1"/>
  <c r="J299" i="4" s="1"/>
  <c r="J298" i="4"/>
  <c r="K298" i="4"/>
  <c r="F297" i="4"/>
  <c r="H297" i="4"/>
  <c r="J297" i="4"/>
  <c r="K297" i="4"/>
  <c r="H293" i="4"/>
  <c r="H294" i="4" s="1"/>
  <c r="F55" i="5" s="1"/>
  <c r="G100" i="4" s="1"/>
  <c r="H100" i="4" s="1"/>
  <c r="J293" i="4"/>
  <c r="J294" i="4" s="1"/>
  <c r="G55" i="5" s="1"/>
  <c r="I100" i="4" s="1"/>
  <c r="J100" i="4" s="1"/>
  <c r="F292" i="4"/>
  <c r="H292" i="4"/>
  <c r="J292" i="4"/>
  <c r="K292" i="4"/>
  <c r="F291" i="4"/>
  <c r="H291" i="4"/>
  <c r="E293" i="4" s="1"/>
  <c r="F293" i="4" s="1"/>
  <c r="J291" i="4"/>
  <c r="K291" i="4"/>
  <c r="H287" i="4"/>
  <c r="H288" i="4" s="1"/>
  <c r="F54" i="5" s="1"/>
  <c r="G99" i="4" s="1"/>
  <c r="H99" i="4" s="1"/>
  <c r="J287" i="4"/>
  <c r="H286" i="4"/>
  <c r="J286" i="4"/>
  <c r="H285" i="4"/>
  <c r="J285" i="4"/>
  <c r="F281" i="4"/>
  <c r="J281" i="4"/>
  <c r="H280" i="4"/>
  <c r="J280" i="4"/>
  <c r="F279" i="4"/>
  <c r="H279" i="4"/>
  <c r="J279" i="4"/>
  <c r="K279" i="4"/>
  <c r="F278" i="4"/>
  <c r="H278" i="4"/>
  <c r="J278" i="4"/>
  <c r="K278" i="4"/>
  <c r="F277" i="4"/>
  <c r="H277" i="4"/>
  <c r="G281" i="4" s="1"/>
  <c r="H281" i="4" s="1"/>
  <c r="L281" i="4" s="1"/>
  <c r="J277" i="4"/>
  <c r="K277" i="4"/>
  <c r="F276" i="4"/>
  <c r="H276" i="4"/>
  <c r="J276" i="4"/>
  <c r="K276" i="4"/>
  <c r="H272" i="4"/>
  <c r="J272" i="4"/>
  <c r="F271" i="4"/>
  <c r="J271" i="4"/>
  <c r="F270" i="4"/>
  <c r="H270" i="4"/>
  <c r="G271" i="4" s="1"/>
  <c r="H271" i="4" s="1"/>
  <c r="L271" i="4" s="1"/>
  <c r="J270" i="4"/>
  <c r="L270" i="4" s="1"/>
  <c r="K270" i="4"/>
  <c r="F269" i="4"/>
  <c r="H269" i="4"/>
  <c r="J269" i="4"/>
  <c r="K269" i="4"/>
  <c r="H268" i="4"/>
  <c r="J268" i="4"/>
  <c r="H264" i="4"/>
  <c r="J264" i="4"/>
  <c r="F263" i="4"/>
  <c r="L263" i="4" s="1"/>
  <c r="H263" i="4"/>
  <c r="J263" i="4"/>
  <c r="K263" i="4"/>
  <c r="F262" i="4"/>
  <c r="H262" i="4"/>
  <c r="J262" i="4"/>
  <c r="K262" i="4"/>
  <c r="F261" i="4"/>
  <c r="H261" i="4"/>
  <c r="E264" i="4" s="1"/>
  <c r="F264" i="4" s="1"/>
  <c r="J261" i="4"/>
  <c r="K261" i="4"/>
  <c r="F260" i="4"/>
  <c r="H260" i="4"/>
  <c r="J260" i="4"/>
  <c r="K260" i="4"/>
  <c r="H256" i="4"/>
  <c r="H257" i="4" s="1"/>
  <c r="F50" i="5" s="1"/>
  <c r="G88" i="4" s="1"/>
  <c r="H88" i="4" s="1"/>
  <c r="J256" i="4"/>
  <c r="J257" i="4" s="1"/>
  <c r="G50" i="5" s="1"/>
  <c r="I88" i="4" s="1"/>
  <c r="J88" i="4" s="1"/>
  <c r="J253" i="4"/>
  <c r="G49" i="5" s="1"/>
  <c r="I83" i="4" s="1"/>
  <c r="J83" i="4" s="1"/>
  <c r="H252" i="4"/>
  <c r="J252" i="4"/>
  <c r="F251" i="4"/>
  <c r="H251" i="4"/>
  <c r="J251" i="4"/>
  <c r="K251" i="4"/>
  <c r="F250" i="4"/>
  <c r="H250" i="4"/>
  <c r="E252" i="4" s="1"/>
  <c r="F252" i="4" s="1"/>
  <c r="J250" i="4"/>
  <c r="K250" i="4"/>
  <c r="H247" i="4"/>
  <c r="F48" i="5" s="1"/>
  <c r="G82" i="4" s="1"/>
  <c r="H82" i="4" s="1"/>
  <c r="J247" i="4"/>
  <c r="G48" i="5" s="1"/>
  <c r="I82" i="4" s="1"/>
  <c r="J82" i="4" s="1"/>
  <c r="H246" i="4"/>
  <c r="J246" i="4"/>
  <c r="F245" i="4"/>
  <c r="H245" i="4"/>
  <c r="J245" i="4"/>
  <c r="K245" i="4"/>
  <c r="F241" i="4"/>
  <c r="F242" i="4" s="1"/>
  <c r="H241" i="4"/>
  <c r="H242" i="4" s="1"/>
  <c r="F47" i="5" s="1"/>
  <c r="G45" i="4" s="1"/>
  <c r="H45" i="4" s="1"/>
  <c r="H46" i="4" s="1"/>
  <c r="F11" i="5" s="1"/>
  <c r="G35" i="6" s="1"/>
  <c r="H35" i="6" s="1"/>
  <c r="F240" i="4"/>
  <c r="H240" i="4"/>
  <c r="J240" i="4"/>
  <c r="K240" i="4"/>
  <c r="F239" i="4"/>
  <c r="H239" i="4"/>
  <c r="J239" i="4"/>
  <c r="K239" i="4"/>
  <c r="J236" i="4"/>
  <c r="G46" i="5" s="1"/>
  <c r="I30" i="4" s="1"/>
  <c r="J30" i="4" s="1"/>
  <c r="F235" i="4"/>
  <c r="F236" i="4" s="1"/>
  <c r="H235" i="4"/>
  <c r="H236" i="4" s="1"/>
  <c r="F46" i="5" s="1"/>
  <c r="J235" i="4"/>
  <c r="K235" i="4"/>
  <c r="F231" i="4"/>
  <c r="H231" i="4"/>
  <c r="J231" i="4"/>
  <c r="K231" i="4"/>
  <c r="F230" i="4"/>
  <c r="F232" i="4" s="1"/>
  <c r="H230" i="4"/>
  <c r="H232" i="4" s="1"/>
  <c r="F45" i="5" s="1"/>
  <c r="G16" i="4" s="1"/>
  <c r="H16" i="4" s="1"/>
  <c r="H17" i="4" s="1"/>
  <c r="F4" i="5" s="1"/>
  <c r="G5" i="6" s="1"/>
  <c r="H5" i="6" s="1"/>
  <c r="J230" i="4"/>
  <c r="J232" i="4" s="1"/>
  <c r="G45" i="5" s="1"/>
  <c r="I16" i="4" s="1"/>
  <c r="J16" i="4" s="1"/>
  <c r="J17" i="4" s="1"/>
  <c r="G4" i="5" s="1"/>
  <c r="I5" i="6" s="1"/>
  <c r="J5" i="6" s="1"/>
  <c r="J27" i="6" s="1"/>
  <c r="I7" i="7" s="1"/>
  <c r="J7" i="7" s="1"/>
  <c r="K230" i="4"/>
  <c r="F226" i="4"/>
  <c r="J226" i="4"/>
  <c r="F221" i="4"/>
  <c r="F222" i="4" s="1"/>
  <c r="H221" i="4"/>
  <c r="H222" i="4" s="1"/>
  <c r="F43" i="5" s="1"/>
  <c r="G183" i="6" s="1"/>
  <c r="H183" i="6" s="1"/>
  <c r="J221" i="4"/>
  <c r="J222" i="4" s="1"/>
  <c r="G43" i="5" s="1"/>
  <c r="I183" i="6" s="1"/>
  <c r="J183" i="6" s="1"/>
  <c r="K221" i="4"/>
  <c r="F218" i="4"/>
  <c r="H218" i="4"/>
  <c r="F42" i="5" s="1"/>
  <c r="G182" i="6" s="1"/>
  <c r="H182" i="6" s="1"/>
  <c r="F217" i="4"/>
  <c r="H217" i="4"/>
  <c r="J217" i="4"/>
  <c r="J218" i="4" s="1"/>
  <c r="G42" i="5" s="1"/>
  <c r="I182" i="6" s="1"/>
  <c r="J182" i="6" s="1"/>
  <c r="K217" i="4"/>
  <c r="F213" i="4"/>
  <c r="F214" i="4" s="1"/>
  <c r="H213" i="4"/>
  <c r="H214" i="4" s="1"/>
  <c r="F41" i="5" s="1"/>
  <c r="G181" i="6" s="1"/>
  <c r="H181" i="6" s="1"/>
  <c r="J213" i="4"/>
  <c r="J214" i="4" s="1"/>
  <c r="G41" i="5" s="1"/>
  <c r="I181" i="6" s="1"/>
  <c r="J181" i="6" s="1"/>
  <c r="K213" i="4"/>
  <c r="F210" i="4"/>
  <c r="F209" i="4"/>
  <c r="H209" i="4"/>
  <c r="H210" i="4" s="1"/>
  <c r="F40" i="5" s="1"/>
  <c r="G180" i="6" s="1"/>
  <c r="H180" i="6" s="1"/>
  <c r="J209" i="4"/>
  <c r="J210" i="4" s="1"/>
  <c r="G40" i="5" s="1"/>
  <c r="I180" i="6" s="1"/>
  <c r="J180" i="6" s="1"/>
  <c r="K209" i="4"/>
  <c r="J206" i="4"/>
  <c r="G39" i="5" s="1"/>
  <c r="I179" i="6" s="1"/>
  <c r="J179" i="6" s="1"/>
  <c r="F205" i="4"/>
  <c r="F206" i="4" s="1"/>
  <c r="E39" i="5" s="1"/>
  <c r="E179" i="6" s="1"/>
  <c r="H205" i="4"/>
  <c r="H206" i="4" s="1"/>
  <c r="F39" i="5" s="1"/>
  <c r="G179" i="6" s="1"/>
  <c r="H179" i="6" s="1"/>
  <c r="J205" i="4"/>
  <c r="K205" i="4"/>
  <c r="F204" i="4"/>
  <c r="H204" i="4"/>
  <c r="J204" i="4"/>
  <c r="K204" i="4"/>
  <c r="F200" i="4"/>
  <c r="F201" i="4" s="1"/>
  <c r="H200" i="4"/>
  <c r="H201" i="4" s="1"/>
  <c r="F38" i="5" s="1"/>
  <c r="G178" i="6" s="1"/>
  <c r="H178" i="6" s="1"/>
  <c r="J200" i="4"/>
  <c r="J201" i="4" s="1"/>
  <c r="G38" i="5" s="1"/>
  <c r="I178" i="6" s="1"/>
  <c r="J178" i="6" s="1"/>
  <c r="K200" i="4"/>
  <c r="F199" i="4"/>
  <c r="H199" i="4"/>
  <c r="J199" i="4"/>
  <c r="K199" i="4"/>
  <c r="F195" i="4"/>
  <c r="H195" i="4"/>
  <c r="F194" i="4"/>
  <c r="H194" i="4"/>
  <c r="I195" i="4" s="1"/>
  <c r="J195" i="4" s="1"/>
  <c r="L195" i="4" s="1"/>
  <c r="J194" i="4"/>
  <c r="K194" i="4"/>
  <c r="F193" i="4"/>
  <c r="H193" i="4"/>
  <c r="J193" i="4"/>
  <c r="K193" i="4"/>
  <c r="F189" i="4"/>
  <c r="F190" i="4" s="1"/>
  <c r="H189" i="4"/>
  <c r="H190" i="4" s="1"/>
  <c r="F36" i="5" s="1"/>
  <c r="G176" i="6" s="1"/>
  <c r="H176" i="6" s="1"/>
  <c r="J189" i="4"/>
  <c r="J190" i="4" s="1"/>
  <c r="G36" i="5" s="1"/>
  <c r="I176" i="6" s="1"/>
  <c r="J176" i="6" s="1"/>
  <c r="K189" i="4"/>
  <c r="F188" i="4"/>
  <c r="H188" i="4"/>
  <c r="J188" i="4"/>
  <c r="K188" i="4"/>
  <c r="H184" i="4"/>
  <c r="J184" i="4"/>
  <c r="F182" i="4"/>
  <c r="H182" i="4"/>
  <c r="J182" i="4"/>
  <c r="K182" i="4"/>
  <c r="F181" i="4"/>
  <c r="H181" i="4"/>
  <c r="E184" i="4" s="1"/>
  <c r="F184" i="4" s="1"/>
  <c r="L184" i="4" s="1"/>
  <c r="J181" i="4"/>
  <c r="K181" i="4"/>
  <c r="F176" i="4"/>
  <c r="H176" i="4"/>
  <c r="F175" i="4"/>
  <c r="H175" i="4"/>
  <c r="I176" i="4" s="1"/>
  <c r="J176" i="4" s="1"/>
  <c r="L176" i="4" s="1"/>
  <c r="J175" i="4"/>
  <c r="K175" i="4"/>
  <c r="F174" i="4"/>
  <c r="H174" i="4"/>
  <c r="J174" i="4"/>
  <c r="K174" i="4"/>
  <c r="H173" i="4"/>
  <c r="J173" i="4"/>
  <c r="F169" i="4"/>
  <c r="H169" i="4"/>
  <c r="J169" i="4"/>
  <c r="K169" i="4"/>
  <c r="H158" i="4"/>
  <c r="F31" i="5" s="1"/>
  <c r="G151" i="6" s="1"/>
  <c r="H151" i="6" s="1"/>
  <c r="H157" i="4"/>
  <c r="J157" i="4"/>
  <c r="H156" i="4"/>
  <c r="J156" i="4"/>
  <c r="J158" i="4" s="1"/>
  <c r="G31" i="5" s="1"/>
  <c r="I151" i="6" s="1"/>
  <c r="J151" i="6" s="1"/>
  <c r="F152" i="4"/>
  <c r="J152" i="4"/>
  <c r="H148" i="4"/>
  <c r="J148" i="4"/>
  <c r="H143" i="4"/>
  <c r="J143" i="4"/>
  <c r="H138" i="4"/>
  <c r="J138" i="4"/>
  <c r="H133" i="4"/>
  <c r="J133" i="4"/>
  <c r="H132" i="4"/>
  <c r="J132" i="4"/>
  <c r="H127" i="4"/>
  <c r="J127" i="4"/>
  <c r="H122" i="4"/>
  <c r="J122" i="4"/>
  <c r="H121" i="4"/>
  <c r="J121" i="4"/>
  <c r="H120" i="4"/>
  <c r="J120" i="4"/>
  <c r="H119" i="4"/>
  <c r="J119" i="4"/>
  <c r="H118" i="4"/>
  <c r="J118" i="4"/>
  <c r="H117" i="4"/>
  <c r="J117" i="4"/>
  <c r="H112" i="4"/>
  <c r="J112" i="4"/>
  <c r="H109" i="4"/>
  <c r="J109" i="4"/>
  <c r="H104" i="4"/>
  <c r="J104" i="4"/>
  <c r="H87" i="4"/>
  <c r="J87" i="4"/>
  <c r="H81" i="4"/>
  <c r="J81" i="4"/>
  <c r="H78" i="4"/>
  <c r="F18" i="5" s="1"/>
  <c r="G58" i="6" s="1"/>
  <c r="H58" i="6" s="1"/>
  <c r="J78" i="4"/>
  <c r="G18" i="5" s="1"/>
  <c r="I58" i="6" s="1"/>
  <c r="J58" i="6" s="1"/>
  <c r="H77" i="4"/>
  <c r="J77" i="4"/>
  <c r="F73" i="4"/>
  <c r="H73" i="4"/>
  <c r="H74" i="4" s="1"/>
  <c r="F17" i="5" s="1"/>
  <c r="G57" i="6" s="1"/>
  <c r="H57" i="6" s="1"/>
  <c r="J73" i="4"/>
  <c r="J74" i="4" s="1"/>
  <c r="G17" i="5" s="1"/>
  <c r="I57" i="6" s="1"/>
  <c r="J57" i="6" s="1"/>
  <c r="K73" i="4"/>
  <c r="F72" i="4"/>
  <c r="F74" i="4" s="1"/>
  <c r="H72" i="4"/>
  <c r="J72" i="4"/>
  <c r="K72" i="4"/>
  <c r="F68" i="4"/>
  <c r="H68" i="4"/>
  <c r="J68" i="4"/>
  <c r="J69" i="4" s="1"/>
  <c r="G16" i="5" s="1"/>
  <c r="I56" i="6" s="1"/>
  <c r="J56" i="6" s="1"/>
  <c r="K68" i="4"/>
  <c r="F67" i="4"/>
  <c r="F69" i="4" s="1"/>
  <c r="H67" i="4"/>
  <c r="H69" i="4" s="1"/>
  <c r="F16" i="5" s="1"/>
  <c r="G56" i="6" s="1"/>
  <c r="H56" i="6" s="1"/>
  <c r="J67" i="4"/>
  <c r="K67" i="4"/>
  <c r="H63" i="4"/>
  <c r="H64" i="4" s="1"/>
  <c r="F15" i="5" s="1"/>
  <c r="J63" i="4"/>
  <c r="J64" i="4" s="1"/>
  <c r="G15" i="5" s="1"/>
  <c r="J60" i="4"/>
  <c r="G14" i="5" s="1"/>
  <c r="I38" i="6" s="1"/>
  <c r="J38" i="6" s="1"/>
  <c r="H59" i="4"/>
  <c r="J59" i="4"/>
  <c r="F58" i="4"/>
  <c r="H58" i="4"/>
  <c r="J58" i="4"/>
  <c r="K58" i="4"/>
  <c r="F57" i="4"/>
  <c r="H57" i="4"/>
  <c r="H60" i="4" s="1"/>
  <c r="F14" i="5" s="1"/>
  <c r="G38" i="6" s="1"/>
  <c r="H38" i="6" s="1"/>
  <c r="J57" i="4"/>
  <c r="K57" i="4"/>
  <c r="F53" i="4"/>
  <c r="H53" i="4"/>
  <c r="I53" i="4"/>
  <c r="J53" i="4" s="1"/>
  <c r="L53" i="4" s="1"/>
  <c r="F52" i="4"/>
  <c r="F54" i="4" s="1"/>
  <c r="H52" i="4"/>
  <c r="H54" i="4" s="1"/>
  <c r="F13" i="5" s="1"/>
  <c r="G37" i="6" s="1"/>
  <c r="H37" i="6" s="1"/>
  <c r="J52" i="4"/>
  <c r="J54" i="4" s="1"/>
  <c r="G13" i="5" s="1"/>
  <c r="I37" i="6" s="1"/>
  <c r="J37" i="6" s="1"/>
  <c r="K52" i="4"/>
  <c r="H44" i="4"/>
  <c r="J44" i="4"/>
  <c r="H43" i="4"/>
  <c r="J43" i="4"/>
  <c r="H29" i="4"/>
  <c r="J29" i="4"/>
  <c r="H24" i="4"/>
  <c r="J24" i="4"/>
  <c r="F20" i="4"/>
  <c r="F21" i="4" s="1"/>
  <c r="H20" i="4"/>
  <c r="H21" i="4" s="1"/>
  <c r="F5" i="5" s="1"/>
  <c r="G6" i="6" s="1"/>
  <c r="H6" i="6" s="1"/>
  <c r="J20" i="4"/>
  <c r="J21" i="4" s="1"/>
  <c r="G5" i="5" s="1"/>
  <c r="I6" i="6" s="1"/>
  <c r="J6" i="6" s="1"/>
  <c r="K20" i="4"/>
  <c r="H15" i="4"/>
  <c r="J15" i="4"/>
  <c r="H14" i="4"/>
  <c r="J14" i="4"/>
  <c r="H13" i="4"/>
  <c r="J13" i="4"/>
  <c r="H12" i="4"/>
  <c r="J12" i="4"/>
  <c r="H11" i="4"/>
  <c r="J11" i="4"/>
  <c r="H10" i="4"/>
  <c r="J10" i="4"/>
  <c r="H9" i="4"/>
  <c r="J9" i="4"/>
  <c r="H8" i="4"/>
  <c r="J8" i="4"/>
  <c r="H7" i="4"/>
  <c r="J7" i="4"/>
  <c r="H6" i="4"/>
  <c r="J6" i="4"/>
  <c r="H5" i="4"/>
  <c r="J5" i="4"/>
  <c r="J291" i="6"/>
  <c r="I18" i="7" s="1"/>
  <c r="J18" i="7" s="1"/>
  <c r="H273" i="6"/>
  <c r="J273" i="6"/>
  <c r="H272" i="6"/>
  <c r="J272" i="6"/>
  <c r="H271" i="6"/>
  <c r="J271" i="6"/>
  <c r="H270" i="6"/>
  <c r="J270" i="6"/>
  <c r="H269" i="6"/>
  <c r="H291" i="6" s="1"/>
  <c r="G18" i="7" s="1"/>
  <c r="H18" i="7" s="1"/>
  <c r="J269" i="6"/>
  <c r="H267" i="6"/>
  <c r="G17" i="7" s="1"/>
  <c r="H17" i="7" s="1"/>
  <c r="H246" i="6"/>
  <c r="J246" i="6"/>
  <c r="H245" i="6"/>
  <c r="J245" i="6"/>
  <c r="F229" i="6"/>
  <c r="H229" i="6"/>
  <c r="F228" i="6"/>
  <c r="H228" i="6"/>
  <c r="F227" i="6"/>
  <c r="H227" i="6"/>
  <c r="F226" i="6"/>
  <c r="H226" i="6"/>
  <c r="F225" i="6"/>
  <c r="H225" i="6"/>
  <c r="F224" i="6"/>
  <c r="H224" i="6"/>
  <c r="F223" i="6"/>
  <c r="H223" i="6"/>
  <c r="F222" i="6"/>
  <c r="H222" i="6"/>
  <c r="F221" i="6"/>
  <c r="H221" i="6"/>
  <c r="J219" i="6"/>
  <c r="I15" i="7" s="1"/>
  <c r="J15" i="7" s="1"/>
  <c r="H219" i="6"/>
  <c r="G15" i="7" s="1"/>
  <c r="H15" i="7" s="1"/>
  <c r="H197" i="6"/>
  <c r="J197" i="6"/>
  <c r="F136" i="6"/>
  <c r="H136" i="6"/>
  <c r="J136" i="6"/>
  <c r="K136" i="6"/>
  <c r="F135" i="6"/>
  <c r="H135" i="6"/>
  <c r="H134" i="6"/>
  <c r="J134" i="6"/>
  <c r="H133" i="6"/>
  <c r="J133" i="6"/>
  <c r="H132" i="6"/>
  <c r="J132" i="6"/>
  <c r="H131" i="6"/>
  <c r="J131" i="6"/>
  <c r="H130" i="6"/>
  <c r="J130" i="6"/>
  <c r="H129" i="6"/>
  <c r="J129" i="6"/>
  <c r="H128" i="6"/>
  <c r="J128" i="6"/>
  <c r="H127" i="6"/>
  <c r="J127" i="6"/>
  <c r="H126" i="6"/>
  <c r="H147" i="6" s="1"/>
  <c r="G12" i="7" s="1"/>
  <c r="H12" i="7" s="1"/>
  <c r="J126" i="6"/>
  <c r="H125" i="6"/>
  <c r="J125" i="6"/>
  <c r="H101" i="6"/>
  <c r="J101" i="6"/>
  <c r="H54" i="6"/>
  <c r="J54" i="6"/>
  <c r="H53" i="6"/>
  <c r="J53" i="6"/>
  <c r="H47" i="6"/>
  <c r="J47" i="6"/>
  <c r="H46" i="6"/>
  <c r="J46" i="6"/>
  <c r="H45" i="6"/>
  <c r="J45" i="6"/>
  <c r="H44" i="6"/>
  <c r="J44" i="6"/>
  <c r="H43" i="6"/>
  <c r="J43" i="6"/>
  <c r="H42" i="6"/>
  <c r="J42" i="6"/>
  <c r="H41" i="6"/>
  <c r="J41" i="6"/>
  <c r="H40" i="6"/>
  <c r="J40" i="6"/>
  <c r="F39" i="6"/>
  <c r="H39" i="6"/>
  <c r="J39" i="6"/>
  <c r="K39" i="6"/>
  <c r="F36" i="6"/>
  <c r="H36" i="6"/>
  <c r="J36" i="6"/>
  <c r="K36" i="6"/>
  <c r="F34" i="6"/>
  <c r="H34" i="6"/>
  <c r="J34" i="6"/>
  <c r="K34" i="6"/>
  <c r="F33" i="6"/>
  <c r="H33" i="6"/>
  <c r="J33" i="6"/>
  <c r="K33" i="6"/>
  <c r="F32" i="6"/>
  <c r="H32" i="6"/>
  <c r="J32" i="6"/>
  <c r="K32" i="6"/>
  <c r="H29" i="6"/>
  <c r="J29" i="6"/>
  <c r="I111" i="4" l="1"/>
  <c r="J111" i="4" s="1"/>
  <c r="I55" i="6"/>
  <c r="J55" i="6" s="1"/>
  <c r="G111" i="4"/>
  <c r="H111" i="4" s="1"/>
  <c r="G55" i="6"/>
  <c r="H55" i="6" s="1"/>
  <c r="F138" i="4"/>
  <c r="K138" i="4"/>
  <c r="F364" i="4"/>
  <c r="L364" i="4" s="1"/>
  <c r="K364" i="4"/>
  <c r="F53" i="6"/>
  <c r="K53" i="6"/>
  <c r="K268" i="4"/>
  <c r="F268" i="4"/>
  <c r="F118" i="4"/>
  <c r="K118" i="4"/>
  <c r="F87" i="4"/>
  <c r="K87" i="4"/>
  <c r="F271" i="6"/>
  <c r="K271" i="6"/>
  <c r="K245" i="6"/>
  <c r="F245" i="6"/>
  <c r="F104" i="4"/>
  <c r="K104" i="4"/>
  <c r="F246" i="6"/>
  <c r="L246" i="6" s="1"/>
  <c r="K246" i="6"/>
  <c r="F143" i="4"/>
  <c r="L143" i="4" s="1"/>
  <c r="K143" i="4"/>
  <c r="F5" i="4"/>
  <c r="K5" i="4"/>
  <c r="F392" i="4"/>
  <c r="K392" i="4"/>
  <c r="K120" i="4"/>
  <c r="F120" i="4"/>
  <c r="F126" i="6"/>
  <c r="K126" i="6"/>
  <c r="F272" i="6"/>
  <c r="L272" i="6" s="1"/>
  <c r="K272" i="6"/>
  <c r="F197" i="6"/>
  <c r="F219" i="6" s="1"/>
  <c r="E15" i="7" s="1"/>
  <c r="K197" i="6"/>
  <c r="F347" i="4"/>
  <c r="K347" i="4"/>
  <c r="K6" i="4"/>
  <c r="F6" i="4"/>
  <c r="L6" i="4" s="1"/>
  <c r="F286" i="4"/>
  <c r="K286" i="4"/>
  <c r="J221" i="6"/>
  <c r="K221" i="6"/>
  <c r="F41" i="6"/>
  <c r="L41" i="6" s="1"/>
  <c r="K41" i="6"/>
  <c r="K127" i="6"/>
  <c r="F127" i="6"/>
  <c r="F374" i="4"/>
  <c r="K374" i="4"/>
  <c r="F451" i="4"/>
  <c r="E452" i="4" s="1"/>
  <c r="F452" i="4" s="1"/>
  <c r="L452" i="4" s="1"/>
  <c r="K451" i="4"/>
  <c r="F348" i="4"/>
  <c r="K348" i="4"/>
  <c r="F7" i="4"/>
  <c r="K7" i="4"/>
  <c r="F285" i="4"/>
  <c r="F288" i="4" s="1"/>
  <c r="L288" i="4" s="1"/>
  <c r="K285" i="4"/>
  <c r="J222" i="6"/>
  <c r="K222" i="6"/>
  <c r="F42" i="6"/>
  <c r="K42" i="6"/>
  <c r="F128" i="6"/>
  <c r="K128" i="6"/>
  <c r="F157" i="4"/>
  <c r="K157" i="4"/>
  <c r="K40" i="6"/>
  <c r="F40" i="6"/>
  <c r="L40" i="6" s="1"/>
  <c r="F458" i="4"/>
  <c r="K458" i="4"/>
  <c r="F59" i="4"/>
  <c r="F60" i="4" s="1"/>
  <c r="K59" i="4"/>
  <c r="K9" i="4"/>
  <c r="F9" i="4"/>
  <c r="K256" i="4"/>
  <c r="F256" i="4"/>
  <c r="F257" i="4" s="1"/>
  <c r="J223" i="6"/>
  <c r="K223" i="6"/>
  <c r="F43" i="6"/>
  <c r="L43" i="6" s="1"/>
  <c r="K43" i="6"/>
  <c r="F129" i="6"/>
  <c r="K129" i="6"/>
  <c r="F54" i="6"/>
  <c r="K54" i="6"/>
  <c r="F173" i="4"/>
  <c r="K173" i="4"/>
  <c r="F148" i="4"/>
  <c r="K148" i="4"/>
  <c r="F10" i="4"/>
  <c r="L10" i="4" s="1"/>
  <c r="K10" i="4"/>
  <c r="F436" i="4"/>
  <c r="F438" i="4" s="1"/>
  <c r="E79" i="5" s="1"/>
  <c r="E410" i="4" s="1"/>
  <c r="F410" i="4" s="1"/>
  <c r="L410" i="4" s="1"/>
  <c r="K436" i="4"/>
  <c r="J224" i="6"/>
  <c r="K224" i="6"/>
  <c r="F44" i="6"/>
  <c r="K44" i="6"/>
  <c r="K130" i="6"/>
  <c r="F130" i="6"/>
  <c r="F179" i="6"/>
  <c r="K179" i="6"/>
  <c r="F125" i="6"/>
  <c r="K125" i="6"/>
  <c r="H27" i="6"/>
  <c r="G7" i="7" s="1"/>
  <c r="H7" i="7" s="1"/>
  <c r="F14" i="4"/>
  <c r="K14" i="4"/>
  <c r="K156" i="4"/>
  <c r="F156" i="4"/>
  <c r="F158" i="4" s="1"/>
  <c r="F8" i="4"/>
  <c r="L8" i="4" s="1"/>
  <c r="K8" i="4"/>
  <c r="F77" i="4"/>
  <c r="F78" i="4" s="1"/>
  <c r="K77" i="4"/>
  <c r="J225" i="6"/>
  <c r="K225" i="6"/>
  <c r="F45" i="6"/>
  <c r="L45" i="6" s="1"/>
  <c r="K45" i="6"/>
  <c r="F131" i="6"/>
  <c r="K131" i="6"/>
  <c r="F119" i="4"/>
  <c r="K119" i="4"/>
  <c r="L331" i="4"/>
  <c r="J332" i="4"/>
  <c r="G61" i="5" s="1"/>
  <c r="I134" i="4" s="1"/>
  <c r="J134" i="4" s="1"/>
  <c r="J135" i="4" s="1"/>
  <c r="G27" i="5" s="1"/>
  <c r="I106" i="6" s="1"/>
  <c r="J106" i="6" s="1"/>
  <c r="F372" i="4"/>
  <c r="L372" i="4" s="1"/>
  <c r="K372" i="4"/>
  <c r="K101" i="6"/>
  <c r="F101" i="6"/>
  <c r="F12" i="4"/>
  <c r="E15" i="4" s="1"/>
  <c r="F15" i="4" s="1"/>
  <c r="L15" i="4" s="1"/>
  <c r="K12" i="4"/>
  <c r="F287" i="4"/>
  <c r="K287" i="4"/>
  <c r="J226" i="6"/>
  <c r="K226" i="6"/>
  <c r="F46" i="6"/>
  <c r="K46" i="6"/>
  <c r="F132" i="6"/>
  <c r="K132" i="6"/>
  <c r="J450" i="4"/>
  <c r="J454" i="4" s="1"/>
  <c r="G81" i="5" s="1"/>
  <c r="I168" i="4" s="1"/>
  <c r="J168" i="4" s="1"/>
  <c r="J170" i="4" s="1"/>
  <c r="G33" i="5" s="1"/>
  <c r="I173" i="6" s="1"/>
  <c r="J173" i="6" s="1"/>
  <c r="K450" i="4"/>
  <c r="K380" i="4"/>
  <c r="F380" i="4"/>
  <c r="F132" i="4"/>
  <c r="K132" i="4"/>
  <c r="F13" i="4"/>
  <c r="K13" i="4"/>
  <c r="F437" i="4"/>
  <c r="K437" i="4"/>
  <c r="J227" i="6"/>
  <c r="K227" i="6"/>
  <c r="F47" i="6"/>
  <c r="K47" i="6"/>
  <c r="K133" i="6"/>
  <c r="F133" i="6"/>
  <c r="K393" i="4"/>
  <c r="F393" i="4"/>
  <c r="L393" i="4" s="1"/>
  <c r="J457" i="4"/>
  <c r="J461" i="4" s="1"/>
  <c r="G82" i="5" s="1"/>
  <c r="I177" i="4" s="1"/>
  <c r="J177" i="4" s="1"/>
  <c r="K457" i="4"/>
  <c r="F422" i="4"/>
  <c r="K422" i="4"/>
  <c r="F43" i="4"/>
  <c r="K43" i="4"/>
  <c r="F121" i="4"/>
  <c r="L121" i="4" s="1"/>
  <c r="K121" i="4"/>
  <c r="K109" i="4"/>
  <c r="F109" i="4"/>
  <c r="L109" i="4" s="1"/>
  <c r="J228" i="6"/>
  <c r="K228" i="6"/>
  <c r="F269" i="6"/>
  <c r="L269" i="6" s="1"/>
  <c r="K269" i="6"/>
  <c r="F134" i="6"/>
  <c r="K134" i="6"/>
  <c r="K127" i="4"/>
  <c r="F127" i="4"/>
  <c r="J75" i="6"/>
  <c r="I9" i="7" s="1"/>
  <c r="J9" i="7" s="1"/>
  <c r="J464" i="4"/>
  <c r="J465" i="4" s="1"/>
  <c r="G83" i="5" s="1"/>
  <c r="I183" i="4" s="1"/>
  <c r="J183" i="4" s="1"/>
  <c r="J185" i="4" s="1"/>
  <c r="G35" i="5" s="1"/>
  <c r="I175" i="6" s="1"/>
  <c r="J175" i="6" s="1"/>
  <c r="K464" i="4"/>
  <c r="F112" i="4"/>
  <c r="K112" i="4"/>
  <c r="F44" i="4"/>
  <c r="K44" i="4"/>
  <c r="F29" i="6"/>
  <c r="K29" i="6"/>
  <c r="K117" i="4"/>
  <c r="F117" i="4"/>
  <c r="L117" i="4" s="1"/>
  <c r="J229" i="6"/>
  <c r="K229" i="6"/>
  <c r="F270" i="6"/>
  <c r="L270" i="6" s="1"/>
  <c r="K270" i="6"/>
  <c r="J135" i="6"/>
  <c r="K135" i="6"/>
  <c r="E24" i="4"/>
  <c r="E63" i="4"/>
  <c r="E246" i="4"/>
  <c r="E394" i="4"/>
  <c r="J288" i="4"/>
  <c r="G54" i="5" s="1"/>
  <c r="I99" i="4" s="1"/>
  <c r="J99" i="4" s="1"/>
  <c r="J344" i="4"/>
  <c r="G63" i="5" s="1"/>
  <c r="I149" i="4" s="1"/>
  <c r="J149" i="4" s="1"/>
  <c r="H196" i="4"/>
  <c r="F37" i="5" s="1"/>
  <c r="G177" i="6" s="1"/>
  <c r="H177" i="6" s="1"/>
  <c r="H314" i="4"/>
  <c r="F58" i="5" s="1"/>
  <c r="H344" i="4"/>
  <c r="F63" i="5" s="1"/>
  <c r="G149" i="4" s="1"/>
  <c r="H149" i="4" s="1"/>
  <c r="E432" i="4"/>
  <c r="F432" i="4" s="1"/>
  <c r="L432" i="4" s="1"/>
  <c r="H326" i="4"/>
  <c r="F60" i="5" s="1"/>
  <c r="G128" i="4" s="1"/>
  <c r="H128" i="4" s="1"/>
  <c r="H129" i="4" s="1"/>
  <c r="F26" i="5" s="1"/>
  <c r="G105" i="6" s="1"/>
  <c r="H105" i="6" s="1"/>
  <c r="L355" i="4"/>
  <c r="E29" i="4"/>
  <c r="E366" i="4"/>
  <c r="E382" i="4"/>
  <c r="I319" i="4"/>
  <c r="J319" i="4" s="1"/>
  <c r="L319" i="4" s="1"/>
  <c r="J147" i="6"/>
  <c r="I12" i="7" s="1"/>
  <c r="J12" i="7" s="1"/>
  <c r="J282" i="4"/>
  <c r="G53" i="5" s="1"/>
  <c r="I95" i="4" s="1"/>
  <c r="J95" i="4" s="1"/>
  <c r="H75" i="6"/>
  <c r="G9" i="7" s="1"/>
  <c r="H9" i="7" s="1"/>
  <c r="L260" i="4"/>
  <c r="E81" i="4"/>
  <c r="E423" i="4"/>
  <c r="L67" i="4"/>
  <c r="L174" i="4"/>
  <c r="L205" i="4"/>
  <c r="H265" i="4"/>
  <c r="F51" i="5" s="1"/>
  <c r="G89" i="4" s="1"/>
  <c r="H89" i="4" s="1"/>
  <c r="J398" i="4"/>
  <c r="G71" i="5" s="1"/>
  <c r="I365" i="4" s="1"/>
  <c r="J365" i="4" s="1"/>
  <c r="H135" i="4"/>
  <c r="F27" i="5" s="1"/>
  <c r="G106" i="6" s="1"/>
  <c r="H106" i="6" s="1"/>
  <c r="H398" i="4"/>
  <c r="F71" i="5" s="1"/>
  <c r="G365" i="4" s="1"/>
  <c r="H365" i="4" s="1"/>
  <c r="J31" i="4"/>
  <c r="G7" i="5" s="1"/>
  <c r="I31" i="6" s="1"/>
  <c r="J31" i="6" s="1"/>
  <c r="J267" i="6"/>
  <c r="I17" i="7" s="1"/>
  <c r="J17" i="7" s="1"/>
  <c r="L264" i="4"/>
  <c r="L271" i="6"/>
  <c r="L245" i="6"/>
  <c r="L229" i="6"/>
  <c r="L228" i="6"/>
  <c r="L227" i="6"/>
  <c r="L226" i="6"/>
  <c r="L225" i="6"/>
  <c r="L224" i="6"/>
  <c r="L223" i="6"/>
  <c r="H243" i="6"/>
  <c r="G16" i="7" s="1"/>
  <c r="H16" i="7" s="1"/>
  <c r="F243" i="6"/>
  <c r="E16" i="7" s="1"/>
  <c r="L222" i="6"/>
  <c r="L221" i="6"/>
  <c r="L197" i="6"/>
  <c r="L219" i="6" s="1"/>
  <c r="K15" i="7"/>
  <c r="F15" i="7"/>
  <c r="L15" i="7" s="1"/>
  <c r="T15" i="7" s="1"/>
  <c r="E6" i="8" s="1"/>
  <c r="L179" i="6"/>
  <c r="L136" i="6"/>
  <c r="L135" i="6"/>
  <c r="L134" i="6"/>
  <c r="L133" i="6"/>
  <c r="L132" i="6"/>
  <c r="L131" i="6"/>
  <c r="L130" i="6"/>
  <c r="L129" i="6"/>
  <c r="L128" i="6"/>
  <c r="L127" i="6"/>
  <c r="L126" i="6"/>
  <c r="L125" i="6"/>
  <c r="L101" i="6"/>
  <c r="L54" i="6"/>
  <c r="L53" i="6"/>
  <c r="L47" i="6"/>
  <c r="L46" i="6"/>
  <c r="H51" i="6"/>
  <c r="G8" i="7" s="1"/>
  <c r="H8" i="7" s="1"/>
  <c r="L44" i="6"/>
  <c r="L42" i="6"/>
  <c r="L39" i="6"/>
  <c r="L36" i="6"/>
  <c r="L34" i="6"/>
  <c r="L33" i="6"/>
  <c r="L32" i="6"/>
  <c r="L29" i="6"/>
  <c r="L469" i="4"/>
  <c r="G226" i="4"/>
  <c r="H226" i="4" s="1"/>
  <c r="L226" i="4" s="1"/>
  <c r="J471" i="4"/>
  <c r="G84" i="5" s="1"/>
  <c r="I225" i="4" s="1"/>
  <c r="J225" i="4" s="1"/>
  <c r="J227" i="4" s="1"/>
  <c r="G44" i="5" s="1"/>
  <c r="I184" i="6" s="1"/>
  <c r="J184" i="6" s="1"/>
  <c r="L468" i="4"/>
  <c r="L464" i="4"/>
  <c r="L460" i="4"/>
  <c r="L458" i="4"/>
  <c r="E459" i="4"/>
  <c r="F459" i="4" s="1"/>
  <c r="L457" i="4"/>
  <c r="F454" i="4"/>
  <c r="E81" i="5" s="1"/>
  <c r="L451" i="4"/>
  <c r="L450" i="4"/>
  <c r="L444" i="4"/>
  <c r="L445" i="4"/>
  <c r="J447" i="4"/>
  <c r="G80" i="5" s="1"/>
  <c r="I418" i="4" s="1"/>
  <c r="J418" i="4" s="1"/>
  <c r="J419" i="4" s="1"/>
  <c r="G76" i="5" s="1"/>
  <c r="I384" i="4" s="1"/>
  <c r="J384" i="4" s="1"/>
  <c r="H447" i="4"/>
  <c r="F80" i="5" s="1"/>
  <c r="G418" i="4" s="1"/>
  <c r="H418" i="4" s="1"/>
  <c r="H419" i="4" s="1"/>
  <c r="F76" i="5" s="1"/>
  <c r="G384" i="4" s="1"/>
  <c r="H384" i="4" s="1"/>
  <c r="L443" i="4"/>
  <c r="E446" i="4"/>
  <c r="F446" i="4" s="1"/>
  <c r="L446" i="4" s="1"/>
  <c r="L442" i="4"/>
  <c r="L441" i="4"/>
  <c r="L437" i="4"/>
  <c r="J411" i="4"/>
  <c r="G74" i="5" s="1"/>
  <c r="I373" i="4" s="1"/>
  <c r="J373" i="4" s="1"/>
  <c r="H411" i="4"/>
  <c r="F74" i="5" s="1"/>
  <c r="G424" i="4" s="1"/>
  <c r="H424" i="4" s="1"/>
  <c r="K410" i="4"/>
  <c r="L431" i="4"/>
  <c r="F433" i="4"/>
  <c r="L433" i="4" s="1"/>
  <c r="L430" i="4"/>
  <c r="L422" i="4"/>
  <c r="L396" i="4"/>
  <c r="E397" i="4"/>
  <c r="F397" i="4" s="1"/>
  <c r="L397" i="4" s="1"/>
  <c r="L392" i="4"/>
  <c r="L380" i="4"/>
  <c r="L374" i="4"/>
  <c r="L361" i="4"/>
  <c r="L360" i="4"/>
  <c r="J357" i="4"/>
  <c r="G65" i="5" s="1"/>
  <c r="I349" i="4" s="1"/>
  <c r="J349" i="4" s="1"/>
  <c r="J351" i="4" s="1"/>
  <c r="G64" i="5" s="1"/>
  <c r="I151" i="4" s="1"/>
  <c r="J151" i="4" s="1"/>
  <c r="H351" i="4"/>
  <c r="F64" i="5" s="1"/>
  <c r="G151" i="4" s="1"/>
  <c r="H151" i="4" s="1"/>
  <c r="G152" i="4" s="1"/>
  <c r="H152" i="4" s="1"/>
  <c r="L152" i="4" s="1"/>
  <c r="L354" i="4"/>
  <c r="L348" i="4"/>
  <c r="L347" i="4"/>
  <c r="L342" i="4"/>
  <c r="L341" i="4"/>
  <c r="F344" i="4"/>
  <c r="L344" i="4" s="1"/>
  <c r="L336" i="4"/>
  <c r="G150" i="4"/>
  <c r="H150" i="4" s="1"/>
  <c r="J338" i="4"/>
  <c r="G62" i="5" s="1"/>
  <c r="L335" i="4"/>
  <c r="L330" i="4"/>
  <c r="L332" i="4"/>
  <c r="L329" i="4"/>
  <c r="J326" i="4"/>
  <c r="G60" i="5" s="1"/>
  <c r="I128" i="4" s="1"/>
  <c r="J128" i="4" s="1"/>
  <c r="J129" i="4" s="1"/>
  <c r="G26" i="5" s="1"/>
  <c r="I105" i="6" s="1"/>
  <c r="J105" i="6" s="1"/>
  <c r="L324" i="4"/>
  <c r="G139" i="4"/>
  <c r="H139" i="4" s="1"/>
  <c r="H140" i="4" s="1"/>
  <c r="F28" i="5" s="1"/>
  <c r="G107" i="6" s="1"/>
  <c r="H107" i="6" s="1"/>
  <c r="L323" i="4"/>
  <c r="L318" i="4"/>
  <c r="J320" i="4"/>
  <c r="G59" i="5" s="1"/>
  <c r="I123" i="4" s="1"/>
  <c r="J123" i="4" s="1"/>
  <c r="L317" i="4"/>
  <c r="L311" i="4"/>
  <c r="L310" i="4"/>
  <c r="L309" i="4"/>
  <c r="I312" i="4"/>
  <c r="J312" i="4" s="1"/>
  <c r="E313" i="4"/>
  <c r="F313" i="4" s="1"/>
  <c r="L308" i="4"/>
  <c r="L304" i="4"/>
  <c r="L305" i="4"/>
  <c r="H57" i="5"/>
  <c r="L303" i="4"/>
  <c r="E110" i="4"/>
  <c r="L299" i="4"/>
  <c r="J300" i="4"/>
  <c r="G56" i="5" s="1"/>
  <c r="I105" i="4" s="1"/>
  <c r="J105" i="4" s="1"/>
  <c r="J106" i="4" s="1"/>
  <c r="G23" i="5" s="1"/>
  <c r="I102" i="6" s="1"/>
  <c r="J102" i="6" s="1"/>
  <c r="L298" i="4"/>
  <c r="L297" i="4"/>
  <c r="L292" i="4"/>
  <c r="J101" i="4"/>
  <c r="G22" i="5" s="1"/>
  <c r="I80" i="6" s="1"/>
  <c r="J80" i="6" s="1"/>
  <c r="L293" i="4"/>
  <c r="F294" i="4"/>
  <c r="L294" i="4" s="1"/>
  <c r="H101" i="4"/>
  <c r="F22" i="5" s="1"/>
  <c r="G80" i="6" s="1"/>
  <c r="H80" i="6" s="1"/>
  <c r="L291" i="4"/>
  <c r="L287" i="4"/>
  <c r="L286" i="4"/>
  <c r="L279" i="4"/>
  <c r="L278" i="4"/>
  <c r="E280" i="4"/>
  <c r="F280" i="4" s="1"/>
  <c r="L280" i="4" s="1"/>
  <c r="L277" i="4"/>
  <c r="H282" i="4"/>
  <c r="F53" i="5" s="1"/>
  <c r="G95" i="4" s="1"/>
  <c r="H95" i="4" s="1"/>
  <c r="L276" i="4"/>
  <c r="J273" i="4"/>
  <c r="G52" i="5" s="1"/>
  <c r="I93" i="4" s="1"/>
  <c r="J93" i="4" s="1"/>
  <c r="E272" i="4"/>
  <c r="F272" i="4" s="1"/>
  <c r="L272" i="4" s="1"/>
  <c r="H273" i="4"/>
  <c r="F52" i="5" s="1"/>
  <c r="G93" i="4" s="1"/>
  <c r="H93" i="4" s="1"/>
  <c r="L269" i="4"/>
  <c r="L268" i="4"/>
  <c r="L262" i="4"/>
  <c r="F265" i="4"/>
  <c r="E51" i="5" s="1"/>
  <c r="L261" i="4"/>
  <c r="J265" i="4"/>
  <c r="G51" i="5" s="1"/>
  <c r="I89" i="4" s="1"/>
  <c r="J89" i="4" s="1"/>
  <c r="J90" i="4" s="1"/>
  <c r="G20" i="5" s="1"/>
  <c r="I78" i="6" s="1"/>
  <c r="J78" i="6" s="1"/>
  <c r="H90" i="4"/>
  <c r="F20" i="5" s="1"/>
  <c r="G78" i="6" s="1"/>
  <c r="H78" i="6" s="1"/>
  <c r="I94" i="4"/>
  <c r="J94" i="4" s="1"/>
  <c r="L256" i="4"/>
  <c r="G94" i="4"/>
  <c r="H94" i="4" s="1"/>
  <c r="L257" i="4"/>
  <c r="L251" i="4"/>
  <c r="J84" i="4"/>
  <c r="G19" i="5" s="1"/>
  <c r="I77" i="6" s="1"/>
  <c r="J77" i="6" s="1"/>
  <c r="L252" i="4"/>
  <c r="F253" i="4"/>
  <c r="H253" i="4"/>
  <c r="F49" i="5" s="1"/>
  <c r="G83" i="4" s="1"/>
  <c r="H83" i="4" s="1"/>
  <c r="L250" i="4"/>
  <c r="H84" i="4"/>
  <c r="F19" i="5" s="1"/>
  <c r="G77" i="6" s="1"/>
  <c r="H77" i="6" s="1"/>
  <c r="L245" i="4"/>
  <c r="L240" i="4"/>
  <c r="L239" i="4"/>
  <c r="I241" i="4"/>
  <c r="J241" i="4" s="1"/>
  <c r="I25" i="4"/>
  <c r="J25" i="4" s="1"/>
  <c r="J26" i="4" s="1"/>
  <c r="G6" i="5" s="1"/>
  <c r="I30" i="6" s="1"/>
  <c r="J30" i="6" s="1"/>
  <c r="G30" i="4"/>
  <c r="H30" i="4" s="1"/>
  <c r="H31" i="4" s="1"/>
  <c r="F7" i="5" s="1"/>
  <c r="G31" i="6" s="1"/>
  <c r="H31" i="6" s="1"/>
  <c r="G25" i="4"/>
  <c r="H25" i="4" s="1"/>
  <c r="H26" i="4" s="1"/>
  <c r="F6" i="5" s="1"/>
  <c r="G30" i="6" s="1"/>
  <c r="H30" i="6" s="1"/>
  <c r="L235" i="4"/>
  <c r="L236" i="4"/>
  <c r="L231" i="4"/>
  <c r="L232" i="4"/>
  <c r="E45" i="5"/>
  <c r="L230" i="4"/>
  <c r="L221" i="4"/>
  <c r="L222" i="4"/>
  <c r="L217" i="4"/>
  <c r="L218" i="4"/>
  <c r="L213" i="4"/>
  <c r="L214" i="4"/>
  <c r="L209" i="4"/>
  <c r="L210" i="4"/>
  <c r="L204" i="4"/>
  <c r="L206" i="4"/>
  <c r="L200" i="4"/>
  <c r="L199" i="4"/>
  <c r="L201" i="4"/>
  <c r="E38" i="5"/>
  <c r="E178" i="6" s="1"/>
  <c r="L194" i="4"/>
  <c r="F196" i="4"/>
  <c r="E37" i="5" s="1"/>
  <c r="E177" i="6" s="1"/>
  <c r="L193" i="4"/>
  <c r="J196" i="4"/>
  <c r="G37" i="5" s="1"/>
  <c r="I177" i="6" s="1"/>
  <c r="J177" i="6" s="1"/>
  <c r="L189" i="4"/>
  <c r="L190" i="4"/>
  <c r="E36" i="5"/>
  <c r="L188" i="4"/>
  <c r="L182" i="4"/>
  <c r="L181" i="4"/>
  <c r="L175" i="4"/>
  <c r="J178" i="4"/>
  <c r="G34" i="5" s="1"/>
  <c r="I174" i="6" s="1"/>
  <c r="J174" i="6" s="1"/>
  <c r="L173" i="4"/>
  <c r="L169" i="4"/>
  <c r="L157" i="4"/>
  <c r="L156" i="4"/>
  <c r="L158" i="4"/>
  <c r="E31" i="5"/>
  <c r="L148" i="4"/>
  <c r="L138" i="4"/>
  <c r="L127" i="4"/>
  <c r="J124" i="4"/>
  <c r="G25" i="5" s="1"/>
  <c r="I104" i="6" s="1"/>
  <c r="J104" i="6" s="1"/>
  <c r="L120" i="4"/>
  <c r="L119" i="4"/>
  <c r="L118" i="4"/>
  <c r="E122" i="4"/>
  <c r="F122" i="4" s="1"/>
  <c r="L122" i="4" s="1"/>
  <c r="L112" i="4"/>
  <c r="L104" i="4"/>
  <c r="L87" i="4"/>
  <c r="L77" i="4"/>
  <c r="L78" i="4"/>
  <c r="L73" i="4"/>
  <c r="L72" i="4"/>
  <c r="L74" i="4"/>
  <c r="L68" i="4"/>
  <c r="L69" i="4"/>
  <c r="L59" i="4"/>
  <c r="L58" i="4"/>
  <c r="L57" i="4"/>
  <c r="L60" i="4"/>
  <c r="L52" i="4"/>
  <c r="L54" i="4"/>
  <c r="L44" i="4"/>
  <c r="L43" i="4"/>
  <c r="L21" i="4"/>
  <c r="L20" i="4"/>
  <c r="L14" i="4"/>
  <c r="L13" i="4"/>
  <c r="L9" i="4"/>
  <c r="L7" i="4"/>
  <c r="E11" i="4"/>
  <c r="F11" i="4" s="1"/>
  <c r="L5" i="4"/>
  <c r="E84" i="5"/>
  <c r="K470" i="4"/>
  <c r="E83" i="5"/>
  <c r="K452" i="4"/>
  <c r="K445" i="4"/>
  <c r="K432" i="4"/>
  <c r="K397" i="4"/>
  <c r="E66" i="5"/>
  <c r="E65" i="5"/>
  <c r="K356" i="4"/>
  <c r="E62" i="5"/>
  <c r="K337" i="4"/>
  <c r="E61" i="5"/>
  <c r="K331" i="4"/>
  <c r="E60" i="5"/>
  <c r="K325" i="4"/>
  <c r="E59" i="5"/>
  <c r="K319" i="4"/>
  <c r="E56" i="5"/>
  <c r="K299" i="4"/>
  <c r="K293" i="4"/>
  <c r="K281" i="4"/>
  <c r="K271" i="4"/>
  <c r="K264" i="4"/>
  <c r="E50" i="5"/>
  <c r="K252" i="4"/>
  <c r="E47" i="5"/>
  <c r="E46" i="5"/>
  <c r="E43" i="5"/>
  <c r="E42" i="5"/>
  <c r="E41" i="5"/>
  <c r="E40" i="5"/>
  <c r="H39" i="5"/>
  <c r="H38" i="5"/>
  <c r="K195" i="4"/>
  <c r="K184" i="4"/>
  <c r="K176" i="4"/>
  <c r="E18" i="5"/>
  <c r="E17" i="5"/>
  <c r="E16" i="5"/>
  <c r="E14" i="5"/>
  <c r="E13" i="5"/>
  <c r="K53" i="4"/>
  <c r="E5" i="5"/>
  <c r="H36" i="5" l="1"/>
  <c r="E176" i="6"/>
  <c r="H14" i="5"/>
  <c r="E38" i="6"/>
  <c r="H41" i="5"/>
  <c r="E181" i="6"/>
  <c r="E55" i="5"/>
  <c r="H55" i="5" s="1"/>
  <c r="F273" i="4"/>
  <c r="L273" i="4" s="1"/>
  <c r="I381" i="4"/>
  <c r="J381" i="4" s="1"/>
  <c r="L465" i="4"/>
  <c r="L132" i="4"/>
  <c r="E133" i="4"/>
  <c r="L243" i="6"/>
  <c r="J195" i="6"/>
  <c r="I14" i="7" s="1"/>
  <c r="J14" i="7" s="1"/>
  <c r="J243" i="6"/>
  <c r="I16" i="7" s="1"/>
  <c r="J16" i="7" s="1"/>
  <c r="F147" i="6"/>
  <c r="E12" i="7" s="1"/>
  <c r="F267" i="6"/>
  <c r="E17" i="7" s="1"/>
  <c r="H43" i="5"/>
  <c r="E183" i="6"/>
  <c r="L438" i="4"/>
  <c r="L147" i="6"/>
  <c r="L267" i="6"/>
  <c r="H17" i="5"/>
  <c r="E57" i="6"/>
  <c r="H18" i="5"/>
  <c r="E58" i="6"/>
  <c r="L436" i="4"/>
  <c r="G113" i="4"/>
  <c r="H113" i="4" s="1"/>
  <c r="H114" i="4" s="1"/>
  <c r="F24" i="5" s="1"/>
  <c r="G103" i="6" s="1"/>
  <c r="H103" i="6" s="1"/>
  <c r="H123" i="6" s="1"/>
  <c r="G11" i="7" s="1"/>
  <c r="H11" i="7" s="1"/>
  <c r="G401" i="4"/>
  <c r="H401" i="4" s="1"/>
  <c r="H402" i="4" s="1"/>
  <c r="F72" i="5" s="1"/>
  <c r="G405" i="4"/>
  <c r="H405" i="4" s="1"/>
  <c r="H406" i="4" s="1"/>
  <c r="F73" i="5" s="1"/>
  <c r="H31" i="5"/>
  <c r="E151" i="6"/>
  <c r="F382" i="4"/>
  <c r="L382" i="4" s="1"/>
  <c r="K382" i="4"/>
  <c r="F394" i="4"/>
  <c r="K394" i="4"/>
  <c r="L12" i="4"/>
  <c r="K15" i="4"/>
  <c r="L253" i="4"/>
  <c r="K366" i="4"/>
  <c r="F366" i="4"/>
  <c r="L366" i="4" s="1"/>
  <c r="F246" i="4"/>
  <c r="K246" i="4"/>
  <c r="F177" i="6"/>
  <c r="L177" i="6" s="1"/>
  <c r="K177" i="6"/>
  <c r="L285" i="4"/>
  <c r="G381" i="4"/>
  <c r="H381" i="4" s="1"/>
  <c r="K29" i="4"/>
  <c r="F29" i="4"/>
  <c r="L29" i="4" s="1"/>
  <c r="K63" i="4"/>
  <c r="F63" i="4"/>
  <c r="H42" i="5"/>
  <c r="E182" i="6"/>
  <c r="H16" i="5"/>
  <c r="E56" i="6"/>
  <c r="H5" i="5"/>
  <c r="E6" i="6"/>
  <c r="E54" i="5"/>
  <c r="E99" i="4" s="1"/>
  <c r="F423" i="4"/>
  <c r="L423" i="4" s="1"/>
  <c r="K423" i="4"/>
  <c r="F24" i="4"/>
  <c r="L24" i="4" s="1"/>
  <c r="K24" i="4"/>
  <c r="E273" i="6"/>
  <c r="H79" i="5"/>
  <c r="H13" i="5"/>
  <c r="E37" i="6"/>
  <c r="H40" i="5"/>
  <c r="E180" i="6"/>
  <c r="F178" i="6"/>
  <c r="L178" i="6" s="1"/>
  <c r="K178" i="6"/>
  <c r="I424" i="4"/>
  <c r="J424" i="4" s="1"/>
  <c r="K81" i="4"/>
  <c r="F81" i="4"/>
  <c r="L81" i="4" s="1"/>
  <c r="F16" i="7"/>
  <c r="L16" i="7" s="1"/>
  <c r="T16" i="7" s="1"/>
  <c r="E23" i="8" s="1"/>
  <c r="K226" i="4"/>
  <c r="H227" i="4"/>
  <c r="F44" i="5" s="1"/>
  <c r="G184" i="6" s="1"/>
  <c r="H184" i="6" s="1"/>
  <c r="H195" i="6" s="1"/>
  <c r="G14" i="7" s="1"/>
  <c r="H14" i="7" s="1"/>
  <c r="L471" i="4"/>
  <c r="H84" i="5"/>
  <c r="E225" i="4"/>
  <c r="H83" i="5"/>
  <c r="E183" i="4"/>
  <c r="K459" i="4"/>
  <c r="L459" i="4"/>
  <c r="F461" i="4"/>
  <c r="L454" i="4"/>
  <c r="H81" i="5"/>
  <c r="E168" i="4"/>
  <c r="F447" i="4"/>
  <c r="L447" i="4" s="1"/>
  <c r="I414" i="4"/>
  <c r="J414" i="4" s="1"/>
  <c r="J415" i="4" s="1"/>
  <c r="G75" i="5" s="1"/>
  <c r="I375" i="4" s="1"/>
  <c r="J375" i="4" s="1"/>
  <c r="G414" i="4"/>
  <c r="H414" i="4" s="1"/>
  <c r="H415" i="4" s="1"/>
  <c r="F75" i="5" s="1"/>
  <c r="G383" i="4" s="1"/>
  <c r="H383" i="4" s="1"/>
  <c r="I376" i="4"/>
  <c r="J376" i="4" s="1"/>
  <c r="G376" i="4"/>
  <c r="H376" i="4" s="1"/>
  <c r="K446" i="4"/>
  <c r="J377" i="4"/>
  <c r="G68" i="5" s="1"/>
  <c r="I162" i="4" s="1"/>
  <c r="J162" i="4" s="1"/>
  <c r="G373" i="4"/>
  <c r="H373" i="4" s="1"/>
  <c r="E78" i="5"/>
  <c r="H78" i="5"/>
  <c r="E409" i="4"/>
  <c r="H66" i="5"/>
  <c r="E350" i="4"/>
  <c r="H153" i="4"/>
  <c r="F30" i="5" s="1"/>
  <c r="G150" i="6" s="1"/>
  <c r="H150" i="6" s="1"/>
  <c r="K152" i="4"/>
  <c r="L357" i="4"/>
  <c r="H65" i="5"/>
  <c r="E349" i="4"/>
  <c r="E63" i="5"/>
  <c r="L338" i="4"/>
  <c r="I144" i="4"/>
  <c r="J144" i="4" s="1"/>
  <c r="J145" i="4" s="1"/>
  <c r="G29" i="5" s="1"/>
  <c r="I149" i="6" s="1"/>
  <c r="J149" i="6" s="1"/>
  <c r="I150" i="4"/>
  <c r="J150" i="4" s="1"/>
  <c r="J153" i="4" s="1"/>
  <c r="G30" i="5" s="1"/>
  <c r="I150" i="6" s="1"/>
  <c r="J150" i="6" s="1"/>
  <c r="H62" i="5"/>
  <c r="E144" i="4"/>
  <c r="E150" i="4"/>
  <c r="H61" i="5"/>
  <c r="E134" i="4"/>
  <c r="L326" i="4"/>
  <c r="I139" i="4"/>
  <c r="J139" i="4" s="1"/>
  <c r="J140" i="4" s="1"/>
  <c r="G28" i="5" s="1"/>
  <c r="I107" i="6" s="1"/>
  <c r="J107" i="6" s="1"/>
  <c r="H60" i="5"/>
  <c r="E139" i="4"/>
  <c r="E128" i="4"/>
  <c r="L320" i="4"/>
  <c r="H59" i="5"/>
  <c r="E123" i="4"/>
  <c r="K312" i="4"/>
  <c r="K313" i="4"/>
  <c r="L313" i="4"/>
  <c r="F314" i="4"/>
  <c r="L312" i="4"/>
  <c r="J314" i="4"/>
  <c r="G58" i="5" s="1"/>
  <c r="F110" i="4"/>
  <c r="K110" i="4"/>
  <c r="L300" i="4"/>
  <c r="H56" i="5"/>
  <c r="E105" i="4"/>
  <c r="F282" i="4"/>
  <c r="E53" i="5" s="1"/>
  <c r="E95" i="4" s="1"/>
  <c r="K280" i="4"/>
  <c r="J96" i="4"/>
  <c r="G21" i="5" s="1"/>
  <c r="I79" i="6" s="1"/>
  <c r="J79" i="6" s="1"/>
  <c r="J99" i="6" s="1"/>
  <c r="I10" i="7" s="1"/>
  <c r="J10" i="7" s="1"/>
  <c r="K272" i="4"/>
  <c r="H96" i="4"/>
  <c r="F21" i="5" s="1"/>
  <c r="G79" i="6" s="1"/>
  <c r="H79" i="6" s="1"/>
  <c r="H99" i="6" s="1"/>
  <c r="G10" i="7" s="1"/>
  <c r="H10" i="7" s="1"/>
  <c r="L265" i="4"/>
  <c r="H51" i="5"/>
  <c r="E89" i="4"/>
  <c r="H50" i="5"/>
  <c r="E88" i="4"/>
  <c r="E94" i="4"/>
  <c r="E49" i="5"/>
  <c r="E83" i="4" s="1"/>
  <c r="H49" i="5"/>
  <c r="K241" i="4"/>
  <c r="L241" i="4"/>
  <c r="J242" i="4"/>
  <c r="E45" i="4"/>
  <c r="H46" i="5"/>
  <c r="E30" i="4"/>
  <c r="E25" i="4"/>
  <c r="H45" i="5"/>
  <c r="E16" i="4"/>
  <c r="H37" i="5"/>
  <c r="L196" i="4"/>
  <c r="K122" i="4"/>
  <c r="K11" i="4"/>
  <c r="L11" i="4"/>
  <c r="F6" i="6" l="1"/>
  <c r="L6" i="6" s="1"/>
  <c r="K6" i="6"/>
  <c r="F12" i="7"/>
  <c r="L12" i="7" s="1"/>
  <c r="K12" i="7"/>
  <c r="K37" i="6"/>
  <c r="F37" i="6"/>
  <c r="L37" i="6" s="1"/>
  <c r="F38" i="6"/>
  <c r="L38" i="6" s="1"/>
  <c r="K38" i="6"/>
  <c r="G367" i="4"/>
  <c r="H367" i="4" s="1"/>
  <c r="H369" i="4" s="1"/>
  <c r="F67" i="5" s="1"/>
  <c r="G161" i="4" s="1"/>
  <c r="H161" i="4" s="1"/>
  <c r="G425" i="4"/>
  <c r="H425" i="4" s="1"/>
  <c r="H427" i="4" s="1"/>
  <c r="F77" i="5" s="1"/>
  <c r="G388" i="4" s="1"/>
  <c r="H388" i="4" s="1"/>
  <c r="H389" i="4" s="1"/>
  <c r="F70" i="5" s="1"/>
  <c r="G164" i="4" s="1"/>
  <c r="H164" i="4" s="1"/>
  <c r="F17" i="7"/>
  <c r="L17" i="7" s="1"/>
  <c r="T17" i="7" s="1"/>
  <c r="E22" i="8" s="1"/>
  <c r="K17" i="7"/>
  <c r="H54" i="5"/>
  <c r="E100" i="4"/>
  <c r="F56" i="6"/>
  <c r="L56" i="6" s="1"/>
  <c r="K56" i="6"/>
  <c r="F398" i="4"/>
  <c r="L394" i="4"/>
  <c r="F58" i="6"/>
  <c r="L58" i="6" s="1"/>
  <c r="K58" i="6"/>
  <c r="F176" i="6"/>
  <c r="L176" i="6" s="1"/>
  <c r="K176" i="6"/>
  <c r="F180" i="6"/>
  <c r="L180" i="6" s="1"/>
  <c r="K180" i="6"/>
  <c r="F181" i="6"/>
  <c r="L181" i="6" s="1"/>
  <c r="K181" i="6"/>
  <c r="K16" i="7"/>
  <c r="F182" i="6"/>
  <c r="L182" i="6" s="1"/>
  <c r="K182" i="6"/>
  <c r="F247" i="4"/>
  <c r="L246" i="4"/>
  <c r="K57" i="6"/>
  <c r="F57" i="6"/>
  <c r="L57" i="6" s="1"/>
  <c r="I113" i="4"/>
  <c r="J113" i="4" s="1"/>
  <c r="J114" i="4" s="1"/>
  <c r="G24" i="5" s="1"/>
  <c r="I103" i="6" s="1"/>
  <c r="J103" i="6" s="1"/>
  <c r="J123" i="6" s="1"/>
  <c r="I11" i="7" s="1"/>
  <c r="J11" i="7" s="1"/>
  <c r="I401" i="4"/>
  <c r="J401" i="4" s="1"/>
  <c r="J402" i="4" s="1"/>
  <c r="G72" i="5" s="1"/>
  <c r="I405" i="4"/>
  <c r="J405" i="4" s="1"/>
  <c r="J406" i="4" s="1"/>
  <c r="G73" i="5" s="1"/>
  <c r="H385" i="4"/>
  <c r="F69" i="5" s="1"/>
  <c r="G163" i="4" s="1"/>
  <c r="H163" i="4" s="1"/>
  <c r="F273" i="6"/>
  <c r="K273" i="6"/>
  <c r="F133" i="4"/>
  <c r="L133" i="4" s="1"/>
  <c r="K133" i="4"/>
  <c r="E52" i="5"/>
  <c r="H52" i="5" s="1"/>
  <c r="F64" i="4"/>
  <c r="L63" i="4"/>
  <c r="F151" i="6"/>
  <c r="L151" i="6" s="1"/>
  <c r="K151" i="6"/>
  <c r="F183" i="6"/>
  <c r="L183" i="6" s="1"/>
  <c r="K183" i="6"/>
  <c r="G368" i="4"/>
  <c r="H368" i="4" s="1"/>
  <c r="G426" i="4"/>
  <c r="H426" i="4" s="1"/>
  <c r="F225" i="4"/>
  <c r="K225" i="4"/>
  <c r="K183" i="4"/>
  <c r="F183" i="4"/>
  <c r="L461" i="4"/>
  <c r="E82" i="5"/>
  <c r="F168" i="4"/>
  <c r="K168" i="4"/>
  <c r="H377" i="4"/>
  <c r="F68" i="5" s="1"/>
  <c r="G162" i="4" s="1"/>
  <c r="H162" i="4" s="1"/>
  <c r="E80" i="5"/>
  <c r="G375" i="4"/>
  <c r="H375" i="4" s="1"/>
  <c r="I383" i="4"/>
  <c r="J383" i="4" s="1"/>
  <c r="J385" i="4" s="1"/>
  <c r="G69" i="5" s="1"/>
  <c r="I163" i="4" s="1"/>
  <c r="J163" i="4" s="1"/>
  <c r="H80" i="5"/>
  <c r="E414" i="4"/>
  <c r="E418" i="4"/>
  <c r="F409" i="4"/>
  <c r="K409" i="4"/>
  <c r="F350" i="4"/>
  <c r="L350" i="4" s="1"/>
  <c r="K350" i="4"/>
  <c r="F349" i="4"/>
  <c r="K349" i="4"/>
  <c r="H63" i="5"/>
  <c r="E149" i="4"/>
  <c r="F150" i="4"/>
  <c r="K150" i="4"/>
  <c r="F144" i="4"/>
  <c r="K144" i="4"/>
  <c r="F134" i="4"/>
  <c r="K134" i="4"/>
  <c r="F128" i="4"/>
  <c r="K128" i="4"/>
  <c r="K139" i="4"/>
  <c r="F139" i="4"/>
  <c r="K123" i="4"/>
  <c r="F123" i="4"/>
  <c r="L314" i="4"/>
  <c r="E58" i="5"/>
  <c r="L110" i="4"/>
  <c r="K105" i="4"/>
  <c r="F105" i="4"/>
  <c r="F100" i="4"/>
  <c r="L100" i="4" s="1"/>
  <c r="K100" i="4"/>
  <c r="K99" i="4"/>
  <c r="F99" i="4"/>
  <c r="F95" i="4"/>
  <c r="L95" i="4" s="1"/>
  <c r="K95" i="4"/>
  <c r="L282" i="4"/>
  <c r="H53" i="5"/>
  <c r="E93" i="4"/>
  <c r="F89" i="4"/>
  <c r="L89" i="4" s="1"/>
  <c r="K89" i="4"/>
  <c r="K94" i="4"/>
  <c r="F94" i="4"/>
  <c r="F88" i="4"/>
  <c r="K88" i="4"/>
  <c r="K83" i="4"/>
  <c r="F83" i="4"/>
  <c r="L83" i="4" s="1"/>
  <c r="G47" i="5"/>
  <c r="L242" i="4"/>
  <c r="F45" i="4"/>
  <c r="F25" i="4"/>
  <c r="K25" i="4"/>
  <c r="F30" i="4"/>
  <c r="K30" i="4"/>
  <c r="F16" i="4"/>
  <c r="K16" i="4"/>
  <c r="E48" i="5" l="1"/>
  <c r="L247" i="4"/>
  <c r="L398" i="4"/>
  <c r="E71" i="5"/>
  <c r="H165" i="4"/>
  <c r="F32" i="5" s="1"/>
  <c r="G152" i="6" s="1"/>
  <c r="H152" i="6" s="1"/>
  <c r="H171" i="6" s="1"/>
  <c r="G13" i="7" s="1"/>
  <c r="H13" i="7" s="1"/>
  <c r="G6" i="7" s="1"/>
  <c r="H6" i="7" s="1"/>
  <c r="G5" i="7" s="1"/>
  <c r="H5" i="7" s="1"/>
  <c r="L64" i="4"/>
  <c r="E15" i="5"/>
  <c r="E401" i="4"/>
  <c r="E405" i="4"/>
  <c r="L273" i="6"/>
  <c r="L291" i="6" s="1"/>
  <c r="F291" i="6"/>
  <c r="E18" i="7" s="1"/>
  <c r="I368" i="4"/>
  <c r="J368" i="4" s="1"/>
  <c r="I426" i="4"/>
  <c r="J426" i="4" s="1"/>
  <c r="I367" i="4"/>
  <c r="J367" i="4" s="1"/>
  <c r="J369" i="4" s="1"/>
  <c r="G67" i="5" s="1"/>
  <c r="I161" i="4" s="1"/>
  <c r="J161" i="4" s="1"/>
  <c r="J165" i="4" s="1"/>
  <c r="G32" i="5" s="1"/>
  <c r="I152" i="6" s="1"/>
  <c r="J152" i="6" s="1"/>
  <c r="J171" i="6" s="1"/>
  <c r="I13" i="7" s="1"/>
  <c r="J13" i="7" s="1"/>
  <c r="I425" i="4"/>
  <c r="J425" i="4" s="1"/>
  <c r="J427" i="4" s="1"/>
  <c r="G77" i="5" s="1"/>
  <c r="I388" i="4" s="1"/>
  <c r="J388" i="4" s="1"/>
  <c r="J389" i="4" s="1"/>
  <c r="G70" i="5" s="1"/>
  <c r="I164" i="4" s="1"/>
  <c r="J164" i="4" s="1"/>
  <c r="F227" i="4"/>
  <c r="L225" i="4"/>
  <c r="L183" i="4"/>
  <c r="F185" i="4"/>
  <c r="H82" i="5"/>
  <c r="E177" i="4"/>
  <c r="F170" i="4"/>
  <c r="L168" i="4"/>
  <c r="F418" i="4"/>
  <c r="K418" i="4"/>
  <c r="F414" i="4"/>
  <c r="K414" i="4"/>
  <c r="F411" i="4"/>
  <c r="L409" i="4"/>
  <c r="L349" i="4"/>
  <c r="F351" i="4"/>
  <c r="F149" i="4"/>
  <c r="L149" i="4" s="1"/>
  <c r="K149" i="4"/>
  <c r="F145" i="4"/>
  <c r="L144" i="4"/>
  <c r="L150" i="4"/>
  <c r="L134" i="4"/>
  <c r="F135" i="4"/>
  <c r="F140" i="4"/>
  <c r="L139" i="4"/>
  <c r="F129" i="4"/>
  <c r="L128" i="4"/>
  <c r="L123" i="4"/>
  <c r="F124" i="4"/>
  <c r="E113" i="4"/>
  <c r="H58" i="5"/>
  <c r="F106" i="4"/>
  <c r="L105" i="4"/>
  <c r="F101" i="4"/>
  <c r="L99" i="4"/>
  <c r="K93" i="4"/>
  <c r="F93" i="4"/>
  <c r="L93" i="4" s="1"/>
  <c r="F90" i="4"/>
  <c r="L88" i="4"/>
  <c r="L94" i="4"/>
  <c r="I45" i="4"/>
  <c r="H47" i="5"/>
  <c r="F46" i="4"/>
  <c r="F31" i="4"/>
  <c r="L30" i="4"/>
  <c r="F26" i="4"/>
  <c r="L25" i="4"/>
  <c r="L16" i="4"/>
  <c r="F17" i="4"/>
  <c r="F18" i="7" l="1"/>
  <c r="L18" i="7" s="1"/>
  <c r="T18" i="7" s="1"/>
  <c r="K18" i="7"/>
  <c r="F401" i="4"/>
  <c r="K401" i="4"/>
  <c r="H15" i="5"/>
  <c r="E111" i="4"/>
  <c r="E55" i="6"/>
  <c r="H27" i="7"/>
  <c r="E8" i="8"/>
  <c r="H71" i="5"/>
  <c r="E365" i="4"/>
  <c r="F405" i="4"/>
  <c r="K405" i="4"/>
  <c r="F96" i="4"/>
  <c r="H48" i="5"/>
  <c r="E82" i="4"/>
  <c r="L227" i="4"/>
  <c r="E44" i="5"/>
  <c r="L185" i="4"/>
  <c r="E35" i="5"/>
  <c r="F177" i="4"/>
  <c r="K177" i="4"/>
  <c r="L170" i="4"/>
  <c r="E33" i="5"/>
  <c r="L414" i="4"/>
  <c r="F415" i="4"/>
  <c r="F419" i="4"/>
  <c r="L418" i="4"/>
  <c r="E74" i="5"/>
  <c r="L411" i="4"/>
  <c r="L351" i="4"/>
  <c r="E64" i="5"/>
  <c r="E29" i="5"/>
  <c r="L145" i="4"/>
  <c r="L135" i="4"/>
  <c r="E27" i="5"/>
  <c r="L129" i="4"/>
  <c r="E26" i="5"/>
  <c r="L140" i="4"/>
  <c r="E28" i="5"/>
  <c r="L124" i="4"/>
  <c r="E25" i="5"/>
  <c r="F113" i="4"/>
  <c r="K113" i="4"/>
  <c r="L106" i="4"/>
  <c r="E23" i="5"/>
  <c r="L101" i="4"/>
  <c r="E22" i="5"/>
  <c r="E21" i="5"/>
  <c r="L96" i="4"/>
  <c r="E20" i="5"/>
  <c r="L90" i="4"/>
  <c r="J45" i="4"/>
  <c r="K45" i="4"/>
  <c r="E11" i="5"/>
  <c r="E35" i="6" s="1"/>
  <c r="E6" i="5"/>
  <c r="L26" i="4"/>
  <c r="E7" i="5"/>
  <c r="L31" i="4"/>
  <c r="L17" i="4"/>
  <c r="E4" i="5"/>
  <c r="F406" i="4" l="1"/>
  <c r="L405" i="4"/>
  <c r="E14" i="8"/>
  <c r="E9" i="8"/>
  <c r="E10" i="8" s="1"/>
  <c r="H35" i="5"/>
  <c r="E175" i="6"/>
  <c r="H28" i="5"/>
  <c r="E107" i="6"/>
  <c r="H44" i="5"/>
  <c r="E184" i="6"/>
  <c r="F365" i="4"/>
  <c r="K365" i="4"/>
  <c r="H4" i="5"/>
  <c r="E5" i="6"/>
  <c r="H20" i="5"/>
  <c r="E78" i="6"/>
  <c r="F55" i="6"/>
  <c r="K55" i="6"/>
  <c r="F111" i="4"/>
  <c r="L111" i="4" s="1"/>
  <c r="K111" i="4"/>
  <c r="F82" i="4"/>
  <c r="K82" i="4"/>
  <c r="H22" i="5"/>
  <c r="E80" i="6"/>
  <c r="H27" i="5"/>
  <c r="E106" i="6"/>
  <c r="F402" i="4"/>
  <c r="L401" i="4"/>
  <c r="H6" i="5"/>
  <c r="E30" i="6"/>
  <c r="H25" i="5"/>
  <c r="E104" i="6"/>
  <c r="H26" i="5"/>
  <c r="E105" i="6"/>
  <c r="H21" i="5"/>
  <c r="E79" i="6"/>
  <c r="H7" i="5"/>
  <c r="E31" i="6"/>
  <c r="H23" i="5"/>
  <c r="E102" i="6"/>
  <c r="H33" i="5"/>
  <c r="E173" i="6"/>
  <c r="F35" i="6"/>
  <c r="H29" i="5"/>
  <c r="E149" i="6"/>
  <c r="F178" i="4"/>
  <c r="L177" i="4"/>
  <c r="E76" i="5"/>
  <c r="L419" i="4"/>
  <c r="L415" i="4"/>
  <c r="E75" i="5"/>
  <c r="E381" i="4"/>
  <c r="E424" i="4"/>
  <c r="E373" i="4"/>
  <c r="H74" i="5"/>
  <c r="H64" i="5"/>
  <c r="E151" i="4"/>
  <c r="L113" i="4"/>
  <c r="F114" i="4"/>
  <c r="J46" i="4"/>
  <c r="L45" i="4"/>
  <c r="K79" i="6" l="1"/>
  <c r="F79" i="6"/>
  <c r="L79" i="6" s="1"/>
  <c r="F80" i="6"/>
  <c r="L80" i="6" s="1"/>
  <c r="K80" i="6"/>
  <c r="F105" i="6"/>
  <c r="L105" i="6" s="1"/>
  <c r="K105" i="6"/>
  <c r="F84" i="4"/>
  <c r="L82" i="4"/>
  <c r="K104" i="6"/>
  <c r="F104" i="6"/>
  <c r="L104" i="6" s="1"/>
  <c r="K107" i="6"/>
  <c r="F107" i="6"/>
  <c r="L107" i="6" s="1"/>
  <c r="F184" i="6"/>
  <c r="L184" i="6" s="1"/>
  <c r="K184" i="6"/>
  <c r="F149" i="6"/>
  <c r="K149" i="6"/>
  <c r="F30" i="6"/>
  <c r="K30" i="6"/>
  <c r="F175" i="6"/>
  <c r="L175" i="6" s="1"/>
  <c r="K175" i="6"/>
  <c r="L55" i="6"/>
  <c r="L75" i="6" s="1"/>
  <c r="F75" i="6"/>
  <c r="E9" i="7" s="1"/>
  <c r="F102" i="6"/>
  <c r="L102" i="6" s="1"/>
  <c r="K102" i="6"/>
  <c r="F78" i="6"/>
  <c r="L78" i="6" s="1"/>
  <c r="K78" i="6"/>
  <c r="E13" i="8"/>
  <c r="E12" i="8"/>
  <c r="L402" i="4"/>
  <c r="E72" i="5"/>
  <c r="L365" i="4"/>
  <c r="F173" i="6"/>
  <c r="K173" i="6"/>
  <c r="K31" i="6"/>
  <c r="F31" i="6"/>
  <c r="L31" i="6" s="1"/>
  <c r="F106" i="6"/>
  <c r="K106" i="6"/>
  <c r="F5" i="6"/>
  <c r="K5" i="6"/>
  <c r="E73" i="5"/>
  <c r="L406" i="4"/>
  <c r="E34" i="5"/>
  <c r="L178" i="4"/>
  <c r="E383" i="4"/>
  <c r="E375" i="4"/>
  <c r="H75" i="5"/>
  <c r="E376" i="4"/>
  <c r="E384" i="4"/>
  <c r="H76" i="5"/>
  <c r="K373" i="4"/>
  <c r="F373" i="4"/>
  <c r="K424" i="4"/>
  <c r="F424" i="4"/>
  <c r="K381" i="4"/>
  <c r="F381" i="4"/>
  <c r="F151" i="4"/>
  <c r="K151" i="4"/>
  <c r="E24" i="5"/>
  <c r="L114" i="4"/>
  <c r="G11" i="5"/>
  <c r="L46" i="4"/>
  <c r="L173" i="6" l="1"/>
  <c r="L84" i="4"/>
  <c r="E19" i="5"/>
  <c r="E426" i="4"/>
  <c r="H73" i="5"/>
  <c r="E368" i="4"/>
  <c r="F51" i="6"/>
  <c r="E8" i="7" s="1"/>
  <c r="L30" i="6"/>
  <c r="H34" i="5"/>
  <c r="E174" i="6"/>
  <c r="H11" i="5"/>
  <c r="I35" i="6"/>
  <c r="F27" i="6"/>
  <c r="E7" i="7" s="1"/>
  <c r="L5" i="6"/>
  <c r="L27" i="6" s="1"/>
  <c r="L149" i="6"/>
  <c r="F9" i="7"/>
  <c r="L9" i="7" s="1"/>
  <c r="K9" i="7"/>
  <c r="H24" i="5"/>
  <c r="E103" i="6"/>
  <c r="E425" i="4"/>
  <c r="H72" i="5"/>
  <c r="E367" i="4"/>
  <c r="L106" i="6"/>
  <c r="K384" i="4"/>
  <c r="F384" i="4"/>
  <c r="L384" i="4" s="1"/>
  <c r="F375" i="4"/>
  <c r="L375" i="4" s="1"/>
  <c r="K375" i="4"/>
  <c r="F376" i="4"/>
  <c r="L376" i="4" s="1"/>
  <c r="K376" i="4"/>
  <c r="K383" i="4"/>
  <c r="F383" i="4"/>
  <c r="L383" i="4" s="1"/>
  <c r="L381" i="4"/>
  <c r="F385" i="4"/>
  <c r="L373" i="4"/>
  <c r="L424" i="4"/>
  <c r="L151" i="4"/>
  <c r="F153" i="4"/>
  <c r="F8" i="7" l="1"/>
  <c r="F368" i="4"/>
  <c r="L368" i="4" s="1"/>
  <c r="K368" i="4"/>
  <c r="F174" i="6"/>
  <c r="K174" i="6"/>
  <c r="F426" i="4"/>
  <c r="L426" i="4" s="1"/>
  <c r="K426" i="4"/>
  <c r="F377" i="4"/>
  <c r="E68" i="5" s="1"/>
  <c r="H19" i="5"/>
  <c r="E77" i="6"/>
  <c r="F7" i="7"/>
  <c r="K7" i="7"/>
  <c r="F425" i="4"/>
  <c r="K425" i="4"/>
  <c r="F103" i="6"/>
  <c r="K103" i="6"/>
  <c r="J35" i="6"/>
  <c r="K35" i="6"/>
  <c r="K367" i="4"/>
  <c r="F367" i="4"/>
  <c r="E69" i="5"/>
  <c r="L385" i="4"/>
  <c r="E30" i="5"/>
  <c r="L153" i="4"/>
  <c r="L174" i="6" l="1"/>
  <c r="L195" i="6" s="1"/>
  <c r="F195" i="6"/>
  <c r="E14" i="7" s="1"/>
  <c r="H30" i="5"/>
  <c r="E150" i="6"/>
  <c r="L377" i="4"/>
  <c r="L367" i="4"/>
  <c r="F369" i="4"/>
  <c r="L7" i="7"/>
  <c r="J51" i="6"/>
  <c r="I8" i="7" s="1"/>
  <c r="L35" i="6"/>
  <c r="L51" i="6" s="1"/>
  <c r="L103" i="6"/>
  <c r="L123" i="6" s="1"/>
  <c r="F123" i="6"/>
  <c r="E11" i="7" s="1"/>
  <c r="L425" i="4"/>
  <c r="F427" i="4"/>
  <c r="F77" i="6"/>
  <c r="K77" i="6"/>
  <c r="E162" i="4"/>
  <c r="H68" i="5"/>
  <c r="H69" i="5"/>
  <c r="E163" i="4"/>
  <c r="K11" i="7" l="1"/>
  <c r="F11" i="7"/>
  <c r="L11" i="7" s="1"/>
  <c r="E67" i="5"/>
  <c r="L369" i="4"/>
  <c r="J8" i="7"/>
  <c r="K8" i="7"/>
  <c r="F99" i="6"/>
  <c r="E10" i="7" s="1"/>
  <c r="L77" i="6"/>
  <c r="L99" i="6" s="1"/>
  <c r="K150" i="6"/>
  <c r="F150" i="6"/>
  <c r="L427" i="4"/>
  <c r="E77" i="5"/>
  <c r="K14" i="7"/>
  <c r="F14" i="7"/>
  <c r="L14" i="7" s="1"/>
  <c r="K163" i="4"/>
  <c r="F163" i="4"/>
  <c r="L163" i="4" s="1"/>
  <c r="K162" i="4"/>
  <c r="F162" i="4"/>
  <c r="H77" i="5" l="1"/>
  <c r="E388" i="4"/>
  <c r="L150" i="6"/>
  <c r="K10" i="7"/>
  <c r="F10" i="7"/>
  <c r="I6" i="7"/>
  <c r="J6" i="7" s="1"/>
  <c r="I5" i="7" s="1"/>
  <c r="J5" i="7" s="1"/>
  <c r="L8" i="7"/>
  <c r="E161" i="4"/>
  <c r="H67" i="5"/>
  <c r="L162" i="4"/>
  <c r="K161" i="4" l="1"/>
  <c r="F161" i="4"/>
  <c r="L161" i="4" s="1"/>
  <c r="L10" i="7"/>
  <c r="J27" i="7"/>
  <c r="E11" i="8"/>
  <c r="F388" i="4"/>
  <c r="K388" i="4"/>
  <c r="L388" i="4" l="1"/>
  <c r="F389" i="4"/>
  <c r="L389" i="4" l="1"/>
  <c r="E70" i="5"/>
  <c r="E164" i="4" l="1"/>
  <c r="H70" i="5"/>
  <c r="K164" i="4" l="1"/>
  <c r="F164" i="4"/>
  <c r="F165" i="4" l="1"/>
  <c r="L164" i="4"/>
  <c r="L165" i="4" l="1"/>
  <c r="E32" i="5"/>
  <c r="H32" i="5" l="1"/>
  <c r="E152" i="6"/>
  <c r="F152" i="6" l="1"/>
  <c r="K152" i="6"/>
  <c r="L152" i="6" l="1"/>
  <c r="L171" i="6" s="1"/>
  <c r="F171" i="6"/>
  <c r="E13" i="7" s="1"/>
  <c r="F13" i="7" l="1"/>
  <c r="K13" i="7"/>
  <c r="L13" i="7" l="1"/>
  <c r="E6" i="7"/>
  <c r="F6" i="7" l="1"/>
  <c r="K6" i="7"/>
  <c r="E5" i="7" l="1"/>
  <c r="L6" i="7"/>
  <c r="F5" i="7" l="1"/>
  <c r="K5" i="7"/>
  <c r="E4" i="8" l="1"/>
  <c r="E7" i="8" s="1"/>
  <c r="F27" i="7"/>
  <c r="L5" i="7"/>
  <c r="L27" i="7" s="1"/>
  <c r="E17" i="8" l="1"/>
  <c r="E16" i="8"/>
  <c r="E15" i="8"/>
  <c r="E18" i="8" l="1"/>
  <c r="E19" i="8" s="1"/>
  <c r="E20" i="8" s="1"/>
  <c r="E21" i="8" s="1"/>
  <c r="E24" i="8" s="1"/>
  <c r="E25" i="8" s="1"/>
  <c r="E26" i="8" s="1"/>
  <c r="E28" i="8" s="1"/>
</calcChain>
</file>

<file path=xl/sharedStrings.xml><?xml version="1.0" encoding="utf-8"?>
<sst xmlns="http://schemas.openxmlformats.org/spreadsheetml/2006/main" count="8771" uniqueCount="1491">
  <si>
    <t>공 종 별 집 계 표</t>
  </si>
  <si>
    <t>[ 경기도박물관 지상 1층 사랑방의 리모델링 건축공사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</si>
  <si>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</si>
  <si>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</si>
  <si>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</si>
  <si>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</si>
  <si>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</si>
  <si>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</si>
  <si>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</si>
  <si>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</si>
  <si>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</si>
  <si>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</si>
  <si>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</si>
  <si>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</si>
  <si>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</si>
  <si>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</si>
  <si>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</si>
  <si>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</si>
  <si>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</si>
  <si>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</si>
  <si>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</si>
  <si>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</si>
  <si>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</si>
  <si>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</si>
  <si>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</si>
  <si>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</si>
  <si>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</si>
  <si>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</si>
  <si>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</si>
  <si>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</si>
  <si>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</si>
  <si>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</si>
  <si>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</si>
  <si>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</si>
  <si>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</si>
  <si>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</si>
  <si>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</si>
  <si>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</si>
  <si>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</si>
  <si>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</si>
  <si>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</si>
  <si>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</si>
  <si>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</si>
  <si>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</si>
  <si>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</si>
  <si>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</si>
  <si>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</si>
  <si>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</si>
  <si>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</si>
  <si>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</si>
  <si>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</si>
  <si>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경기도박물관 지상 1층 사랑방의 리모델링 건축공사</t>
  </si>
  <si>
    <t/>
  </si>
  <si>
    <t>01</t>
  </si>
  <si>
    <t>0101  건  축  공  사</t>
  </si>
  <si>
    <t>0101</t>
  </si>
  <si>
    <t>010101  가  설  공  사</t>
  </si>
  <si>
    <t>010101</t>
  </si>
  <si>
    <t>강관 조립말비계(이동식)설치 및 해체</t>
  </si>
  <si>
    <t>높이 2m, 3개월</t>
  </si>
  <si>
    <t>대</t>
  </si>
  <si>
    <t>호표 1</t>
  </si>
  <si>
    <t>44591217A4431658EA5CA9A4101CE</t>
  </si>
  <si>
    <t>T</t>
  </si>
  <si>
    <t>F</t>
  </si>
  <si>
    <t>01010144591217A4431658EA5CA9A4101CE</t>
  </si>
  <si>
    <t>건축물 현장정리(준공청소포함)</t>
  </si>
  <si>
    <t>수선</t>
  </si>
  <si>
    <t>㎡</t>
  </si>
  <si>
    <t>호표 2</t>
  </si>
  <si>
    <t>44591217A18AE85DC7AC9B403A102</t>
  </si>
  <si>
    <t>01010144591217A18AE85DC7AC9B403A102</t>
  </si>
  <si>
    <t>[ 합           계 ]</t>
  </si>
  <si>
    <t>TOTAL</t>
  </si>
  <si>
    <t>010102  창  호  공  사</t>
  </si>
  <si>
    <t>010102</t>
  </si>
  <si>
    <t>도어핸들</t>
  </si>
  <si>
    <t>Lver형 침실용</t>
  </si>
  <si>
    <t>조</t>
  </si>
  <si>
    <t>43701207BE4E965C2AB06F76914C90EAB9AA6</t>
  </si>
  <si>
    <t>01010243701207BE4E965C2AB06F76914C90EAB9AA6</t>
  </si>
  <si>
    <t>수밀코킹(실리콘)</t>
  </si>
  <si>
    <t>삼각, 10mm, 창호주위(외창)</t>
  </si>
  <si>
    <t>m</t>
  </si>
  <si>
    <t>호표 3</t>
  </si>
  <si>
    <t>445912877283C559904B0072972CA</t>
  </si>
  <si>
    <t>010102445912877283C559904B0072972CA</t>
  </si>
  <si>
    <t>삼각, 5mm, 창호주위(내창)</t>
  </si>
  <si>
    <t>호표 4</t>
  </si>
  <si>
    <t>445912877283C559904B007297123</t>
  </si>
  <si>
    <t>010102445912877283C559904B007297123</t>
  </si>
  <si>
    <t>AFD1(관급)</t>
  </si>
  <si>
    <t>3.600 x 3.900 = 14.040</t>
  </si>
  <si>
    <t>EA</t>
  </si>
  <si>
    <t>호표 5</t>
  </si>
  <si>
    <t>445912C78EC7A9592E2C5B49902F9</t>
  </si>
  <si>
    <t>010102445912C78EC7A9592E2C5B49902F9</t>
  </si>
  <si>
    <t>AW1(관급)</t>
  </si>
  <si>
    <t>호표 6</t>
  </si>
  <si>
    <t>445912C78EC7A9592E2C5B49902FB</t>
  </si>
  <si>
    <t>010102445912C78EC7A9592E2C5B49902FB</t>
  </si>
  <si>
    <t>AWAD1(관급)</t>
  </si>
  <si>
    <t>8.420 x 3.900 = 32.838</t>
  </si>
  <si>
    <t>호표 7</t>
  </si>
  <si>
    <t>445912C78EC7A9592E2C5B49902FD</t>
  </si>
  <si>
    <t>010102445912C78EC7A9592E2C5B49902FD</t>
  </si>
  <si>
    <t>PD1</t>
  </si>
  <si>
    <t>0.800 x 2.100 = 1.680</t>
  </si>
  <si>
    <t>호표 8</t>
  </si>
  <si>
    <t>445912C78EC7A9592E2C5B49902FF</t>
  </si>
  <si>
    <t>010102445912C78EC7A9592E2C5B49902FF</t>
  </si>
  <si>
    <t>SSAD1(별도)</t>
  </si>
  <si>
    <t>2.500 x 3.600 = 9.000</t>
  </si>
  <si>
    <t>호표 9</t>
  </si>
  <si>
    <t>445912C78EC7A9592E2C5B49902F1</t>
  </si>
  <si>
    <t>010102445912C78EC7A9592E2C5B49902F1</t>
  </si>
  <si>
    <t>도어록 설치 / 일반도어록 목재창호</t>
  </si>
  <si>
    <t>재료비 별도</t>
  </si>
  <si>
    <t>개소</t>
  </si>
  <si>
    <t>호표 10</t>
  </si>
  <si>
    <t>445912C789448B5CA4B9E08FF7B2F</t>
  </si>
  <si>
    <t>010102445912C789448B5CA4B9E08FF7B2F</t>
  </si>
  <si>
    <t>창문틀 주위 충전</t>
  </si>
  <si>
    <t>발포우레탄 충전</t>
  </si>
  <si>
    <t>호표 11</t>
  </si>
  <si>
    <t>445912C7894134579622F844B9653</t>
  </si>
  <si>
    <t>010102445912C7894134579622F844B9653</t>
  </si>
  <si>
    <t>[자동문세트]</t>
  </si>
  <si>
    <t>45E112978A0EEF5665AFC59A075726F746E1D</t>
  </si>
  <si>
    <t>01010245E112978A0EEF5665AFC59A075726F746E1D</t>
  </si>
  <si>
    <t>A/L블랙 단열자동문(문짝포함)</t>
  </si>
  <si>
    <t>AFD1,2000*2400</t>
  </si>
  <si>
    <t>45E112978A0EEF5665AFC59A075726F746E1E</t>
  </si>
  <si>
    <t>01010245E112978A0EEF5665AFC59A075726F746E1E</t>
  </si>
  <si>
    <t>오퍼레이터(편개)</t>
  </si>
  <si>
    <t>AFD1,2000 센서포함</t>
  </si>
  <si>
    <t>45E112978A0EEF5665AFC59A075726F746E1F</t>
  </si>
  <si>
    <t>01010245E112978A0EEF5665AFC59A075726F746E1F</t>
  </si>
  <si>
    <t>유리 5EL*14Ar간봉+5CL=24T</t>
  </si>
  <si>
    <t>45E112978A0EEF5665AFC59A075726F746E18</t>
  </si>
  <si>
    <t>01010245E112978A0EEF5665AFC59A075726F746E18</t>
  </si>
  <si>
    <t>자동문짝/기계설치및 시운전</t>
  </si>
  <si>
    <t>45E112978A0EEF5665AFC59A075726F746E19</t>
  </si>
  <si>
    <t>01010245E112978A0EEF5665AFC59A075726F746E19</t>
  </si>
  <si>
    <t>H/L1.2T 헤어라인 단열자동문150*45바</t>
  </si>
  <si>
    <t>SSAD1,2500*3600</t>
  </si>
  <si>
    <t>45E112978A0EEF5665AFC59A075726F746E1A</t>
  </si>
  <si>
    <t>01010245E112978A0EEF5665AFC59A075726F746E1A</t>
  </si>
  <si>
    <t>SSAD1,2500 센서포함</t>
  </si>
  <si>
    <t>45E112978A0EEF5665AFC59A075726F746E1B</t>
  </si>
  <si>
    <t>01010245E112978A0EEF5665AFC59A075726F746E1B</t>
  </si>
  <si>
    <t>45E112978A0EEF5665AFC59A075726F746E14</t>
  </si>
  <si>
    <t>01010245E112978A0EEF5665AFC59A075726F746E14</t>
  </si>
  <si>
    <t>45E112978A0EEF5665AFC59A075726F746E15</t>
  </si>
  <si>
    <t>01010245E112978A0EEF5665AFC59A075726F746E15</t>
  </si>
  <si>
    <t>010103  유  리  공  사</t>
  </si>
  <si>
    <t>010103</t>
  </si>
  <si>
    <t>강화유리</t>
  </si>
  <si>
    <t>강화유리, 투명, 10mm</t>
  </si>
  <si>
    <t>4370121747CFB45E44E20C725C1A377E249C0</t>
  </si>
  <si>
    <t>0101034370121747CFB45E44E20C725C1A377E249C0</t>
  </si>
  <si>
    <t>투명로이복층유리(SWS)</t>
  </si>
  <si>
    <t>24mm(5CL+14AR+5PLA ONE)</t>
  </si>
  <si>
    <t>4370121747CFB45EBFD140829225F7686AA93</t>
  </si>
  <si>
    <t>0101034370121747CFB45EBFD140829225F7686AA93</t>
  </si>
  <si>
    <t>유리주위코킹</t>
  </si>
  <si>
    <t>5*5, 실리콘</t>
  </si>
  <si>
    <t>호표 12</t>
  </si>
  <si>
    <t>445912877282215242C1C18C48D0F</t>
  </si>
  <si>
    <t>010103445912877282215242C1C18C48D0F</t>
  </si>
  <si>
    <t>창호유리설치 / 판유리</t>
  </si>
  <si>
    <t>유리두께 12mm 이하</t>
  </si>
  <si>
    <t>호표 13</t>
  </si>
  <si>
    <t>445912C788BFE4593FC9FAD4D13FC</t>
  </si>
  <si>
    <t>010103445912C788BFE4593FC9FAD4D13FC</t>
  </si>
  <si>
    <t>창호유리설치(일반창호)/복층유리</t>
  </si>
  <si>
    <t>유리두께 24mm 이하</t>
  </si>
  <si>
    <t>호표 14</t>
  </si>
  <si>
    <t>445912C7879733580F29249C0BC3B</t>
  </si>
  <si>
    <t>010103445912C7879733580F29249C0BC3B</t>
  </si>
  <si>
    <t>복층유리주위코킹</t>
  </si>
  <si>
    <t>호표 15</t>
  </si>
  <si>
    <t>445912C7879E6A5A533D33CAE743F</t>
  </si>
  <si>
    <t>010103445912C7879E6A5A533D33CAE743F</t>
  </si>
  <si>
    <t>010104  칠    공    사</t>
  </si>
  <si>
    <t>010104</t>
  </si>
  <si>
    <t>걸레받이용 페인트</t>
  </si>
  <si>
    <t>붓칠 2회, 석고보드면(줄퍼티),바탕만들기포함</t>
  </si>
  <si>
    <t>호표 16</t>
  </si>
  <si>
    <t>445912E7DEA4EC57AE62C838EEB8B</t>
  </si>
  <si>
    <t>010104445912E7DEA4EC57AE62C838EEB8B</t>
  </si>
  <si>
    <t>친환경수성페인트(롤러칠)</t>
  </si>
  <si>
    <t>내벽 2회, 석고보드면(줄퍼티),바탕만들기포함</t>
  </si>
  <si>
    <t>호표 17</t>
  </si>
  <si>
    <t>445912E7DF4F3151D7422864E692F</t>
  </si>
  <si>
    <t>010104445912E7DF4F3151D7422864E692F</t>
  </si>
  <si>
    <t>내천장 2회,con'c,mortar면,바탕만들기포함</t>
  </si>
  <si>
    <t>호표 18</t>
  </si>
  <si>
    <t>445912E7DF4F3151D74282863C26B</t>
  </si>
  <si>
    <t>010104445912E7DF4F3151D74282863C26B</t>
  </si>
  <si>
    <t>에폭시 라이닝</t>
  </si>
  <si>
    <t>바닥(하도+퍼티,연마+레기1회+롤러1회)</t>
  </si>
  <si>
    <t>호표 19</t>
  </si>
  <si>
    <t>445912E7D651C95BFDC33009454BD</t>
  </si>
  <si>
    <t>010104445912E7D651C95BFDC33009454BD</t>
  </si>
  <si>
    <t>010105  수  장  공  사</t>
  </si>
  <si>
    <t>010105</t>
  </si>
  <si>
    <t>인테리어필름</t>
  </si>
  <si>
    <t>0.4*1.22, 방염우드,시공비+부자재포함</t>
  </si>
  <si>
    <t>4370121747CEAF5BAE28C61D5244C15F21222</t>
  </si>
  <si>
    <t>0101054370121747CEAF5BAE28C61D5244C15F21222</t>
  </si>
  <si>
    <t>벽체틀 설치</t>
  </si>
  <si>
    <t>50*50, @450*600</t>
  </si>
  <si>
    <t>호표 20</t>
  </si>
  <si>
    <t>4459129759D9B3513E1F10D03192B</t>
  </si>
  <si>
    <t>0101054459129759D9B3513E1F10D03192B</t>
  </si>
  <si>
    <t>방습거울설치 - STS 1.5mm</t>
  </si>
  <si>
    <t>5mm, 틀 포함</t>
  </si>
  <si>
    <t>호표 21</t>
  </si>
  <si>
    <t>445912C786F5CA503AB9086400D13</t>
  </si>
  <si>
    <t>010105445912C786F5CA503AB9086400D13</t>
  </si>
  <si>
    <t>경량스터드설치</t>
  </si>
  <si>
    <t>C-STUD;100</t>
  </si>
  <si>
    <t>호표 22</t>
  </si>
  <si>
    <t>445912F7C22E0E5E9A960E67B695E</t>
  </si>
  <si>
    <t>010105445912F7C22E0E5E9A960E67B695E</t>
  </si>
  <si>
    <t>벽, MDF붙임</t>
  </si>
  <si>
    <t>9mm</t>
  </si>
  <si>
    <t>호표 23</t>
  </si>
  <si>
    <t>445912F7C07EE7505F04A97FCED6F</t>
  </si>
  <si>
    <t>010105445912F7C07EE7505F04A97FCED6F</t>
  </si>
  <si>
    <t>석고판 나사고정붙임(석고보드포함)</t>
  </si>
  <si>
    <t>벽, 바탕용 9.5mm(2겹),일반석고판</t>
  </si>
  <si>
    <t>호표 24</t>
  </si>
  <si>
    <t>445912F7C07DDE563AF543718820A</t>
  </si>
  <si>
    <t>010105445912F7C07DDE563AF543718820A</t>
  </si>
  <si>
    <t>벽, 합판붙임</t>
  </si>
  <si>
    <t>보통합판 4.8mm</t>
  </si>
  <si>
    <t>호표 25</t>
  </si>
  <si>
    <t>445912F7C07B135E2E3E82056AB5D</t>
  </si>
  <si>
    <t>010105445912F7C07B135E2E3E82056AB5D</t>
  </si>
  <si>
    <t>010106  와이어메쉬천정공사</t>
  </si>
  <si>
    <t>010106</t>
  </si>
  <si>
    <t>와이어매쉬(주문색) 5T  셀50*50/1000*1000</t>
  </si>
  <si>
    <t>45E112978A0EEF5665AFC59A075726F746F20</t>
  </si>
  <si>
    <t>01010645E112978A0EEF5665AFC59A075726F746F20</t>
  </si>
  <si>
    <t>(부속)Tz 메탈망 몰딩 (주문색)／35*43*3m</t>
  </si>
  <si>
    <t>45E112978A0EEF5665AFC59A075726F746F27</t>
  </si>
  <si>
    <t>01010645E112978A0EEF5665AFC59A075726F746F27</t>
  </si>
  <si>
    <t>AL 메인 티바 50mm/4000 (주문색상)／0.4T 50*38</t>
  </si>
  <si>
    <t>4m</t>
  </si>
  <si>
    <t>45E112978A0EEF5665AFC59A075726F746F26</t>
  </si>
  <si>
    <t>01010645E112978A0EEF5665AFC59A075726F746F26</t>
  </si>
  <si>
    <t>(부속) 모듈바조인트(메탈망 티바조인트)</t>
  </si>
  <si>
    <t>45E112978A0EEF5665AFC59A075726F746F25</t>
  </si>
  <si>
    <t>01010645E112978A0EEF5665AFC59A075726F746F25</t>
  </si>
  <si>
    <t>AL크로스티바 (주문색)／50*960mm</t>
  </si>
  <si>
    <t>45E112978A0EEF5665AFC59A075726F746F24</t>
  </si>
  <si>
    <t>01010645E112978A0EEF5665AFC59A075726F746F24</t>
  </si>
  <si>
    <t>(부속) T클립(메탈망용)/티클립</t>
  </si>
  <si>
    <t>45E112978A0EEF5665AFC59A075726F746F2B</t>
  </si>
  <si>
    <t>01010645E112978A0EEF5665AFC59A075726F746F2B</t>
  </si>
  <si>
    <t>(부속-메탈망) T바 행거／H:150 - 지정도장</t>
  </si>
  <si>
    <t>45E112978A0EEF5665AFC59A075726F746F2A</t>
  </si>
  <si>
    <t>01010645E112978A0EEF5665AFC59A075726F746F2A</t>
  </si>
  <si>
    <t>(부속) 앙카 신형 (9mm)</t>
  </si>
  <si>
    <t>45E112978A0EEF5665AFC59A075726F746C6E</t>
  </si>
  <si>
    <t>01010645E112978A0EEF5665AFC59A075726F746C6E</t>
  </si>
  <si>
    <t>전산볼트 3M (9mm) - 도장포함</t>
  </si>
  <si>
    <t>45E112978A0EEF5665AFC59A075726F746C6F</t>
  </si>
  <si>
    <t>01010645E112978A0EEF5665AFC59A075726F746C6F</t>
  </si>
  <si>
    <t>(부속) 너트 (도금, 9mm)</t>
  </si>
  <si>
    <t>45E112978A0EEF5665AFC59A075726F746C6C</t>
  </si>
  <si>
    <t>01010645E112978A0EEF5665AFC59A075726F746C6C</t>
  </si>
  <si>
    <t>운임 - 용인 기흥</t>
  </si>
  <si>
    <t>45E112978A0EEF5665AFC59A075726F746C6D</t>
  </si>
  <si>
    <t>01010645E112978A0EEF5665AFC59A075726F746C6D</t>
  </si>
  <si>
    <t>시공비 (마감높이 3.9M / 슬라브: 5200)</t>
  </si>
  <si>
    <t>45E112978A0EEF5665AFC59A075726F746C6A</t>
  </si>
  <si>
    <t>01010645E112978A0EEF5665AFC59A075726F746C6A</t>
  </si>
  <si>
    <t>010107  기  타  공  사</t>
  </si>
  <si>
    <t>010107</t>
  </si>
  <si>
    <t>바탕고르기(설프레벨링)</t>
  </si>
  <si>
    <t>바닥 6mm</t>
  </si>
  <si>
    <t>호표 26</t>
  </si>
  <si>
    <t>445912770CCC745E031E8AC0BE0F2</t>
  </si>
  <si>
    <t>010107445912770CCC745E031E8AC0BE0F2</t>
  </si>
  <si>
    <t>점자타일붙임(매립형)</t>
  </si>
  <si>
    <t>300*300*18,YELLOW</t>
  </si>
  <si>
    <t>호표 27</t>
  </si>
  <si>
    <t>445912D7F76E1A5914BE998B58423</t>
  </si>
  <si>
    <t>010107445912D7F76E1A5914BE998B58423</t>
  </si>
  <si>
    <t>화강석붙임(건식/앵커, 버너)</t>
  </si>
  <si>
    <t>벽, 포천석 30mm</t>
  </si>
  <si>
    <t>호표 28</t>
  </si>
  <si>
    <t>445912D7F4988B568F4A6D9E7B5FA</t>
  </si>
  <si>
    <t>010107445912D7F4988B568F4A6D9E7B5FA</t>
  </si>
  <si>
    <t>철재커텐박스(ㄱ자형)</t>
  </si>
  <si>
    <t>100*50*1.2t,EGI강판(분체도장)</t>
  </si>
  <si>
    <t>호표 29</t>
  </si>
  <si>
    <t>445912F7CB0BBB56705A22962CEA4</t>
  </si>
  <si>
    <t>010107445912F7CB0BBB56705A22962CEA4</t>
  </si>
  <si>
    <t>010108  철  거  공  사</t>
  </si>
  <si>
    <t>010108</t>
  </si>
  <si>
    <t>건설폐기물 분류비</t>
  </si>
  <si>
    <t>성상별</t>
  </si>
  <si>
    <t>㎥</t>
  </si>
  <si>
    <t>호표 30</t>
  </si>
  <si>
    <t>4458121738DEB855DE6AD64024B99</t>
  </si>
  <si>
    <t>0101084458121738DEB855DE6AD64024B99</t>
  </si>
  <si>
    <t>콘크리트절단</t>
  </si>
  <si>
    <t>T=200mm이하</t>
  </si>
  <si>
    <t>호표 31</t>
  </si>
  <si>
    <t>4458121738DC88594DB17CADCAEF3</t>
  </si>
  <si>
    <t>0101084458121738DC88594DB17CADCAEF3</t>
  </si>
  <si>
    <t>콘크리트구조물 헐기(인력)</t>
  </si>
  <si>
    <t>소형브레이커(전기식), 철근, 2.3m3/일당</t>
  </si>
  <si>
    <t>호표 32</t>
  </si>
  <si>
    <t>4458121738DC8859687C537F7760F</t>
  </si>
  <si>
    <t>0101084458121738DC8859687C537F7760F</t>
  </si>
  <si>
    <t>금속천장판 해체</t>
  </si>
  <si>
    <t>해체재 재사용 안 함</t>
  </si>
  <si>
    <t>호표 33</t>
  </si>
  <si>
    <t>4458121738D70B51C81DD4AF6EF94</t>
  </si>
  <si>
    <t>0101084458121738D70B51C81DD4AF6EF94</t>
  </si>
  <si>
    <t>경량철골천정틀 철거</t>
  </si>
  <si>
    <t>호표 34</t>
  </si>
  <si>
    <t>4458121738D70B51C81DCA30CBD4E</t>
  </si>
  <si>
    <t>0101084458121738D70B51C81DCA30CBD4E</t>
  </si>
  <si>
    <t>PVC계 바닥재 해체</t>
  </si>
  <si>
    <t>호표 35</t>
  </si>
  <si>
    <t>4458121738D70B51C81D72172905D</t>
  </si>
  <si>
    <t>0101084458121738D70B51C81D72172905D</t>
  </si>
  <si>
    <t>스텐레스창호(유리포함) 철거</t>
  </si>
  <si>
    <t>호표 36</t>
  </si>
  <si>
    <t>4458121738D70B51C8039D0DAC86A</t>
  </si>
  <si>
    <t>0101084458121738D70B51C8039D0DAC86A</t>
  </si>
  <si>
    <t>벽화강석건식철거</t>
  </si>
  <si>
    <t>T=30</t>
  </si>
  <si>
    <t>호표 37</t>
  </si>
  <si>
    <t>4458121738D70B51C8039D3930855</t>
  </si>
  <si>
    <t>0101084458121738D70B51C8039D3930855</t>
  </si>
  <si>
    <t>기존바테이블 철거</t>
  </si>
  <si>
    <t>700*1200</t>
  </si>
  <si>
    <t>호표 38</t>
  </si>
  <si>
    <t>4458121738D70B51C8039D3953654</t>
  </si>
  <si>
    <t>0101084458121738D70B51C8039D3953654</t>
  </si>
  <si>
    <t>기존커텐박스 철거</t>
  </si>
  <si>
    <t>호표 39</t>
  </si>
  <si>
    <t>4458121738D70B51C8039D394106E</t>
  </si>
  <si>
    <t>0101084458121738D70B51C8039D394106E</t>
  </si>
  <si>
    <t>기존롤브라인드 철거</t>
  </si>
  <si>
    <t>호표 40</t>
  </si>
  <si>
    <t>4458121738D70B51C8039D39B44BE</t>
  </si>
  <si>
    <t>0101084458121738D70B51C8039D39B44BE</t>
  </si>
  <si>
    <t>기존점자블록 철거</t>
  </si>
  <si>
    <t>300*300</t>
  </si>
  <si>
    <t>호표 41</t>
  </si>
  <si>
    <t>4458121738D70B51C8039D39B4545</t>
  </si>
  <si>
    <t>0101084458121738D70B51C8039D39B4545</t>
  </si>
  <si>
    <t>010109  작 업 부 산 물</t>
  </si>
  <si>
    <t>010109</t>
  </si>
  <si>
    <t>1</t>
  </si>
  <si>
    <t>철강설</t>
  </si>
  <si>
    <t>철강설, 스텐레스, 작업설부산물</t>
  </si>
  <si>
    <t>kg</t>
  </si>
  <si>
    <t>수집상차도</t>
  </si>
  <si>
    <t>435512579992805EE2A07B011676A8402494A</t>
  </si>
  <si>
    <t>010109435512579992805EE2A07B011676A8402494A</t>
  </si>
  <si>
    <t>010110  건설폐기물처리</t>
  </si>
  <si>
    <t>010110</t>
  </si>
  <si>
    <t>4</t>
  </si>
  <si>
    <t>건설폐재류</t>
  </si>
  <si>
    <t>가연성이 제거된 재활용이 가능한 혼합물</t>
  </si>
  <si>
    <t>TON</t>
  </si>
  <si>
    <t>44591217A18AEB59022C63369F90A</t>
  </si>
  <si>
    <t>01011044591217A18AEB59022C63369F90A</t>
  </si>
  <si>
    <t>혼합건설폐기물</t>
  </si>
  <si>
    <t>건설폐재류에 가연성 5% 이하 혼합</t>
  </si>
  <si>
    <t>44591217A18AEB59022C6336E7C6B</t>
  </si>
  <si>
    <t>01011044591217A18AEB59022C6336E7C6B</t>
  </si>
  <si>
    <t>불연성폐기물(폐유리,폐타일,폐자기등)에 가연성 5% 이하 혼합</t>
  </si>
  <si>
    <t>44591217A18AEB59022C6340EB7AD</t>
  </si>
  <si>
    <t>01011044591217A18AEB59022C6340EB7AD</t>
  </si>
  <si>
    <t>그밖의 건설폐기물(폐보드류,폐판넬등)에 가연성 5% 이하 혼합</t>
  </si>
  <si>
    <t>44591217A18AEB59022C63514825A</t>
  </si>
  <si>
    <t>01011044591217A18AEB59022C63514825A</t>
  </si>
  <si>
    <t>폐합성수지</t>
  </si>
  <si>
    <t>운반+처리비</t>
  </si>
  <si>
    <t>간접비포함</t>
  </si>
  <si>
    <t>44591217A18AEB59022C635148258</t>
  </si>
  <si>
    <t>01011044591217A18AEB59022C635148258</t>
  </si>
  <si>
    <t>건설폐재류 상차비</t>
  </si>
  <si>
    <t>44591217A18AEB591C8685C589E3A</t>
  </si>
  <si>
    <t>01011044591217A18AEB591C8685C589E3A</t>
  </si>
  <si>
    <t>혼합건설폐기물 상차비</t>
  </si>
  <si>
    <t>44591217A18AEB591C8685C589D13</t>
  </si>
  <si>
    <t>01011044591217A18AEB591C8685C589D13</t>
  </si>
  <si>
    <t>건설폐재류 운반비</t>
  </si>
  <si>
    <t>24톤 덤프트럭, 30km</t>
  </si>
  <si>
    <t>44591217A18AEB591C8685C59A7D9</t>
  </si>
  <si>
    <t>01011044591217A18AEB591C8685C59A7D9</t>
  </si>
  <si>
    <t>혼합건설폐기물 운반비</t>
  </si>
  <si>
    <t>24톤 암롤트럭, 30km</t>
  </si>
  <si>
    <t>44591217A18AEB591C8685C5C7BB8</t>
  </si>
  <si>
    <t>01011044591217A18AEB591C8685C5C7BB8</t>
  </si>
  <si>
    <t>010111  사 급 자 재 비</t>
  </si>
  <si>
    <t>010111</t>
  </si>
  <si>
    <t>6</t>
  </si>
  <si>
    <t>카운터</t>
  </si>
  <si>
    <t>3060*800*900, 방염처리, 자작나무</t>
  </si>
  <si>
    <t>개</t>
  </si>
  <si>
    <t>45E112978A0EEF5665AFC59A075726F746C6B</t>
  </si>
  <si>
    <t>01011145E112978A0EEF5665AFC59A075726F746C6B</t>
  </si>
  <si>
    <t>싱크대</t>
  </si>
  <si>
    <t>3060*800*900</t>
  </si>
  <si>
    <t>45E112978A0EEF5665AFC59A075726F746C68</t>
  </si>
  <si>
    <t>01011145E112978A0EEF5665AFC59A075726F746C68</t>
  </si>
  <si>
    <t>010112  관 급 자 관 급</t>
  </si>
  <si>
    <t>010112</t>
  </si>
  <si>
    <t>5</t>
  </si>
  <si>
    <t>160MM, 단열 커튼월</t>
  </si>
  <si>
    <t>[25206735]</t>
  </si>
  <si>
    <t>KG</t>
  </si>
  <si>
    <t>45E112978A0EEF5665AFC59A075726F746F23</t>
  </si>
  <si>
    <t>01011245E112978A0EEF5665AFC59A075726F746F23</t>
  </si>
  <si>
    <t>방염스크린</t>
  </si>
  <si>
    <t>[23448239]</t>
  </si>
  <si>
    <t>45E112978A0EEF5665AFC59A075726F746F22</t>
  </si>
  <si>
    <t>01011245E112978A0EEF5665AFC59A075726F746F22</t>
  </si>
  <si>
    <t>전동봉</t>
  </si>
  <si>
    <t>[23424757]</t>
  </si>
  <si>
    <t>45E112978A0EEF5665AFC59A075726F746F21</t>
  </si>
  <si>
    <t>01011245E112978A0EEF5665AFC59A075726F746F21</t>
  </si>
  <si>
    <t>전동어닝</t>
  </si>
  <si>
    <t>[견적서별첨참조}</t>
  </si>
  <si>
    <t>식</t>
  </si>
  <si>
    <t>45E112978A0EEF5665AFC59A075726F746C69</t>
  </si>
  <si>
    <t>01011245E112978A0EEF5665AFC59A075726F746C69</t>
  </si>
  <si>
    <t>조달수수료</t>
  </si>
  <si>
    <t>주재료비의 0.54%</t>
  </si>
  <si>
    <t>45401257497B85563382E194F05001</t>
  </si>
  <si>
    <t>01011245401257497B85563382E194F05001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</si>
  <si>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</si>
  <si>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</si>
  <si>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</si>
  <si>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</si>
  <si>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</si>
  <si>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</si>
  <si>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</si>
  <si>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</si>
  <si>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</si>
  <si>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</si>
  <si>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</si>
  <si>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</si>
  <si>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</si>
  <si>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</si>
  <si>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</si>
  <si>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</si>
  <si>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</si>
  <si>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</si>
  <si>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</si>
  <si>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</si>
  <si>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할증체크</t>
  </si>
  <si>
    <t>강관 조립말비계(이동식)설치 및 해체  높이 2m, 3개월  대  건축 2-6-4, 6   ( 호표 1 )</t>
  </si>
  <si>
    <t>건축 2-6-4, 6</t>
  </si>
  <si>
    <t>비계안정장치</t>
  </si>
  <si>
    <t>비계안정장치, 비계기본틀, 기둥, 1.2*1.7m</t>
  </si>
  <si>
    <t>금액제외</t>
  </si>
  <si>
    <t>4370121747C1D758A8B4DC4F65E885670AA94</t>
  </si>
  <si>
    <t>44591217A4431658EA5CA9A4101CE4370121747C1D758A8B4DC4F65E885670AA94</t>
  </si>
  <si>
    <t>-</t>
  </si>
  <si>
    <t>비계안정장치, 가새, 1.2*1.9m</t>
  </si>
  <si>
    <t>4370121747C1D758A8B4DC4F65E885670AA9A</t>
  </si>
  <si>
    <t>44591217A4431658EA5CA9A4101CE4370121747C1D758A8B4DC4F65E885670AA9A</t>
  </si>
  <si>
    <t>비계안정장치, 수평띠장, 1829mm</t>
  </si>
  <si>
    <t>4370121747C1D758A8B4DC4F65E885670A513</t>
  </si>
  <si>
    <t>44591217A4431658EA5CA9A4101CE4370121747C1D758A8B4DC4F65E885670A513</t>
  </si>
  <si>
    <t>비계안정장치, 손잡이기둥</t>
  </si>
  <si>
    <t>4370121747C1D758A8B4DC4F65E885670A514</t>
  </si>
  <si>
    <t>44591217A4431658EA5CA9A4101CE4370121747C1D758A8B4DC4F65E885670A514</t>
  </si>
  <si>
    <t>비계안정장치, 손잡이, 1229mm</t>
  </si>
  <si>
    <t>4370121747C1D758A8B4DC4F65E885670A512</t>
  </si>
  <si>
    <t>44591217A4431658EA5CA9A4101CE4370121747C1D758A8B4DC4F65E885670A512</t>
  </si>
  <si>
    <t>비계안정장치, 손잡이, 1829mm</t>
  </si>
  <si>
    <t>4370121747C1D758A8B4DC4F65E885670A515</t>
  </si>
  <si>
    <t>44591217A4431658EA5CA9A4101CE4370121747C1D758A8B4DC4F65E885670A515</t>
  </si>
  <si>
    <t>손료</t>
  </si>
  <si>
    <t>주재료비의 6%</t>
  </si>
  <si>
    <t>44591217A4431658EA5CA9A4101CE45401257497B85563382E194F05001</t>
  </si>
  <si>
    <t>비계안정장치, 바퀴</t>
  </si>
  <si>
    <t>4370121747C1D758A8B4DC4F65E885670A517</t>
  </si>
  <si>
    <t>44591217A4431658EA5CA9A4101CE4370121747C1D758A8B4DC4F65E885670A517</t>
  </si>
  <si>
    <t>비계안정장치, 쟈키</t>
  </si>
  <si>
    <t>4370121747C1D758A8B4DC4F65E885670A516</t>
  </si>
  <si>
    <t>44591217A4431658EA5CA9A4101CE4370121747C1D758A8B4DC4F65E885670A516</t>
  </si>
  <si>
    <t>안전발판</t>
  </si>
  <si>
    <t>500*1829mm</t>
  </si>
  <si>
    <t>매</t>
  </si>
  <si>
    <t>436712F777C2A65001FFF8880DE5F5C22D21B</t>
  </si>
  <si>
    <t>44591217A4431658EA5CA9A4101CE436712F777C2A65001FFF8880DE5F5C22D21B</t>
  </si>
  <si>
    <t>주재료비의 9%</t>
  </si>
  <si>
    <t>45401257497B85563382E194F06002</t>
  </si>
  <si>
    <t>44591217A4431658EA5CA9A4101CE45401257497B85563382E194F06002</t>
  </si>
  <si>
    <t>높이 2m, 노무비</t>
  </si>
  <si>
    <t>호표 42</t>
  </si>
  <si>
    <t>44591217A4431658EA5CA9B682B4D</t>
  </si>
  <si>
    <t>44591217A4431658EA5CA9A4101CE44591217A4431658EA5CA9B682B4D</t>
  </si>
  <si>
    <t xml:space="preserve"> [ 합          계 ]</t>
  </si>
  <si>
    <t>건축물 현장정리(준공청소포함)  수선  ㎡  공통 2-9-2   ( 호표 2 )</t>
  </si>
  <si>
    <t>공통 2-9-2</t>
  </si>
  <si>
    <t>보통인부</t>
  </si>
  <si>
    <t>일반공사 직종</t>
  </si>
  <si>
    <t>인</t>
  </si>
  <si>
    <t>448B124788E68050EE771C9A1CBBA1E9B3948</t>
  </si>
  <si>
    <t>44591217A18AE85DC7AC9B403A102448B124788E68050EE771C9A1CBBA1E9B3948</t>
  </si>
  <si>
    <t>수밀코킹(실리콘)  삼각, 10mm, 창호주위(외창)  m  건축 6-6-1   ( 호표 3 )</t>
  </si>
  <si>
    <t>건축 6-6-1</t>
  </si>
  <si>
    <t>실링재</t>
  </si>
  <si>
    <t>실링재, 실리콘, 비초산, 유리용, 창호주위</t>
  </si>
  <si>
    <t>L</t>
  </si>
  <si>
    <t>43701207BDA34E5927702527955E70CCD42A3</t>
  </si>
  <si>
    <t>445912877283C559904B0072972CA43701207BDA34E5927702527955E70CCD42A3</t>
  </si>
  <si>
    <t>수밀코킹</t>
  </si>
  <si>
    <t>M</t>
  </si>
  <si>
    <t>호표 43</t>
  </si>
  <si>
    <t>445912877280735498F67C2B8BDCF</t>
  </si>
  <si>
    <t>445912877283C559904B0072972CA445912877280735498F67C2B8BDCF</t>
  </si>
  <si>
    <t>수밀코킹(실리콘)  삼각, 5mm, 창호주위(내창)  m  건축 12-12-1   ( 호표 4 )</t>
  </si>
  <si>
    <t>건축 12-12-1</t>
  </si>
  <si>
    <t>445912877283C559904B00729712343701207BDA34E5927702527955E70CCD42A3</t>
  </si>
  <si>
    <t>445912877283C559904B007297123445912877280735498F67C2B8BDCF</t>
  </si>
  <si>
    <t>AFD1(관급)  3.600 x 3.900 = 14.040  EA     ( 호표 5 )</t>
  </si>
  <si>
    <t>AW1(관급)  3.600 x 3.900 = 14.040  EA     ( 호표 6 )</t>
  </si>
  <si>
    <t>AWAD1(관급)  8.420 x 3.900 = 32.838  EA     ( 호표 7 )</t>
  </si>
  <si>
    <t>PD1  0.800 x 2.100 = 1.680  EA     ( 호표 8 )</t>
  </si>
  <si>
    <t>합성수지문(ABS도어)</t>
  </si>
  <si>
    <t>900*2100,문짝</t>
  </si>
  <si>
    <t>SET</t>
  </si>
  <si>
    <t>4370121747CFB45E55D6BCB81A34ADD03E9E7</t>
  </si>
  <si>
    <t>445912C78EC7A9592E2C5B49902FF4370121747CFB45E55D6BCB81A34ADD03E9E7</t>
  </si>
  <si>
    <t>900*2100*175,발포문틀(4방)</t>
  </si>
  <si>
    <t>4370121747CFB45E55D6BCB81A34ADD03EE6D</t>
  </si>
  <si>
    <t>445912C78EC7A9592E2C5B49902FF4370121747CFB45E55D6BCB81A34ADD03EE6D</t>
  </si>
  <si>
    <t>목재창호 설치 / 여닫이</t>
  </si>
  <si>
    <t>창호면적 m2, 1.0 ~ 3.0 이하</t>
  </si>
  <si>
    <t>호표 44</t>
  </si>
  <si>
    <t>445912C78EC4D5534493D8EDAE0BF</t>
  </si>
  <si>
    <t>445912C78EC7A9592E2C5B49902FF445912C78EC4D5534493D8EDAE0BF</t>
  </si>
  <si>
    <t>SSAD1(별도)  2.500 x 3.600 = 9.000  EA     ( 호표 9 )</t>
  </si>
  <si>
    <t>도어록 설치 / 일반도어록 목재창호  재료비 별도  개소  건축 10-2-3   ( 호표 10 )</t>
  </si>
  <si>
    <t>건축 10-2-3</t>
  </si>
  <si>
    <t>창호공</t>
  </si>
  <si>
    <t>448B124788E68050EE771C9A1CBBA1E9B3B73</t>
  </si>
  <si>
    <t>445912C789448B5CA4B9E08FF7B2F448B124788E68050EE771C9A1CBBA1E9B3B73</t>
  </si>
  <si>
    <t>공구손료</t>
  </si>
  <si>
    <t>인력품의 4%</t>
  </si>
  <si>
    <t>445912C789448B5CA4B9E08FF7B2F45401257497B85563382E194F05001</t>
  </si>
  <si>
    <t>창호주위 발포우레탄 충전    m  건축 9-3-2   ( 호표 11 )</t>
  </si>
  <si>
    <t>창호주위 발포우레탄 충전</t>
  </si>
  <si>
    <t>건축 9-3-2</t>
  </si>
  <si>
    <t>미장공</t>
  </si>
  <si>
    <t>448B124788E68050EE771C9A1CBBA1E9B3B70</t>
  </si>
  <si>
    <t>445912C7894134579622F844B9653448B124788E68050EE771C9A1CBBA1E9B3B70</t>
  </si>
  <si>
    <t>445912C7894134579622F844B9653448B124788E68050EE771C9A1CBBA1E9B3948</t>
  </si>
  <si>
    <t>발포우레탄폼</t>
  </si>
  <si>
    <t>난연성 폴리우레탄(750ML/개,발포용적40L)</t>
  </si>
  <si>
    <t>4370121747C92D5AD06B39B6FFCC45C50EEAD</t>
  </si>
  <si>
    <t>445912C7894134579622F844B96534370121747C92D5AD06B39B6FFCC45C50EEAD</t>
  </si>
  <si>
    <t>유리주위 코킹  5*5, 실리콘  M  건축 6-6-1   ( 호표 12 )</t>
  </si>
  <si>
    <t>유리주위 코킹</t>
  </si>
  <si>
    <t>445912877282215242C1C18C48D0F43701207BDA34E5927702527955E70CCD42A3</t>
  </si>
  <si>
    <t>창호유리설치 / 판유리  유리두께 12mm 이하  ㎡  건축 10-3-1   ( 호표 13 )</t>
  </si>
  <si>
    <t>건축 10-3-1</t>
  </si>
  <si>
    <t>유리공</t>
  </si>
  <si>
    <t>448B124788E68050EE771C9A1CBBA1E9B3B72</t>
  </si>
  <si>
    <t>445912C788BFE4593FC9FAD4D13FC448B124788E68050EE771C9A1CBBA1E9B3B72</t>
  </si>
  <si>
    <t>445912C788BFE4593FC9FAD4D13FC448B124788E68050EE771C9A1CBBA1E9B3948</t>
  </si>
  <si>
    <t>창호유리설치(일반창호)/복층유리  유리두께 24mm 이하  ㎡  건축 10-3-1   ( 호표 14 )</t>
  </si>
  <si>
    <t>445912C7879733580F29249C0BC3B448B124788E68050EE771C9A1CBBA1E9B3B72</t>
  </si>
  <si>
    <t>445912C7879733580F29249C0BC3B448B124788E68050EE771C9A1CBBA1E9B3948</t>
  </si>
  <si>
    <t>복층유리주위 코킹  5*5, 실리콘  M  건축 6-6-1   ( 호표 15 )</t>
  </si>
  <si>
    <t>복층유리주위 코킹</t>
  </si>
  <si>
    <t>445912C7879E6A5A533D33CAE743F43701207BDA34E5927702527955E70CCD42A3</t>
  </si>
  <si>
    <t>걸레받이용 페인트  붓칠 2회,석고보드면(줄퍼티),바탕만들기포함  ㎡  건축 11-2-10   ( 호표 16 )</t>
  </si>
  <si>
    <t>붓칠 2회,석고보드면(줄퍼티),바탕만들기포함</t>
  </si>
  <si>
    <t>건축 11-2-10</t>
  </si>
  <si>
    <t>바탕만들기</t>
  </si>
  <si>
    <t>석고보드면, 줄퍼티</t>
  </si>
  <si>
    <t>시장시공</t>
  </si>
  <si>
    <t>445912E7CF230252FF5756E0A479F</t>
  </si>
  <si>
    <t>445912E7DEA4EC57AE62C838EEB8B445912E7CF230252FF5756E0A479F</t>
  </si>
  <si>
    <t>걸레받이용 페인트칠 재료비</t>
  </si>
  <si>
    <t>붓칠, 2회</t>
  </si>
  <si>
    <t>M2</t>
  </si>
  <si>
    <t>호표 45</t>
  </si>
  <si>
    <t>445912E7DEA4EC57AE62C803AEAC6</t>
  </si>
  <si>
    <t>445912E7DEA4EC57AE62C838EEB8B445912E7DEA4EC57AE62C803AEAC6</t>
  </si>
  <si>
    <t>걸레받이용 페인트칠</t>
  </si>
  <si>
    <t>붓칠 2회 노무비</t>
  </si>
  <si>
    <t>호표 46</t>
  </si>
  <si>
    <t>445912E7DEA4EC57AE62C81C054A3</t>
  </si>
  <si>
    <t>445912E7DEA4EC57AE62C838EEB8B445912E7DEA4EC57AE62C81C054A3</t>
  </si>
  <si>
    <t>친환경수성페인트(롤러칠)  내벽 2회,석고보드면(줄퍼티),바탕만들기포함  ㎡  건축 11-1-1,-2-2   ( 호표 17 )</t>
  </si>
  <si>
    <t>내벽 2회,석고보드면(줄퍼티),바탕만들기포함</t>
  </si>
  <si>
    <t>건축 11-1-1,-2-2</t>
  </si>
  <si>
    <t>445912E7DF4F3151D7422864E692F445912E7CF230252FF5756E0A479F</t>
  </si>
  <si>
    <t>수성페인트 롤러칠 재료비</t>
  </si>
  <si>
    <t>내부, 2회, 친환경페인트</t>
  </si>
  <si>
    <t>호표 47</t>
  </si>
  <si>
    <t>445912E7DF4F3151D7A4956C701E3</t>
  </si>
  <si>
    <t>445912E7DF4F3151D7422864E692F445912E7DF4F3151D7A4956C701E3</t>
  </si>
  <si>
    <t>수성페인트 롤러칠</t>
  </si>
  <si>
    <t>2회 노무비</t>
  </si>
  <si>
    <t>호표 48</t>
  </si>
  <si>
    <t>445912E7DF4F3151D7FCA4966D3ED</t>
  </si>
  <si>
    <t>445912E7DF4F3151D7422864E692F445912E7DF4F3151D7FCA4966D3ED</t>
  </si>
  <si>
    <t>친환경수성페인트(롤러칠)  내천장 2회,con'c,mortar면,바탕만들기포함  ㎡  건축 17-2-2   ( 호표 18 )</t>
  </si>
  <si>
    <t>건축 17-2-2</t>
  </si>
  <si>
    <t>con'c, mortar면 바탕만들기</t>
  </si>
  <si>
    <t>내천장 친환경 노무비</t>
  </si>
  <si>
    <t>호표 49</t>
  </si>
  <si>
    <t>445912E7CF230252FF57670FB0AAE</t>
  </si>
  <si>
    <t>445912E7DF4F3151D74282863C26B445912E7CF230252FF57670FB0AAE</t>
  </si>
  <si>
    <t>445912E7DF4F3151D74282863C26B445912E7DF4F3151D7A4956C701E3</t>
  </si>
  <si>
    <t>천장 2회 노무비</t>
  </si>
  <si>
    <t>호표 50</t>
  </si>
  <si>
    <t>445912E7DF4F3151D7898269F4168</t>
  </si>
  <si>
    <t>445912E7DF4F3151D74282863C26B445912E7DF4F3151D7898269F4168</t>
  </si>
  <si>
    <t>에폭시 라이닝  바닥(하도+퍼티,연마+레기1회+롤러1회)  ㎡  건축 11-2-8   ( 호표 19 )</t>
  </si>
  <si>
    <t>건축 11-2-8</t>
  </si>
  <si>
    <t>에폭시 페인트칠 재료비</t>
  </si>
  <si>
    <t>콘크리트, 시멘트 모르타르용</t>
  </si>
  <si>
    <t>호표 51</t>
  </si>
  <si>
    <t>445912E7D651C95BFDB2C2EF4CD3C</t>
  </si>
  <si>
    <t>445912E7D651C95BFDC33009454BD445912E7D651C95BFDB2C2EF4CD3C</t>
  </si>
  <si>
    <t>에폭시 라이닝(레기칠 노무비)</t>
  </si>
  <si>
    <t>하도1회, 퍼티 및 연마, 에폭시 페인트 2회칠 기준</t>
  </si>
  <si>
    <t>호표 52</t>
  </si>
  <si>
    <t>445912E7D651C95BFDA062B1DB4CF</t>
  </si>
  <si>
    <t>445912E7D651C95BFDC33009454BD445912E7D651C95BFDA062B1DB4CF</t>
  </si>
  <si>
    <t>벽체틀 설치  50*50, @450*600  ㎡  건축 4-2-1   ( 호표 20 )</t>
  </si>
  <si>
    <t>건축 4-2-1</t>
  </si>
  <si>
    <t>각재</t>
  </si>
  <si>
    <t>각재, 외송</t>
  </si>
  <si>
    <t>재</t>
  </si>
  <si>
    <t>4370121747C80659A40C00E24B72ED2AF32C1</t>
  </si>
  <si>
    <t>4459129759D9B3513E1F10D03192B4370121747C80659A40C00E24B72ED2AF32C1</t>
  </si>
  <si>
    <t>자재 별도</t>
  </si>
  <si>
    <t>호표 53</t>
  </si>
  <si>
    <t>4459129759D9B156504E3B747A037</t>
  </si>
  <si>
    <t>4459129759D9B3513E1F10D03192B4459129759D9B156504E3B747A037</t>
  </si>
  <si>
    <t>방습거울설치 - STS 1.5mm  5mm, 틀 포함  M2     ( 호표 21 )</t>
  </si>
  <si>
    <t>거울</t>
  </si>
  <si>
    <t>거울, 1000*1000*5mm</t>
  </si>
  <si>
    <t>A * M2단가</t>
  </si>
  <si>
    <t>431F12F7E8C93950B354CE34CDDD6C336F7D7</t>
  </si>
  <si>
    <t>445912C786F5CA503AB9086400D13431F12F7E8C93950B354CE34CDDD6C336F7D7</t>
  </si>
  <si>
    <t>유리두께 5mm 이하</t>
  </si>
  <si>
    <t>호표 54</t>
  </si>
  <si>
    <t>445912C788BFE4593FC9FAD4D15AA</t>
  </si>
  <si>
    <t>445912C786F5CA503AB9086400D13445912C788BFE4593FC9FAD4D15AA</t>
  </si>
  <si>
    <t>445912C786F5CA503AB9086400D13445912877282215242C1C18C48D0F</t>
  </si>
  <si>
    <t>스테인리스강판</t>
  </si>
  <si>
    <t>스테인리스강판, STS304, 1.5mm</t>
  </si>
  <si>
    <t>4370121747C8075A094771333AA56F0B85E3C</t>
  </si>
  <si>
    <t>445912C786F5CA503AB9086400D134370121747C8075A094771333AA56F0B85E3C</t>
  </si>
  <si>
    <t>잡철물 제작 및 설치</t>
  </si>
  <si>
    <t>현장제작 설치, 경량철재</t>
  </si>
  <si>
    <t>호표 55</t>
  </si>
  <si>
    <t>445912A74CC6B451897E285CD3FB4</t>
  </si>
  <si>
    <t>445912C786F5CA503AB9086400D13445912A74CC6B451897E285CD3FB4</t>
  </si>
  <si>
    <t>경량스터드설치  C-STUD;100  ㎡     ( 호표 22 )</t>
  </si>
  <si>
    <t>C-RUNNER</t>
  </si>
  <si>
    <t>100*40*0.8t</t>
  </si>
  <si>
    <t>431F12F7EE515D5AEC6BDAA3237B81974E348</t>
  </si>
  <si>
    <t>445912F7C22E0E5E9A960E67B695E431F12F7EE515D5AEC6BDAA3237B81974E348</t>
  </si>
  <si>
    <t>C-STUD</t>
  </si>
  <si>
    <t>100*45*0.8t</t>
  </si>
  <si>
    <t>431F12F7EE515D5AEC6BDAA3111B5A222E44E</t>
  </si>
  <si>
    <t>445912F7C22E0E5E9A960E67B695E431F12F7EE515D5AEC6BDAA3111B5A222E44E</t>
  </si>
  <si>
    <t>STUD-SPACER</t>
  </si>
  <si>
    <t>SP-65,75</t>
  </si>
  <si>
    <t>431F12F7EE515D5AEC6BDAA300A434B18BE75</t>
  </si>
  <si>
    <t>445912F7C22E0E5E9A960E67B695E431F12F7EE515D5AEC6BDAA300A434B18BE75</t>
  </si>
  <si>
    <t>CORNER BEAD</t>
  </si>
  <si>
    <t>40*40*0.5t</t>
  </si>
  <si>
    <t>431F12F7EE515D5AEC6BDAA37B9B1857D632F</t>
  </si>
  <si>
    <t>445912F7C22E0E5E9A960E67B695E431F12F7EE515D5AEC6BDAA37B9B1857D632F</t>
  </si>
  <si>
    <t>세트앵커</t>
  </si>
  <si>
    <t>세트앵커, M12*L100mm</t>
  </si>
  <si>
    <t>43701207BE4E965CB88B0BC9D339EE6A6DBBF</t>
  </si>
  <si>
    <t>445912F7C22E0E5E9A960E67B695E43701207BE4E965CB88B0BC9D339EE6A6DBBF</t>
  </si>
  <si>
    <t>잡재료</t>
  </si>
  <si>
    <t>주재료비의 5%</t>
  </si>
  <si>
    <t>445912F7C22E0E5E9A960E67B695E45401257497B85563382E194F05001</t>
  </si>
  <si>
    <t>경량벽체철골틀 설치</t>
  </si>
  <si>
    <t>호표 56</t>
  </si>
  <si>
    <t>445912A74EF3A85A055EAB90B2384</t>
  </si>
  <si>
    <t>445912F7C22E0E5E9A960E67B695E445912A74EF3A85A055EAB90B2384</t>
  </si>
  <si>
    <t>MDF 설치  중밀도섬유판, 9.0*1220*2440mm  ㎡  건축 4-2-3   ( 호표 23 )</t>
  </si>
  <si>
    <t>MDF 설치</t>
  </si>
  <si>
    <t>중밀도섬유판, 9.0*1220*2440mm</t>
  </si>
  <si>
    <t>건축 4-2-3</t>
  </si>
  <si>
    <t>중밀도섬유판</t>
  </si>
  <si>
    <t>435512579999325EC179BA4647B79B0BD247A</t>
  </si>
  <si>
    <t>445912F7C07EE7505F04A97FCED6F435512579999325EC179BA4647B79B0BD247A</t>
  </si>
  <si>
    <t>벽체합판 설치</t>
  </si>
  <si>
    <t>합판 별도</t>
  </si>
  <si>
    <t>호표 57</t>
  </si>
  <si>
    <t>445912F7C07B135E2E3E82056AF30</t>
  </si>
  <si>
    <t>445912F7C07EE7505F04A97FCED6F445912F7C07B135E2E3E82056AF30</t>
  </si>
  <si>
    <t>석고판 나사고정설치(석고보드포함)  벽, 바탕용 9.5mm(2겹),일반석고판  ㎡     ( 호표 24 )</t>
  </si>
  <si>
    <t>석고판 나사고정설치(석고보드포함)</t>
  </si>
  <si>
    <t>석고보드</t>
  </si>
  <si>
    <t>석고보드, 평보드, 9.5*900*1800mm(㎡)</t>
  </si>
  <si>
    <t>4370121747CEAF5BAE280B38149122141A25E</t>
  </si>
  <si>
    <t>445912F7C07DDE563AF543718820A4370121747CEAF5BAE280B38149122141A25E</t>
  </si>
  <si>
    <t>주재료비의 3%</t>
  </si>
  <si>
    <t>445912F7C07DDE563AF543718820A45401257497B85563382E194F05001</t>
  </si>
  <si>
    <t>석고판 설치(나사고정) - 바탕용</t>
  </si>
  <si>
    <t>벽, 2겹 붙임</t>
  </si>
  <si>
    <t>호표 58</t>
  </si>
  <si>
    <t>445912F7C07DDE563AF5437188310</t>
  </si>
  <si>
    <t>445912F7C07DDE563AF543718820A445912F7C07DDE563AF5437188310</t>
  </si>
  <si>
    <t>벽, 합판붙임  보통합판 4.8mm  ㎡  건축 11-1-3.3   ( 호표 25 )</t>
  </si>
  <si>
    <t>건축 11-1-3.3</t>
  </si>
  <si>
    <t>보통합판</t>
  </si>
  <si>
    <t>보통합판, 1급, 4.8*1220*2440mm</t>
  </si>
  <si>
    <t>435512579999325EC1799FB0A0D98A6965370</t>
  </si>
  <si>
    <t>445912F7C07B135E2E3E82056AB5D435512579999325EC1799FB0A0D98A6965370</t>
  </si>
  <si>
    <t>445912F7C07B135E2E3E82056AB5D445912F7C07B135E2E3E82056AF30</t>
  </si>
  <si>
    <t>바탕고르기(설프레벨링)  바닥 6mm  ㎡     ( 호표 26 )</t>
  </si>
  <si>
    <t>모르타르</t>
  </si>
  <si>
    <t>모르타르, 자동수평모르타르, 일반용</t>
  </si>
  <si>
    <t>4370121747C92D5A0B7014E983D5669F6017D</t>
  </si>
  <si>
    <t>445912770CCC745E031E8AC0BE0F24370121747C92D5A0B7014E983D5669F6017D</t>
  </si>
  <si>
    <t>바탕 고르기</t>
  </si>
  <si>
    <t>바닥, 24mm 이하 기준, 62m2/일당</t>
  </si>
  <si>
    <t>호표 59</t>
  </si>
  <si>
    <t>445912D7F76C6E5E277D83395AB30</t>
  </si>
  <si>
    <t>445912770CCC745E031E8AC0BE0F2445912D7F76C6E5E277D83395AB30</t>
  </si>
  <si>
    <t>점자타일붙임(매립형)  300*300*18,Yellow  EA  건축 11-2,11-4   ( 호표 27 )</t>
  </si>
  <si>
    <t>300*300*18,Yellow</t>
  </si>
  <si>
    <t>건축 11-2,11-4</t>
  </si>
  <si>
    <t>매립식점자타일(YELLOW)-자재비</t>
  </si>
  <si>
    <t>세라믹 300x300*18</t>
  </si>
  <si>
    <t>4370121747CBDB5C5240CCC2D2C6CF301D945</t>
  </si>
  <si>
    <t>445912D7F76E1A5914BE998B584234370121747CBDB5C5240CCC2D2C6CF301D945</t>
  </si>
  <si>
    <t>모르타르 배합(배합품 포함)</t>
  </si>
  <si>
    <t>배합용적비 1:3, 시멘트, 모래 별도</t>
  </si>
  <si>
    <t>호표 60</t>
  </si>
  <si>
    <t>445912770CCC7053DB893FB11EF34</t>
  </si>
  <si>
    <t>445912D7F76E1A5914BE998B58423445912770CCC7053DB893FB11EF34</t>
  </si>
  <si>
    <t>445912D7F76E1A5914BE998B58423445912D7F76C6E5E277D83395AB30</t>
  </si>
  <si>
    <t>압착 붙이기, 바닥면, 바름두께 5mm</t>
  </si>
  <si>
    <t>0.04∼0.10 이하, 타일C, 백색줄눈</t>
  </si>
  <si>
    <t>호표 61</t>
  </si>
  <si>
    <t>445912D7F76E1A5914AC1EFB71F65</t>
  </si>
  <si>
    <t>445912D7F76E1A5914BE998B58423445912D7F76E1A5914AC1EFB71F65</t>
  </si>
  <si>
    <t>노임할증</t>
  </si>
  <si>
    <t>인력품의 35%</t>
  </si>
  <si>
    <t>445912D7F76E1A5914BE998B5842345401257497B85563382E194F05001</t>
  </si>
  <si>
    <t>화강석붙임(건식/앵커, 버너)  벽, 포천석 30mm  ㎡  공통 7-4-2   ( 호표 28 )</t>
  </si>
  <si>
    <t>공통 7-4-2</t>
  </si>
  <si>
    <t>자연석판석</t>
  </si>
  <si>
    <t>자연석판석, 버너마감, 30mm, 포천석판재</t>
  </si>
  <si>
    <t>4370121747CBDB5C7DB840803DD4B1C9D256B</t>
  </si>
  <si>
    <t>445912D7F4988B568F4A6D9E7B5FA4370121747CBDB5C7DB840803DD4B1C9D256B</t>
  </si>
  <si>
    <t>석재벽체시공비(t=30mm)</t>
  </si>
  <si>
    <t>건식(스텐앙카,코킹포함)</t>
  </si>
  <si>
    <t>445912F7C9585954D3D1DF17C9B37</t>
  </si>
  <si>
    <t>445912D7F4988B568F4A6D9E7B5FA445912F7C9585954D3D1DF17C9B37</t>
  </si>
  <si>
    <t>철재커텐박스(ㄱ자형)  100*50*1.2t,EGI강판(분체도장)  m     ( 호표 29 )</t>
  </si>
  <si>
    <t>전기아연도금강판(일면분체도장)(제작50%)</t>
  </si>
  <si>
    <t>1.2T</t>
  </si>
  <si>
    <t>호표 64</t>
  </si>
  <si>
    <t>445912A74CC028558EC2E2589AA01</t>
  </si>
  <si>
    <t>445912F7CB0BBB56705A22962CEA4445912A74CC028558EC2E2589AA01</t>
  </si>
  <si>
    <t>L-형강설치(제작10%)</t>
  </si>
  <si>
    <t>등변, L-25×25×3mm,녹막이1회</t>
  </si>
  <si>
    <t>호표 65</t>
  </si>
  <si>
    <t>445912A74CC028558EC2E23DCD7F9</t>
  </si>
  <si>
    <t>445912F7CB0BBB56705A22962CEA4445912A74CC028558EC2E23DCD7F9</t>
  </si>
  <si>
    <t>등변, L-30×30×3mm,녹막이1회</t>
  </si>
  <si>
    <t>호표 66</t>
  </si>
  <si>
    <t>445912A74CC028558EC2E23DCD425</t>
  </si>
  <si>
    <t>445912F7CB0BBB56705A22962CEA4445912A74CC028558EC2E23DCD425</t>
  </si>
  <si>
    <t>커튼박스보강 PL</t>
  </si>
  <si>
    <t>W30*2.3T,방청</t>
  </si>
  <si>
    <t>호표 67</t>
  </si>
  <si>
    <t>445912A74CC028558EC2E258B5980</t>
  </si>
  <si>
    <t>445912F7CB0BBB56705A22962CEA4445912A74CC028558EC2E258B5980</t>
  </si>
  <si>
    <t>건설폐기물 분류비  성상별  ㎥     ( 호표 30 )</t>
  </si>
  <si>
    <t>굴착기(타이어)</t>
  </si>
  <si>
    <t>1.0㎥</t>
  </si>
  <si>
    <t>HR</t>
  </si>
  <si>
    <t>호표 78</t>
  </si>
  <si>
    <t>434412D79FCB8A508EFAC8605F9A0C43971C682</t>
  </si>
  <si>
    <t>4458121738DEB855DE6AD64024B99434412D79FCB8A508EFAC8605F9A0C43971C682</t>
  </si>
  <si>
    <t>4458121738DEB855DE6AD64024B99448B124788E68050EE771C9A1CBBA1E9B3948</t>
  </si>
  <si>
    <t>콘크리트절단  T=200mm이하  M  건축 20-1-3   ( 호표 31 )</t>
  </si>
  <si>
    <t>건축 20-1-3</t>
  </si>
  <si>
    <t>SAW BLADE</t>
  </si>
  <si>
    <t>도로용블레이드, 16"*3.2mm</t>
  </si>
  <si>
    <t>43671297ECE9BB520676A9B322B4889D94CD2</t>
  </si>
  <si>
    <t>4458121738DC88594DB17CADCAEF343671297ECE9BB520676A9B322B4889D94CD2</t>
  </si>
  <si>
    <t>공통자재</t>
  </si>
  <si>
    <t>보충수</t>
  </si>
  <si>
    <t>ℓ</t>
  </si>
  <si>
    <t>441012579ACC9352203B3377B5B5D874E520D</t>
  </si>
  <si>
    <t>4458121738DC88594DB17CADCAEF3441012579ACC9352203B3377B5B5D874E520D</t>
  </si>
  <si>
    <t>4458121738DC88594DB17CADCAEF3448B124788E68050EE771C9A1CBBA1E9B3948</t>
  </si>
  <si>
    <t>인력품의 5%</t>
  </si>
  <si>
    <t>4458121738DC88594DB17CADCAEF345401257497B85563382E194F05001</t>
  </si>
  <si>
    <t>커터(콘크리트 및 아스팔트용)</t>
  </si>
  <si>
    <t>320∼400mm</t>
  </si>
  <si>
    <t>호표 79</t>
  </si>
  <si>
    <t>434412D79FCB8E5E1B3489B9A9F4CA1374AAF0B</t>
  </si>
  <si>
    <t>4458121738DC88594DB17CADCAEF3434412D79FCB8E5E1B3489B9A9F4CA1374AAF0B</t>
  </si>
  <si>
    <t>콘크리트구조물 헐기(인력)  소형브레이커(전기식), 철근, 2.3m3/일당  ㎥  유지 3-1-1   ( 호표 32 )</t>
  </si>
  <si>
    <t>유지 3-1-1</t>
  </si>
  <si>
    <t>착암공</t>
  </si>
  <si>
    <t>448B124788E68050EE771C9A1CBBA1E9B38A6</t>
  </si>
  <si>
    <t>4458121738DC8859687C537F7760F448B124788E68050EE771C9A1CBBA1E9B38A6</t>
  </si>
  <si>
    <t>4458121738DC8859687C537F7760F448B124788E68050EE771C9A1CBBA1E9B3948</t>
  </si>
  <si>
    <t>소형브레이커(전기식)</t>
  </si>
  <si>
    <t>1.5kw</t>
  </si>
  <si>
    <t>호표 80</t>
  </si>
  <si>
    <t>434412D79FCB8F58E40F5AF700A513718816246</t>
  </si>
  <si>
    <t>4458121738DC8859687C537F7760F434412D79FCB8F58E40F5AF700A513718816246</t>
  </si>
  <si>
    <t>인력품의 1%</t>
  </si>
  <si>
    <t>4458121738DC8859687C537F7760F45401257497B85563382E194F05001</t>
  </si>
  <si>
    <t>금속천장판 해체  해체재 재사용 안 함  ㎡     ( 호표 33 )</t>
  </si>
  <si>
    <t>내장공</t>
  </si>
  <si>
    <t>448B124788E68050EE771C9A1CBBA1E9B3A50</t>
  </si>
  <si>
    <t>4458121738D70B51C81DD4AF6EF94448B124788E68050EE771C9A1CBBA1E9B3A50</t>
  </si>
  <si>
    <t>4458121738D70B51C81DD4AF6EF94448B124788E68050EE771C9A1CBBA1E9B3948</t>
  </si>
  <si>
    <t>경량천장철골틀 해체    ㎡  유지 3-2-3   ( 호표 34 )</t>
  </si>
  <si>
    <t>경량천장철골틀 해체</t>
  </si>
  <si>
    <t>유지 3-2-3</t>
  </si>
  <si>
    <t>4458121738D70B51C81DCA30CBD4E448B124788E68050EE771C9A1CBBA1E9B3A50</t>
  </si>
  <si>
    <t>4458121738D70B51C81DCA30CBD4E448B124788E68050EE771C9A1CBBA1E9B3948</t>
  </si>
  <si>
    <t>인력품의 2%</t>
  </si>
  <si>
    <t>4458121738D70B51C81DCA30CBD4E45401257497B85563382E194F05001</t>
  </si>
  <si>
    <t>PVC계바닥재 해체    ㎡  유지 3-2-8   ( 호표 35 )</t>
  </si>
  <si>
    <t>PVC계바닥재 해체</t>
  </si>
  <si>
    <t>유지 3-2-8</t>
  </si>
  <si>
    <t>4458121738D70B51C81D72172905D448B124788E68050EE771C9A1CBBA1E9B3A50</t>
  </si>
  <si>
    <t>4458121738D70B51C81D72172905D448B124788E68050EE771C9A1CBBA1E9B3948</t>
  </si>
  <si>
    <t>스텐레스창호(유리포함) 철거    ㎡     ( 호표 36 )</t>
  </si>
  <si>
    <t>4458121738D70B51C8039D0DAC86A448B124788E68050EE771C9A1CBBA1E9B3B73</t>
  </si>
  <si>
    <t>4458121738D70B51C8039D0DAC86A448B124788E68050EE771C9A1CBBA1E9B3948</t>
  </si>
  <si>
    <t>벽화강석건식철거  T=30  ㎡     ( 호표 37 )</t>
  </si>
  <si>
    <t>벽체시공비(t=25mm)</t>
  </si>
  <si>
    <t>445912F7C9585954D3D1DF17F6F96</t>
  </si>
  <si>
    <t>4458121738D70B51C8039D3930855445912F7C9585954D3D1DF17F6F96</t>
  </si>
  <si>
    <t>기존바테이블 철거  700*1200  m     ( 호표 38 )</t>
  </si>
  <si>
    <t>4458121738D70B51C8039D3953654448B124788E68050EE771C9A1CBBA1E9B3A50</t>
  </si>
  <si>
    <t>기존커텐박스 철거    M     ( 호표 39 )</t>
  </si>
  <si>
    <t>철공</t>
  </si>
  <si>
    <t>448B124788E68050EE771C9A1CBBA1E9B3943</t>
  </si>
  <si>
    <t>4458121738D70B51C8039D394106E448B124788E68050EE771C9A1CBBA1E9B3943</t>
  </si>
  <si>
    <t>기존롤브라인드 철거    ㎡     ( 호표 40 )</t>
  </si>
  <si>
    <t>4458121738D70B51C8039D39B44BE448B124788E68050EE771C9A1CBBA1E9B3948</t>
  </si>
  <si>
    <t>기존점자블록 철거  300*300  EA     ( 호표 41 )</t>
  </si>
  <si>
    <t>타일 철거 - 바닥</t>
  </si>
  <si>
    <t>압착붙이기</t>
  </si>
  <si>
    <t>호표 81</t>
  </si>
  <si>
    <t>4458121738D70B51C81D61B28691A</t>
  </si>
  <si>
    <t>4458121738D70B51C8039D39B45454458121738D70B51C81D61B28691A</t>
  </si>
  <si>
    <t>인력품의 30%</t>
  </si>
  <si>
    <t>4458121738D70B51C8039D39B454545401257497B85563382E194F05001</t>
  </si>
  <si>
    <t>강관 조립말비계(이동식)설치 및 해체  높이 2m, 노무비  대  공통 2-7-4   ( 호표 42 )</t>
  </si>
  <si>
    <t>공통 2-7-4</t>
  </si>
  <si>
    <t>비계공</t>
  </si>
  <si>
    <t>448B124788E68050EE771C9A1CBBA1E9B394C</t>
  </si>
  <si>
    <t>44591217A4431658EA5CA9B682B4D448B124788E68050EE771C9A1CBBA1E9B394C</t>
  </si>
  <si>
    <t>44591217A4431658EA5CA9B682B4D448B124788E68050EE771C9A1CBBA1E9B3948</t>
  </si>
  <si>
    <t>수밀코킹  재료비 별도  M  건축 6-6-1   ( 호표 43 )</t>
  </si>
  <si>
    <t>코킹공</t>
  </si>
  <si>
    <t>기타 직종</t>
  </si>
  <si>
    <t>448B124788E68050EE775A470F48B05D2240B</t>
  </si>
  <si>
    <t>445912877280735498F67C2B8BDCF448B124788E68050EE775A470F48B05D2240B</t>
  </si>
  <si>
    <t>목재창호 설치 / 여닫이  창호면적 m2, 1.0 ~ 3.0 이하  개소  건축 10-1-1   ( 호표 44 )</t>
  </si>
  <si>
    <t>건축 10-1-1</t>
  </si>
  <si>
    <t>445912C78EC4D5534493D8EDAE0BF448B124788E68050EE771C9A1CBBA1E9B3B73</t>
  </si>
  <si>
    <t>445912C78EC4D5534493D8EDAE0BF448B124788E68050EE771C9A1CBBA1E9B3948</t>
  </si>
  <si>
    <t>인력품의 3%</t>
  </si>
  <si>
    <t>445912C78EC4D5534493D8EDAE0BF45401257497B85563382E194F05001</t>
  </si>
  <si>
    <t>걸레받이용 페인트칠 재료비  붓칠, 2회  M2     ( 호표 45 )</t>
  </si>
  <si>
    <t>아크릴수지페인트</t>
  </si>
  <si>
    <t>아크릴수지페인트, KSM6020-2종1급, 흑색</t>
  </si>
  <si>
    <t>43701207BDA34E5904A1AFBA2F1293D083AAC</t>
  </si>
  <si>
    <t>445912E7DEA4EC57AE62C803AEAC643701207BDA34E5904A1AFBA2F1293D083AAC</t>
  </si>
  <si>
    <t>시너</t>
  </si>
  <si>
    <t>시너, KSM6060, 1종</t>
  </si>
  <si>
    <t>43701207BDA34E59D0105AECEE1852AF28F3B</t>
  </si>
  <si>
    <t>445912E7DEA4EC57AE62C803AEAC643701207BDA34E59D0105AECEE1852AF28F3B</t>
  </si>
  <si>
    <t>걸레받이용 페인트칠  붓칠 2회 노무비  M2  건축 11-2-10   ( 호표 46 )</t>
  </si>
  <si>
    <t>도장공</t>
  </si>
  <si>
    <t>448B124788E68050EE771C9A1CBBA1E9B3B7E</t>
  </si>
  <si>
    <t>445912E7DEA4EC57AE62C81C054A3448B124788E68050EE771C9A1CBBA1E9B3B7E</t>
  </si>
  <si>
    <t>445912E7DEA4EC57AE62C81C054A3448B124788E68050EE771C9A1CBBA1E9B3948</t>
  </si>
  <si>
    <t>공구손료 및 잡재료비</t>
  </si>
  <si>
    <t>445912E7DEA4EC57AE62C81C054A345401257497B85563382E194F05001</t>
  </si>
  <si>
    <t>수성페인트 롤러칠 재료비  내부, 2회, 친환경페인트  M2  건축 11-2-2   ( 호표 47 )</t>
  </si>
  <si>
    <t>건축 11-2-2</t>
  </si>
  <si>
    <t>수성페인트</t>
  </si>
  <si>
    <t>수성페인트, 친환경, 내부</t>
  </si>
  <si>
    <t>43701207BDA34E5904A10F49870583F5BDFE9</t>
  </si>
  <si>
    <t>445912E7DF4F3151D7A4956C701E343701207BDA34E5904A10F49870583F5BDFE9</t>
  </si>
  <si>
    <t>수성페인트 롤러칠  2회 노무비  M2  건축 11-2-2   ( 호표 48 )</t>
  </si>
  <si>
    <t>445912E7DF4F3151D7FCA4966D3ED448B124788E68050EE771C9A1CBBA1E9B3B7E</t>
  </si>
  <si>
    <t>445912E7DF4F3151D7FCA4966D3ED448B124788E68050EE771C9A1CBBA1E9B3948</t>
  </si>
  <si>
    <t>445912E7DF4F3151D7FCA4966D3ED45401257497B85563382E194F05001</t>
  </si>
  <si>
    <t>con'c, mortar면 바탕만들기  내천장 친환경 노무비  ㎡  건축 11-1-1   ( 호표 49 )</t>
  </si>
  <si>
    <t>건축 11-1-1</t>
  </si>
  <si>
    <t>퍼티</t>
  </si>
  <si>
    <t>퍼티, 친환경, 내부</t>
  </si>
  <si>
    <t>43701207BDA2A95DED70F43C07789066A522B</t>
  </si>
  <si>
    <t>445912E7CF230252FF57670FB0AAE43701207BDA2A95DED70F43C07789066A522B</t>
  </si>
  <si>
    <t>445912E7CF230252FF57670FB0AAE448B124788E68050EE771C9A1CBBA1E9B3B7E</t>
  </si>
  <si>
    <t>445912E7CF230252FF57670FB0AAE448B124788E68050EE771C9A1CBBA1E9B3948</t>
  </si>
  <si>
    <t>인력품의 20%</t>
  </si>
  <si>
    <t>445912E7CF230252FF57670FB0AAE45401257497B85563382E194F05001</t>
  </si>
  <si>
    <t>445912E7CF230252FF57670FB0AAE45401257497B85563382E194F06002</t>
  </si>
  <si>
    <t>수성페인트 롤러칠  천장 2회 노무비  M2  건축 11-2-2   ( 호표 50 )</t>
  </si>
  <si>
    <t>445912E7DF4F3151D7898269F4168448B124788E68050EE771C9A1CBBA1E9B3B7E</t>
  </si>
  <si>
    <t>445912E7DF4F3151D7898269F4168448B124788E68050EE771C9A1CBBA1E9B3948</t>
  </si>
  <si>
    <t>445912E7DF4F3151D7898269F416845401257497B85563382E194F06002</t>
  </si>
  <si>
    <t>445912E7DF4F3151D7898269F416845401257497B85563382E194F05001</t>
  </si>
  <si>
    <t>에폭시 페인트칠 재료비  콘크리트, 시멘트 모르타르용  M2     ( 호표 51 )</t>
  </si>
  <si>
    <t>유니폭시 투명라이닝</t>
  </si>
  <si>
    <t>후막형 투명 에폭시 바닥마감재(2~3mm)</t>
  </si>
  <si>
    <t>43701207BDA34E5904A134BACDE7DD428A5F8</t>
  </si>
  <si>
    <t>445912E7D651C95BFDB2C2EF4CD3C43701207BDA34E5904A134BACDE7DD428A5F8</t>
  </si>
  <si>
    <t>유니폭시 하도100</t>
  </si>
  <si>
    <t>콘크리트, 시멘트 하도(일반)</t>
  </si>
  <si>
    <t>43701207BDA34E5904A134BACDE7DD428A4D7</t>
  </si>
  <si>
    <t>445912E7D651C95BFDB2C2EF4CD3C43701207BDA34E5904A134BACDE7DD428A4D7</t>
  </si>
  <si>
    <t>445912E7D651C95BFDB2C2EF4CD3C43701207BDA34E59D0105AECEE1852AF28F3B</t>
  </si>
  <si>
    <t>에폭시 라이닝(레기칠 노무비)  하도1회, 퍼티 및 연마, 에폭시 페인트 2회칠 기준  M2  건축 11-2-8   ( 호표 52 )</t>
  </si>
  <si>
    <t>445912E7D651C95BFDA062B1DB4CF448B124788E68050EE771C9A1CBBA1E9B3B7E</t>
  </si>
  <si>
    <t>445912E7D651C95BFDA062B1DB4CF448B124788E68050EE771C9A1CBBA1E9B3948</t>
  </si>
  <si>
    <t>445912E7D651C95BFDA062B1DB4CF45401257497B85563382E194F05001</t>
  </si>
  <si>
    <t>벽체틀 설치  자재 별도  ㎡  건축 4-2-1   ( 호표 53 )</t>
  </si>
  <si>
    <t>건축목공</t>
  </si>
  <si>
    <t>448B124788E68050EE771C9A1CBBA1E9B3B74</t>
  </si>
  <si>
    <t>4459129759D9B156504E3B747A037448B124788E68050EE771C9A1CBBA1E9B3B74</t>
  </si>
  <si>
    <t>4459129759D9B156504E3B747A037448B124788E68050EE771C9A1CBBA1E9B3948</t>
  </si>
  <si>
    <t>4459129759D9B156504E3B747A03745401257497B85563382E194F05001</t>
  </si>
  <si>
    <t>창호유리설치 / 판유리  유리두께 5mm 이하  ㎡  건축 10-3-1   ( 호표 54 )</t>
  </si>
  <si>
    <t>445912C788BFE4593FC9FAD4D15AA448B124788E68050EE771C9A1CBBA1E9B3B72</t>
  </si>
  <si>
    <t>445912C788BFE4593FC9FAD4D15AA448B124788E68050EE771C9A1CBBA1E9B3948</t>
  </si>
  <si>
    <t>잡철물 제작 및 설치  현장제작 설치, 경량철재  kg  건축 8-3-1   ( 호표 55 )</t>
  </si>
  <si>
    <t>건축 8-3-1</t>
  </si>
  <si>
    <t>445912A74CC6B451897E285CD3FB4448B124788E68050EE771C9A1CBBA1E9B3943</t>
  </si>
  <si>
    <t>용접공</t>
  </si>
  <si>
    <t>448B124788E68050EE771C9A1CBBA1E9B38A1</t>
  </si>
  <si>
    <t>445912A74CC6B451897E285CD3FB4448B124788E68050EE771C9A1CBBA1E9B38A1</t>
  </si>
  <si>
    <t>특별인부</t>
  </si>
  <si>
    <t>448B124788E68050EE771C9A1CBBA1E9B3949</t>
  </si>
  <si>
    <t>445912A74CC6B451897E285CD3FB4448B124788E68050EE771C9A1CBBA1E9B3949</t>
  </si>
  <si>
    <t>445912A74CC6B451897E285CD3FB4448B124788E68050EE771C9A1CBBA1E9B3948</t>
  </si>
  <si>
    <t>445912A74CC6B451897E285CD3FB445401257497B85563382E194F05001</t>
  </si>
  <si>
    <t>445912A74CC6B451897E285CD3FB445401257497B85563382E194F06002</t>
  </si>
  <si>
    <t>경량벽체철골틀 설치    M2  건축 8-2-5   ( 호표 56 )</t>
  </si>
  <si>
    <t>건축 8-2-5</t>
  </si>
  <si>
    <t>445912A74EF3A85A055EAB90B2384448B124788E68050EE771C9A1CBBA1E9B3A50</t>
  </si>
  <si>
    <t>445912A74EF3A85A055EAB90B2384448B124788E68050EE771C9A1CBBA1E9B3948</t>
  </si>
  <si>
    <t>인력품의 6%</t>
  </si>
  <si>
    <t>445912A74EF3A85A055EAB90B238445401257497B85563382E194F05001</t>
  </si>
  <si>
    <t>벽체합판 설치  합판 별도  ㎡  건축 4-2-3   ( 호표 57 )</t>
  </si>
  <si>
    <t>445912F7C07B135E2E3E82056AF30448B124788E68050EE771C9A1CBBA1E9B3B74</t>
  </si>
  <si>
    <t>445912F7C07B135E2E3E82056AF30448B124788E68050EE771C9A1CBBA1E9B3948</t>
  </si>
  <si>
    <t>445912F7C07B135E2E3E82056AF3045401257497B85563382E194F05001</t>
  </si>
  <si>
    <t>석고판 설치(나사고정) - 바탕용  벽, 2겹 붙임  ㎡  건축 5-3-1   ( 호표 58 )</t>
  </si>
  <si>
    <t>건축 5-3-1</t>
  </si>
  <si>
    <t>445912F7C07DDE563AF5437188310448B124788E68050EE771C9A1CBBA1E9B3A50</t>
  </si>
  <si>
    <t>445912F7C07DDE563AF5437188310448B124788E68050EE771C9A1CBBA1E9B3948</t>
  </si>
  <si>
    <t>445912F7C07DDE563AF543718831045401257497B85563382E194F05001</t>
  </si>
  <si>
    <t>바탕 고르기  바닥, 24mm 이하 기준, 62m2/일당  ㎡  건축 3-1-1   ( 호표 59 )</t>
  </si>
  <si>
    <t>건축 3-1-1</t>
  </si>
  <si>
    <t>445912D7F76C6E5E277D83395AB30448B124788E68050EE771C9A1CBBA1E9B3B70</t>
  </si>
  <si>
    <t>445912D7F76C6E5E277D83395AB30448B124788E68050EE771C9A1CBBA1E9B3948</t>
  </si>
  <si>
    <t>445912D7F76C6E5E277D83395AB3045401257497B85563382E194F05001</t>
  </si>
  <si>
    <t>모르타르 배합(배합품 포함)  배합용적비 1:3, 시멘트, 모래 별도  ㎥  건축 9-1-1   ( 호표 60 )</t>
  </si>
  <si>
    <t>건축 9-1-1</t>
  </si>
  <si>
    <t>시멘트</t>
  </si>
  <si>
    <t>시멘트(별도)</t>
  </si>
  <si>
    <t>별도</t>
  </si>
  <si>
    <t>4370121747C92D5A30C6A7372825FFF3F98DE</t>
  </si>
  <si>
    <t>445912770CCC7053DB893FB11EF344370121747C92D5A30C6A7372825FFF3F98DE</t>
  </si>
  <si>
    <t>모래</t>
  </si>
  <si>
    <t>(별도)</t>
  </si>
  <si>
    <t>M3</t>
  </si>
  <si>
    <t>43551257999AD6546162ED87546889C4EC2AC</t>
  </si>
  <si>
    <t>445912770CCC7053DB893FB11EF3443551257999AD6546162ED87546889C4EC2AC</t>
  </si>
  <si>
    <t>445912770CCC7053DB893FB11EF34448B124788E68050EE771C9A1CBBA1E9B3948</t>
  </si>
  <si>
    <t>압착 붙이기, 바닥면, 바름두께 5mm  0.04∼0.10 이하, 타일C, 백색줄눈  ㎡  건축 3-2-2, -1-2   ( 호표 61 )</t>
  </si>
  <si>
    <t>건축 3-2-2, -1-2</t>
  </si>
  <si>
    <t>타일시멘트</t>
  </si>
  <si>
    <t>타일시멘트, 압착용, 회색</t>
  </si>
  <si>
    <t>4370121747C92D5A30C6A7372825FF9975AE9</t>
  </si>
  <si>
    <t>445912D7F76E1A5914AC1EFB71F654370121747C92D5A30C6A7372825FF9975AE9</t>
  </si>
  <si>
    <t>타일시멘트, 줄눈용, 백색</t>
  </si>
  <si>
    <t>4370121747C92D5A30C6A7372825FF9987A59</t>
  </si>
  <si>
    <t>445912D7F76E1A5914AC1EFB71F654370121747C92D5A30C6A7372825FF9987A59</t>
  </si>
  <si>
    <t>타일 붙임 / 압착 붙이기</t>
  </si>
  <si>
    <t>바닥, 타일 0.04 ~ 0.10m2 이하, 18m2/일당</t>
  </si>
  <si>
    <t>호표 62</t>
  </si>
  <si>
    <t>445912D7F76E1A590A1A962D11898</t>
  </si>
  <si>
    <t>445912D7F76E1A5914AC1EFB71F65445912D7F76E1A590A1A962D11898</t>
  </si>
  <si>
    <t>타일줄눈 설치 / 바닥면</t>
  </si>
  <si>
    <t>타일규격 m2, 0.04 ∼ 0.10 이하</t>
  </si>
  <si>
    <t>호표 63</t>
  </si>
  <si>
    <t>445912D7F76C675B44EDB58317E56</t>
  </si>
  <si>
    <t>445912D7F76E1A5914AC1EFB71F65445912D7F76C675B44EDB58317E56</t>
  </si>
  <si>
    <t>타일 붙임 / 압착 붙이기  바닥, 타일 0.04 ~ 0.10m2 이하, 18m2/일당  M2  건축 3-2-2   ( 호표 62 )</t>
  </si>
  <si>
    <t>건축 3-2-2</t>
  </si>
  <si>
    <t>타일공</t>
  </si>
  <si>
    <t>448B124788E68050EE771C9A1CBBA1E9B3B7F</t>
  </si>
  <si>
    <t>445912D7F76E1A590A1A962D11898448B124788E68050EE771C9A1CBBA1E9B3B7F</t>
  </si>
  <si>
    <t>445912D7F76E1A590A1A962D11898448B124788E68050EE771C9A1CBBA1E9B3948</t>
  </si>
  <si>
    <t>445912D7F76E1A590A1A962D1189845401257497B85563382E194F06002</t>
  </si>
  <si>
    <t>타일줄눈 설치 / 바닥면  타일규격 m2, 0.04 ∼ 0.10 이하  ㎡  건축 3-1-2   ( 호표 63 )</t>
  </si>
  <si>
    <t>건축 3-1-2</t>
  </si>
  <si>
    <t>줄눈공</t>
  </si>
  <si>
    <t>448B124788E68050EE771C9A1CBBA1E9B3A54</t>
  </si>
  <si>
    <t>445912D7F76C675B44EDB58317E56448B124788E68050EE771C9A1CBBA1E9B3A54</t>
  </si>
  <si>
    <t>전기아연도금강판(일면분체도장)(제작50%)  1.2T  ㎡     ( 호표 64 )</t>
  </si>
  <si>
    <t>아연도금박판</t>
  </si>
  <si>
    <t>아연도금박판, 전기아연도, 1.00∼2.40mm</t>
  </si>
  <si>
    <t>4370121747C8075A7C3C57074488C70CE9091</t>
  </si>
  <si>
    <t>445912A74CC028558EC2E2589AA014370121747C8075A7C3C57074488C70CE9091</t>
  </si>
  <si>
    <t>분체도장</t>
  </si>
  <si>
    <t>철재면</t>
  </si>
  <si>
    <t>호표 68</t>
  </si>
  <si>
    <t>445912E7DEA5F75C95C8233057B1B</t>
  </si>
  <si>
    <t>445912A74CC028558EC2E2589AA01445912E7DEA5F75C95C8233057B1B</t>
  </si>
  <si>
    <t>철강설, 고철, 작업설부산물</t>
  </si>
  <si>
    <t>435512579992805EE2A07B011676A840248A6</t>
  </si>
  <si>
    <t>445912A74CC028558EC2E2589AA01435512579992805EE2A07B011676A840248A6</t>
  </si>
  <si>
    <t>잡철물 현장제작 - 경량철재</t>
  </si>
  <si>
    <t>현장제작설치 x 80%기준</t>
  </si>
  <si>
    <t>호표 69</t>
  </si>
  <si>
    <t>445912A74CC6B451897E4B11B252C</t>
  </si>
  <si>
    <t>445912A74CC028558EC2E2589AA01445912A74CC6B451897E4B11B252C</t>
  </si>
  <si>
    <t>잡철물 현장설치 - 경량철재</t>
  </si>
  <si>
    <t>현장제작설치 x 20%기준</t>
  </si>
  <si>
    <t>호표 70</t>
  </si>
  <si>
    <t>445912A74CC6B451897E4B69D3F56</t>
  </si>
  <si>
    <t>445912A74CC028558EC2E2589AA01445912A74CC6B451897E4B69D3F56</t>
  </si>
  <si>
    <t>L-형강설치(제작10%)  등변, L-25×25×3mm,녹막이1회  m     ( 호표 65 )</t>
  </si>
  <si>
    <t>ㄱ형강</t>
  </si>
  <si>
    <t>ㄱ형강, 등변, 25*25*3mm</t>
  </si>
  <si>
    <t>4370121747C8045EBC71D83B01BF2F2CE60E0</t>
  </si>
  <si>
    <t>445912A74CC028558EC2E23DCD7F94370121747C8045EBC71D83B01BF2F2CE60E0</t>
  </si>
  <si>
    <t>녹막이페인트 붓칠</t>
  </si>
  <si>
    <t>철재면, 1회 2종</t>
  </si>
  <si>
    <t>호표 71</t>
  </si>
  <si>
    <t>445912E7DD81BF511996F61878678</t>
  </si>
  <si>
    <t>445912A74CC028558EC2E23DCD7F9445912E7DD81BF511996F61878678</t>
  </si>
  <si>
    <t>445912A74CC028558EC2E23DCD7F9435512579992805EE2A07B011676A840248A6</t>
  </si>
  <si>
    <t>잡철물 현장제작 - 일반철재</t>
  </si>
  <si>
    <t>호표 72</t>
  </si>
  <si>
    <t>445912A74CC6B451897E4B3C9409E</t>
  </si>
  <si>
    <t>445912A74CC028558EC2E23DCD7F9445912A74CC6B451897E4B3C9409E</t>
  </si>
  <si>
    <t>잡철물 현장설치 - 일반철재</t>
  </si>
  <si>
    <t>호표 73</t>
  </si>
  <si>
    <t>445912A74CC6B451897E4B07542AD</t>
  </si>
  <si>
    <t>445912A74CC028558EC2E23DCD7F9445912A74CC6B451897E4B07542AD</t>
  </si>
  <si>
    <t>L-형강설치(제작10%)  등변, L-30×30×3mm,녹막이1회  m     ( 호표 66 )</t>
  </si>
  <si>
    <t>ㄱ형강, 등변, 30*30*3mm</t>
  </si>
  <si>
    <t>4370121747C8045EBC71D83B01BF2F2CE60E7</t>
  </si>
  <si>
    <t>445912A74CC028558EC2E23DCD4254370121747C8045EBC71D83B01BF2F2CE60E7</t>
  </si>
  <si>
    <t>445912A74CC028558EC2E23DCD425445912E7DD81BF511996F61878678</t>
  </si>
  <si>
    <t>445912A74CC028558EC2E23DCD425435512579992805EE2A07B011676A840248A6</t>
  </si>
  <si>
    <t>445912A74CC028558EC2E23DCD425445912A74CC6B451897E4B3C9409E</t>
  </si>
  <si>
    <t>445912A74CC028558EC2E23DCD425445912A74CC6B451897E4B07542AD</t>
  </si>
  <si>
    <t>커튼박스보강 PL  W30*2.3T,방청  m     ( 호표 67 )</t>
  </si>
  <si>
    <t>일반강판</t>
  </si>
  <si>
    <t>2.3T,방청</t>
  </si>
  <si>
    <t>호표 74</t>
  </si>
  <si>
    <t>445912A74CC028558EC2E258B5986</t>
  </si>
  <si>
    <t>445912A74CC028558EC2E258B5980445912A74CC028558EC2E258B5986</t>
  </si>
  <si>
    <t>분체도장  철재면  ㎡  건축 18-14   ( 호표 68 )</t>
  </si>
  <si>
    <t>건축 18-14</t>
  </si>
  <si>
    <t>분체도료</t>
  </si>
  <si>
    <t>메라톱 백색(소부도료)</t>
  </si>
  <si>
    <t>43701207BDA34E5904A134BACDE7DD429488C</t>
  </si>
  <si>
    <t>445912E7DEA5F75C95C8233057B1B43701207BDA34E5904A134BACDE7DD429488C</t>
  </si>
  <si>
    <t>건축다용도 하도</t>
  </si>
  <si>
    <t>프라이머</t>
  </si>
  <si>
    <t>43701207BDA34E5904A134BACDE7DD429488B</t>
  </si>
  <si>
    <t>445912E7DEA5F75C95C8233057B1B43701207BDA34E5904A134BACDE7DD429488B</t>
  </si>
  <si>
    <t>445912E7DEA5F75C95C8233057B1B43701207BDA34E59D0105AECEE1852AF28F3B</t>
  </si>
  <si>
    <t>445912E7DEA5F75C95C8233057B1B448B124788E68050EE771C9A1CBBA1E9B3B7E</t>
  </si>
  <si>
    <t>445912E7DEA5F75C95C8233057B1B448B124788E68050EE771C9A1CBBA1E9B3948</t>
  </si>
  <si>
    <t>445912E7DEA5F75C95C8233057B1B45401257497B85563382E194F05001</t>
  </si>
  <si>
    <t>잡철물 현장제작 - 경량철재  현장제작설치 x 80%기준  kg     ( 호표 69 )</t>
  </si>
  <si>
    <t>445912A74CC6B451897E4B11B252C445912A74CC6B451897E285CD3FB4</t>
  </si>
  <si>
    <t>잡철물 현장설치 - 경량철재  현장제작설치 x 20%기준  kg     ( 호표 70 )</t>
  </si>
  <si>
    <t>445912A74CC6B451897E4B69D3F56445912A74CC6B451897E285CD3FB4</t>
  </si>
  <si>
    <t>녹막이페인트 붓칠  철재면, 1회 2종  ㎡  건축 11-2-6   ( 호표 71 )</t>
  </si>
  <si>
    <t>건축 11-2-6</t>
  </si>
  <si>
    <t>녹막이 페인트칠</t>
  </si>
  <si>
    <t>철재면 1회 노무비</t>
  </si>
  <si>
    <t>호표 75</t>
  </si>
  <si>
    <t>445912E7DD81BF5119847B0B4EC20</t>
  </si>
  <si>
    <t>445912E7DD81BF511996F61878678445912E7DD81BF5119847B0B4EC20</t>
  </si>
  <si>
    <t>녹막이 페인트칠 재료비(20년 품셈기준)</t>
  </si>
  <si>
    <t>철재면, 1회, 2종</t>
  </si>
  <si>
    <t>호표 76</t>
  </si>
  <si>
    <t>445912E7DD81BF5119846A9439FDB</t>
  </si>
  <si>
    <t>445912E7DD81BF511996F61878678445912E7DD81BF5119846A9439FDB</t>
  </si>
  <si>
    <t>잡철물 현장제작 - 일반철재  현장제작설치 x 80%기준  kg     ( 호표 72 )</t>
  </si>
  <si>
    <t>현장제작 설치, 일반철재</t>
  </si>
  <si>
    <t>호표 77</t>
  </si>
  <si>
    <t>445912A74CC6B451897E0D751A0BE</t>
  </si>
  <si>
    <t>445912A74CC6B451897E4B3C9409E445912A74CC6B451897E0D751A0BE</t>
  </si>
  <si>
    <t>잡철물 현장설치 - 일반철재  현장제작설치 x 20%기준  kg     ( 호표 73 )</t>
  </si>
  <si>
    <t>445912A74CC6B451897E4B07542AD445912A74CC6B451897E0D751A0BE</t>
  </si>
  <si>
    <t>일반강판  2.3T,방청  ㎡     ( 호표 74 )</t>
  </si>
  <si>
    <t>일반구조용압연강판</t>
  </si>
  <si>
    <t>일반구조용압연강판, 2∼3mm</t>
  </si>
  <si>
    <t>4370121747C8075A094760864537D795FE4CF</t>
  </si>
  <si>
    <t>445912A74CC028558EC2E258B59864370121747C8075A094760864537D795FE4CF</t>
  </si>
  <si>
    <t>445912A74CC028558EC2E258B5986435512579992805EE2A07B011676A840248A6</t>
  </si>
  <si>
    <t>445912A74CC028558EC2E258B5986445912E7DD81BF511996F61878678</t>
  </si>
  <si>
    <t>445912A74CC028558EC2E258B5986445912A74CC6B451897E4B11B252C</t>
  </si>
  <si>
    <t>445912A74CC028558EC2E258B5986445912A74CC6B451897E4B69D3F56</t>
  </si>
  <si>
    <t>녹막이 페인트칠  철재면 1회 노무비  M2  건축 11-2-6   ( 호표 75 )</t>
  </si>
  <si>
    <t>445912E7DD81BF5119847B0B4EC20448B124788E68050EE771C9A1CBBA1E9B3B7E</t>
  </si>
  <si>
    <t>445912E7DD81BF5119847B0B4EC20448B124788E68050EE771C9A1CBBA1E9B3948</t>
  </si>
  <si>
    <t>445912E7DD81BF5119847B0B4EC2045401257497B85563382E194F05001</t>
  </si>
  <si>
    <t>녹막이 페인트칠 재료비(20년 품셈기준)  철재면, 1회, 2종  M2     ( 호표 76 )</t>
  </si>
  <si>
    <t>방청페인트</t>
  </si>
  <si>
    <t>방청페인트, KSM6030-1종2류, 광명단페인트</t>
  </si>
  <si>
    <t>43701207BDA34E59043E0DDEAF1B238243028</t>
  </si>
  <si>
    <t>445912E7DD81BF5119846A9439FDB43701207BDA34E59043E0DDEAF1B238243028</t>
  </si>
  <si>
    <t>시너, KSM6060, 2종</t>
  </si>
  <si>
    <t>43701207BDA34E59D0105AECEE1852AF28F3A</t>
  </si>
  <si>
    <t>445912E7DD81BF5119846A9439FDB43701207BDA34E59D0105AECEE1852AF28F3A</t>
  </si>
  <si>
    <t>잡철물 제작 및 설치  현장제작 설치, 일반철재  kg  건축 8-3-1   ( 호표 77 )</t>
  </si>
  <si>
    <t>445912A74CC6B451897E0D751A0BE448B124788E68050EE771C9A1CBBA1E9B3943</t>
  </si>
  <si>
    <t>445912A74CC6B451897E0D751A0BE448B124788E68050EE771C9A1CBBA1E9B38A1</t>
  </si>
  <si>
    <t>445912A74CC6B451897E0D751A0BE448B124788E68050EE771C9A1CBBA1E9B3949</t>
  </si>
  <si>
    <t>445912A74CC6B451897E0D751A0BE448B124788E68050EE771C9A1CBBA1E9B3948</t>
  </si>
  <si>
    <t>445912A74CC6B451897E0D751A0BE45401257497B85563382E194F05001</t>
  </si>
  <si>
    <t>445912A74CC6B451897E0D751A0BE45401257497B85563382E194F06002</t>
  </si>
  <si>
    <t>굴착기(타이어)  1.0㎥  HR  공통 8-3,4(0211)   ( 호표 78 )</t>
  </si>
  <si>
    <t>A</t>
  </si>
  <si>
    <t>공통 8-3,4(0211)</t>
  </si>
  <si>
    <t>천원</t>
  </si>
  <si>
    <t>434412D79FCB8A508EFAC8605F9A0C43971C6</t>
  </si>
  <si>
    <t>434412D79FCB8A508EFAC8605F9A0C43971C682434412D79FCB8A508EFAC8605F9A0C43971C6</t>
  </si>
  <si>
    <t>경유</t>
  </si>
  <si>
    <t>경유, 저유황</t>
  </si>
  <si>
    <t>435512173CFE615623E63CB584C1BFBCE2B83</t>
  </si>
  <si>
    <t>434412D79FCB8A508EFAC8605F9A0C43971C682435512173CFE615623E63CB584C1BFBCE2B83</t>
  </si>
  <si>
    <t>주연료비의 24%</t>
  </si>
  <si>
    <t>434412D79FCB8A508EFAC8605F9A0C43971C68245401257497B85563382E194F05001</t>
  </si>
  <si>
    <t>건설기계운전사</t>
  </si>
  <si>
    <t>448B124788E68050EE771C9A1CBBA1E9B3D2D</t>
  </si>
  <si>
    <t>434412D79FCB8A508EFAC8605F9A0C43971C682448B124788E68050EE771C9A1CBBA1E9B3D2D</t>
  </si>
  <si>
    <t>커터(콘크리트 및 아스팔트용)  320∼400mm  HR  공통 8-3,4(4430)   ( 호표 79 )</t>
  </si>
  <si>
    <t>공통 8-3,4(4430)</t>
  </si>
  <si>
    <t>434412D79FCB8E5E1B3489B9A9F4CA1374AAF</t>
  </si>
  <si>
    <t>434412D79FCB8E5E1B3489B9A9F4CA1374AAF0B434412D79FCB8E5E1B3489B9A9F4CA1374AAF</t>
  </si>
  <si>
    <t>공업용휘발유</t>
  </si>
  <si>
    <t>공업용휘발유, 무연</t>
  </si>
  <si>
    <t>435512173CFE615623E60775A5F2C795C7D69</t>
  </si>
  <si>
    <t>434412D79FCB8E5E1B3489B9A9F4CA1374AAF0B435512173CFE615623E60775A5F2C795C7D69</t>
  </si>
  <si>
    <t>주연료비의 20%</t>
  </si>
  <si>
    <t>434412D79FCB8E5E1B3489B9A9F4CA1374AAF0B45401257497B85563382E194F05001</t>
  </si>
  <si>
    <t>일반기계운전사</t>
  </si>
  <si>
    <t>448B124788E68050EE771C9A1CBBA1E9B3C1E</t>
  </si>
  <si>
    <t>434412D79FCB8E5E1B3489B9A9F4CA1374AAF0B448B124788E68050EE771C9A1CBBA1E9B3C1E</t>
  </si>
  <si>
    <t>소형브레이커(전기식)  1.5kw  HR  공통 8-3(5220)   ( 호표 80 )</t>
  </si>
  <si>
    <t>공통 8-3(5220)</t>
  </si>
  <si>
    <t>434412D79FCB8F58E40F5AF700A5137188162</t>
  </si>
  <si>
    <t>434412D79FCB8F58E40F5AF700A513718816246434412D79FCB8F58E40F5AF700A5137188162</t>
  </si>
  <si>
    <t>타일 철거 - 바닥  압착붙이기  ㎡  건축 12-2-9   ( 호표 81 )</t>
  </si>
  <si>
    <t>건축 12-2-9</t>
  </si>
  <si>
    <t>4458121738D70B51C81D61B28691A448B124788E68050EE771C9A1CBBA1E9B3B7F</t>
  </si>
  <si>
    <t>4458121738D70B51C81D61B28691A448B124788E68050EE771C9A1CBBA1E9B3948</t>
  </si>
  <si>
    <t>4458121738D70B51C81D61B28691A45401257497B85563382E194F05001</t>
  </si>
  <si>
    <t>단 가 대 비 표</t>
  </si>
  <si>
    <t>규격</t>
  </si>
  <si>
    <t>조달청가격</t>
  </si>
  <si>
    <t>PAGE</t>
  </si>
  <si>
    <t>거래가격</t>
  </si>
  <si>
    <t>유통물가</t>
  </si>
  <si>
    <t>조사가격1</t>
  </si>
  <si>
    <t>조사가격2</t>
  </si>
  <si>
    <t>적용단가</t>
  </si>
  <si>
    <t>품목구분</t>
  </si>
  <si>
    <t>노임구분</t>
  </si>
  <si>
    <t>소수점처리</t>
  </si>
  <si>
    <t>자재 1</t>
  </si>
  <si>
    <t>자재 2</t>
  </si>
  <si>
    <t>자재 3</t>
  </si>
  <si>
    <t>자재 4</t>
  </si>
  <si>
    <t>669</t>
  </si>
  <si>
    <t>407</t>
  </si>
  <si>
    <t>자재 5</t>
  </si>
  <si>
    <t>670</t>
  </si>
  <si>
    <t>409</t>
  </si>
  <si>
    <t>자재 6</t>
  </si>
  <si>
    <t>조달-275</t>
  </si>
  <si>
    <t>1472,최고가</t>
  </si>
  <si>
    <t>1198-309</t>
  </si>
  <si>
    <t>자재 7</t>
  </si>
  <si>
    <t>조달-1600</t>
  </si>
  <si>
    <t>1472,최고</t>
  </si>
  <si>
    <t>1198-1650</t>
  </si>
  <si>
    <t>자재 8</t>
  </si>
  <si>
    <t>1451</t>
  </si>
  <si>
    <t>1189</t>
  </si>
  <si>
    <t>자재 9</t>
  </si>
  <si>
    <t>자재 10</t>
  </si>
  <si>
    <t>1338</t>
  </si>
  <si>
    <t>자재 11</t>
  </si>
  <si>
    <t>167</t>
  </si>
  <si>
    <t>146</t>
  </si>
  <si>
    <t>자재 12</t>
  </si>
  <si>
    <t>55</t>
  </si>
  <si>
    <t>21</t>
  </si>
  <si>
    <t>자재 13</t>
  </si>
  <si>
    <t>자재 14</t>
  </si>
  <si>
    <t>63</t>
  </si>
  <si>
    <t>자재 15</t>
  </si>
  <si>
    <t>73</t>
  </si>
  <si>
    <t>36</t>
  </si>
  <si>
    <t>자재 16</t>
  </si>
  <si>
    <t>69</t>
  </si>
  <si>
    <t>28</t>
  </si>
  <si>
    <t>자재 17</t>
  </si>
  <si>
    <t>149</t>
  </si>
  <si>
    <t>자재 18</t>
  </si>
  <si>
    <t>126</t>
  </si>
  <si>
    <t>자재 19</t>
  </si>
  <si>
    <t>자재 20</t>
  </si>
  <si>
    <t>64</t>
  </si>
  <si>
    <t>자재 21</t>
  </si>
  <si>
    <t>104</t>
  </si>
  <si>
    <t>자재 22</t>
  </si>
  <si>
    <t>2860*25EA</t>
  </si>
  <si>
    <t>자재 23</t>
  </si>
  <si>
    <t>1267</t>
  </si>
  <si>
    <t>자재 24</t>
  </si>
  <si>
    <t>559</t>
  </si>
  <si>
    <t>368</t>
  </si>
  <si>
    <t>자재 25</t>
  </si>
  <si>
    <t>677</t>
  </si>
  <si>
    <t>422</t>
  </si>
  <si>
    <t>자재 26</t>
  </si>
  <si>
    <t>673</t>
  </si>
  <si>
    <t>408</t>
  </si>
  <si>
    <t>자재 27</t>
  </si>
  <si>
    <t>649</t>
  </si>
  <si>
    <t>자재 28</t>
  </si>
  <si>
    <t>자재 29</t>
  </si>
  <si>
    <t>664</t>
  </si>
  <si>
    <t>463</t>
  </si>
  <si>
    <t>자재 30</t>
  </si>
  <si>
    <t>자재 31</t>
  </si>
  <si>
    <t>견적</t>
  </si>
  <si>
    <t>자재 32</t>
  </si>
  <si>
    <t>자재 33</t>
  </si>
  <si>
    <t>자재 34</t>
  </si>
  <si>
    <t>자재 35</t>
  </si>
  <si>
    <t>자재 36</t>
  </si>
  <si>
    <t>자재 37</t>
  </si>
  <si>
    <t>자재 38</t>
  </si>
  <si>
    <t>자재 39</t>
  </si>
  <si>
    <t>94</t>
  </si>
  <si>
    <t>53</t>
  </si>
  <si>
    <t>자재 40</t>
  </si>
  <si>
    <t>Lever형 침실용</t>
  </si>
  <si>
    <t>608</t>
  </si>
  <si>
    <t>613</t>
  </si>
  <si>
    <t>자재 41</t>
  </si>
  <si>
    <t>622</t>
  </si>
  <si>
    <t>469</t>
  </si>
  <si>
    <t>자재 42</t>
  </si>
  <si>
    <t>486P,13000/1.6</t>
  </si>
  <si>
    <t>자재 43</t>
  </si>
  <si>
    <t>640p,178200/18</t>
  </si>
  <si>
    <t>자재 44</t>
  </si>
  <si>
    <t>618</t>
  </si>
  <si>
    <t>476</t>
  </si>
  <si>
    <t>자재 45</t>
  </si>
  <si>
    <t>자재 46</t>
  </si>
  <si>
    <t>619,삼화53900/</t>
  </si>
  <si>
    <t>468,삼화49900/</t>
  </si>
  <si>
    <t>자재 47</t>
  </si>
  <si>
    <t>자재 48</t>
  </si>
  <si>
    <t>자재 49</t>
  </si>
  <si>
    <t>607</t>
  </si>
  <si>
    <t>자재 50</t>
  </si>
  <si>
    <t>614</t>
  </si>
  <si>
    <t>466</t>
  </si>
  <si>
    <t>자재 51</t>
  </si>
  <si>
    <t>자재 52</t>
  </si>
  <si>
    <t>668</t>
  </si>
  <si>
    <t>자재 53</t>
  </si>
  <si>
    <t>419</t>
  </si>
  <si>
    <t>자재 54</t>
  </si>
  <si>
    <t>자재 55</t>
  </si>
  <si>
    <t>자재 56</t>
  </si>
  <si>
    <t>416</t>
  </si>
  <si>
    <t>자재 57</t>
  </si>
  <si>
    <t>자재 58</t>
  </si>
  <si>
    <t>C</t>
  </si>
  <si>
    <t>자재 59</t>
  </si>
  <si>
    <t>불연성 건설폐기물에 가연성 5% 이하 혼합</t>
  </si>
  <si>
    <t>자재 60</t>
  </si>
  <si>
    <t>그 밖의 건설폐기물에 가연성 5% 이하 혼합</t>
  </si>
  <si>
    <t>자재 61</t>
  </si>
  <si>
    <t>처리비</t>
  </si>
  <si>
    <t>자재 62</t>
  </si>
  <si>
    <t>1583</t>
  </si>
  <si>
    <t>자재 63</t>
  </si>
  <si>
    <t>(매립지반입대상 폐기물 포함)</t>
  </si>
  <si>
    <t>자재 64</t>
  </si>
  <si>
    <t>자재 65</t>
  </si>
  <si>
    <t>자재 66</t>
  </si>
  <si>
    <t>자재 67</t>
  </si>
  <si>
    <t>2</t>
  </si>
  <si>
    <t>자재 68</t>
  </si>
  <si>
    <t>자재 69</t>
  </si>
  <si>
    <t>자재 70</t>
  </si>
  <si>
    <t>노임 1</t>
  </si>
  <si>
    <t>B</t>
  </si>
  <si>
    <t>노임 2</t>
  </si>
  <si>
    <t>노임 3</t>
  </si>
  <si>
    <t>노임 4</t>
  </si>
  <si>
    <t>노임 5</t>
  </si>
  <si>
    <t>노임 6</t>
  </si>
  <si>
    <t>노임 7</t>
  </si>
  <si>
    <t>노임 8</t>
  </si>
  <si>
    <t>노임 9</t>
  </si>
  <si>
    <t>노임 10</t>
  </si>
  <si>
    <t>노임 11</t>
  </si>
  <si>
    <t>노임 12</t>
  </si>
  <si>
    <t>노임 13</t>
  </si>
  <si>
    <t>노임 14</t>
  </si>
  <si>
    <t>노임 15</t>
  </si>
  <si>
    <t>노임 16</t>
  </si>
  <si>
    <t>노임 17</t>
  </si>
  <si>
    <t>자재 71</t>
  </si>
  <si>
    <t>자재 72</t>
  </si>
  <si>
    <t>자재 73</t>
  </si>
  <si>
    <t>자재 74</t>
  </si>
  <si>
    <t>자재 75</t>
  </si>
  <si>
    <t>자재 76</t>
  </si>
  <si>
    <t>자재 77</t>
  </si>
  <si>
    <t>자재 78</t>
  </si>
  <si>
    <t>자재 79</t>
  </si>
  <si>
    <t>자재 80</t>
  </si>
  <si>
    <t>자재 81</t>
  </si>
  <si>
    <t>자재 82</t>
  </si>
  <si>
    <t>자재 83</t>
  </si>
  <si>
    <t>자재 84</t>
  </si>
  <si>
    <t>자재 85</t>
  </si>
  <si>
    <t>자재 86</t>
  </si>
  <si>
    <t>자재 87</t>
  </si>
  <si>
    <t>자재 88</t>
  </si>
  <si>
    <t>자재 89</t>
  </si>
  <si>
    <t>자재 90</t>
  </si>
  <si>
    <t>자재 91</t>
  </si>
  <si>
    <t>자재 92</t>
  </si>
  <si>
    <t>자재 93</t>
  </si>
  <si>
    <t>자재 94</t>
  </si>
  <si>
    <t>자재 95</t>
  </si>
  <si>
    <t>자재 96</t>
  </si>
  <si>
    <t>자재 97</t>
  </si>
  <si>
    <t>공 사 원 가 계 산 서</t>
  </si>
  <si>
    <t>공사명 : 경기도박물관 지상 1층 사랑방의 리모델링 건축공사</t>
  </si>
  <si>
    <t>금액 : 일억이천육백육십삼만칠천원(￦126,637,000)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</si>
  <si>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</si>
  <si>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</si>
  <si>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</si>
  <si>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</si>
  <si>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</si>
  <si>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</si>
  <si>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</si>
  <si>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</si>
  <si>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</si>
  <si>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</si>
  <si>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</si>
  <si>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</si>
  <si>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 업 부 산 물</t>
  </si>
  <si>
    <t>AS</t>
  </si>
  <si>
    <t>[ 소          계 ]</t>
  </si>
  <si>
    <t>B1</t>
  </si>
  <si>
    <t>직  접  노  무  비</t>
  </si>
  <si>
    <t>B2</t>
  </si>
  <si>
    <t>간  접  노  무  비</t>
  </si>
  <si>
    <t>직접노무비 * 15%</t>
  </si>
  <si>
    <t>BS</t>
  </si>
  <si>
    <t>C2</t>
  </si>
  <si>
    <t>경              비</t>
  </si>
  <si>
    <t>C4</t>
  </si>
  <si>
    <t>산  재  보  험  료</t>
  </si>
  <si>
    <t>노무비 * 3.56%</t>
  </si>
  <si>
    <t>C5</t>
  </si>
  <si>
    <t>고  용  보  험  료</t>
  </si>
  <si>
    <t>노무비 * 1.01%</t>
  </si>
  <si>
    <t>C8</t>
  </si>
  <si>
    <t>퇴직  공제  부금비</t>
  </si>
  <si>
    <t>직접노무비 * 2.3%</t>
  </si>
  <si>
    <t>CA</t>
  </si>
  <si>
    <t>산업안전보건관리비</t>
  </si>
  <si>
    <t>(재료비+직노+관급자재비) * 3.11%</t>
  </si>
  <si>
    <t>CG</t>
  </si>
  <si>
    <t>기   타    경   비</t>
  </si>
  <si>
    <t>(재료비+노무비) * 4.6%</t>
  </si>
  <si>
    <t>CH</t>
  </si>
  <si>
    <t>환  경  보  전  비</t>
  </si>
  <si>
    <t>(재료비+직노+경비) * 0.3%</t>
  </si>
  <si>
    <t>CS</t>
  </si>
  <si>
    <t>S1</t>
  </si>
  <si>
    <t>계</t>
  </si>
  <si>
    <t>D1</t>
  </si>
  <si>
    <t>일  반  관  리  비</t>
  </si>
  <si>
    <t>계 * 8%</t>
  </si>
  <si>
    <t>D2</t>
  </si>
  <si>
    <t>이              윤</t>
  </si>
  <si>
    <t>(노무비+경비+일반관리비) * 15%</t>
  </si>
  <si>
    <t>D3</t>
  </si>
  <si>
    <t>사 급 자 재 비</t>
  </si>
  <si>
    <t>D4</t>
  </si>
  <si>
    <t>건 설 폐 기 물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</si>
  <si>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</si>
  <si>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</si>
  <si>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</si>
  <si>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</si>
  <si>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</si>
  <si>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</si>
  <si>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</si>
  <si>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DK</t>
  </si>
  <si>
    <t>관 급 자 관 급</t>
  </si>
  <si>
    <t>S2</t>
  </si>
  <si>
    <t>총   공   사    비</t>
  </si>
  <si>
    <t>이 Sheet는 수정하지 마십시요</t>
  </si>
  <si>
    <t>공사구분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</si>
  <si>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</si>
  <si>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</si>
  <si>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</si>
  <si>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</si>
  <si>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</si>
  <si>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</si>
  <si>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</si>
  <si>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</si>
  <si>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</si>
  <si>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</si>
  <si>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</si>
  <si>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</si>
  <si>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</si>
  <si>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</si>
  <si>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</si>
  <si>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</si>
  <si>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</si>
  <si>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</si>
  <si>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</si>
  <si>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</si>
  <si>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</si>
  <si>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</si>
  <si>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</si>
  <si>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</si>
  <si>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단가 순서</t>
  </si>
  <si>
    <t>코드</t>
  </si>
  <si>
    <t>공종구분명</t>
  </si>
  <si>
    <t>원가비목코드</t>
  </si>
  <si>
    <t>운    반    비</t>
  </si>
  <si>
    <t>C1</t>
  </si>
  <si>
    <t>관 급 자 재 비</t>
  </si>
  <si>
    <t>DJ</t>
  </si>
  <si>
    <t>...</t>
  </si>
  <si>
    <t>....</t>
  </si>
  <si>
    <t>.....</t>
  </si>
  <si>
    <t>D</t>
  </si>
  <si>
    <t>E</t>
  </si>
  <si>
    <t>G</t>
  </si>
  <si>
    <t>H</t>
  </si>
  <si>
    <t>I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</si>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</sst>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#"/>
    <numFmt numFmtId="177" formatCode="#,##0.00#"/>
    <numFmt numFmtId="178" formatCode="#,##0.0"/>
    <numFmt numFmtId="179" formatCode="#,##0.00#;\-#,##0.00#;#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quotePrefix="1">
      <alignment vertical="center"/>
    </xf>
    <xf numFmtId="0" fontId="2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1" xfId="0" quotePrefix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4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4" xfId="0" quotePrefix="1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76" fontId="3" fillId="0" borderId="4" xfId="0" applyNumberFormat="1" applyFont="1" applyBorder="1" applyAlignment="1">
      <alignment vertical="center" wrapText="1"/>
    </xf>
    <xf numFmtId="0" fontId="0" fillId="0" borderId="4" xfId="0" quotePrefix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quotePrefix="1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quotePrefix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77" fontId="3" fillId="0" borderId="6" xfId="0" applyNumberFormat="1" applyFont="1" applyBorder="1">
      <alignment vertical="center"/>
    </xf>
    <xf numFmtId="177" fontId="3" fillId="0" borderId="8" xfId="0" applyNumberFormat="1" applyFont="1" applyBorder="1" applyAlignment="1">
      <alignment vertical="center" wrapText="1"/>
    </xf>
    <xf numFmtId="178" fontId="3" fillId="0" borderId="4" xfId="0" applyNumberFormat="1" applyFont="1" applyBorder="1" applyAlignment="1">
      <alignment vertical="center" wrapText="1"/>
    </xf>
    <xf numFmtId="178" fontId="3" fillId="0" borderId="6" xfId="0" applyNumberFormat="1" applyFont="1" applyBorder="1">
      <alignment vertical="center"/>
    </xf>
    <xf numFmtId="178" fontId="3" fillId="0" borderId="8" xfId="0" applyNumberFormat="1" applyFont="1" applyBorder="1" applyAlignment="1">
      <alignment vertical="center" wrapText="1"/>
    </xf>
    <xf numFmtId="179" fontId="0" fillId="0" borderId="4" xfId="0" quotePrefix="1" applyNumberFormat="1" applyBorder="1" applyAlignment="1">
      <alignment vertical="center" wrapText="1"/>
    </xf>
    <xf numFmtId="179" fontId="3" fillId="0" borderId="4" xfId="0" applyNumberFormat="1" applyFont="1" applyBorder="1" applyAlignment="1">
      <alignment vertical="center" wrapText="1"/>
    </xf>
    <xf numFmtId="179" fontId="0" fillId="0" borderId="0" xfId="0" applyNumberFormat="1">
      <alignment vertical="center"/>
    </xf>
    <xf numFmtId="0" fontId="3" fillId="0" borderId="4" xfId="0" quotePrefix="1" applyFont="1" applyBorder="1" applyAlignment="1">
      <alignment horizontal="center" vertical="center" wrapText="1"/>
    </xf>
    <xf numFmtId="0" fontId="3" fillId="2" borderId="4" xfId="0" quotePrefix="1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76" fontId="3" fillId="2" borderId="4" xfId="0" applyNumberFormat="1" applyFont="1" applyFill="1" applyBorder="1" applyAlignment="1">
      <alignment vertical="center" wrapText="1"/>
    </xf>
    <xf numFmtId="0" fontId="3" fillId="3" borderId="4" xfId="0" quotePrefix="1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176" fontId="3" fillId="3" borderId="4" xfId="0" applyNumberFormat="1" applyFont="1" applyFill="1" applyBorder="1" applyAlignment="1">
      <alignment vertical="center" wrapText="1"/>
    </xf>
    <xf numFmtId="0" fontId="5" fillId="2" borderId="4" xfId="0" quotePrefix="1" applyFont="1" applyFill="1" applyBorder="1" applyAlignment="1">
      <alignment vertical="center" wrapText="1"/>
    </xf>
    <xf numFmtId="0" fontId="5" fillId="3" borderId="8" xfId="0" quotePrefix="1" applyFont="1" applyFill="1" applyBorder="1" applyAlignment="1">
      <alignment vertical="center" wrapText="1"/>
    </xf>
    <xf numFmtId="0" fontId="3" fillId="0" borderId="0" xfId="0" applyFont="1">
      <alignment vertical="center"/>
    </xf>
    <xf numFmtId="3" fontId="3" fillId="0" borderId="0" xfId="0" applyNumberFormat="1" applyFont="1">
      <alignment vertical="center"/>
    </xf>
    <xf numFmtId="10" fontId="3" fillId="0" borderId="0" xfId="0" applyNumberFormat="1" applyFo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10" fontId="6" fillId="2" borderId="8" xfId="0" applyNumberFormat="1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right" vertical="center" wrapText="1"/>
    </xf>
    <xf numFmtId="10" fontId="6" fillId="3" borderId="8" xfId="0" applyNumberFormat="1" applyFont="1" applyFill="1" applyBorder="1" applyAlignment="1">
      <alignment horizontal="right" vertical="center" wrapText="1"/>
    </xf>
    <xf numFmtId="176" fontId="4" fillId="4" borderId="4" xfId="0" applyNumberFormat="1" applyFont="1" applyFill="1" applyBorder="1" applyAlignment="1">
      <alignment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4" fillId="4" borderId="4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quotePrefix="1">
      <alignment vertical="center"/>
    </xf>
    <xf numFmtId="0" fontId="0" fillId="0" borderId="0" xfId="0" applyAlignment="1">
      <alignment horizontal="right" vertical="center"/>
    </xf>
    <xf numFmtId="0" fontId="0" fillId="0" borderId="4" xfId="0" quotePrefix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distributed" vertical="center" wrapText="1"/>
    </xf>
    <xf numFmtId="0" fontId="4" fillId="0" borderId="4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topLeftCell="B1" workbookViewId="0">
      <selection activeCell="D7" sqref="D7"/>
    </sheetView>
  </sheetViews>
  <sheetFormatPr defaultRowHeight="16.5" x14ac:dyDescent="0.3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</cols>
  <sheetData>
    <row r="1" spans="1:7" ht="24" customHeight="1" x14ac:dyDescent="0.3">
      <c r="B1" s="50" t="s">
        <v>1380</v>
      </c>
      <c r="C1" s="50"/>
      <c r="D1" s="50"/>
      <c r="E1" s="50"/>
      <c r="F1" s="50"/>
      <c r="G1" s="50"/>
    </row>
    <row r="2" spans="1:7" ht="21.95" customHeight="1" x14ac:dyDescent="0.3">
      <c r="B2" s="51" t="s">
        <v>1381</v>
      </c>
      <c r="C2" s="51"/>
      <c r="D2" s="51"/>
      <c r="E2" s="51"/>
      <c r="F2" s="52" t="s">
        <v>1382</v>
      </c>
      <c r="G2" s="52"/>
    </row>
    <row r="3" spans="1:7" ht="21.95" customHeight="1" x14ac:dyDescent="0.3">
      <c r="B3" s="53" t="s">
        <v>1383</v>
      </c>
      <c r="C3" s="48"/>
      <c r="D3" s="48"/>
      <c r="E3" s="29" t="s">
        <v>1384</v>
      </c>
      <c r="F3" s="29" t="s">
        <v>1385</v>
      </c>
      <c r="G3" s="29" t="s">
        <v>450</v>
      </c>
    </row>
    <row r="4" spans="1:7" ht="21.95" customHeight="1" x14ac:dyDescent="0.3">
      <c r="A4" s="1" t="s">
        <v>1390</v>
      </c>
      <c r="B4" s="54" t="s">
        <v>1386</v>
      </c>
      <c r="C4" s="54" t="s">
        <v>1387</v>
      </c>
      <c r="D4" s="29" t="s">
        <v>1391</v>
      </c>
      <c r="E4" s="12">
        <f>TRUNC(공종별집계표!F5, 0)</f>
        <v>29968854</v>
      </c>
      <c r="F4" s="10" t="s">
        <v>52</v>
      </c>
      <c r="G4" s="10" t="s">
        <v>52</v>
      </c>
    </row>
    <row r="5" spans="1:7" ht="21.95" customHeight="1" x14ac:dyDescent="0.3">
      <c r="A5" s="1" t="s">
        <v>1392</v>
      </c>
      <c r="B5" s="54"/>
      <c r="C5" s="54"/>
      <c r="D5" s="29" t="s">
        <v>1393</v>
      </c>
      <c r="E5" s="12">
        <v>0</v>
      </c>
      <c r="F5" s="10" t="s">
        <v>52</v>
      </c>
      <c r="G5" s="10" t="s">
        <v>52</v>
      </c>
    </row>
    <row r="6" spans="1:7" ht="21.95" customHeight="1" x14ac:dyDescent="0.3">
      <c r="A6" s="1" t="s">
        <v>1394</v>
      </c>
      <c r="B6" s="54"/>
      <c r="C6" s="54"/>
      <c r="D6" s="29" t="s">
        <v>1395</v>
      </c>
      <c r="E6" s="12">
        <f>TRUNC(공종별집계표!T15, 0)</f>
        <v>808200</v>
      </c>
      <c r="F6" s="10" t="s">
        <v>52</v>
      </c>
      <c r="G6" s="10" t="s">
        <v>52</v>
      </c>
    </row>
    <row r="7" spans="1:7" ht="21.95" customHeight="1" x14ac:dyDescent="0.3">
      <c r="A7" s="1" t="s">
        <v>1396</v>
      </c>
      <c r="B7" s="54"/>
      <c r="C7" s="54"/>
      <c r="D7" s="29" t="s">
        <v>1397</v>
      </c>
      <c r="E7" s="12">
        <f>TRUNC(E4+E5-E6, 0)</f>
        <v>29160654</v>
      </c>
      <c r="F7" s="10" t="s">
        <v>52</v>
      </c>
      <c r="G7" s="10" t="s">
        <v>52</v>
      </c>
    </row>
    <row r="8" spans="1:7" ht="21.95" customHeight="1" x14ac:dyDescent="0.3">
      <c r="A8" s="1" t="s">
        <v>1398</v>
      </c>
      <c r="B8" s="54"/>
      <c r="C8" s="54" t="s">
        <v>1388</v>
      </c>
      <c r="D8" s="29" t="s">
        <v>1399</v>
      </c>
      <c r="E8" s="12">
        <f>TRUNC(공종별집계표!H5, 0)</f>
        <v>24183972</v>
      </c>
      <c r="F8" s="10" t="s">
        <v>52</v>
      </c>
      <c r="G8" s="10" t="s">
        <v>52</v>
      </c>
    </row>
    <row r="9" spans="1:7" ht="21.95" customHeight="1" x14ac:dyDescent="0.3">
      <c r="A9" s="1" t="s">
        <v>1400</v>
      </c>
      <c r="B9" s="54"/>
      <c r="C9" s="54"/>
      <c r="D9" s="29" t="s">
        <v>1401</v>
      </c>
      <c r="E9" s="12">
        <f>TRUNC(E8*0.15, 0)</f>
        <v>3627595</v>
      </c>
      <c r="F9" s="10" t="s">
        <v>1402</v>
      </c>
      <c r="G9" s="10" t="s">
        <v>52</v>
      </c>
    </row>
    <row r="10" spans="1:7" ht="21.95" customHeight="1" x14ac:dyDescent="0.3">
      <c r="A10" s="1" t="s">
        <v>1403</v>
      </c>
      <c r="B10" s="54"/>
      <c r="C10" s="54"/>
      <c r="D10" s="29" t="s">
        <v>1397</v>
      </c>
      <c r="E10" s="12">
        <f>TRUNC(E8+E9, 0)</f>
        <v>27811567</v>
      </c>
      <c r="F10" s="10" t="s">
        <v>52</v>
      </c>
      <c r="G10" s="10" t="s">
        <v>52</v>
      </c>
    </row>
    <row r="11" spans="1:7" ht="21.95" customHeight="1" x14ac:dyDescent="0.3">
      <c r="A11" s="1" t="s">
        <v>1404</v>
      </c>
      <c r="B11" s="54"/>
      <c r="C11" s="54" t="s">
        <v>1389</v>
      </c>
      <c r="D11" s="29" t="s">
        <v>1405</v>
      </c>
      <c r="E11" s="12">
        <f>TRUNC(공종별집계표!J5, 0)</f>
        <v>358019</v>
      </c>
      <c r="F11" s="10" t="s">
        <v>52</v>
      </c>
      <c r="G11" s="10" t="s">
        <v>52</v>
      </c>
    </row>
    <row r="12" spans="1:7" ht="21.95" customHeight="1" x14ac:dyDescent="0.3">
      <c r="A12" s="1" t="s">
        <v>1406</v>
      </c>
      <c r="B12" s="54"/>
      <c r="C12" s="54"/>
      <c r="D12" s="29" t="s">
        <v>1407</v>
      </c>
      <c r="E12" s="12">
        <f>TRUNC(E10*0.0356, 0)</f>
        <v>990091</v>
      </c>
      <c r="F12" s="10" t="s">
        <v>1408</v>
      </c>
      <c r="G12" s="10" t="s">
        <v>52</v>
      </c>
    </row>
    <row r="13" spans="1:7" ht="21.95" customHeight="1" x14ac:dyDescent="0.3">
      <c r="A13" s="1" t="s">
        <v>1409</v>
      </c>
      <c r="B13" s="54"/>
      <c r="C13" s="54"/>
      <c r="D13" s="29" t="s">
        <v>1410</v>
      </c>
      <c r="E13" s="12">
        <f>TRUNC(E10*0.0101, 0)</f>
        <v>280896</v>
      </c>
      <c r="F13" s="10" t="s">
        <v>1411</v>
      </c>
      <c r="G13" s="10" t="s">
        <v>52</v>
      </c>
    </row>
    <row r="14" spans="1:7" ht="21.95" customHeight="1" x14ac:dyDescent="0.3">
      <c r="A14" s="1" t="s">
        <v>1412</v>
      </c>
      <c r="B14" s="54"/>
      <c r="C14" s="54"/>
      <c r="D14" s="29" t="s">
        <v>1413</v>
      </c>
      <c r="E14" s="12">
        <f>TRUNC(E8*0.023, 0)</f>
        <v>556231</v>
      </c>
      <c r="F14" s="10" t="s">
        <v>1414</v>
      </c>
      <c r="G14" s="10" t="s">
        <v>52</v>
      </c>
    </row>
    <row r="15" spans="1:7" ht="21.95" customHeight="1" x14ac:dyDescent="0.3">
      <c r="A15" s="1" t="s">
        <v>1415</v>
      </c>
      <c r="B15" s="54"/>
      <c r="C15" s="54"/>
      <c r="D15" s="29" t="s">
        <v>1416</v>
      </c>
      <c r="E15" s="12">
        <f>TRUNC((E7+E8+(0/1.1))*0.0311, 0)</f>
        <v>1659017</v>
      </c>
      <c r="F15" s="10" t="s">
        <v>1417</v>
      </c>
      <c r="G15" s="10" t="s">
        <v>52</v>
      </c>
    </row>
    <row r="16" spans="1:7" ht="21.95" customHeight="1" x14ac:dyDescent="0.3">
      <c r="A16" s="1" t="s">
        <v>1418</v>
      </c>
      <c r="B16" s="54"/>
      <c r="C16" s="54"/>
      <c r="D16" s="29" t="s">
        <v>1419</v>
      </c>
      <c r="E16" s="12">
        <f>TRUNC((E7+E10)*0.046, 0)</f>
        <v>2620722</v>
      </c>
      <c r="F16" s="10" t="s">
        <v>1420</v>
      </c>
      <c r="G16" s="10" t="s">
        <v>52</v>
      </c>
    </row>
    <row r="17" spans="1:7" ht="21.95" customHeight="1" x14ac:dyDescent="0.3">
      <c r="A17" s="1" t="s">
        <v>1421</v>
      </c>
      <c r="B17" s="54"/>
      <c r="C17" s="54"/>
      <c r="D17" s="29" t="s">
        <v>1422</v>
      </c>
      <c r="E17" s="12">
        <f>TRUNC((E7+E8+E11)*0.003, 0)</f>
        <v>161107</v>
      </c>
      <c r="F17" s="10" t="s">
        <v>1423</v>
      </c>
      <c r="G17" s="10" t="s">
        <v>52</v>
      </c>
    </row>
    <row r="18" spans="1:7" ht="21.95" customHeight="1" x14ac:dyDescent="0.3">
      <c r="A18" s="1" t="s">
        <v>1424</v>
      </c>
      <c r="B18" s="54"/>
      <c r="C18" s="54"/>
      <c r="D18" s="29" t="s">
        <v>1397</v>
      </c>
      <c r="E18" s="12">
        <f>TRUNC(E11+E12+E13+E14+E15+E16+E17, 0)</f>
        <v>6626083</v>
      </c>
      <c r="F18" s="10" t="s">
        <v>52</v>
      </c>
      <c r="G18" s="10" t="s">
        <v>52</v>
      </c>
    </row>
    <row r="19" spans="1:7" ht="21.95" customHeight="1" x14ac:dyDescent="0.3">
      <c r="A19" s="1" t="s">
        <v>1425</v>
      </c>
      <c r="B19" s="48" t="s">
        <v>1426</v>
      </c>
      <c r="C19" s="48"/>
      <c r="D19" s="48"/>
      <c r="E19" s="12">
        <f>TRUNC(E7+E10+E18, 0)</f>
        <v>63598304</v>
      </c>
      <c r="F19" s="10" t="s">
        <v>52</v>
      </c>
      <c r="G19" s="10" t="s">
        <v>52</v>
      </c>
    </row>
    <row r="20" spans="1:7" ht="21.95" customHeight="1" x14ac:dyDescent="0.3">
      <c r="A20" s="1" t="s">
        <v>1427</v>
      </c>
      <c r="B20" s="48" t="s">
        <v>1428</v>
      </c>
      <c r="C20" s="48"/>
      <c r="D20" s="48"/>
      <c r="E20" s="12">
        <f>TRUNC(E19*0.08, 0)</f>
        <v>5087864</v>
      </c>
      <c r="F20" s="10" t="s">
        <v>1429</v>
      </c>
      <c r="G20" s="10" t="s">
        <v>52</v>
      </c>
    </row>
    <row r="21" spans="1:7" ht="21.95" customHeight="1" x14ac:dyDescent="0.3">
      <c r="A21" s="1" t="s">
        <v>1430</v>
      </c>
      <c r="B21" s="48" t="s">
        <v>1431</v>
      </c>
      <c r="C21" s="48"/>
      <c r="D21" s="48"/>
      <c r="E21" s="12">
        <f>TRUNC((E10+E18+E20)*0.15-623/1.1, 0)</f>
        <v>5928260</v>
      </c>
      <c r="F21" s="10" t="s">
        <v>1432</v>
      </c>
      <c r="G21" s="10" t="s">
        <v>52</v>
      </c>
    </row>
    <row r="22" spans="1:7" ht="21.95" customHeight="1" x14ac:dyDescent="0.3">
      <c r="A22" s="1" t="s">
        <v>1433</v>
      </c>
      <c r="B22" s="48" t="s">
        <v>1434</v>
      </c>
      <c r="C22" s="48"/>
      <c r="D22" s="48"/>
      <c r="E22" s="12">
        <f>TRUNC(공종별집계표!T17, 0)</f>
        <v>5650000</v>
      </c>
      <c r="F22" s="10" t="s">
        <v>52</v>
      </c>
      <c r="G22" s="10" t="s">
        <v>52</v>
      </c>
    </row>
    <row r="23" spans="1:7" ht="21.95" customHeight="1" x14ac:dyDescent="0.3">
      <c r="A23" s="1" t="s">
        <v>1435</v>
      </c>
      <c r="B23" s="48" t="s">
        <v>1436</v>
      </c>
      <c r="C23" s="48"/>
      <c r="D23" s="48"/>
      <c r="E23" s="12">
        <f>TRUNC(공종별집계표!T16, 0)</f>
        <v>1217391</v>
      </c>
      <c r="F23" s="10" t="s">
        <v>52</v>
      </c>
      <c r="G23" s="10" t="s">
        <v>52</v>
      </c>
    </row>
    <row r="24" spans="1:7" ht="21.95" customHeight="1" x14ac:dyDescent="0.3">
      <c r="A24" s="1" t="s">
        <v>1437</v>
      </c>
      <c r="B24" s="48" t="s">
        <v>1438</v>
      </c>
      <c r="C24" s="48"/>
      <c r="D24" s="48"/>
      <c r="E24" s="12">
        <f>TRUNC(E19+E20+E21+E22+E23, 0)</f>
        <v>81481819</v>
      </c>
      <c r="F24" s="10" t="s">
        <v>52</v>
      </c>
      <c r="G24" s="10" t="s">
        <v>52</v>
      </c>
    </row>
    <row r="25" spans="1:7" ht="21.95" customHeight="1" x14ac:dyDescent="0.3">
      <c r="A25" s="1" t="s">
        <v>1439</v>
      </c>
      <c r="B25" s="48" t="s">
        <v>1440</v>
      </c>
      <c r="C25" s="48"/>
      <c r="D25" s="48"/>
      <c r="E25" s="12">
        <f>TRUNC(E24*0.1, 0)</f>
        <v>8148181</v>
      </c>
      <c r="F25" s="10" t="s">
        <v>1441</v>
      </c>
      <c r="G25" s="10" t="s">
        <v>52</v>
      </c>
    </row>
    <row r="26" spans="1:7" ht="21.95" customHeight="1" x14ac:dyDescent="0.3">
      <c r="A26" s="1" t="s">
        <v>1442</v>
      </c>
      <c r="B26" s="49" t="s">
        <v>1443</v>
      </c>
      <c r="C26" s="49"/>
      <c r="D26" s="49"/>
      <c r="E26" s="47">
        <f>TRUNC(E24+E25, 0)</f>
        <v>89630000</v>
      </c>
      <c r="F26" s="10" t="s">
        <v>52</v>
      </c>
      <c r="G26" s="10" t="s">
        <v>52</v>
      </c>
    </row>
    <row r="27" spans="1:7" ht="21.95" customHeight="1" x14ac:dyDescent="0.3">
      <c r="A27" s="1" t="s">
        <v>1444</v>
      </c>
      <c r="B27" s="48" t="s">
        <v>1445</v>
      </c>
      <c r="C27" s="48"/>
      <c r="D27" s="48"/>
      <c r="E27" s="12">
        <f>TRUNC(공종별집계표!T18, 0)+599</f>
        <v>37007000</v>
      </c>
      <c r="F27" s="10" t="s">
        <v>52</v>
      </c>
      <c r="G27" s="10" t="s">
        <v>52</v>
      </c>
    </row>
    <row r="28" spans="1:7" ht="21.95" customHeight="1" x14ac:dyDescent="0.3">
      <c r="A28" s="1" t="s">
        <v>1446</v>
      </c>
      <c r="B28" s="48" t="s">
        <v>1447</v>
      </c>
      <c r="C28" s="48"/>
      <c r="D28" s="48"/>
      <c r="E28" s="12">
        <f>TRUNC(E26+0+E27, 0)</f>
        <v>126637000</v>
      </c>
      <c r="F28" s="10" t="s">
        <v>52</v>
      </c>
      <c r="G28" s="10" t="s">
        <v>52</v>
      </c>
    </row>
  </sheetData>
  <mergeCells count="18">
    <mergeCell ref="B1:G1"/>
    <mergeCell ref="B2:E2"/>
    <mergeCell ref="F2:G2"/>
    <mergeCell ref="B3:D3"/>
    <mergeCell ref="B4:B18"/>
    <mergeCell ref="C4:C7"/>
    <mergeCell ref="C8:C10"/>
    <mergeCell ref="C11:C18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24:D24"/>
  </mergeCells>
  <phoneticPr fontId="1" type="noConversion"/>
  <pageMargins left="0.78740157480314954" right="0" top="0.39370078740157477" bottom="0.39370078740157477" header="0" footer="0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7"/>
  <sheetViews>
    <sheetView view="pageBreakPreview" zoomScale="60" zoomScaleNormal="70" workbookViewId="0">
      <selection activeCell="E21" sqref="E21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  <col min="23" max="27" width="20.625" customWidth="1"/>
  </cols>
  <sheetData>
    <row r="1" spans="1:27" ht="30" customHeight="1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7" ht="30" customHeight="1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27" ht="30" customHeight="1" x14ac:dyDescent="0.3">
      <c r="A3" s="55" t="s">
        <v>2</v>
      </c>
      <c r="B3" s="55" t="s">
        <v>3</v>
      </c>
      <c r="C3" s="55" t="s">
        <v>4</v>
      </c>
      <c r="D3" s="55" t="s">
        <v>5</v>
      </c>
      <c r="E3" s="55" t="s">
        <v>6</v>
      </c>
      <c r="F3" s="55"/>
      <c r="G3" s="55" t="s">
        <v>9</v>
      </c>
      <c r="H3" s="55"/>
      <c r="I3" s="55" t="s">
        <v>10</v>
      </c>
      <c r="J3" s="55"/>
      <c r="K3" s="55" t="s">
        <v>11</v>
      </c>
      <c r="L3" s="55"/>
      <c r="M3" s="55" t="s">
        <v>12</v>
      </c>
      <c r="N3" s="51" t="s">
        <v>13</v>
      </c>
      <c r="O3" s="51" t="s">
        <v>14</v>
      </c>
      <c r="P3" s="51" t="s">
        <v>15</v>
      </c>
      <c r="Q3" s="51" t="s">
        <v>16</v>
      </c>
      <c r="R3" s="51" t="s">
        <v>17</v>
      </c>
      <c r="S3" s="51" t="s">
        <v>18</v>
      </c>
      <c r="T3" s="51" t="s">
        <v>19</v>
      </c>
    </row>
    <row r="4" spans="1:27" ht="30" customHeight="1" x14ac:dyDescent="0.3">
      <c r="A4" s="56"/>
      <c r="B4" s="56"/>
      <c r="C4" s="56"/>
      <c r="D4" s="56"/>
      <c r="E4" s="9" t="s">
        <v>7</v>
      </c>
      <c r="F4" s="9" t="s">
        <v>8</v>
      </c>
      <c r="G4" s="9" t="s">
        <v>7</v>
      </c>
      <c r="H4" s="9" t="s">
        <v>8</v>
      </c>
      <c r="I4" s="9" t="s">
        <v>7</v>
      </c>
      <c r="J4" s="9" t="s">
        <v>8</v>
      </c>
      <c r="K4" s="9" t="s">
        <v>7</v>
      </c>
      <c r="L4" s="9" t="s">
        <v>8</v>
      </c>
      <c r="M4" s="56"/>
      <c r="N4" s="51"/>
      <c r="O4" s="51"/>
      <c r="P4" s="51"/>
      <c r="Q4" s="51"/>
      <c r="R4" s="51"/>
      <c r="S4" s="51"/>
      <c r="T4" s="51"/>
    </row>
    <row r="5" spans="1:27" ht="30" customHeight="1" x14ac:dyDescent="0.3">
      <c r="A5" s="10" t="s">
        <v>51</v>
      </c>
      <c r="B5" s="10" t="s">
        <v>52</v>
      </c>
      <c r="C5" s="10" t="s">
        <v>52</v>
      </c>
      <c r="D5" s="11">
        <v>1</v>
      </c>
      <c r="E5" s="12">
        <f>F6</f>
        <v>29968854</v>
      </c>
      <c r="F5" s="12">
        <f t="shared" ref="F5:F18" si="0">E5*D5</f>
        <v>29968854</v>
      </c>
      <c r="G5" s="12">
        <f>H6</f>
        <v>24183972</v>
      </c>
      <c r="H5" s="12">
        <f t="shared" ref="H5:H18" si="1">G5*D5</f>
        <v>24183972</v>
      </c>
      <c r="I5" s="12">
        <f>J6</f>
        <v>358019</v>
      </c>
      <c r="J5" s="12">
        <f t="shared" ref="J5:J18" si="2">I5*D5</f>
        <v>358019</v>
      </c>
      <c r="K5" s="12">
        <f t="shared" ref="K5:K18" si="3">E5+G5+I5</f>
        <v>54510845</v>
      </c>
      <c r="L5" s="12">
        <f t="shared" ref="L5:L18" si="4">F5+H5+J5</f>
        <v>54510845</v>
      </c>
      <c r="M5" s="10"/>
      <c r="N5" s="1" t="s">
        <v>53</v>
      </c>
      <c r="O5" s="1" t="s">
        <v>52</v>
      </c>
      <c r="P5" s="1" t="s">
        <v>52</v>
      </c>
      <c r="Q5" s="1" t="s">
        <v>52</v>
      </c>
      <c r="R5">
        <v>1</v>
      </c>
      <c r="S5" s="1" t="s">
        <v>52</v>
      </c>
      <c r="T5" s="8"/>
    </row>
    <row r="6" spans="1:27" ht="30" customHeight="1" x14ac:dyDescent="0.3">
      <c r="A6" s="10" t="s">
        <v>54</v>
      </c>
      <c r="B6" s="10" t="s">
        <v>52</v>
      </c>
      <c r="C6" s="10" t="s">
        <v>52</v>
      </c>
      <c r="D6" s="11">
        <v>1</v>
      </c>
      <c r="E6" s="12">
        <f>F7+F8+F9+F10+F11+F12+F13+F14</f>
        <v>29968854</v>
      </c>
      <c r="F6" s="12">
        <f t="shared" si="0"/>
        <v>29968854</v>
      </c>
      <c r="G6" s="12">
        <f>H7+H8+H9+H10+H11+H12+H13+H14</f>
        <v>24183972</v>
      </c>
      <c r="H6" s="12">
        <f t="shared" si="1"/>
        <v>24183972</v>
      </c>
      <c r="I6" s="12">
        <f>J7+J8+J9+J10+J11+J12+J13+J14</f>
        <v>358019</v>
      </c>
      <c r="J6" s="12">
        <f t="shared" si="2"/>
        <v>358019</v>
      </c>
      <c r="K6" s="12">
        <f t="shared" si="3"/>
        <v>54510845</v>
      </c>
      <c r="L6" s="12">
        <f t="shared" si="4"/>
        <v>54510845</v>
      </c>
      <c r="M6" s="10"/>
      <c r="N6" s="1" t="s">
        <v>55</v>
      </c>
      <c r="O6" s="1" t="s">
        <v>52</v>
      </c>
      <c r="P6" s="1" t="s">
        <v>53</v>
      </c>
      <c r="Q6" s="1" t="s">
        <v>52</v>
      </c>
      <c r="R6">
        <v>2</v>
      </c>
      <c r="S6" s="1" t="s">
        <v>52</v>
      </c>
      <c r="T6" s="8"/>
      <c r="W6" s="38"/>
      <c r="X6" s="38"/>
      <c r="Y6" s="38"/>
      <c r="Z6" s="38"/>
      <c r="AA6" s="38"/>
    </row>
    <row r="7" spans="1:27" ht="30" customHeight="1" x14ac:dyDescent="0.3">
      <c r="A7" s="30" t="s">
        <v>56</v>
      </c>
      <c r="B7" s="30" t="s">
        <v>52</v>
      </c>
      <c r="C7" s="30" t="s">
        <v>52</v>
      </c>
      <c r="D7" s="31">
        <v>1</v>
      </c>
      <c r="E7" s="32">
        <f>공종별내역서!F27</f>
        <v>67418</v>
      </c>
      <c r="F7" s="32">
        <f t="shared" si="0"/>
        <v>67418</v>
      </c>
      <c r="G7" s="32">
        <f>공종별내역서!H27</f>
        <v>921645</v>
      </c>
      <c r="H7" s="32">
        <f t="shared" si="1"/>
        <v>921645</v>
      </c>
      <c r="I7" s="32">
        <f>공종별내역서!J27</f>
        <v>0</v>
      </c>
      <c r="J7" s="32">
        <f t="shared" si="2"/>
        <v>0</v>
      </c>
      <c r="K7" s="32">
        <f t="shared" si="3"/>
        <v>989063</v>
      </c>
      <c r="L7" s="32">
        <f t="shared" si="4"/>
        <v>989063</v>
      </c>
      <c r="M7" s="36"/>
      <c r="N7" s="1" t="s">
        <v>57</v>
      </c>
      <c r="O7" s="1" t="s">
        <v>52</v>
      </c>
      <c r="P7" s="1" t="s">
        <v>55</v>
      </c>
      <c r="Q7" s="1" t="s">
        <v>52</v>
      </c>
      <c r="R7">
        <v>3</v>
      </c>
      <c r="S7" s="1" t="s">
        <v>52</v>
      </c>
      <c r="T7" s="8"/>
      <c r="W7" s="41"/>
      <c r="X7" s="42"/>
      <c r="Y7" s="42"/>
      <c r="Z7" s="42"/>
      <c r="AA7" s="43"/>
    </row>
    <row r="8" spans="1:27" ht="30" customHeight="1" x14ac:dyDescent="0.3">
      <c r="A8" s="33" t="s">
        <v>74</v>
      </c>
      <c r="B8" s="33" t="s">
        <v>52</v>
      </c>
      <c r="C8" s="33" t="s">
        <v>52</v>
      </c>
      <c r="D8" s="34">
        <v>1</v>
      </c>
      <c r="E8" s="35">
        <f>공종별내역서!F51</f>
        <v>8762871</v>
      </c>
      <c r="F8" s="35">
        <f t="shared" si="0"/>
        <v>8762871</v>
      </c>
      <c r="G8" s="35">
        <f>공종별내역서!H51</f>
        <v>942442</v>
      </c>
      <c r="H8" s="35">
        <f t="shared" si="1"/>
        <v>942442</v>
      </c>
      <c r="I8" s="35">
        <f>공종별내역서!J51</f>
        <v>2965</v>
      </c>
      <c r="J8" s="35">
        <f t="shared" si="2"/>
        <v>2965</v>
      </c>
      <c r="K8" s="35">
        <f t="shared" si="3"/>
        <v>9708278</v>
      </c>
      <c r="L8" s="35">
        <f t="shared" si="4"/>
        <v>9708278</v>
      </c>
      <c r="M8" s="37"/>
      <c r="N8" s="1" t="s">
        <v>75</v>
      </c>
      <c r="O8" s="1" t="s">
        <v>52</v>
      </c>
      <c r="P8" s="1" t="s">
        <v>55</v>
      </c>
      <c r="Q8" s="1" t="s">
        <v>52</v>
      </c>
      <c r="R8">
        <v>3</v>
      </c>
      <c r="S8" s="1" t="s">
        <v>52</v>
      </c>
      <c r="T8" s="8"/>
      <c r="W8" s="44"/>
      <c r="X8" s="45"/>
      <c r="Y8" s="45"/>
      <c r="Z8" s="45"/>
      <c r="AA8" s="46"/>
    </row>
    <row r="9" spans="1:27" ht="30" customHeight="1" x14ac:dyDescent="0.3">
      <c r="A9" s="33" t="s">
        <v>155</v>
      </c>
      <c r="B9" s="33" t="s">
        <v>52</v>
      </c>
      <c r="C9" s="33" t="s">
        <v>52</v>
      </c>
      <c r="D9" s="34">
        <v>1</v>
      </c>
      <c r="E9" s="35">
        <f>공종별내역서!F75</f>
        <v>6048428</v>
      </c>
      <c r="F9" s="35">
        <f t="shared" si="0"/>
        <v>6048428</v>
      </c>
      <c r="G9" s="35">
        <f>공종별내역서!H75</f>
        <v>2354835</v>
      </c>
      <c r="H9" s="35">
        <f t="shared" si="1"/>
        <v>2354835</v>
      </c>
      <c r="I9" s="35">
        <f>공종별내역서!J75</f>
        <v>0</v>
      </c>
      <c r="J9" s="35">
        <f t="shared" si="2"/>
        <v>0</v>
      </c>
      <c r="K9" s="35">
        <f t="shared" si="3"/>
        <v>8403263</v>
      </c>
      <c r="L9" s="35">
        <f t="shared" si="4"/>
        <v>8403263</v>
      </c>
      <c r="M9" s="37"/>
      <c r="N9" s="1" t="s">
        <v>156</v>
      </c>
      <c r="O9" s="1" t="s">
        <v>52</v>
      </c>
      <c r="P9" s="1" t="s">
        <v>55</v>
      </c>
      <c r="Q9" s="1" t="s">
        <v>52</v>
      </c>
      <c r="R9">
        <v>3</v>
      </c>
      <c r="S9" s="1" t="s">
        <v>52</v>
      </c>
      <c r="T9" s="8"/>
      <c r="W9" s="38"/>
      <c r="X9" s="39"/>
      <c r="Y9" s="39"/>
      <c r="Z9" s="39"/>
      <c r="AA9" s="40"/>
    </row>
    <row r="10" spans="1:27" ht="30" customHeight="1" x14ac:dyDescent="0.3">
      <c r="A10" s="30" t="s">
        <v>184</v>
      </c>
      <c r="B10" s="30" t="s">
        <v>52</v>
      </c>
      <c r="C10" s="30" t="s">
        <v>52</v>
      </c>
      <c r="D10" s="31">
        <v>1</v>
      </c>
      <c r="E10" s="32">
        <f>공종별내역서!F99</f>
        <v>1715839</v>
      </c>
      <c r="F10" s="32">
        <f t="shared" si="0"/>
        <v>1715839</v>
      </c>
      <c r="G10" s="32">
        <f>공종별내역서!H99</f>
        <v>5839201</v>
      </c>
      <c r="H10" s="32">
        <f t="shared" si="1"/>
        <v>5839201</v>
      </c>
      <c r="I10" s="32">
        <f>공종별내역서!J99</f>
        <v>0</v>
      </c>
      <c r="J10" s="32">
        <f t="shared" si="2"/>
        <v>0</v>
      </c>
      <c r="K10" s="32">
        <f t="shared" si="3"/>
        <v>7555040</v>
      </c>
      <c r="L10" s="32">
        <f t="shared" si="4"/>
        <v>7555040</v>
      </c>
      <c r="M10" s="36"/>
      <c r="N10" s="1" t="s">
        <v>185</v>
      </c>
      <c r="O10" s="1" t="s">
        <v>52</v>
      </c>
      <c r="P10" s="1" t="s">
        <v>55</v>
      </c>
      <c r="Q10" s="1" t="s">
        <v>52</v>
      </c>
      <c r="R10">
        <v>3</v>
      </c>
      <c r="S10" s="1" t="s">
        <v>52</v>
      </c>
      <c r="T10" s="8"/>
    </row>
    <row r="11" spans="1:27" ht="30" customHeight="1" x14ac:dyDescent="0.3">
      <c r="A11" s="30" t="s">
        <v>205</v>
      </c>
      <c r="B11" s="30" t="s">
        <v>52</v>
      </c>
      <c r="C11" s="30" t="s">
        <v>52</v>
      </c>
      <c r="D11" s="31">
        <v>1</v>
      </c>
      <c r="E11" s="32">
        <f>공종별내역서!F123</f>
        <v>2007864</v>
      </c>
      <c r="F11" s="32">
        <f t="shared" si="0"/>
        <v>2007864</v>
      </c>
      <c r="G11" s="32">
        <f>공종별내역서!H123</f>
        <v>3117418</v>
      </c>
      <c r="H11" s="32">
        <f t="shared" si="1"/>
        <v>3117418</v>
      </c>
      <c r="I11" s="32">
        <f>공종별내역서!J123</f>
        <v>57422</v>
      </c>
      <c r="J11" s="32">
        <f t="shared" si="2"/>
        <v>57422</v>
      </c>
      <c r="K11" s="32">
        <f t="shared" si="3"/>
        <v>5182704</v>
      </c>
      <c r="L11" s="32">
        <f t="shared" si="4"/>
        <v>5182704</v>
      </c>
      <c r="M11" s="36"/>
      <c r="N11" s="1" t="s">
        <v>206</v>
      </c>
      <c r="O11" s="1" t="s">
        <v>52</v>
      </c>
      <c r="P11" s="1" t="s">
        <v>55</v>
      </c>
      <c r="Q11" s="1" t="s">
        <v>52</v>
      </c>
      <c r="R11">
        <v>3</v>
      </c>
      <c r="S11" s="1" t="s">
        <v>52</v>
      </c>
      <c r="T11" s="8"/>
    </row>
    <row r="12" spans="1:27" ht="30" customHeight="1" x14ac:dyDescent="0.3">
      <c r="A12" s="30" t="s">
        <v>241</v>
      </c>
      <c r="B12" s="30" t="s">
        <v>52</v>
      </c>
      <c r="C12" s="30" t="s">
        <v>52</v>
      </c>
      <c r="D12" s="31">
        <v>1</v>
      </c>
      <c r="E12" s="32">
        <f>공종별내역서!F147</f>
        <v>8969676</v>
      </c>
      <c r="F12" s="32">
        <f t="shared" si="0"/>
        <v>8969676</v>
      </c>
      <c r="G12" s="32">
        <f>공종별내역서!H147</f>
        <v>4224000</v>
      </c>
      <c r="H12" s="32">
        <f t="shared" si="1"/>
        <v>4224000</v>
      </c>
      <c r="I12" s="32">
        <f>공종별내역서!J147</f>
        <v>216000</v>
      </c>
      <c r="J12" s="32">
        <f t="shared" si="2"/>
        <v>216000</v>
      </c>
      <c r="K12" s="32">
        <f t="shared" si="3"/>
        <v>13409676</v>
      </c>
      <c r="L12" s="32">
        <f t="shared" si="4"/>
        <v>13409676</v>
      </c>
      <c r="M12" s="36"/>
      <c r="N12" s="1" t="s">
        <v>242</v>
      </c>
      <c r="O12" s="1" t="s">
        <v>52</v>
      </c>
      <c r="P12" s="1" t="s">
        <v>55</v>
      </c>
      <c r="Q12" s="1" t="s">
        <v>52</v>
      </c>
      <c r="R12">
        <v>3</v>
      </c>
      <c r="S12" s="1" t="s">
        <v>52</v>
      </c>
      <c r="T12" s="8"/>
    </row>
    <row r="13" spans="1:27" ht="30" customHeight="1" x14ac:dyDescent="0.3">
      <c r="A13" s="30" t="s">
        <v>280</v>
      </c>
      <c r="B13" s="30" t="s">
        <v>52</v>
      </c>
      <c r="C13" s="30" t="s">
        <v>52</v>
      </c>
      <c r="D13" s="31">
        <v>1</v>
      </c>
      <c r="E13" s="32">
        <f>공종별내역서!F171</f>
        <v>2390059</v>
      </c>
      <c r="F13" s="32">
        <f t="shared" si="0"/>
        <v>2390059</v>
      </c>
      <c r="G13" s="32">
        <f>공종별내역서!H171</f>
        <v>2553125</v>
      </c>
      <c r="H13" s="32">
        <f t="shared" si="1"/>
        <v>2553125</v>
      </c>
      <c r="I13" s="32">
        <f>공종별내역서!J171</f>
        <v>53635</v>
      </c>
      <c r="J13" s="32">
        <f t="shared" si="2"/>
        <v>53635</v>
      </c>
      <c r="K13" s="32">
        <f t="shared" si="3"/>
        <v>4996819</v>
      </c>
      <c r="L13" s="32">
        <f t="shared" si="4"/>
        <v>4996819</v>
      </c>
      <c r="M13" s="36"/>
      <c r="N13" s="1" t="s">
        <v>281</v>
      </c>
      <c r="O13" s="1" t="s">
        <v>52</v>
      </c>
      <c r="P13" s="1" t="s">
        <v>55</v>
      </c>
      <c r="Q13" s="1" t="s">
        <v>52</v>
      </c>
      <c r="R13">
        <v>3</v>
      </c>
      <c r="S13" s="1" t="s">
        <v>52</v>
      </c>
      <c r="T13" s="8"/>
    </row>
    <row r="14" spans="1:27" ht="30" customHeight="1" x14ac:dyDescent="0.3">
      <c r="A14" s="30" t="s">
        <v>302</v>
      </c>
      <c r="B14" s="30" t="s">
        <v>52</v>
      </c>
      <c r="C14" s="30" t="s">
        <v>52</v>
      </c>
      <c r="D14" s="31">
        <v>1</v>
      </c>
      <c r="E14" s="32">
        <f>공종별내역서!F195</f>
        <v>6699</v>
      </c>
      <c r="F14" s="32">
        <f t="shared" si="0"/>
        <v>6699</v>
      </c>
      <c r="G14" s="32">
        <f>공종별내역서!H195</f>
        <v>4231306</v>
      </c>
      <c r="H14" s="32">
        <f t="shared" si="1"/>
        <v>4231306</v>
      </c>
      <c r="I14" s="32">
        <f>공종별내역서!J195</f>
        <v>27997</v>
      </c>
      <c r="J14" s="32">
        <f t="shared" si="2"/>
        <v>27997</v>
      </c>
      <c r="K14" s="32">
        <f t="shared" si="3"/>
        <v>4266002</v>
      </c>
      <c r="L14" s="32">
        <f t="shared" si="4"/>
        <v>4266002</v>
      </c>
      <c r="M14" s="36"/>
      <c r="N14" s="1" t="s">
        <v>303</v>
      </c>
      <c r="O14" s="1" t="s">
        <v>52</v>
      </c>
      <c r="P14" s="1" t="s">
        <v>55</v>
      </c>
      <c r="Q14" s="1" t="s">
        <v>52</v>
      </c>
      <c r="R14">
        <v>3</v>
      </c>
      <c r="S14" s="1" t="s">
        <v>52</v>
      </c>
      <c r="T14" s="8"/>
    </row>
    <row r="15" spans="1:27" ht="30" customHeight="1" x14ac:dyDescent="0.3">
      <c r="A15" s="30" t="s">
        <v>360</v>
      </c>
      <c r="B15" s="30" t="s">
        <v>52</v>
      </c>
      <c r="C15" s="30" t="s">
        <v>52</v>
      </c>
      <c r="D15" s="31">
        <v>1</v>
      </c>
      <c r="E15" s="32">
        <f>공종별내역서!F219</f>
        <v>808200</v>
      </c>
      <c r="F15" s="32">
        <f t="shared" si="0"/>
        <v>808200</v>
      </c>
      <c r="G15" s="32">
        <f>공종별내역서!H219</f>
        <v>0</v>
      </c>
      <c r="H15" s="32">
        <f t="shared" si="1"/>
        <v>0</v>
      </c>
      <c r="I15" s="32">
        <f>공종별내역서!J219</f>
        <v>0</v>
      </c>
      <c r="J15" s="32">
        <f t="shared" si="2"/>
        <v>0</v>
      </c>
      <c r="K15" s="32">
        <f t="shared" si="3"/>
        <v>808200</v>
      </c>
      <c r="L15" s="32">
        <f t="shared" si="4"/>
        <v>808200</v>
      </c>
      <c r="M15" s="36"/>
      <c r="N15" s="1" t="s">
        <v>361</v>
      </c>
      <c r="O15" s="1" t="s">
        <v>52</v>
      </c>
      <c r="P15" s="1" t="s">
        <v>52</v>
      </c>
      <c r="Q15" s="1" t="s">
        <v>362</v>
      </c>
      <c r="R15">
        <v>3</v>
      </c>
      <c r="S15" s="1" t="s">
        <v>52</v>
      </c>
      <c r="T15" s="8">
        <f>L15*1</f>
        <v>808200</v>
      </c>
    </row>
    <row r="16" spans="1:27" ht="30" customHeight="1" x14ac:dyDescent="0.3">
      <c r="A16" s="30" t="s">
        <v>369</v>
      </c>
      <c r="B16" s="30" t="s">
        <v>52</v>
      </c>
      <c r="C16" s="30" t="s">
        <v>52</v>
      </c>
      <c r="D16" s="31">
        <v>1</v>
      </c>
      <c r="E16" s="32">
        <f>공종별내역서!F243</f>
        <v>0</v>
      </c>
      <c r="F16" s="32">
        <f t="shared" si="0"/>
        <v>0</v>
      </c>
      <c r="G16" s="32">
        <f>공종별내역서!H243</f>
        <v>0</v>
      </c>
      <c r="H16" s="32">
        <f t="shared" si="1"/>
        <v>0</v>
      </c>
      <c r="I16" s="32">
        <f>공종별내역서!J243</f>
        <v>1217391</v>
      </c>
      <c r="J16" s="32">
        <f t="shared" si="2"/>
        <v>1217391</v>
      </c>
      <c r="K16" s="32">
        <f t="shared" si="3"/>
        <v>1217391</v>
      </c>
      <c r="L16" s="32">
        <f t="shared" si="4"/>
        <v>1217391</v>
      </c>
      <c r="M16" s="36"/>
      <c r="N16" s="1" t="s">
        <v>370</v>
      </c>
      <c r="O16" s="1" t="s">
        <v>52</v>
      </c>
      <c r="P16" s="1" t="s">
        <v>52</v>
      </c>
      <c r="Q16" s="1" t="s">
        <v>371</v>
      </c>
      <c r="R16">
        <v>3</v>
      </c>
      <c r="S16" s="1" t="s">
        <v>52</v>
      </c>
      <c r="T16" s="8">
        <f>L16*1</f>
        <v>1217391</v>
      </c>
    </row>
    <row r="17" spans="1:20" ht="30" customHeight="1" x14ac:dyDescent="0.3">
      <c r="A17" s="30" t="s">
        <v>406</v>
      </c>
      <c r="B17" s="30" t="s">
        <v>52</v>
      </c>
      <c r="C17" s="30" t="s">
        <v>52</v>
      </c>
      <c r="D17" s="31">
        <v>1</v>
      </c>
      <c r="E17" s="32">
        <f>공종별내역서!F267</f>
        <v>5650000</v>
      </c>
      <c r="F17" s="32">
        <f t="shared" si="0"/>
        <v>5650000</v>
      </c>
      <c r="G17" s="32">
        <f>공종별내역서!H267</f>
        <v>0</v>
      </c>
      <c r="H17" s="32">
        <f t="shared" si="1"/>
        <v>0</v>
      </c>
      <c r="I17" s="32">
        <f>공종별내역서!J267</f>
        <v>0</v>
      </c>
      <c r="J17" s="32">
        <f t="shared" si="2"/>
        <v>0</v>
      </c>
      <c r="K17" s="32">
        <f t="shared" si="3"/>
        <v>5650000</v>
      </c>
      <c r="L17" s="32">
        <f t="shared" si="4"/>
        <v>5650000</v>
      </c>
      <c r="M17" s="36"/>
      <c r="N17" s="1" t="s">
        <v>407</v>
      </c>
      <c r="O17" s="1" t="s">
        <v>52</v>
      </c>
      <c r="P17" s="1" t="s">
        <v>52</v>
      </c>
      <c r="Q17" s="1" t="s">
        <v>408</v>
      </c>
      <c r="R17">
        <v>3</v>
      </c>
      <c r="S17" s="1" t="s">
        <v>52</v>
      </c>
      <c r="T17" s="8">
        <f>L17*1</f>
        <v>5650000</v>
      </c>
    </row>
    <row r="18" spans="1:20" ht="30" customHeight="1" x14ac:dyDescent="0.3">
      <c r="A18" s="10" t="s">
        <v>418</v>
      </c>
      <c r="B18" s="10" t="s">
        <v>52</v>
      </c>
      <c r="C18" s="10" t="s">
        <v>52</v>
      </c>
      <c r="D18" s="11">
        <v>1</v>
      </c>
      <c r="E18" s="12">
        <f>공종별내역서!F291</f>
        <v>37006401</v>
      </c>
      <c r="F18" s="12">
        <f t="shared" si="0"/>
        <v>37006401</v>
      </c>
      <c r="G18" s="12">
        <f>공종별내역서!H291</f>
        <v>0</v>
      </c>
      <c r="H18" s="12">
        <f t="shared" si="1"/>
        <v>0</v>
      </c>
      <c r="I18" s="12">
        <f>공종별내역서!J291</f>
        <v>0</v>
      </c>
      <c r="J18" s="12">
        <f t="shared" si="2"/>
        <v>0</v>
      </c>
      <c r="K18" s="12">
        <f t="shared" si="3"/>
        <v>37006401</v>
      </c>
      <c r="L18" s="12">
        <f t="shared" si="4"/>
        <v>37006401</v>
      </c>
      <c r="M18" s="10"/>
      <c r="N18" s="1" t="s">
        <v>419</v>
      </c>
      <c r="O18" s="1" t="s">
        <v>52</v>
      </c>
      <c r="P18" s="1" t="s">
        <v>52</v>
      </c>
      <c r="Q18" s="1" t="s">
        <v>420</v>
      </c>
      <c r="R18">
        <v>3</v>
      </c>
      <c r="S18" s="1" t="s">
        <v>52</v>
      </c>
      <c r="T18" s="8">
        <f>L18*1</f>
        <v>37006401</v>
      </c>
    </row>
    <row r="19" spans="1:20" ht="30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T19" s="8"/>
    </row>
    <row r="20" spans="1:20" ht="30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T20" s="8"/>
    </row>
    <row r="21" spans="1:20" ht="30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T21" s="8"/>
    </row>
    <row r="22" spans="1:20" ht="30" customHeigh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T22" s="8"/>
    </row>
    <row r="23" spans="1:20" ht="30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T23" s="8"/>
    </row>
    <row r="24" spans="1:20" ht="30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T24" s="8"/>
    </row>
    <row r="25" spans="1:20" ht="30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T25" s="8"/>
    </row>
    <row r="26" spans="1:20" ht="30" customHeight="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T26" s="8"/>
    </row>
    <row r="27" spans="1:20" ht="30" customHeight="1" x14ac:dyDescent="0.3">
      <c r="A27" s="10" t="s">
        <v>72</v>
      </c>
      <c r="B27" s="11"/>
      <c r="C27" s="11"/>
      <c r="D27" s="11"/>
      <c r="E27" s="11"/>
      <c r="F27" s="12">
        <f>F5</f>
        <v>29968854</v>
      </c>
      <c r="G27" s="11"/>
      <c r="H27" s="12">
        <f>H5</f>
        <v>24183972</v>
      </c>
      <c r="I27" s="11"/>
      <c r="J27" s="12">
        <f>J5</f>
        <v>358019</v>
      </c>
      <c r="K27" s="11"/>
      <c r="L27" s="12">
        <f>L5</f>
        <v>54510845</v>
      </c>
      <c r="M27" s="11"/>
      <c r="T27" s="8"/>
    </row>
  </sheetData>
  <mergeCells count="16">
    <mergeCell ref="G3:H3"/>
    <mergeCell ref="A3:A4"/>
    <mergeCell ref="B3:B4"/>
    <mergeCell ref="C3:C4"/>
    <mergeCell ref="D3:D4"/>
    <mergeCell ref="E3:F3"/>
    <mergeCell ref="Q3:Q4"/>
    <mergeCell ref="R3:R4"/>
    <mergeCell ref="S3:S4"/>
    <mergeCell ref="T3:T4"/>
    <mergeCell ref="I3:J3"/>
    <mergeCell ref="K3:L3"/>
    <mergeCell ref="M3:M4"/>
    <mergeCell ref="N3:N4"/>
    <mergeCell ref="O3:O4"/>
    <mergeCell ref="P3:P4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91"/>
  <sheetViews>
    <sheetView topLeftCell="A27" workbookViewId="0">
      <selection activeCell="A46" sqref="A46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48" ht="30" customHeight="1" x14ac:dyDescent="0.3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/>
      <c r="G2" s="55" t="s">
        <v>9</v>
      </c>
      <c r="H2" s="55"/>
      <c r="I2" s="55" t="s">
        <v>10</v>
      </c>
      <c r="J2" s="55"/>
      <c r="K2" s="55" t="s">
        <v>11</v>
      </c>
      <c r="L2" s="55"/>
      <c r="M2" s="55" t="s">
        <v>12</v>
      </c>
      <c r="N2" s="51" t="s">
        <v>20</v>
      </c>
      <c r="O2" s="51" t="s">
        <v>14</v>
      </c>
      <c r="P2" s="51" t="s">
        <v>21</v>
      </c>
      <c r="Q2" s="51" t="s">
        <v>13</v>
      </c>
      <c r="R2" s="51" t="s">
        <v>22</v>
      </c>
      <c r="S2" s="51" t="s">
        <v>23</v>
      </c>
      <c r="T2" s="51" t="s">
        <v>24</v>
      </c>
      <c r="U2" s="51" t="s">
        <v>25</v>
      </c>
      <c r="V2" s="51" t="s">
        <v>26</v>
      </c>
      <c r="W2" s="51" t="s">
        <v>27</v>
      </c>
      <c r="X2" s="51" t="s">
        <v>28</v>
      </c>
      <c r="Y2" s="51" t="s">
        <v>29</v>
      </c>
      <c r="Z2" s="51" t="s">
        <v>30</v>
      </c>
      <c r="AA2" s="51" t="s">
        <v>31</v>
      </c>
      <c r="AB2" s="51" t="s">
        <v>32</v>
      </c>
      <c r="AC2" s="51" t="s">
        <v>33</v>
      </c>
      <c r="AD2" s="51" t="s">
        <v>34</v>
      </c>
      <c r="AE2" s="51" t="s">
        <v>35</v>
      </c>
      <c r="AF2" s="51" t="s">
        <v>36</v>
      </c>
      <c r="AG2" s="51" t="s">
        <v>37</v>
      </c>
      <c r="AH2" s="51" t="s">
        <v>38</v>
      </c>
      <c r="AI2" s="51" t="s">
        <v>39</v>
      </c>
      <c r="AJ2" s="51" t="s">
        <v>40</v>
      </c>
      <c r="AK2" s="51" t="s">
        <v>41</v>
      </c>
      <c r="AL2" s="51" t="s">
        <v>42</v>
      </c>
      <c r="AM2" s="51" t="s">
        <v>43</v>
      </c>
      <c r="AN2" s="51" t="s">
        <v>44</v>
      </c>
      <c r="AO2" s="51" t="s">
        <v>45</v>
      </c>
      <c r="AP2" s="51" t="s">
        <v>46</v>
      </c>
      <c r="AQ2" s="51" t="s">
        <v>47</v>
      </c>
      <c r="AR2" s="51" t="s">
        <v>48</v>
      </c>
      <c r="AS2" s="51" t="s">
        <v>16</v>
      </c>
      <c r="AT2" s="51" t="s">
        <v>17</v>
      </c>
      <c r="AU2" s="51" t="s">
        <v>49</v>
      </c>
      <c r="AV2" s="51" t="s">
        <v>50</v>
      </c>
    </row>
    <row r="3" spans="1:48" ht="30" customHeight="1" x14ac:dyDescent="0.3">
      <c r="A3" s="55"/>
      <c r="B3" s="55"/>
      <c r="C3" s="55"/>
      <c r="D3" s="55"/>
      <c r="E3" s="7" t="s">
        <v>7</v>
      </c>
      <c r="F3" s="7" t="s">
        <v>8</v>
      </c>
      <c r="G3" s="7" t="s">
        <v>7</v>
      </c>
      <c r="H3" s="7" t="s">
        <v>8</v>
      </c>
      <c r="I3" s="7" t="s">
        <v>7</v>
      </c>
      <c r="J3" s="7" t="s">
        <v>8</v>
      </c>
      <c r="K3" s="7" t="s">
        <v>7</v>
      </c>
      <c r="L3" s="7" t="s">
        <v>8</v>
      </c>
      <c r="M3" s="55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</row>
    <row r="4" spans="1:48" ht="30" customHeight="1" x14ac:dyDescent="0.3">
      <c r="A4" s="13" t="s">
        <v>56</v>
      </c>
      <c r="B4" s="13" t="s">
        <v>52</v>
      </c>
      <c r="C4" s="11"/>
      <c r="D4" s="11"/>
      <c r="E4" s="12"/>
      <c r="F4" s="12"/>
      <c r="G4" s="12"/>
      <c r="H4" s="12"/>
      <c r="I4" s="12"/>
      <c r="J4" s="12"/>
      <c r="K4" s="12"/>
      <c r="L4" s="12"/>
      <c r="M4" s="11"/>
      <c r="Q4" s="1" t="s">
        <v>57</v>
      </c>
    </row>
    <row r="5" spans="1:48" ht="30" customHeight="1" x14ac:dyDescent="0.3">
      <c r="A5" s="13" t="s">
        <v>58</v>
      </c>
      <c r="B5" s="13" t="s">
        <v>59</v>
      </c>
      <c r="C5" s="13" t="s">
        <v>60</v>
      </c>
      <c r="D5" s="11">
        <v>2</v>
      </c>
      <c r="E5" s="12">
        <f>TRUNC(일위대가목록!E4,0)</f>
        <v>33709</v>
      </c>
      <c r="F5" s="12">
        <f>TRUNC(E5*D5, 0)</f>
        <v>67418</v>
      </c>
      <c r="G5" s="12">
        <f>TRUNC(일위대가목록!F4,0)</f>
        <v>93630</v>
      </c>
      <c r="H5" s="12">
        <f>TRUNC(G5*D5, 0)</f>
        <v>187260</v>
      </c>
      <c r="I5" s="12">
        <f>TRUNC(일위대가목록!G4,0)</f>
        <v>0</v>
      </c>
      <c r="J5" s="12">
        <f>TRUNC(I5*D5, 0)</f>
        <v>0</v>
      </c>
      <c r="K5" s="12">
        <f>TRUNC(E5+G5+I5, 0)</f>
        <v>127339</v>
      </c>
      <c r="L5" s="12">
        <f>TRUNC(F5+H5+J5, 0)</f>
        <v>254678</v>
      </c>
      <c r="M5" s="13" t="s">
        <v>61</v>
      </c>
      <c r="N5" s="1" t="s">
        <v>62</v>
      </c>
      <c r="O5" s="1" t="s">
        <v>52</v>
      </c>
      <c r="P5" s="1" t="s">
        <v>52</v>
      </c>
      <c r="Q5" s="1" t="s">
        <v>57</v>
      </c>
      <c r="R5" s="1" t="s">
        <v>63</v>
      </c>
      <c r="S5" s="1" t="s">
        <v>64</v>
      </c>
      <c r="T5" s="1" t="s">
        <v>64</v>
      </c>
      <c r="AR5" s="1" t="s">
        <v>52</v>
      </c>
      <c r="AS5" s="1" t="s">
        <v>52</v>
      </c>
      <c r="AU5" s="1" t="s">
        <v>65</v>
      </c>
      <c r="AV5">
        <v>4</v>
      </c>
    </row>
    <row r="6" spans="1:48" ht="30" customHeight="1" x14ac:dyDescent="0.3">
      <c r="A6" s="13" t="s">
        <v>66</v>
      </c>
      <c r="B6" s="13" t="s">
        <v>67</v>
      </c>
      <c r="C6" s="13" t="s">
        <v>68</v>
      </c>
      <c r="D6" s="11">
        <v>173</v>
      </c>
      <c r="E6" s="12">
        <f>TRUNC(일위대가목록!E5,0)</f>
        <v>0</v>
      </c>
      <c r="F6" s="12">
        <f>TRUNC(E6*D6, 0)</f>
        <v>0</v>
      </c>
      <c r="G6" s="12">
        <f>TRUNC(일위대가목록!F5,0)</f>
        <v>4245</v>
      </c>
      <c r="H6" s="12">
        <f>TRUNC(G6*D6, 0)</f>
        <v>734385</v>
      </c>
      <c r="I6" s="12">
        <f>TRUNC(일위대가목록!G5,0)</f>
        <v>0</v>
      </c>
      <c r="J6" s="12">
        <f>TRUNC(I6*D6, 0)</f>
        <v>0</v>
      </c>
      <c r="K6" s="12">
        <f>TRUNC(E6+G6+I6, 0)</f>
        <v>4245</v>
      </c>
      <c r="L6" s="12">
        <f>TRUNC(F6+H6+J6, 0)</f>
        <v>734385</v>
      </c>
      <c r="M6" s="13" t="s">
        <v>69</v>
      </c>
      <c r="N6" s="1" t="s">
        <v>70</v>
      </c>
      <c r="O6" s="1" t="s">
        <v>52</v>
      </c>
      <c r="P6" s="1" t="s">
        <v>52</v>
      </c>
      <c r="Q6" s="1" t="s">
        <v>57</v>
      </c>
      <c r="R6" s="1" t="s">
        <v>63</v>
      </c>
      <c r="S6" s="1" t="s">
        <v>64</v>
      </c>
      <c r="T6" s="1" t="s">
        <v>64</v>
      </c>
      <c r="AR6" s="1" t="s">
        <v>52</v>
      </c>
      <c r="AS6" s="1" t="s">
        <v>52</v>
      </c>
      <c r="AU6" s="1" t="s">
        <v>71</v>
      </c>
      <c r="AV6">
        <v>5</v>
      </c>
    </row>
    <row r="7" spans="1:48" ht="30" customHeight="1" x14ac:dyDescent="0.3">
      <c r="A7" s="11"/>
      <c r="B7" s="11"/>
      <c r="C7" s="11"/>
      <c r="D7" s="11"/>
      <c r="E7" s="12"/>
      <c r="F7" s="12"/>
      <c r="G7" s="12"/>
      <c r="H7" s="12"/>
      <c r="I7" s="12"/>
      <c r="J7" s="12"/>
      <c r="K7" s="12"/>
      <c r="L7" s="12"/>
      <c r="M7" s="11"/>
      <c r="Q7" s="1" t="s">
        <v>57</v>
      </c>
    </row>
    <row r="8" spans="1:48" ht="30" customHeight="1" x14ac:dyDescent="0.3">
      <c r="A8" s="11"/>
      <c r="B8" s="11"/>
      <c r="C8" s="11"/>
      <c r="D8" s="11"/>
      <c r="E8" s="12"/>
      <c r="F8" s="12"/>
      <c r="G8" s="12"/>
      <c r="H8" s="12"/>
      <c r="I8" s="12"/>
      <c r="J8" s="12"/>
      <c r="K8" s="12"/>
      <c r="L8" s="12"/>
      <c r="M8" s="11"/>
      <c r="Q8" s="1" t="s">
        <v>57</v>
      </c>
    </row>
    <row r="9" spans="1:48" ht="30" customHeight="1" x14ac:dyDescent="0.3">
      <c r="A9" s="11"/>
      <c r="B9" s="11"/>
      <c r="C9" s="11"/>
      <c r="D9" s="11"/>
      <c r="E9" s="12"/>
      <c r="F9" s="12"/>
      <c r="G9" s="12"/>
      <c r="H9" s="12"/>
      <c r="I9" s="12"/>
      <c r="J9" s="12"/>
      <c r="K9" s="12"/>
      <c r="L9" s="12"/>
      <c r="M9" s="11"/>
      <c r="Q9" s="1" t="s">
        <v>57</v>
      </c>
    </row>
    <row r="10" spans="1:48" ht="30" customHeight="1" x14ac:dyDescent="0.3">
      <c r="A10" s="11"/>
      <c r="B10" s="11"/>
      <c r="C10" s="11"/>
      <c r="D10" s="11"/>
      <c r="E10" s="12"/>
      <c r="F10" s="12"/>
      <c r="G10" s="12"/>
      <c r="H10" s="12"/>
      <c r="I10" s="12"/>
      <c r="J10" s="12"/>
      <c r="K10" s="12"/>
      <c r="L10" s="12"/>
      <c r="M10" s="11"/>
      <c r="Q10" s="1" t="s">
        <v>57</v>
      </c>
    </row>
    <row r="11" spans="1:48" ht="30" customHeight="1" x14ac:dyDescent="0.3">
      <c r="A11" s="11"/>
      <c r="B11" s="11"/>
      <c r="C11" s="11"/>
      <c r="D11" s="11"/>
      <c r="E11" s="12"/>
      <c r="F11" s="12"/>
      <c r="G11" s="12"/>
      <c r="H11" s="12"/>
      <c r="I11" s="12"/>
      <c r="J11" s="12"/>
      <c r="K11" s="12"/>
      <c r="L11" s="12"/>
      <c r="M11" s="11"/>
      <c r="Q11" s="1" t="s">
        <v>57</v>
      </c>
    </row>
    <row r="12" spans="1:48" ht="30" customHeight="1" x14ac:dyDescent="0.3">
      <c r="A12" s="11"/>
      <c r="B12" s="11"/>
      <c r="C12" s="11"/>
      <c r="D12" s="11"/>
      <c r="E12" s="12"/>
      <c r="F12" s="12"/>
      <c r="G12" s="12"/>
      <c r="H12" s="12"/>
      <c r="I12" s="12"/>
      <c r="J12" s="12"/>
      <c r="K12" s="12"/>
      <c r="L12" s="12"/>
      <c r="M12" s="11"/>
      <c r="Q12" s="1" t="s">
        <v>57</v>
      </c>
    </row>
    <row r="13" spans="1:48" ht="30" customHeight="1" x14ac:dyDescent="0.3">
      <c r="A13" s="11"/>
      <c r="B13" s="11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1"/>
      <c r="Q13" s="1" t="s">
        <v>57</v>
      </c>
    </row>
    <row r="14" spans="1:48" ht="30" customHeight="1" x14ac:dyDescent="0.3">
      <c r="A14" s="11"/>
      <c r="B14" s="11"/>
      <c r="C14" s="11"/>
      <c r="D14" s="11"/>
      <c r="E14" s="12"/>
      <c r="F14" s="12"/>
      <c r="G14" s="12"/>
      <c r="H14" s="12"/>
      <c r="I14" s="12"/>
      <c r="J14" s="12"/>
      <c r="K14" s="12"/>
      <c r="L14" s="12"/>
      <c r="M14" s="11"/>
      <c r="Q14" s="1" t="s">
        <v>57</v>
      </c>
    </row>
    <row r="15" spans="1:48" ht="30" customHeight="1" x14ac:dyDescent="0.3">
      <c r="A15" s="11"/>
      <c r="B15" s="11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1"/>
      <c r="Q15" s="1" t="s">
        <v>57</v>
      </c>
    </row>
    <row r="16" spans="1:48" ht="30" customHeight="1" x14ac:dyDescent="0.3">
      <c r="A16" s="11"/>
      <c r="B16" s="11"/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1"/>
      <c r="Q16" s="1" t="s">
        <v>57</v>
      </c>
    </row>
    <row r="17" spans="1:48" ht="30" customHeight="1" x14ac:dyDescent="0.3">
      <c r="A17" s="11"/>
      <c r="B17" s="11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1"/>
      <c r="Q17" s="1" t="s">
        <v>57</v>
      </c>
    </row>
    <row r="18" spans="1:48" ht="30" customHeight="1" x14ac:dyDescent="0.3">
      <c r="A18" s="11"/>
      <c r="B18" s="11"/>
      <c r="C18" s="11"/>
      <c r="D18" s="11"/>
      <c r="E18" s="12"/>
      <c r="F18" s="12"/>
      <c r="G18" s="12"/>
      <c r="H18" s="12"/>
      <c r="I18" s="12"/>
      <c r="J18" s="12"/>
      <c r="K18" s="12"/>
      <c r="L18" s="12"/>
      <c r="M18" s="11"/>
      <c r="Q18" s="1" t="s">
        <v>57</v>
      </c>
    </row>
    <row r="19" spans="1:48" ht="30" customHeight="1" x14ac:dyDescent="0.3">
      <c r="A19" s="11"/>
      <c r="B19" s="11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1"/>
      <c r="Q19" s="1" t="s">
        <v>57</v>
      </c>
    </row>
    <row r="20" spans="1:48" ht="30" customHeight="1" x14ac:dyDescent="0.3">
      <c r="A20" s="11"/>
      <c r="B20" s="11"/>
      <c r="C20" s="11"/>
      <c r="D20" s="11"/>
      <c r="E20" s="12"/>
      <c r="F20" s="12"/>
      <c r="G20" s="12"/>
      <c r="H20" s="12"/>
      <c r="I20" s="12"/>
      <c r="J20" s="12"/>
      <c r="K20" s="12"/>
      <c r="L20" s="12"/>
      <c r="M20" s="11"/>
      <c r="Q20" s="1" t="s">
        <v>57</v>
      </c>
    </row>
    <row r="21" spans="1:48" ht="30" customHeight="1" x14ac:dyDescent="0.3">
      <c r="A21" s="11"/>
      <c r="B21" s="11"/>
      <c r="C21" s="11"/>
      <c r="D21" s="11"/>
      <c r="E21" s="12"/>
      <c r="F21" s="12"/>
      <c r="G21" s="12"/>
      <c r="H21" s="12"/>
      <c r="I21" s="12"/>
      <c r="J21" s="12"/>
      <c r="K21" s="12"/>
      <c r="L21" s="12"/>
      <c r="M21" s="11"/>
      <c r="Q21" s="1" t="s">
        <v>57</v>
      </c>
    </row>
    <row r="22" spans="1:48" ht="30" customHeight="1" x14ac:dyDescent="0.3">
      <c r="A22" s="11"/>
      <c r="B22" s="11"/>
      <c r="C22" s="11"/>
      <c r="D22" s="11"/>
      <c r="E22" s="12"/>
      <c r="F22" s="12"/>
      <c r="G22" s="12"/>
      <c r="H22" s="12"/>
      <c r="I22" s="12"/>
      <c r="J22" s="12"/>
      <c r="K22" s="12"/>
      <c r="L22" s="12"/>
      <c r="M22" s="11"/>
      <c r="Q22" s="1" t="s">
        <v>57</v>
      </c>
    </row>
    <row r="23" spans="1:48" ht="30" customHeight="1" x14ac:dyDescent="0.3">
      <c r="A23" s="11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1"/>
      <c r="Q23" s="1" t="s">
        <v>57</v>
      </c>
    </row>
    <row r="24" spans="1:48" ht="30" customHeight="1" x14ac:dyDescent="0.3">
      <c r="A24" s="11"/>
      <c r="B24" s="11"/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1"/>
      <c r="Q24" s="1" t="s">
        <v>57</v>
      </c>
    </row>
    <row r="25" spans="1:48" ht="30" customHeight="1" x14ac:dyDescent="0.3">
      <c r="A25" s="11"/>
      <c r="B25" s="11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1"/>
      <c r="Q25" s="1" t="s">
        <v>57</v>
      </c>
    </row>
    <row r="26" spans="1:48" ht="30" customHeight="1" x14ac:dyDescent="0.3">
      <c r="A26" s="11"/>
      <c r="B26" s="11"/>
      <c r="C26" s="11"/>
      <c r="D26" s="11"/>
      <c r="E26" s="12"/>
      <c r="F26" s="12"/>
      <c r="G26" s="12"/>
      <c r="H26" s="12"/>
      <c r="I26" s="12"/>
      <c r="J26" s="12"/>
      <c r="K26" s="12"/>
      <c r="L26" s="12"/>
      <c r="M26" s="11"/>
      <c r="Q26" s="1" t="s">
        <v>57</v>
      </c>
    </row>
    <row r="27" spans="1:48" ht="30" customHeight="1" x14ac:dyDescent="0.3">
      <c r="A27" s="13" t="s">
        <v>72</v>
      </c>
      <c r="B27" s="11"/>
      <c r="C27" s="11"/>
      <c r="D27" s="11"/>
      <c r="E27" s="12"/>
      <c r="F27" s="12">
        <f>SUMIF(Q5:Q26,"010101",F5:F26)</f>
        <v>67418</v>
      </c>
      <c r="G27" s="12"/>
      <c r="H27" s="12">
        <f>SUMIF(Q5:Q26,"010101",H5:H26)</f>
        <v>921645</v>
      </c>
      <c r="I27" s="12"/>
      <c r="J27" s="12">
        <f>SUMIF(Q5:Q26,"010101",J5:J26)</f>
        <v>0</v>
      </c>
      <c r="K27" s="12"/>
      <c r="L27" s="12">
        <f>SUMIF(Q5:Q26,"010101",L5:L26)</f>
        <v>989063</v>
      </c>
      <c r="M27" s="11"/>
      <c r="N27" t="s">
        <v>73</v>
      </c>
    </row>
    <row r="28" spans="1:48" ht="30" customHeight="1" x14ac:dyDescent="0.3">
      <c r="A28" s="13" t="s">
        <v>74</v>
      </c>
      <c r="B28" s="13" t="s">
        <v>52</v>
      </c>
      <c r="C28" s="11"/>
      <c r="D28" s="11"/>
      <c r="E28" s="12"/>
      <c r="F28" s="12"/>
      <c r="G28" s="12"/>
      <c r="H28" s="12"/>
      <c r="I28" s="12"/>
      <c r="J28" s="12"/>
      <c r="K28" s="12"/>
      <c r="L28" s="12"/>
      <c r="M28" s="11"/>
      <c r="Q28" s="1" t="s">
        <v>75</v>
      </c>
    </row>
    <row r="29" spans="1:48" ht="30" customHeight="1" x14ac:dyDescent="0.3">
      <c r="A29" s="13" t="s">
        <v>76</v>
      </c>
      <c r="B29" s="13" t="s">
        <v>77</v>
      </c>
      <c r="C29" s="13" t="s">
        <v>78</v>
      </c>
      <c r="D29" s="11">
        <v>1</v>
      </c>
      <c r="E29" s="12">
        <f>TRUNC(단가대비표!O45,0)</f>
        <v>25000</v>
      </c>
      <c r="F29" s="12">
        <f t="shared" ref="F29:F47" si="0">TRUNC(E29*D29, 0)</f>
        <v>25000</v>
      </c>
      <c r="G29" s="12">
        <f>TRUNC(단가대비표!P45,0)</f>
        <v>0</v>
      </c>
      <c r="H29" s="12">
        <f t="shared" ref="H29:H47" si="1">TRUNC(G29*D29, 0)</f>
        <v>0</v>
      </c>
      <c r="I29" s="12">
        <f>TRUNC(단가대비표!V45,0)</f>
        <v>0</v>
      </c>
      <c r="J29" s="12">
        <f t="shared" ref="J29:J47" si="2">TRUNC(I29*D29, 0)</f>
        <v>0</v>
      </c>
      <c r="K29" s="12">
        <f t="shared" ref="K29:K47" si="3">TRUNC(E29+G29+I29, 0)</f>
        <v>25000</v>
      </c>
      <c r="L29" s="12">
        <f t="shared" ref="L29:L47" si="4">TRUNC(F29+H29+J29, 0)</f>
        <v>25000</v>
      </c>
      <c r="M29" s="13" t="s">
        <v>52</v>
      </c>
      <c r="N29" s="1" t="s">
        <v>79</v>
      </c>
      <c r="O29" s="1" t="s">
        <v>52</v>
      </c>
      <c r="P29" s="1" t="s">
        <v>52</v>
      </c>
      <c r="Q29" s="1" t="s">
        <v>75</v>
      </c>
      <c r="R29" s="1" t="s">
        <v>64</v>
      </c>
      <c r="S29" s="1" t="s">
        <v>64</v>
      </c>
      <c r="T29" s="1" t="s">
        <v>63</v>
      </c>
      <c r="AR29" s="1" t="s">
        <v>52</v>
      </c>
      <c r="AS29" s="1" t="s">
        <v>52</v>
      </c>
      <c r="AU29" s="1" t="s">
        <v>80</v>
      </c>
      <c r="AV29">
        <v>8</v>
      </c>
    </row>
    <row r="30" spans="1:48" ht="30" customHeight="1" x14ac:dyDescent="0.3">
      <c r="A30" s="13" t="s">
        <v>81</v>
      </c>
      <c r="B30" s="13" t="s">
        <v>82</v>
      </c>
      <c r="C30" s="13" t="s">
        <v>83</v>
      </c>
      <c r="D30" s="11">
        <v>61</v>
      </c>
      <c r="E30" s="12">
        <f>TRUNC(일위대가목록!E6,0)</f>
        <v>624</v>
      </c>
      <c r="F30" s="12">
        <f t="shared" si="0"/>
        <v>38064</v>
      </c>
      <c r="G30" s="12">
        <f>TRUNC(일위대가목록!F6,0)</f>
        <v>5168</v>
      </c>
      <c r="H30" s="12">
        <f t="shared" si="1"/>
        <v>315248</v>
      </c>
      <c r="I30" s="12">
        <f>TRUNC(일위대가목록!G6,0)</f>
        <v>0</v>
      </c>
      <c r="J30" s="12">
        <f t="shared" si="2"/>
        <v>0</v>
      </c>
      <c r="K30" s="12">
        <f t="shared" si="3"/>
        <v>5792</v>
      </c>
      <c r="L30" s="12">
        <f t="shared" si="4"/>
        <v>353312</v>
      </c>
      <c r="M30" s="13" t="s">
        <v>84</v>
      </c>
      <c r="N30" s="1" t="s">
        <v>85</v>
      </c>
      <c r="O30" s="1" t="s">
        <v>52</v>
      </c>
      <c r="P30" s="1" t="s">
        <v>52</v>
      </c>
      <c r="Q30" s="1" t="s">
        <v>75</v>
      </c>
      <c r="R30" s="1" t="s">
        <v>63</v>
      </c>
      <c r="S30" s="1" t="s">
        <v>64</v>
      </c>
      <c r="T30" s="1" t="s">
        <v>64</v>
      </c>
      <c r="AR30" s="1" t="s">
        <v>52</v>
      </c>
      <c r="AS30" s="1" t="s">
        <v>52</v>
      </c>
      <c r="AU30" s="1" t="s">
        <v>86</v>
      </c>
      <c r="AV30">
        <v>9</v>
      </c>
    </row>
    <row r="31" spans="1:48" ht="30" customHeight="1" x14ac:dyDescent="0.3">
      <c r="A31" s="13" t="s">
        <v>81</v>
      </c>
      <c r="B31" s="13" t="s">
        <v>87</v>
      </c>
      <c r="C31" s="13" t="s">
        <v>83</v>
      </c>
      <c r="D31" s="11">
        <v>71</v>
      </c>
      <c r="E31" s="12">
        <f>TRUNC(일위대가목록!E7,0)</f>
        <v>156</v>
      </c>
      <c r="F31" s="12">
        <f t="shared" si="0"/>
        <v>11076</v>
      </c>
      <c r="G31" s="12">
        <f>TRUNC(일위대가목록!F7,0)</f>
        <v>5168</v>
      </c>
      <c r="H31" s="12">
        <f t="shared" si="1"/>
        <v>366928</v>
      </c>
      <c r="I31" s="12">
        <f>TRUNC(일위대가목록!G7,0)</f>
        <v>0</v>
      </c>
      <c r="J31" s="12">
        <f t="shared" si="2"/>
        <v>0</v>
      </c>
      <c r="K31" s="12">
        <f t="shared" si="3"/>
        <v>5324</v>
      </c>
      <c r="L31" s="12">
        <f t="shared" si="4"/>
        <v>378004</v>
      </c>
      <c r="M31" s="13" t="s">
        <v>88</v>
      </c>
      <c r="N31" s="1" t="s">
        <v>89</v>
      </c>
      <c r="O31" s="1" t="s">
        <v>52</v>
      </c>
      <c r="P31" s="1" t="s">
        <v>52</v>
      </c>
      <c r="Q31" s="1" t="s">
        <v>75</v>
      </c>
      <c r="R31" s="1" t="s">
        <v>63</v>
      </c>
      <c r="S31" s="1" t="s">
        <v>64</v>
      </c>
      <c r="T31" s="1" t="s">
        <v>64</v>
      </c>
      <c r="AR31" s="1" t="s">
        <v>52</v>
      </c>
      <c r="AS31" s="1" t="s">
        <v>52</v>
      </c>
      <c r="AU31" s="1" t="s">
        <v>90</v>
      </c>
      <c r="AV31">
        <v>10</v>
      </c>
    </row>
    <row r="32" spans="1:48" ht="30" customHeight="1" x14ac:dyDescent="0.3">
      <c r="A32" s="13" t="s">
        <v>91</v>
      </c>
      <c r="B32" s="13" t="s">
        <v>92</v>
      </c>
      <c r="C32" s="13" t="s">
        <v>93</v>
      </c>
      <c r="D32" s="11">
        <v>2</v>
      </c>
      <c r="E32" s="12">
        <f>TRUNC(일위대가목록!E8,0)</f>
        <v>0</v>
      </c>
      <c r="F32" s="12">
        <f t="shared" si="0"/>
        <v>0</v>
      </c>
      <c r="G32" s="12">
        <f>TRUNC(일위대가목록!F8,0)</f>
        <v>0</v>
      </c>
      <c r="H32" s="12">
        <f t="shared" si="1"/>
        <v>0</v>
      </c>
      <c r="I32" s="12">
        <f>TRUNC(일위대가목록!G8,0)</f>
        <v>0</v>
      </c>
      <c r="J32" s="12">
        <f t="shared" si="2"/>
        <v>0</v>
      </c>
      <c r="K32" s="12">
        <f t="shared" si="3"/>
        <v>0</v>
      </c>
      <c r="L32" s="12">
        <f t="shared" si="4"/>
        <v>0</v>
      </c>
      <c r="M32" s="13" t="s">
        <v>94</v>
      </c>
      <c r="N32" s="1" t="s">
        <v>95</v>
      </c>
      <c r="O32" s="1" t="s">
        <v>52</v>
      </c>
      <c r="P32" s="1" t="s">
        <v>52</v>
      </c>
      <c r="Q32" s="1" t="s">
        <v>75</v>
      </c>
      <c r="R32" s="1" t="s">
        <v>63</v>
      </c>
      <c r="S32" s="1" t="s">
        <v>64</v>
      </c>
      <c r="T32" s="1" t="s">
        <v>64</v>
      </c>
      <c r="AR32" s="1" t="s">
        <v>52</v>
      </c>
      <c r="AS32" s="1" t="s">
        <v>52</v>
      </c>
      <c r="AU32" s="1" t="s">
        <v>96</v>
      </c>
      <c r="AV32">
        <v>11</v>
      </c>
    </row>
    <row r="33" spans="1:48" ht="30" customHeight="1" x14ac:dyDescent="0.3">
      <c r="A33" s="13" t="s">
        <v>97</v>
      </c>
      <c r="B33" s="13" t="s">
        <v>92</v>
      </c>
      <c r="C33" s="13" t="s">
        <v>93</v>
      </c>
      <c r="D33" s="11">
        <v>1</v>
      </c>
      <c r="E33" s="12">
        <f>TRUNC(일위대가목록!E9,0)</f>
        <v>0</v>
      </c>
      <c r="F33" s="12">
        <f t="shared" si="0"/>
        <v>0</v>
      </c>
      <c r="G33" s="12">
        <f>TRUNC(일위대가목록!F9,0)</f>
        <v>0</v>
      </c>
      <c r="H33" s="12">
        <f t="shared" si="1"/>
        <v>0</v>
      </c>
      <c r="I33" s="12">
        <f>TRUNC(일위대가목록!G9,0)</f>
        <v>0</v>
      </c>
      <c r="J33" s="12">
        <f t="shared" si="2"/>
        <v>0</v>
      </c>
      <c r="K33" s="12">
        <f t="shared" si="3"/>
        <v>0</v>
      </c>
      <c r="L33" s="12">
        <f t="shared" si="4"/>
        <v>0</v>
      </c>
      <c r="M33" s="13" t="s">
        <v>98</v>
      </c>
      <c r="N33" s="1" t="s">
        <v>99</v>
      </c>
      <c r="O33" s="1" t="s">
        <v>52</v>
      </c>
      <c r="P33" s="1" t="s">
        <v>52</v>
      </c>
      <c r="Q33" s="1" t="s">
        <v>75</v>
      </c>
      <c r="R33" s="1" t="s">
        <v>63</v>
      </c>
      <c r="S33" s="1" t="s">
        <v>64</v>
      </c>
      <c r="T33" s="1" t="s">
        <v>64</v>
      </c>
      <c r="AR33" s="1" t="s">
        <v>52</v>
      </c>
      <c r="AS33" s="1" t="s">
        <v>52</v>
      </c>
      <c r="AU33" s="1" t="s">
        <v>100</v>
      </c>
      <c r="AV33">
        <v>12</v>
      </c>
    </row>
    <row r="34" spans="1:48" ht="30" customHeight="1" x14ac:dyDescent="0.3">
      <c r="A34" s="13" t="s">
        <v>101</v>
      </c>
      <c r="B34" s="13" t="s">
        <v>102</v>
      </c>
      <c r="C34" s="13" t="s">
        <v>93</v>
      </c>
      <c r="D34" s="11">
        <v>1</v>
      </c>
      <c r="E34" s="12">
        <f>TRUNC(일위대가목록!E10,0)</f>
        <v>0</v>
      </c>
      <c r="F34" s="12">
        <f t="shared" si="0"/>
        <v>0</v>
      </c>
      <c r="G34" s="12">
        <f>TRUNC(일위대가목록!F10,0)</f>
        <v>0</v>
      </c>
      <c r="H34" s="12">
        <f t="shared" si="1"/>
        <v>0</v>
      </c>
      <c r="I34" s="12">
        <f>TRUNC(일위대가목록!G10,0)</f>
        <v>0</v>
      </c>
      <c r="J34" s="12">
        <f t="shared" si="2"/>
        <v>0</v>
      </c>
      <c r="K34" s="12">
        <f t="shared" si="3"/>
        <v>0</v>
      </c>
      <c r="L34" s="12">
        <f t="shared" si="4"/>
        <v>0</v>
      </c>
      <c r="M34" s="13" t="s">
        <v>103</v>
      </c>
      <c r="N34" s="1" t="s">
        <v>104</v>
      </c>
      <c r="O34" s="1" t="s">
        <v>52</v>
      </c>
      <c r="P34" s="1" t="s">
        <v>52</v>
      </c>
      <c r="Q34" s="1" t="s">
        <v>75</v>
      </c>
      <c r="R34" s="1" t="s">
        <v>63</v>
      </c>
      <c r="S34" s="1" t="s">
        <v>64</v>
      </c>
      <c r="T34" s="1" t="s">
        <v>64</v>
      </c>
      <c r="AR34" s="1" t="s">
        <v>52</v>
      </c>
      <c r="AS34" s="1" t="s">
        <v>52</v>
      </c>
      <c r="AU34" s="1" t="s">
        <v>105</v>
      </c>
      <c r="AV34">
        <v>13</v>
      </c>
    </row>
    <row r="35" spans="1:48" ht="30" customHeight="1" x14ac:dyDescent="0.3">
      <c r="A35" s="13" t="s">
        <v>106</v>
      </c>
      <c r="B35" s="13" t="s">
        <v>107</v>
      </c>
      <c r="C35" s="13" t="s">
        <v>93</v>
      </c>
      <c r="D35" s="11">
        <v>1</v>
      </c>
      <c r="E35" s="12">
        <f>TRUNC(일위대가목록!E11,0)</f>
        <v>540000</v>
      </c>
      <c r="F35" s="12">
        <f t="shared" si="0"/>
        <v>540000</v>
      </c>
      <c r="G35" s="12">
        <f>TRUNC(일위대가목록!F11,0)</f>
        <v>88600</v>
      </c>
      <c r="H35" s="12">
        <f t="shared" si="1"/>
        <v>88600</v>
      </c>
      <c r="I35" s="12">
        <f>TRUNC(일위대가목록!G11,0)</f>
        <v>2658</v>
      </c>
      <c r="J35" s="12">
        <f t="shared" si="2"/>
        <v>2658</v>
      </c>
      <c r="K35" s="12">
        <f t="shared" si="3"/>
        <v>631258</v>
      </c>
      <c r="L35" s="12">
        <f t="shared" si="4"/>
        <v>631258</v>
      </c>
      <c r="M35" s="13" t="s">
        <v>108</v>
      </c>
      <c r="N35" s="1" t="s">
        <v>109</v>
      </c>
      <c r="O35" s="1" t="s">
        <v>52</v>
      </c>
      <c r="P35" s="1" t="s">
        <v>52</v>
      </c>
      <c r="Q35" s="1" t="s">
        <v>75</v>
      </c>
      <c r="R35" s="1" t="s">
        <v>63</v>
      </c>
      <c r="S35" s="1" t="s">
        <v>64</v>
      </c>
      <c r="T35" s="1" t="s">
        <v>64</v>
      </c>
      <c r="AR35" s="1" t="s">
        <v>52</v>
      </c>
      <c r="AS35" s="1" t="s">
        <v>52</v>
      </c>
      <c r="AU35" s="1" t="s">
        <v>110</v>
      </c>
      <c r="AV35">
        <v>14</v>
      </c>
    </row>
    <row r="36" spans="1:48" ht="30" customHeight="1" x14ac:dyDescent="0.3">
      <c r="A36" s="13" t="s">
        <v>111</v>
      </c>
      <c r="B36" s="13" t="s">
        <v>112</v>
      </c>
      <c r="C36" s="13" t="s">
        <v>93</v>
      </c>
      <c r="D36" s="11">
        <v>1</v>
      </c>
      <c r="E36" s="12">
        <f>TRUNC(일위대가목록!E12,0)</f>
        <v>0</v>
      </c>
      <c r="F36" s="12">
        <f t="shared" si="0"/>
        <v>0</v>
      </c>
      <c r="G36" s="12">
        <f>TRUNC(일위대가목록!F12,0)</f>
        <v>0</v>
      </c>
      <c r="H36" s="12">
        <f t="shared" si="1"/>
        <v>0</v>
      </c>
      <c r="I36" s="12">
        <f>TRUNC(일위대가목록!G12,0)</f>
        <v>0</v>
      </c>
      <c r="J36" s="12">
        <f t="shared" si="2"/>
        <v>0</v>
      </c>
      <c r="K36" s="12">
        <f t="shared" si="3"/>
        <v>0</v>
      </c>
      <c r="L36" s="12">
        <f t="shared" si="4"/>
        <v>0</v>
      </c>
      <c r="M36" s="13" t="s">
        <v>113</v>
      </c>
      <c r="N36" s="1" t="s">
        <v>114</v>
      </c>
      <c r="O36" s="1" t="s">
        <v>52</v>
      </c>
      <c r="P36" s="1" t="s">
        <v>52</v>
      </c>
      <c r="Q36" s="1" t="s">
        <v>75</v>
      </c>
      <c r="R36" s="1" t="s">
        <v>63</v>
      </c>
      <c r="S36" s="1" t="s">
        <v>64</v>
      </c>
      <c r="T36" s="1" t="s">
        <v>64</v>
      </c>
      <c r="AR36" s="1" t="s">
        <v>52</v>
      </c>
      <c r="AS36" s="1" t="s">
        <v>52</v>
      </c>
      <c r="AU36" s="1" t="s">
        <v>115</v>
      </c>
      <c r="AV36">
        <v>15</v>
      </c>
    </row>
    <row r="37" spans="1:48" ht="30" customHeight="1" x14ac:dyDescent="0.3">
      <c r="A37" s="13" t="s">
        <v>116</v>
      </c>
      <c r="B37" s="13" t="s">
        <v>117</v>
      </c>
      <c r="C37" s="13" t="s">
        <v>118</v>
      </c>
      <c r="D37" s="11">
        <v>1</v>
      </c>
      <c r="E37" s="12">
        <f>TRUNC(일위대가목록!E13,0)</f>
        <v>0</v>
      </c>
      <c r="F37" s="12">
        <f t="shared" si="0"/>
        <v>0</v>
      </c>
      <c r="G37" s="12">
        <f>TRUNC(일위대가목록!F13,0)</f>
        <v>7698</v>
      </c>
      <c r="H37" s="12">
        <f t="shared" si="1"/>
        <v>7698</v>
      </c>
      <c r="I37" s="12">
        <f>TRUNC(일위대가목록!G13,0)</f>
        <v>307</v>
      </c>
      <c r="J37" s="12">
        <f t="shared" si="2"/>
        <v>307</v>
      </c>
      <c r="K37" s="12">
        <f t="shared" si="3"/>
        <v>8005</v>
      </c>
      <c r="L37" s="12">
        <f t="shared" si="4"/>
        <v>8005</v>
      </c>
      <c r="M37" s="13" t="s">
        <v>119</v>
      </c>
      <c r="N37" s="1" t="s">
        <v>120</v>
      </c>
      <c r="O37" s="1" t="s">
        <v>52</v>
      </c>
      <c r="P37" s="1" t="s">
        <v>52</v>
      </c>
      <c r="Q37" s="1" t="s">
        <v>75</v>
      </c>
      <c r="R37" s="1" t="s">
        <v>63</v>
      </c>
      <c r="S37" s="1" t="s">
        <v>64</v>
      </c>
      <c r="T37" s="1" t="s">
        <v>64</v>
      </c>
      <c r="AR37" s="1" t="s">
        <v>52</v>
      </c>
      <c r="AS37" s="1" t="s">
        <v>52</v>
      </c>
      <c r="AU37" s="1" t="s">
        <v>121</v>
      </c>
      <c r="AV37">
        <v>16</v>
      </c>
    </row>
    <row r="38" spans="1:48" ht="30" customHeight="1" x14ac:dyDescent="0.3">
      <c r="A38" s="13" t="s">
        <v>122</v>
      </c>
      <c r="B38" s="13" t="s">
        <v>123</v>
      </c>
      <c r="C38" s="13" t="s">
        <v>83</v>
      </c>
      <c r="D38" s="11">
        <v>61</v>
      </c>
      <c r="E38" s="12">
        <f>TRUNC(일위대가목록!E14,0)</f>
        <v>471</v>
      </c>
      <c r="F38" s="12">
        <f t="shared" si="0"/>
        <v>28731</v>
      </c>
      <c r="G38" s="12">
        <f>TRUNC(일위대가목록!F14,0)</f>
        <v>2688</v>
      </c>
      <c r="H38" s="12">
        <f t="shared" si="1"/>
        <v>163968</v>
      </c>
      <c r="I38" s="12">
        <f>TRUNC(일위대가목록!G14,0)</f>
        <v>0</v>
      </c>
      <c r="J38" s="12">
        <f t="shared" si="2"/>
        <v>0</v>
      </c>
      <c r="K38" s="12">
        <f t="shared" si="3"/>
        <v>3159</v>
      </c>
      <c r="L38" s="12">
        <f t="shared" si="4"/>
        <v>192699</v>
      </c>
      <c r="M38" s="13" t="s">
        <v>124</v>
      </c>
      <c r="N38" s="1" t="s">
        <v>125</v>
      </c>
      <c r="O38" s="1" t="s">
        <v>52</v>
      </c>
      <c r="P38" s="1" t="s">
        <v>52</v>
      </c>
      <c r="Q38" s="1" t="s">
        <v>75</v>
      </c>
      <c r="R38" s="1" t="s">
        <v>63</v>
      </c>
      <c r="S38" s="1" t="s">
        <v>64</v>
      </c>
      <c r="T38" s="1" t="s">
        <v>64</v>
      </c>
      <c r="AR38" s="1" t="s">
        <v>52</v>
      </c>
      <c r="AS38" s="1" t="s">
        <v>52</v>
      </c>
      <c r="AU38" s="1" t="s">
        <v>126</v>
      </c>
      <c r="AV38">
        <v>17</v>
      </c>
    </row>
    <row r="39" spans="1:48" ht="30" customHeight="1" x14ac:dyDescent="0.3">
      <c r="A39" s="13" t="s">
        <v>127</v>
      </c>
      <c r="B39" s="13" t="s">
        <v>52</v>
      </c>
      <c r="C39" s="13" t="s">
        <v>52</v>
      </c>
      <c r="D39" s="11"/>
      <c r="E39" s="12">
        <f>TRUNC(단가대비표!O92,0)</f>
        <v>0</v>
      </c>
      <c r="F39" s="12">
        <f t="shared" si="0"/>
        <v>0</v>
      </c>
      <c r="G39" s="12">
        <f>TRUNC(단가대비표!P92,0)</f>
        <v>0</v>
      </c>
      <c r="H39" s="12">
        <f t="shared" si="1"/>
        <v>0</v>
      </c>
      <c r="I39" s="12">
        <f>TRUNC(단가대비표!V92,0)</f>
        <v>0</v>
      </c>
      <c r="J39" s="12">
        <f t="shared" si="2"/>
        <v>0</v>
      </c>
      <c r="K39" s="12">
        <f t="shared" si="3"/>
        <v>0</v>
      </c>
      <c r="L39" s="12">
        <f t="shared" si="4"/>
        <v>0</v>
      </c>
      <c r="M39" s="13" t="s">
        <v>52</v>
      </c>
      <c r="N39" s="1" t="s">
        <v>128</v>
      </c>
      <c r="O39" s="1" t="s">
        <v>52</v>
      </c>
      <c r="P39" s="1" t="s">
        <v>52</v>
      </c>
      <c r="Q39" s="1" t="s">
        <v>75</v>
      </c>
      <c r="R39" s="1" t="s">
        <v>64</v>
      </c>
      <c r="S39" s="1" t="s">
        <v>64</v>
      </c>
      <c r="T39" s="1" t="s">
        <v>63</v>
      </c>
      <c r="AR39" s="1" t="s">
        <v>52</v>
      </c>
      <c r="AS39" s="1" t="s">
        <v>52</v>
      </c>
      <c r="AU39" s="1" t="s">
        <v>129</v>
      </c>
      <c r="AV39">
        <v>65</v>
      </c>
    </row>
    <row r="40" spans="1:48" ht="30" customHeight="1" x14ac:dyDescent="0.3">
      <c r="A40" s="13" t="s">
        <v>130</v>
      </c>
      <c r="B40" s="13" t="s">
        <v>131</v>
      </c>
      <c r="C40" s="13" t="s">
        <v>93</v>
      </c>
      <c r="D40" s="11">
        <v>1</v>
      </c>
      <c r="E40" s="12">
        <f>TRUNC(단가대비표!O93,0)</f>
        <v>1500000</v>
      </c>
      <c r="F40" s="12">
        <f t="shared" si="0"/>
        <v>1500000</v>
      </c>
      <c r="G40" s="12">
        <f>TRUNC(단가대비표!P93,0)</f>
        <v>0</v>
      </c>
      <c r="H40" s="12">
        <f t="shared" si="1"/>
        <v>0</v>
      </c>
      <c r="I40" s="12">
        <f>TRUNC(단가대비표!V93,0)</f>
        <v>0</v>
      </c>
      <c r="J40" s="12">
        <f t="shared" si="2"/>
        <v>0</v>
      </c>
      <c r="K40" s="12">
        <f t="shared" si="3"/>
        <v>1500000</v>
      </c>
      <c r="L40" s="12">
        <f t="shared" si="4"/>
        <v>1500000</v>
      </c>
      <c r="M40" s="13" t="s">
        <v>52</v>
      </c>
      <c r="N40" s="1" t="s">
        <v>132</v>
      </c>
      <c r="O40" s="1" t="s">
        <v>52</v>
      </c>
      <c r="P40" s="1" t="s">
        <v>52</v>
      </c>
      <c r="Q40" s="1" t="s">
        <v>75</v>
      </c>
      <c r="R40" s="1" t="s">
        <v>64</v>
      </c>
      <c r="S40" s="1" t="s">
        <v>64</v>
      </c>
      <c r="T40" s="1" t="s">
        <v>63</v>
      </c>
      <c r="AR40" s="1" t="s">
        <v>52</v>
      </c>
      <c r="AS40" s="1" t="s">
        <v>52</v>
      </c>
      <c r="AU40" s="1" t="s">
        <v>133</v>
      </c>
      <c r="AV40">
        <v>66</v>
      </c>
    </row>
    <row r="41" spans="1:48" ht="30" customHeight="1" x14ac:dyDescent="0.3">
      <c r="A41" s="13" t="s">
        <v>134</v>
      </c>
      <c r="B41" s="13" t="s">
        <v>135</v>
      </c>
      <c r="C41" s="13" t="s">
        <v>93</v>
      </c>
      <c r="D41" s="11">
        <v>1</v>
      </c>
      <c r="E41" s="12">
        <f>TRUNC(단가대비표!O94,0)</f>
        <v>500000</v>
      </c>
      <c r="F41" s="12">
        <f t="shared" si="0"/>
        <v>500000</v>
      </c>
      <c r="G41" s="12">
        <f>TRUNC(단가대비표!P94,0)</f>
        <v>0</v>
      </c>
      <c r="H41" s="12">
        <f t="shared" si="1"/>
        <v>0</v>
      </c>
      <c r="I41" s="12">
        <f>TRUNC(단가대비표!V94,0)</f>
        <v>0</v>
      </c>
      <c r="J41" s="12">
        <f t="shared" si="2"/>
        <v>0</v>
      </c>
      <c r="K41" s="12">
        <f t="shared" si="3"/>
        <v>500000</v>
      </c>
      <c r="L41" s="12">
        <f t="shared" si="4"/>
        <v>500000</v>
      </c>
      <c r="M41" s="13" t="s">
        <v>52</v>
      </c>
      <c r="N41" s="1" t="s">
        <v>136</v>
      </c>
      <c r="O41" s="1" t="s">
        <v>52</v>
      </c>
      <c r="P41" s="1" t="s">
        <v>52</v>
      </c>
      <c r="Q41" s="1" t="s">
        <v>75</v>
      </c>
      <c r="R41" s="1" t="s">
        <v>64</v>
      </c>
      <c r="S41" s="1" t="s">
        <v>64</v>
      </c>
      <c r="T41" s="1" t="s">
        <v>63</v>
      </c>
      <c r="AR41" s="1" t="s">
        <v>52</v>
      </c>
      <c r="AS41" s="1" t="s">
        <v>52</v>
      </c>
      <c r="AU41" s="1" t="s">
        <v>137</v>
      </c>
      <c r="AV41">
        <v>67</v>
      </c>
    </row>
    <row r="42" spans="1:48" ht="30" customHeight="1" x14ac:dyDescent="0.3">
      <c r="A42" s="13" t="s">
        <v>138</v>
      </c>
      <c r="B42" s="13" t="s">
        <v>131</v>
      </c>
      <c r="C42" s="13" t="s">
        <v>93</v>
      </c>
      <c r="D42" s="11">
        <v>1</v>
      </c>
      <c r="E42" s="12">
        <f>TRUNC(단가대비표!O95,0)</f>
        <v>370000</v>
      </c>
      <c r="F42" s="12">
        <f t="shared" si="0"/>
        <v>370000</v>
      </c>
      <c r="G42" s="12">
        <f>TRUNC(단가대비표!P95,0)</f>
        <v>0</v>
      </c>
      <c r="H42" s="12">
        <f t="shared" si="1"/>
        <v>0</v>
      </c>
      <c r="I42" s="12">
        <f>TRUNC(단가대비표!V95,0)</f>
        <v>0</v>
      </c>
      <c r="J42" s="12">
        <f t="shared" si="2"/>
        <v>0</v>
      </c>
      <c r="K42" s="12">
        <f t="shared" si="3"/>
        <v>370000</v>
      </c>
      <c r="L42" s="12">
        <f t="shared" si="4"/>
        <v>370000</v>
      </c>
      <c r="M42" s="13" t="s">
        <v>52</v>
      </c>
      <c r="N42" s="1" t="s">
        <v>139</v>
      </c>
      <c r="O42" s="1" t="s">
        <v>52</v>
      </c>
      <c r="P42" s="1" t="s">
        <v>52</v>
      </c>
      <c r="Q42" s="1" t="s">
        <v>75</v>
      </c>
      <c r="R42" s="1" t="s">
        <v>64</v>
      </c>
      <c r="S42" s="1" t="s">
        <v>64</v>
      </c>
      <c r="T42" s="1" t="s">
        <v>63</v>
      </c>
      <c r="AR42" s="1" t="s">
        <v>52</v>
      </c>
      <c r="AS42" s="1" t="s">
        <v>52</v>
      </c>
      <c r="AU42" s="1" t="s">
        <v>140</v>
      </c>
      <c r="AV42">
        <v>68</v>
      </c>
    </row>
    <row r="43" spans="1:48" ht="30" customHeight="1" x14ac:dyDescent="0.3">
      <c r="A43" s="13" t="s">
        <v>141</v>
      </c>
      <c r="B43" s="13" t="s">
        <v>131</v>
      </c>
      <c r="C43" s="13" t="s">
        <v>93</v>
      </c>
      <c r="D43" s="11">
        <v>1</v>
      </c>
      <c r="E43" s="12">
        <f>TRUNC(단가대비표!O96,0)</f>
        <v>1000000</v>
      </c>
      <c r="F43" s="12">
        <f t="shared" si="0"/>
        <v>1000000</v>
      </c>
      <c r="G43" s="12">
        <f>TRUNC(단가대비표!P96,0)</f>
        <v>0</v>
      </c>
      <c r="H43" s="12">
        <f t="shared" si="1"/>
        <v>0</v>
      </c>
      <c r="I43" s="12">
        <f>TRUNC(단가대비표!V96,0)</f>
        <v>0</v>
      </c>
      <c r="J43" s="12">
        <f t="shared" si="2"/>
        <v>0</v>
      </c>
      <c r="K43" s="12">
        <f t="shared" si="3"/>
        <v>1000000</v>
      </c>
      <c r="L43" s="12">
        <f t="shared" si="4"/>
        <v>1000000</v>
      </c>
      <c r="M43" s="13" t="s">
        <v>52</v>
      </c>
      <c r="N43" s="1" t="s">
        <v>142</v>
      </c>
      <c r="O43" s="1" t="s">
        <v>52</v>
      </c>
      <c r="P43" s="1" t="s">
        <v>52</v>
      </c>
      <c r="Q43" s="1" t="s">
        <v>75</v>
      </c>
      <c r="R43" s="1" t="s">
        <v>64</v>
      </c>
      <c r="S43" s="1" t="s">
        <v>64</v>
      </c>
      <c r="T43" s="1" t="s">
        <v>63</v>
      </c>
      <c r="AR43" s="1" t="s">
        <v>52</v>
      </c>
      <c r="AS43" s="1" t="s">
        <v>52</v>
      </c>
      <c r="AU43" s="1" t="s">
        <v>143</v>
      </c>
      <c r="AV43">
        <v>69</v>
      </c>
    </row>
    <row r="44" spans="1:48" ht="30" customHeight="1" x14ac:dyDescent="0.3">
      <c r="A44" s="13" t="s">
        <v>144</v>
      </c>
      <c r="B44" s="13" t="s">
        <v>145</v>
      </c>
      <c r="C44" s="13" t="s">
        <v>93</v>
      </c>
      <c r="D44" s="11">
        <v>1</v>
      </c>
      <c r="E44" s="12">
        <f>TRUNC(단가대비표!O97,0)</f>
        <v>2500000</v>
      </c>
      <c r="F44" s="12">
        <f t="shared" si="0"/>
        <v>2500000</v>
      </c>
      <c r="G44" s="12">
        <f>TRUNC(단가대비표!P97,0)</f>
        <v>0</v>
      </c>
      <c r="H44" s="12">
        <f t="shared" si="1"/>
        <v>0</v>
      </c>
      <c r="I44" s="12">
        <f>TRUNC(단가대비표!V97,0)</f>
        <v>0</v>
      </c>
      <c r="J44" s="12">
        <f t="shared" si="2"/>
        <v>0</v>
      </c>
      <c r="K44" s="12">
        <f t="shared" si="3"/>
        <v>2500000</v>
      </c>
      <c r="L44" s="12">
        <f t="shared" si="4"/>
        <v>2500000</v>
      </c>
      <c r="M44" s="13" t="s">
        <v>52</v>
      </c>
      <c r="N44" s="1" t="s">
        <v>146</v>
      </c>
      <c r="O44" s="1" t="s">
        <v>52</v>
      </c>
      <c r="P44" s="1" t="s">
        <v>52</v>
      </c>
      <c r="Q44" s="1" t="s">
        <v>75</v>
      </c>
      <c r="R44" s="1" t="s">
        <v>64</v>
      </c>
      <c r="S44" s="1" t="s">
        <v>64</v>
      </c>
      <c r="T44" s="1" t="s">
        <v>63</v>
      </c>
      <c r="AR44" s="1" t="s">
        <v>52</v>
      </c>
      <c r="AS44" s="1" t="s">
        <v>52</v>
      </c>
      <c r="AU44" s="1" t="s">
        <v>147</v>
      </c>
      <c r="AV44">
        <v>70</v>
      </c>
    </row>
    <row r="45" spans="1:48" ht="30" customHeight="1" x14ac:dyDescent="0.3">
      <c r="A45" s="13" t="s">
        <v>134</v>
      </c>
      <c r="B45" s="13" t="s">
        <v>148</v>
      </c>
      <c r="C45" s="13" t="s">
        <v>93</v>
      </c>
      <c r="D45" s="11">
        <v>1</v>
      </c>
      <c r="E45" s="12">
        <f>TRUNC(단가대비표!O98,0)</f>
        <v>600000</v>
      </c>
      <c r="F45" s="12">
        <f t="shared" si="0"/>
        <v>600000</v>
      </c>
      <c r="G45" s="12">
        <f>TRUNC(단가대비표!P98,0)</f>
        <v>0</v>
      </c>
      <c r="H45" s="12">
        <f t="shared" si="1"/>
        <v>0</v>
      </c>
      <c r="I45" s="12">
        <f>TRUNC(단가대비표!V98,0)</f>
        <v>0</v>
      </c>
      <c r="J45" s="12">
        <f t="shared" si="2"/>
        <v>0</v>
      </c>
      <c r="K45" s="12">
        <f t="shared" si="3"/>
        <v>600000</v>
      </c>
      <c r="L45" s="12">
        <f t="shared" si="4"/>
        <v>600000</v>
      </c>
      <c r="M45" s="13" t="s">
        <v>52</v>
      </c>
      <c r="N45" s="1" t="s">
        <v>149</v>
      </c>
      <c r="O45" s="1" t="s">
        <v>52</v>
      </c>
      <c r="P45" s="1" t="s">
        <v>52</v>
      </c>
      <c r="Q45" s="1" t="s">
        <v>75</v>
      </c>
      <c r="R45" s="1" t="s">
        <v>64</v>
      </c>
      <c r="S45" s="1" t="s">
        <v>64</v>
      </c>
      <c r="T45" s="1" t="s">
        <v>63</v>
      </c>
      <c r="AR45" s="1" t="s">
        <v>52</v>
      </c>
      <c r="AS45" s="1" t="s">
        <v>52</v>
      </c>
      <c r="AU45" s="1" t="s">
        <v>150</v>
      </c>
      <c r="AV45">
        <v>71</v>
      </c>
    </row>
    <row r="46" spans="1:48" ht="30" customHeight="1" x14ac:dyDescent="0.3">
      <c r="A46" s="13" t="s">
        <v>138</v>
      </c>
      <c r="B46" s="13" t="s">
        <v>145</v>
      </c>
      <c r="C46" s="13" t="s">
        <v>93</v>
      </c>
      <c r="D46" s="11">
        <v>1</v>
      </c>
      <c r="E46" s="12">
        <f>TRUNC(단가대비표!O99,0)</f>
        <v>650000</v>
      </c>
      <c r="F46" s="12">
        <f t="shared" si="0"/>
        <v>650000</v>
      </c>
      <c r="G46" s="12">
        <f>TRUNC(단가대비표!P99,0)</f>
        <v>0</v>
      </c>
      <c r="H46" s="12">
        <f t="shared" si="1"/>
        <v>0</v>
      </c>
      <c r="I46" s="12">
        <f>TRUNC(단가대비표!V99,0)</f>
        <v>0</v>
      </c>
      <c r="J46" s="12">
        <f t="shared" si="2"/>
        <v>0</v>
      </c>
      <c r="K46" s="12">
        <f t="shared" si="3"/>
        <v>650000</v>
      </c>
      <c r="L46" s="12">
        <f t="shared" si="4"/>
        <v>650000</v>
      </c>
      <c r="M46" s="13" t="s">
        <v>52</v>
      </c>
      <c r="N46" s="1" t="s">
        <v>151</v>
      </c>
      <c r="O46" s="1" t="s">
        <v>52</v>
      </c>
      <c r="P46" s="1" t="s">
        <v>52</v>
      </c>
      <c r="Q46" s="1" t="s">
        <v>75</v>
      </c>
      <c r="R46" s="1" t="s">
        <v>64</v>
      </c>
      <c r="S46" s="1" t="s">
        <v>64</v>
      </c>
      <c r="T46" s="1" t="s">
        <v>63</v>
      </c>
      <c r="AR46" s="1" t="s">
        <v>52</v>
      </c>
      <c r="AS46" s="1" t="s">
        <v>52</v>
      </c>
      <c r="AU46" s="1" t="s">
        <v>152</v>
      </c>
      <c r="AV46">
        <v>72</v>
      </c>
    </row>
    <row r="47" spans="1:48" ht="30" customHeight="1" x14ac:dyDescent="0.3">
      <c r="A47" s="13" t="s">
        <v>141</v>
      </c>
      <c r="B47" s="13" t="s">
        <v>145</v>
      </c>
      <c r="C47" s="13" t="s">
        <v>93</v>
      </c>
      <c r="D47" s="11">
        <v>1</v>
      </c>
      <c r="E47" s="12">
        <f>TRUNC(단가대비표!O100,0)</f>
        <v>1000000</v>
      </c>
      <c r="F47" s="12">
        <f t="shared" si="0"/>
        <v>1000000</v>
      </c>
      <c r="G47" s="12">
        <f>TRUNC(단가대비표!P100,0)</f>
        <v>0</v>
      </c>
      <c r="H47" s="12">
        <f t="shared" si="1"/>
        <v>0</v>
      </c>
      <c r="I47" s="12">
        <f>TRUNC(단가대비표!V100,0)</f>
        <v>0</v>
      </c>
      <c r="J47" s="12">
        <f t="shared" si="2"/>
        <v>0</v>
      </c>
      <c r="K47" s="12">
        <f t="shared" si="3"/>
        <v>1000000</v>
      </c>
      <c r="L47" s="12">
        <f t="shared" si="4"/>
        <v>1000000</v>
      </c>
      <c r="M47" s="13" t="s">
        <v>52</v>
      </c>
      <c r="N47" s="1" t="s">
        <v>153</v>
      </c>
      <c r="O47" s="1" t="s">
        <v>52</v>
      </c>
      <c r="P47" s="1" t="s">
        <v>52</v>
      </c>
      <c r="Q47" s="1" t="s">
        <v>75</v>
      </c>
      <c r="R47" s="1" t="s">
        <v>64</v>
      </c>
      <c r="S47" s="1" t="s">
        <v>64</v>
      </c>
      <c r="T47" s="1" t="s">
        <v>63</v>
      </c>
      <c r="AR47" s="1" t="s">
        <v>52</v>
      </c>
      <c r="AS47" s="1" t="s">
        <v>52</v>
      </c>
      <c r="AU47" s="1" t="s">
        <v>154</v>
      </c>
      <c r="AV47">
        <v>73</v>
      </c>
    </row>
    <row r="48" spans="1:48" ht="30" customHeight="1" x14ac:dyDescent="0.3">
      <c r="A48" s="11"/>
      <c r="B48" s="11"/>
      <c r="C48" s="11"/>
      <c r="D48" s="11"/>
      <c r="E48" s="12"/>
      <c r="F48" s="12"/>
      <c r="G48" s="12"/>
      <c r="H48" s="12"/>
      <c r="I48" s="12"/>
      <c r="J48" s="12"/>
      <c r="K48" s="12"/>
      <c r="L48" s="12"/>
      <c r="M48" s="11"/>
      <c r="Q48" s="1" t="s">
        <v>75</v>
      </c>
    </row>
    <row r="49" spans="1:48" ht="30" customHeight="1" x14ac:dyDescent="0.3">
      <c r="A49" s="11"/>
      <c r="B49" s="11"/>
      <c r="C49" s="11"/>
      <c r="D49" s="11"/>
      <c r="E49" s="12"/>
      <c r="F49" s="12"/>
      <c r="G49" s="12"/>
      <c r="H49" s="12"/>
      <c r="I49" s="12"/>
      <c r="J49" s="12"/>
      <c r="K49" s="12"/>
      <c r="L49" s="12"/>
      <c r="M49" s="11"/>
      <c r="Q49" s="1" t="s">
        <v>75</v>
      </c>
    </row>
    <row r="50" spans="1:48" ht="30" customHeight="1" x14ac:dyDescent="0.3">
      <c r="A50" s="11"/>
      <c r="B50" s="11"/>
      <c r="C50" s="11"/>
      <c r="D50" s="11"/>
      <c r="E50" s="12"/>
      <c r="F50" s="12"/>
      <c r="G50" s="12"/>
      <c r="H50" s="12"/>
      <c r="I50" s="12"/>
      <c r="J50" s="12"/>
      <c r="K50" s="12"/>
      <c r="L50" s="12"/>
      <c r="M50" s="11"/>
      <c r="Q50" s="1" t="s">
        <v>75</v>
      </c>
    </row>
    <row r="51" spans="1:48" ht="30" customHeight="1" x14ac:dyDescent="0.3">
      <c r="A51" s="13" t="s">
        <v>72</v>
      </c>
      <c r="B51" s="11"/>
      <c r="C51" s="11"/>
      <c r="D51" s="11"/>
      <c r="E51" s="12"/>
      <c r="F51" s="12">
        <f>SUMIF(Q29:Q50,"010102",F29:F50)</f>
        <v>8762871</v>
      </c>
      <c r="G51" s="12"/>
      <c r="H51" s="12">
        <f>SUMIF(Q29:Q50,"010102",H29:H50)</f>
        <v>942442</v>
      </c>
      <c r="I51" s="12"/>
      <c r="J51" s="12">
        <f>SUMIF(Q29:Q50,"010102",J29:J50)</f>
        <v>2965</v>
      </c>
      <c r="K51" s="12"/>
      <c r="L51" s="12">
        <f>SUMIF(Q29:Q50,"010102",L29:L50)</f>
        <v>9708278</v>
      </c>
      <c r="M51" s="11"/>
      <c r="N51" t="s">
        <v>73</v>
      </c>
    </row>
    <row r="52" spans="1:48" ht="30" customHeight="1" x14ac:dyDescent="0.3">
      <c r="A52" s="13" t="s">
        <v>155</v>
      </c>
      <c r="B52" s="13" t="s">
        <v>52</v>
      </c>
      <c r="C52" s="11"/>
      <c r="D52" s="11"/>
      <c r="E52" s="12"/>
      <c r="F52" s="12"/>
      <c r="G52" s="12"/>
      <c r="H52" s="12"/>
      <c r="I52" s="12"/>
      <c r="J52" s="12"/>
      <c r="K52" s="12"/>
      <c r="L52" s="12"/>
      <c r="M52" s="11"/>
      <c r="Q52" s="1" t="s">
        <v>156</v>
      </c>
    </row>
    <row r="53" spans="1:48" ht="30" customHeight="1" x14ac:dyDescent="0.3">
      <c r="A53" s="13" t="s">
        <v>157</v>
      </c>
      <c r="B53" s="13" t="s">
        <v>158</v>
      </c>
      <c r="C53" s="13" t="s">
        <v>68</v>
      </c>
      <c r="D53" s="11">
        <v>5</v>
      </c>
      <c r="E53" s="12">
        <f>TRUNC(단가대비표!O34,0)</f>
        <v>37500</v>
      </c>
      <c r="F53" s="12">
        <f t="shared" ref="F53:F58" si="5">TRUNC(E53*D53, 0)</f>
        <v>187500</v>
      </c>
      <c r="G53" s="12">
        <f>TRUNC(단가대비표!P34,0)</f>
        <v>0</v>
      </c>
      <c r="H53" s="12">
        <f t="shared" ref="H53:H58" si="6">TRUNC(G53*D53, 0)</f>
        <v>0</v>
      </c>
      <c r="I53" s="12">
        <f>TRUNC(단가대비표!V34,0)</f>
        <v>0</v>
      </c>
      <c r="J53" s="12">
        <f t="shared" ref="J53:J58" si="7">TRUNC(I53*D53, 0)</f>
        <v>0</v>
      </c>
      <c r="K53" s="12">
        <f t="shared" ref="K53:L58" si="8">TRUNC(E53+G53+I53, 0)</f>
        <v>37500</v>
      </c>
      <c r="L53" s="12">
        <f t="shared" si="8"/>
        <v>187500</v>
      </c>
      <c r="M53" s="13" t="s">
        <v>52</v>
      </c>
      <c r="N53" s="1" t="s">
        <v>159</v>
      </c>
      <c r="O53" s="1" t="s">
        <v>52</v>
      </c>
      <c r="P53" s="1" t="s">
        <v>52</v>
      </c>
      <c r="Q53" s="1" t="s">
        <v>156</v>
      </c>
      <c r="R53" s="1" t="s">
        <v>64</v>
      </c>
      <c r="S53" s="1" t="s">
        <v>64</v>
      </c>
      <c r="T53" s="1" t="s">
        <v>63</v>
      </c>
      <c r="AR53" s="1" t="s">
        <v>52</v>
      </c>
      <c r="AS53" s="1" t="s">
        <v>52</v>
      </c>
      <c r="AU53" s="1" t="s">
        <v>160</v>
      </c>
      <c r="AV53">
        <v>20</v>
      </c>
    </row>
    <row r="54" spans="1:48" ht="30" customHeight="1" x14ac:dyDescent="0.3">
      <c r="A54" s="13" t="s">
        <v>161</v>
      </c>
      <c r="B54" s="13" t="s">
        <v>162</v>
      </c>
      <c r="C54" s="13" t="s">
        <v>68</v>
      </c>
      <c r="D54" s="11">
        <v>64</v>
      </c>
      <c r="E54" s="12">
        <f>TRUNC(단가대비표!O35,0)</f>
        <v>89900</v>
      </c>
      <c r="F54" s="12">
        <f t="shared" si="5"/>
        <v>5753600</v>
      </c>
      <c r="G54" s="12">
        <f>TRUNC(단가대비표!P35,0)</f>
        <v>0</v>
      </c>
      <c r="H54" s="12">
        <f t="shared" si="6"/>
        <v>0</v>
      </c>
      <c r="I54" s="12">
        <f>TRUNC(단가대비표!V35,0)</f>
        <v>0</v>
      </c>
      <c r="J54" s="12">
        <f t="shared" si="7"/>
        <v>0</v>
      </c>
      <c r="K54" s="12">
        <f t="shared" si="8"/>
        <v>89900</v>
      </c>
      <c r="L54" s="12">
        <f t="shared" si="8"/>
        <v>5753600</v>
      </c>
      <c r="M54" s="13" t="s">
        <v>52</v>
      </c>
      <c r="N54" s="1" t="s">
        <v>163</v>
      </c>
      <c r="O54" s="1" t="s">
        <v>52</v>
      </c>
      <c r="P54" s="1" t="s">
        <v>52</v>
      </c>
      <c r="Q54" s="1" t="s">
        <v>156</v>
      </c>
      <c r="R54" s="1" t="s">
        <v>64</v>
      </c>
      <c r="S54" s="1" t="s">
        <v>64</v>
      </c>
      <c r="T54" s="1" t="s">
        <v>63</v>
      </c>
      <c r="AR54" s="1" t="s">
        <v>52</v>
      </c>
      <c r="AS54" s="1" t="s">
        <v>52</v>
      </c>
      <c r="AU54" s="1" t="s">
        <v>164</v>
      </c>
      <c r="AV54">
        <v>21</v>
      </c>
    </row>
    <row r="55" spans="1:48" ht="30" customHeight="1" x14ac:dyDescent="0.3">
      <c r="A55" s="13" t="s">
        <v>165</v>
      </c>
      <c r="B55" s="13" t="s">
        <v>166</v>
      </c>
      <c r="C55" s="13" t="s">
        <v>83</v>
      </c>
      <c r="D55" s="11">
        <v>30</v>
      </c>
      <c r="E55" s="12">
        <f>TRUNC(일위대가목록!E15,0)</f>
        <v>312</v>
      </c>
      <c r="F55" s="12">
        <f t="shared" si="5"/>
        <v>9360</v>
      </c>
      <c r="G55" s="12">
        <f>TRUNC(일위대가목록!F15,0)</f>
        <v>0</v>
      </c>
      <c r="H55" s="12">
        <f t="shared" si="6"/>
        <v>0</v>
      </c>
      <c r="I55" s="12">
        <f>TRUNC(일위대가목록!G15,0)</f>
        <v>0</v>
      </c>
      <c r="J55" s="12">
        <f t="shared" si="7"/>
        <v>0</v>
      </c>
      <c r="K55" s="12">
        <f t="shared" si="8"/>
        <v>312</v>
      </c>
      <c r="L55" s="12">
        <f t="shared" si="8"/>
        <v>9360</v>
      </c>
      <c r="M55" s="13" t="s">
        <v>167</v>
      </c>
      <c r="N55" s="1" t="s">
        <v>168</v>
      </c>
      <c r="O55" s="1" t="s">
        <v>52</v>
      </c>
      <c r="P55" s="1" t="s">
        <v>52</v>
      </c>
      <c r="Q55" s="1" t="s">
        <v>156</v>
      </c>
      <c r="R55" s="1" t="s">
        <v>63</v>
      </c>
      <c r="S55" s="1" t="s">
        <v>64</v>
      </c>
      <c r="T55" s="1" t="s">
        <v>64</v>
      </c>
      <c r="AR55" s="1" t="s">
        <v>52</v>
      </c>
      <c r="AS55" s="1" t="s">
        <v>52</v>
      </c>
      <c r="AU55" s="1" t="s">
        <v>169</v>
      </c>
      <c r="AV55">
        <v>22</v>
      </c>
    </row>
    <row r="56" spans="1:48" ht="30" customHeight="1" x14ac:dyDescent="0.3">
      <c r="A56" s="13" t="s">
        <v>170</v>
      </c>
      <c r="B56" s="13" t="s">
        <v>171</v>
      </c>
      <c r="C56" s="13" t="s">
        <v>68</v>
      </c>
      <c r="D56" s="11">
        <v>5</v>
      </c>
      <c r="E56" s="12">
        <f>TRUNC(일위대가목록!E16,0)</f>
        <v>0</v>
      </c>
      <c r="F56" s="12">
        <f t="shared" si="5"/>
        <v>0</v>
      </c>
      <c r="G56" s="12">
        <f>TRUNC(일위대가목록!F16,0)</f>
        <v>33655</v>
      </c>
      <c r="H56" s="12">
        <f t="shared" si="6"/>
        <v>168275</v>
      </c>
      <c r="I56" s="12">
        <f>TRUNC(일위대가목록!G16,0)</f>
        <v>0</v>
      </c>
      <c r="J56" s="12">
        <f t="shared" si="7"/>
        <v>0</v>
      </c>
      <c r="K56" s="12">
        <f t="shared" si="8"/>
        <v>33655</v>
      </c>
      <c r="L56" s="12">
        <f t="shared" si="8"/>
        <v>168275</v>
      </c>
      <c r="M56" s="13" t="s">
        <v>172</v>
      </c>
      <c r="N56" s="1" t="s">
        <v>173</v>
      </c>
      <c r="O56" s="1" t="s">
        <v>52</v>
      </c>
      <c r="P56" s="1" t="s">
        <v>52</v>
      </c>
      <c r="Q56" s="1" t="s">
        <v>156</v>
      </c>
      <c r="R56" s="1" t="s">
        <v>63</v>
      </c>
      <c r="S56" s="1" t="s">
        <v>64</v>
      </c>
      <c r="T56" s="1" t="s">
        <v>64</v>
      </c>
      <c r="AR56" s="1" t="s">
        <v>52</v>
      </c>
      <c r="AS56" s="1" t="s">
        <v>52</v>
      </c>
      <c r="AU56" s="1" t="s">
        <v>174</v>
      </c>
      <c r="AV56">
        <v>23</v>
      </c>
    </row>
    <row r="57" spans="1:48" ht="30" customHeight="1" x14ac:dyDescent="0.3">
      <c r="A57" s="13" t="s">
        <v>175</v>
      </c>
      <c r="B57" s="13" t="s">
        <v>176</v>
      </c>
      <c r="C57" s="13" t="s">
        <v>68</v>
      </c>
      <c r="D57" s="11">
        <v>64</v>
      </c>
      <c r="E57" s="12">
        <f>TRUNC(일위대가목록!E17,0)</f>
        <v>0</v>
      </c>
      <c r="F57" s="12">
        <f t="shared" si="5"/>
        <v>0</v>
      </c>
      <c r="G57" s="12">
        <f>TRUNC(일위대가목록!F17,0)</f>
        <v>34165</v>
      </c>
      <c r="H57" s="12">
        <f t="shared" si="6"/>
        <v>2186560</v>
      </c>
      <c r="I57" s="12">
        <f>TRUNC(일위대가목록!G17,0)</f>
        <v>0</v>
      </c>
      <c r="J57" s="12">
        <f t="shared" si="7"/>
        <v>0</v>
      </c>
      <c r="K57" s="12">
        <f t="shared" si="8"/>
        <v>34165</v>
      </c>
      <c r="L57" s="12">
        <f t="shared" si="8"/>
        <v>2186560</v>
      </c>
      <c r="M57" s="13" t="s">
        <v>177</v>
      </c>
      <c r="N57" s="1" t="s">
        <v>178</v>
      </c>
      <c r="O57" s="1" t="s">
        <v>52</v>
      </c>
      <c r="P57" s="1" t="s">
        <v>52</v>
      </c>
      <c r="Q57" s="1" t="s">
        <v>156</v>
      </c>
      <c r="R57" s="1" t="s">
        <v>63</v>
      </c>
      <c r="S57" s="1" t="s">
        <v>64</v>
      </c>
      <c r="T57" s="1" t="s">
        <v>64</v>
      </c>
      <c r="AR57" s="1" t="s">
        <v>52</v>
      </c>
      <c r="AS57" s="1" t="s">
        <v>52</v>
      </c>
      <c r="AU57" s="1" t="s">
        <v>179</v>
      </c>
      <c r="AV57">
        <v>24</v>
      </c>
    </row>
    <row r="58" spans="1:48" ht="30" customHeight="1" x14ac:dyDescent="0.3">
      <c r="A58" s="13" t="s">
        <v>180</v>
      </c>
      <c r="B58" s="13" t="s">
        <v>166</v>
      </c>
      <c r="C58" s="13" t="s">
        <v>83</v>
      </c>
      <c r="D58" s="11">
        <v>314</v>
      </c>
      <c r="E58" s="12">
        <f>TRUNC(일위대가목록!E18,0)</f>
        <v>312</v>
      </c>
      <c r="F58" s="12">
        <f t="shared" si="5"/>
        <v>97968</v>
      </c>
      <c r="G58" s="12">
        <f>TRUNC(일위대가목록!F18,0)</f>
        <v>0</v>
      </c>
      <c r="H58" s="12">
        <f t="shared" si="6"/>
        <v>0</v>
      </c>
      <c r="I58" s="12">
        <f>TRUNC(일위대가목록!G18,0)</f>
        <v>0</v>
      </c>
      <c r="J58" s="12">
        <f t="shared" si="7"/>
        <v>0</v>
      </c>
      <c r="K58" s="12">
        <f t="shared" si="8"/>
        <v>312</v>
      </c>
      <c r="L58" s="12">
        <f t="shared" si="8"/>
        <v>97968</v>
      </c>
      <c r="M58" s="13" t="s">
        <v>181</v>
      </c>
      <c r="N58" s="1" t="s">
        <v>182</v>
      </c>
      <c r="O58" s="1" t="s">
        <v>52</v>
      </c>
      <c r="P58" s="1" t="s">
        <v>52</v>
      </c>
      <c r="Q58" s="1" t="s">
        <v>156</v>
      </c>
      <c r="R58" s="1" t="s">
        <v>63</v>
      </c>
      <c r="S58" s="1" t="s">
        <v>64</v>
      </c>
      <c r="T58" s="1" t="s">
        <v>64</v>
      </c>
      <c r="AR58" s="1" t="s">
        <v>52</v>
      </c>
      <c r="AS58" s="1" t="s">
        <v>52</v>
      </c>
      <c r="AU58" s="1" t="s">
        <v>183</v>
      </c>
      <c r="AV58">
        <v>18</v>
      </c>
    </row>
    <row r="59" spans="1:48" ht="30" customHeight="1" x14ac:dyDescent="0.3">
      <c r="A59" s="11"/>
      <c r="B59" s="11"/>
      <c r="C59" s="11"/>
      <c r="D59" s="11"/>
      <c r="E59" s="12"/>
      <c r="F59" s="12"/>
      <c r="G59" s="12"/>
      <c r="H59" s="12"/>
      <c r="I59" s="12"/>
      <c r="J59" s="12"/>
      <c r="K59" s="12"/>
      <c r="L59" s="12"/>
      <c r="M59" s="11"/>
      <c r="Q59" s="1" t="s">
        <v>156</v>
      </c>
    </row>
    <row r="60" spans="1:48" ht="30" customHeight="1" x14ac:dyDescent="0.3">
      <c r="A60" s="11"/>
      <c r="B60" s="11"/>
      <c r="C60" s="11"/>
      <c r="D60" s="11"/>
      <c r="E60" s="12"/>
      <c r="F60" s="12"/>
      <c r="G60" s="12"/>
      <c r="H60" s="12"/>
      <c r="I60" s="12"/>
      <c r="J60" s="12"/>
      <c r="K60" s="12"/>
      <c r="L60" s="12"/>
      <c r="M60" s="11"/>
      <c r="Q60" s="1" t="s">
        <v>156</v>
      </c>
    </row>
    <row r="61" spans="1:48" ht="30" customHeight="1" x14ac:dyDescent="0.3">
      <c r="A61" s="11"/>
      <c r="B61" s="11"/>
      <c r="C61" s="11"/>
      <c r="D61" s="11"/>
      <c r="E61" s="12"/>
      <c r="F61" s="12"/>
      <c r="G61" s="12"/>
      <c r="H61" s="12"/>
      <c r="I61" s="12"/>
      <c r="J61" s="12"/>
      <c r="K61" s="12"/>
      <c r="L61" s="12"/>
      <c r="M61" s="11"/>
      <c r="Q61" s="1" t="s">
        <v>156</v>
      </c>
    </row>
    <row r="62" spans="1:48" ht="30" customHeight="1" x14ac:dyDescent="0.3">
      <c r="A62" s="11"/>
      <c r="B62" s="11"/>
      <c r="C62" s="11"/>
      <c r="D62" s="11"/>
      <c r="E62" s="12"/>
      <c r="F62" s="12"/>
      <c r="G62" s="12"/>
      <c r="H62" s="12"/>
      <c r="I62" s="12"/>
      <c r="J62" s="12"/>
      <c r="K62" s="12"/>
      <c r="L62" s="12"/>
      <c r="M62" s="11"/>
      <c r="Q62" s="1" t="s">
        <v>156</v>
      </c>
    </row>
    <row r="63" spans="1:48" ht="30" customHeight="1" x14ac:dyDescent="0.3">
      <c r="A63" s="11"/>
      <c r="B63" s="11"/>
      <c r="C63" s="11"/>
      <c r="D63" s="11"/>
      <c r="E63" s="12"/>
      <c r="F63" s="12"/>
      <c r="G63" s="12"/>
      <c r="H63" s="12"/>
      <c r="I63" s="12"/>
      <c r="J63" s="12"/>
      <c r="K63" s="12"/>
      <c r="L63" s="12"/>
      <c r="M63" s="11"/>
      <c r="Q63" s="1" t="s">
        <v>156</v>
      </c>
    </row>
    <row r="64" spans="1:48" ht="30" customHeight="1" x14ac:dyDescent="0.3">
      <c r="A64" s="11"/>
      <c r="B64" s="11"/>
      <c r="C64" s="11"/>
      <c r="D64" s="11"/>
      <c r="E64" s="12"/>
      <c r="F64" s="12"/>
      <c r="G64" s="12"/>
      <c r="H64" s="12"/>
      <c r="I64" s="12"/>
      <c r="J64" s="12"/>
      <c r="K64" s="12"/>
      <c r="L64" s="12"/>
      <c r="M64" s="11"/>
      <c r="Q64" s="1" t="s">
        <v>156</v>
      </c>
    </row>
    <row r="65" spans="1:48" ht="30" customHeight="1" x14ac:dyDescent="0.3">
      <c r="A65" s="11"/>
      <c r="B65" s="11"/>
      <c r="C65" s="11"/>
      <c r="D65" s="11"/>
      <c r="E65" s="12"/>
      <c r="F65" s="12"/>
      <c r="G65" s="12"/>
      <c r="H65" s="12"/>
      <c r="I65" s="12"/>
      <c r="J65" s="12"/>
      <c r="K65" s="12"/>
      <c r="L65" s="12"/>
      <c r="M65" s="11"/>
      <c r="Q65" s="1" t="s">
        <v>156</v>
      </c>
    </row>
    <row r="66" spans="1:48" ht="30" customHeight="1" x14ac:dyDescent="0.3">
      <c r="A66" s="11"/>
      <c r="B66" s="11"/>
      <c r="C66" s="11"/>
      <c r="D66" s="11"/>
      <c r="E66" s="12"/>
      <c r="F66" s="12"/>
      <c r="G66" s="12"/>
      <c r="H66" s="12"/>
      <c r="I66" s="12"/>
      <c r="J66" s="12"/>
      <c r="K66" s="12"/>
      <c r="L66" s="12"/>
      <c r="M66" s="11"/>
      <c r="Q66" s="1" t="s">
        <v>156</v>
      </c>
    </row>
    <row r="67" spans="1:48" ht="30" customHeight="1" x14ac:dyDescent="0.3">
      <c r="A67" s="11"/>
      <c r="B67" s="11"/>
      <c r="C67" s="11"/>
      <c r="D67" s="11"/>
      <c r="E67" s="12"/>
      <c r="F67" s="12"/>
      <c r="G67" s="12"/>
      <c r="H67" s="12"/>
      <c r="I67" s="12"/>
      <c r="J67" s="12"/>
      <c r="K67" s="12"/>
      <c r="L67" s="12"/>
      <c r="M67" s="11"/>
      <c r="Q67" s="1" t="s">
        <v>156</v>
      </c>
    </row>
    <row r="68" spans="1:48" ht="30" customHeight="1" x14ac:dyDescent="0.3">
      <c r="A68" s="11"/>
      <c r="B68" s="11"/>
      <c r="C68" s="11"/>
      <c r="D68" s="11"/>
      <c r="E68" s="12"/>
      <c r="F68" s="12"/>
      <c r="G68" s="12"/>
      <c r="H68" s="12"/>
      <c r="I68" s="12"/>
      <c r="J68" s="12"/>
      <c r="K68" s="12"/>
      <c r="L68" s="12"/>
      <c r="M68" s="11"/>
      <c r="Q68" s="1" t="s">
        <v>156</v>
      </c>
    </row>
    <row r="69" spans="1:48" ht="30" customHeight="1" x14ac:dyDescent="0.3">
      <c r="A69" s="11"/>
      <c r="B69" s="11"/>
      <c r="C69" s="11"/>
      <c r="D69" s="11"/>
      <c r="E69" s="12"/>
      <c r="F69" s="12"/>
      <c r="G69" s="12"/>
      <c r="H69" s="12"/>
      <c r="I69" s="12"/>
      <c r="J69" s="12"/>
      <c r="K69" s="12"/>
      <c r="L69" s="12"/>
      <c r="M69" s="11"/>
      <c r="Q69" s="1" t="s">
        <v>156</v>
      </c>
    </row>
    <row r="70" spans="1:48" ht="30" customHeight="1" x14ac:dyDescent="0.3">
      <c r="A70" s="11"/>
      <c r="B70" s="11"/>
      <c r="C70" s="11"/>
      <c r="D70" s="11"/>
      <c r="E70" s="12"/>
      <c r="F70" s="12"/>
      <c r="G70" s="12"/>
      <c r="H70" s="12"/>
      <c r="I70" s="12"/>
      <c r="J70" s="12"/>
      <c r="K70" s="12"/>
      <c r="L70" s="12"/>
      <c r="M70" s="11"/>
      <c r="Q70" s="1" t="s">
        <v>156</v>
      </c>
    </row>
    <row r="71" spans="1:48" ht="30" customHeight="1" x14ac:dyDescent="0.3">
      <c r="A71" s="11"/>
      <c r="B71" s="11"/>
      <c r="C71" s="11"/>
      <c r="D71" s="11"/>
      <c r="E71" s="12"/>
      <c r="F71" s="12"/>
      <c r="G71" s="12"/>
      <c r="H71" s="12"/>
      <c r="I71" s="12"/>
      <c r="J71" s="12"/>
      <c r="K71" s="12"/>
      <c r="L71" s="12"/>
      <c r="M71" s="11"/>
      <c r="Q71" s="1" t="s">
        <v>156</v>
      </c>
    </row>
    <row r="72" spans="1:48" ht="30" customHeight="1" x14ac:dyDescent="0.3">
      <c r="A72" s="11"/>
      <c r="B72" s="11"/>
      <c r="C72" s="11"/>
      <c r="D72" s="11"/>
      <c r="E72" s="12"/>
      <c r="F72" s="12"/>
      <c r="G72" s="12"/>
      <c r="H72" s="12"/>
      <c r="I72" s="12"/>
      <c r="J72" s="12"/>
      <c r="K72" s="12"/>
      <c r="L72" s="12"/>
      <c r="M72" s="11"/>
      <c r="Q72" s="1" t="s">
        <v>156</v>
      </c>
    </row>
    <row r="73" spans="1:48" ht="30" customHeight="1" x14ac:dyDescent="0.3">
      <c r="A73" s="11"/>
      <c r="B73" s="11"/>
      <c r="C73" s="11"/>
      <c r="D73" s="11"/>
      <c r="E73" s="12"/>
      <c r="F73" s="12"/>
      <c r="G73" s="12"/>
      <c r="H73" s="12"/>
      <c r="I73" s="12"/>
      <c r="J73" s="12"/>
      <c r="K73" s="12"/>
      <c r="L73" s="12"/>
      <c r="M73" s="11"/>
      <c r="Q73" s="1" t="s">
        <v>156</v>
      </c>
    </row>
    <row r="74" spans="1:48" ht="30" customHeight="1" x14ac:dyDescent="0.3">
      <c r="A74" s="11"/>
      <c r="B74" s="11"/>
      <c r="C74" s="11"/>
      <c r="D74" s="11"/>
      <c r="E74" s="12"/>
      <c r="F74" s="12"/>
      <c r="G74" s="12"/>
      <c r="H74" s="12"/>
      <c r="I74" s="12"/>
      <c r="J74" s="12"/>
      <c r="K74" s="12"/>
      <c r="L74" s="12"/>
      <c r="M74" s="11"/>
      <c r="Q74" s="1" t="s">
        <v>156</v>
      </c>
    </row>
    <row r="75" spans="1:48" ht="30" customHeight="1" x14ac:dyDescent="0.3">
      <c r="A75" s="13" t="s">
        <v>72</v>
      </c>
      <c r="B75" s="11"/>
      <c r="C75" s="11"/>
      <c r="D75" s="11"/>
      <c r="E75" s="12"/>
      <c r="F75" s="12">
        <f>SUMIF(Q53:Q74,"010103",F53:F74)</f>
        <v>6048428</v>
      </c>
      <c r="G75" s="12"/>
      <c r="H75" s="12">
        <f>SUMIF(Q53:Q74,"010103",H53:H74)</f>
        <v>2354835</v>
      </c>
      <c r="I75" s="12"/>
      <c r="J75" s="12">
        <f>SUMIF(Q53:Q74,"010103",J53:J74)</f>
        <v>0</v>
      </c>
      <c r="K75" s="12"/>
      <c r="L75" s="12">
        <f>SUMIF(Q53:Q74,"010103",L53:L74)</f>
        <v>8403263</v>
      </c>
      <c r="M75" s="11"/>
      <c r="N75" t="s">
        <v>73</v>
      </c>
    </row>
    <row r="76" spans="1:48" ht="30" customHeight="1" x14ac:dyDescent="0.3">
      <c r="A76" s="13" t="s">
        <v>184</v>
      </c>
      <c r="B76" s="13" t="s">
        <v>52</v>
      </c>
      <c r="C76" s="11"/>
      <c r="D76" s="11"/>
      <c r="E76" s="12"/>
      <c r="F76" s="12"/>
      <c r="G76" s="12"/>
      <c r="H76" s="12"/>
      <c r="I76" s="12"/>
      <c r="J76" s="12"/>
      <c r="K76" s="12"/>
      <c r="L76" s="12"/>
      <c r="M76" s="11"/>
      <c r="Q76" s="1" t="s">
        <v>185</v>
      </c>
    </row>
    <row r="77" spans="1:48" ht="30" customHeight="1" x14ac:dyDescent="0.3">
      <c r="A77" s="13" t="s">
        <v>186</v>
      </c>
      <c r="B77" s="13" t="s">
        <v>187</v>
      </c>
      <c r="C77" s="13" t="s">
        <v>68</v>
      </c>
      <c r="D77" s="11">
        <v>2</v>
      </c>
      <c r="E77" s="12">
        <f>TRUNC(일위대가목록!E19,0)</f>
        <v>2190</v>
      </c>
      <c r="F77" s="12">
        <f>TRUNC(E77*D77, 0)</f>
        <v>4380</v>
      </c>
      <c r="G77" s="12">
        <f>TRUNC(일위대가목록!F19,0)</f>
        <v>26666</v>
      </c>
      <c r="H77" s="12">
        <f>TRUNC(G77*D77, 0)</f>
        <v>53332</v>
      </c>
      <c r="I77" s="12">
        <f>TRUNC(일위대가목록!G19,0)</f>
        <v>0</v>
      </c>
      <c r="J77" s="12">
        <f>TRUNC(I77*D77, 0)</f>
        <v>0</v>
      </c>
      <c r="K77" s="12">
        <f t="shared" ref="K77:L80" si="9">TRUNC(E77+G77+I77, 0)</f>
        <v>28856</v>
      </c>
      <c r="L77" s="12">
        <f t="shared" si="9"/>
        <v>57712</v>
      </c>
      <c r="M77" s="13" t="s">
        <v>188</v>
      </c>
      <c r="N77" s="1" t="s">
        <v>189</v>
      </c>
      <c r="O77" s="1" t="s">
        <v>52</v>
      </c>
      <c r="P77" s="1" t="s">
        <v>52</v>
      </c>
      <c r="Q77" s="1" t="s">
        <v>185</v>
      </c>
      <c r="R77" s="1" t="s">
        <v>63</v>
      </c>
      <c r="S77" s="1" t="s">
        <v>64</v>
      </c>
      <c r="T77" s="1" t="s">
        <v>64</v>
      </c>
      <c r="AR77" s="1" t="s">
        <v>52</v>
      </c>
      <c r="AS77" s="1" t="s">
        <v>52</v>
      </c>
      <c r="AU77" s="1" t="s">
        <v>190</v>
      </c>
      <c r="AV77">
        <v>26</v>
      </c>
    </row>
    <row r="78" spans="1:48" ht="30" customHeight="1" x14ac:dyDescent="0.3">
      <c r="A78" s="13" t="s">
        <v>191</v>
      </c>
      <c r="B78" s="13" t="s">
        <v>192</v>
      </c>
      <c r="C78" s="13" t="s">
        <v>68</v>
      </c>
      <c r="D78" s="11">
        <v>74</v>
      </c>
      <c r="E78" s="12">
        <f>TRUNC(일위대가목록!E20,0)</f>
        <v>2216</v>
      </c>
      <c r="F78" s="12">
        <f>TRUNC(E78*D78, 0)</f>
        <v>163984</v>
      </c>
      <c r="G78" s="12">
        <f>TRUNC(일위대가목록!F20,0)</f>
        <v>14581</v>
      </c>
      <c r="H78" s="12">
        <f>TRUNC(G78*D78, 0)</f>
        <v>1078994</v>
      </c>
      <c r="I78" s="12">
        <f>TRUNC(일위대가목록!G20,0)</f>
        <v>0</v>
      </c>
      <c r="J78" s="12">
        <f>TRUNC(I78*D78, 0)</f>
        <v>0</v>
      </c>
      <c r="K78" s="12">
        <f t="shared" si="9"/>
        <v>16797</v>
      </c>
      <c r="L78" s="12">
        <f t="shared" si="9"/>
        <v>1242978</v>
      </c>
      <c r="M78" s="13" t="s">
        <v>193</v>
      </c>
      <c r="N78" s="1" t="s">
        <v>194</v>
      </c>
      <c r="O78" s="1" t="s">
        <v>52</v>
      </c>
      <c r="P78" s="1" t="s">
        <v>52</v>
      </c>
      <c r="Q78" s="1" t="s">
        <v>185</v>
      </c>
      <c r="R78" s="1" t="s">
        <v>63</v>
      </c>
      <c r="S78" s="1" t="s">
        <v>64</v>
      </c>
      <c r="T78" s="1" t="s">
        <v>64</v>
      </c>
      <c r="AR78" s="1" t="s">
        <v>52</v>
      </c>
      <c r="AS78" s="1" t="s">
        <v>52</v>
      </c>
      <c r="AU78" s="1" t="s">
        <v>195</v>
      </c>
      <c r="AV78">
        <v>27</v>
      </c>
    </row>
    <row r="79" spans="1:48" ht="30" customHeight="1" x14ac:dyDescent="0.3">
      <c r="A79" s="13" t="s">
        <v>191</v>
      </c>
      <c r="B79" s="13" t="s">
        <v>196</v>
      </c>
      <c r="C79" s="13" t="s">
        <v>68</v>
      </c>
      <c r="D79" s="11">
        <v>205</v>
      </c>
      <c r="E79" s="12">
        <f>TRUNC(일위대가목록!E21,0)</f>
        <v>693</v>
      </c>
      <c r="F79" s="12">
        <f>TRUNC(E79*D79, 0)</f>
        <v>142065</v>
      </c>
      <c r="G79" s="12">
        <f>TRUNC(일위대가목록!F21,0)</f>
        <v>11357</v>
      </c>
      <c r="H79" s="12">
        <f>TRUNC(G79*D79, 0)</f>
        <v>2328185</v>
      </c>
      <c r="I79" s="12">
        <f>TRUNC(일위대가목록!G21,0)</f>
        <v>0</v>
      </c>
      <c r="J79" s="12">
        <f>TRUNC(I79*D79, 0)</f>
        <v>0</v>
      </c>
      <c r="K79" s="12">
        <f t="shared" si="9"/>
        <v>12050</v>
      </c>
      <c r="L79" s="12">
        <f t="shared" si="9"/>
        <v>2470250</v>
      </c>
      <c r="M79" s="13" t="s">
        <v>197</v>
      </c>
      <c r="N79" s="1" t="s">
        <v>198</v>
      </c>
      <c r="O79" s="1" t="s">
        <v>52</v>
      </c>
      <c r="P79" s="1" t="s">
        <v>52</v>
      </c>
      <c r="Q79" s="1" t="s">
        <v>185</v>
      </c>
      <c r="R79" s="1" t="s">
        <v>63</v>
      </c>
      <c r="S79" s="1" t="s">
        <v>64</v>
      </c>
      <c r="T79" s="1" t="s">
        <v>64</v>
      </c>
      <c r="AR79" s="1" t="s">
        <v>52</v>
      </c>
      <c r="AS79" s="1" t="s">
        <v>52</v>
      </c>
      <c r="AU79" s="1" t="s">
        <v>199</v>
      </c>
      <c r="AV79">
        <v>100</v>
      </c>
    </row>
    <row r="80" spans="1:48" ht="30" customHeight="1" x14ac:dyDescent="0.3">
      <c r="A80" s="13" t="s">
        <v>200</v>
      </c>
      <c r="B80" s="13" t="s">
        <v>201</v>
      </c>
      <c r="C80" s="13" t="s">
        <v>68</v>
      </c>
      <c r="D80" s="11">
        <v>158</v>
      </c>
      <c r="E80" s="12">
        <f>TRUNC(일위대가목록!E22,0)</f>
        <v>8895</v>
      </c>
      <c r="F80" s="12">
        <f>TRUNC(E80*D80, 0)</f>
        <v>1405410</v>
      </c>
      <c r="G80" s="12">
        <f>TRUNC(일위대가목록!F22,0)</f>
        <v>15055</v>
      </c>
      <c r="H80" s="12">
        <f>TRUNC(G80*D80, 0)</f>
        <v>2378690</v>
      </c>
      <c r="I80" s="12">
        <f>TRUNC(일위대가목록!G22,0)</f>
        <v>0</v>
      </c>
      <c r="J80" s="12">
        <f>TRUNC(I80*D80, 0)</f>
        <v>0</v>
      </c>
      <c r="K80" s="12">
        <f t="shared" si="9"/>
        <v>23950</v>
      </c>
      <c r="L80" s="12">
        <f t="shared" si="9"/>
        <v>3784100</v>
      </c>
      <c r="M80" s="13" t="s">
        <v>202</v>
      </c>
      <c r="N80" s="1" t="s">
        <v>203</v>
      </c>
      <c r="O80" s="1" t="s">
        <v>52</v>
      </c>
      <c r="P80" s="1" t="s">
        <v>52</v>
      </c>
      <c r="Q80" s="1" t="s">
        <v>185</v>
      </c>
      <c r="R80" s="1" t="s">
        <v>63</v>
      </c>
      <c r="S80" s="1" t="s">
        <v>64</v>
      </c>
      <c r="T80" s="1" t="s">
        <v>64</v>
      </c>
      <c r="AR80" s="1" t="s">
        <v>52</v>
      </c>
      <c r="AS80" s="1" t="s">
        <v>52</v>
      </c>
      <c r="AU80" s="1" t="s">
        <v>204</v>
      </c>
      <c r="AV80">
        <v>28</v>
      </c>
    </row>
    <row r="81" spans="1:17" ht="30" customHeight="1" x14ac:dyDescent="0.3">
      <c r="A81" s="11"/>
      <c r="B81" s="11"/>
      <c r="C81" s="11"/>
      <c r="D81" s="11"/>
      <c r="E81" s="12"/>
      <c r="F81" s="12"/>
      <c r="G81" s="12"/>
      <c r="H81" s="12"/>
      <c r="I81" s="12"/>
      <c r="J81" s="12"/>
      <c r="K81" s="12"/>
      <c r="L81" s="12"/>
      <c r="M81" s="11"/>
      <c r="Q81" s="1" t="s">
        <v>185</v>
      </c>
    </row>
    <row r="82" spans="1:17" ht="30" customHeight="1" x14ac:dyDescent="0.3">
      <c r="A82" s="11"/>
      <c r="B82" s="11"/>
      <c r="C82" s="11"/>
      <c r="D82" s="11"/>
      <c r="E82" s="12"/>
      <c r="F82" s="12"/>
      <c r="G82" s="12"/>
      <c r="H82" s="12"/>
      <c r="I82" s="12"/>
      <c r="J82" s="12"/>
      <c r="K82" s="12"/>
      <c r="L82" s="12"/>
      <c r="M82" s="11"/>
      <c r="Q82" s="1" t="s">
        <v>185</v>
      </c>
    </row>
    <row r="83" spans="1:17" ht="30" customHeight="1" x14ac:dyDescent="0.3">
      <c r="A83" s="11"/>
      <c r="B83" s="11"/>
      <c r="C83" s="11"/>
      <c r="D83" s="11"/>
      <c r="E83" s="12"/>
      <c r="F83" s="12"/>
      <c r="G83" s="12"/>
      <c r="H83" s="12"/>
      <c r="I83" s="12"/>
      <c r="J83" s="12"/>
      <c r="K83" s="12"/>
      <c r="L83" s="12"/>
      <c r="M83" s="11"/>
      <c r="Q83" s="1" t="s">
        <v>185</v>
      </c>
    </row>
    <row r="84" spans="1:17" ht="30" customHeight="1" x14ac:dyDescent="0.3">
      <c r="A84" s="11"/>
      <c r="B84" s="11"/>
      <c r="C84" s="11"/>
      <c r="D84" s="11"/>
      <c r="E84" s="12"/>
      <c r="F84" s="12"/>
      <c r="G84" s="12"/>
      <c r="H84" s="12"/>
      <c r="I84" s="12"/>
      <c r="J84" s="12"/>
      <c r="K84" s="12"/>
      <c r="L84" s="12"/>
      <c r="M84" s="11"/>
      <c r="Q84" s="1" t="s">
        <v>185</v>
      </c>
    </row>
    <row r="85" spans="1:17" ht="30" customHeight="1" x14ac:dyDescent="0.3">
      <c r="A85" s="11"/>
      <c r="B85" s="11"/>
      <c r="C85" s="11"/>
      <c r="D85" s="11"/>
      <c r="E85" s="12"/>
      <c r="F85" s="12"/>
      <c r="G85" s="12"/>
      <c r="H85" s="12"/>
      <c r="I85" s="12"/>
      <c r="J85" s="12"/>
      <c r="K85" s="12"/>
      <c r="L85" s="12"/>
      <c r="M85" s="11"/>
      <c r="Q85" s="1" t="s">
        <v>185</v>
      </c>
    </row>
    <row r="86" spans="1:17" ht="30" customHeight="1" x14ac:dyDescent="0.3">
      <c r="A86" s="11"/>
      <c r="B86" s="11"/>
      <c r="C86" s="11"/>
      <c r="D86" s="11"/>
      <c r="E86" s="12"/>
      <c r="F86" s="12"/>
      <c r="G86" s="12"/>
      <c r="H86" s="12"/>
      <c r="I86" s="12"/>
      <c r="J86" s="12"/>
      <c r="K86" s="12"/>
      <c r="L86" s="12"/>
      <c r="M86" s="11"/>
      <c r="Q86" s="1" t="s">
        <v>185</v>
      </c>
    </row>
    <row r="87" spans="1:17" ht="30" customHeight="1" x14ac:dyDescent="0.3">
      <c r="A87" s="11"/>
      <c r="B87" s="11"/>
      <c r="C87" s="11"/>
      <c r="D87" s="11"/>
      <c r="E87" s="12"/>
      <c r="F87" s="12"/>
      <c r="G87" s="12"/>
      <c r="H87" s="12"/>
      <c r="I87" s="12"/>
      <c r="J87" s="12"/>
      <c r="K87" s="12"/>
      <c r="L87" s="12"/>
      <c r="M87" s="11"/>
      <c r="Q87" s="1" t="s">
        <v>185</v>
      </c>
    </row>
    <row r="88" spans="1:17" ht="30" customHeight="1" x14ac:dyDescent="0.3">
      <c r="A88" s="11"/>
      <c r="B88" s="11"/>
      <c r="C88" s="11"/>
      <c r="D88" s="11"/>
      <c r="E88" s="12"/>
      <c r="F88" s="12"/>
      <c r="G88" s="12"/>
      <c r="H88" s="12"/>
      <c r="I88" s="12"/>
      <c r="J88" s="12"/>
      <c r="K88" s="12"/>
      <c r="L88" s="12"/>
      <c r="M88" s="11"/>
      <c r="Q88" s="1" t="s">
        <v>185</v>
      </c>
    </row>
    <row r="89" spans="1:17" ht="30" customHeight="1" x14ac:dyDescent="0.3">
      <c r="A89" s="11"/>
      <c r="B89" s="11"/>
      <c r="C89" s="11"/>
      <c r="D89" s="11"/>
      <c r="E89" s="12"/>
      <c r="F89" s="12"/>
      <c r="G89" s="12"/>
      <c r="H89" s="12"/>
      <c r="I89" s="12"/>
      <c r="J89" s="12"/>
      <c r="K89" s="12"/>
      <c r="L89" s="12"/>
      <c r="M89" s="11"/>
      <c r="Q89" s="1" t="s">
        <v>185</v>
      </c>
    </row>
    <row r="90" spans="1:17" ht="30" customHeight="1" x14ac:dyDescent="0.3">
      <c r="A90" s="11"/>
      <c r="B90" s="11"/>
      <c r="C90" s="11"/>
      <c r="D90" s="11"/>
      <c r="E90" s="12"/>
      <c r="F90" s="12"/>
      <c r="G90" s="12"/>
      <c r="H90" s="12"/>
      <c r="I90" s="12"/>
      <c r="J90" s="12"/>
      <c r="K90" s="12"/>
      <c r="L90" s="12"/>
      <c r="M90" s="11"/>
      <c r="Q90" s="1" t="s">
        <v>185</v>
      </c>
    </row>
    <row r="91" spans="1:17" ht="30" customHeight="1" x14ac:dyDescent="0.3">
      <c r="A91" s="11"/>
      <c r="B91" s="11"/>
      <c r="C91" s="11"/>
      <c r="D91" s="11"/>
      <c r="E91" s="12"/>
      <c r="F91" s="12"/>
      <c r="G91" s="12"/>
      <c r="H91" s="12"/>
      <c r="I91" s="12"/>
      <c r="J91" s="12"/>
      <c r="K91" s="12"/>
      <c r="L91" s="12"/>
      <c r="M91" s="11"/>
      <c r="Q91" s="1" t="s">
        <v>185</v>
      </c>
    </row>
    <row r="92" spans="1:17" ht="30" customHeight="1" x14ac:dyDescent="0.3">
      <c r="A92" s="11"/>
      <c r="B92" s="11"/>
      <c r="C92" s="11"/>
      <c r="D92" s="11"/>
      <c r="E92" s="12"/>
      <c r="F92" s="12"/>
      <c r="G92" s="12"/>
      <c r="H92" s="12"/>
      <c r="I92" s="12"/>
      <c r="J92" s="12"/>
      <c r="K92" s="12"/>
      <c r="L92" s="12"/>
      <c r="M92" s="11"/>
      <c r="Q92" s="1" t="s">
        <v>185</v>
      </c>
    </row>
    <row r="93" spans="1:17" ht="30" customHeight="1" x14ac:dyDescent="0.3">
      <c r="A93" s="11"/>
      <c r="B93" s="11"/>
      <c r="C93" s="11"/>
      <c r="D93" s="11"/>
      <c r="E93" s="12"/>
      <c r="F93" s="12"/>
      <c r="G93" s="12"/>
      <c r="H93" s="12"/>
      <c r="I93" s="12"/>
      <c r="J93" s="12"/>
      <c r="K93" s="12"/>
      <c r="L93" s="12"/>
      <c r="M93" s="11"/>
      <c r="Q93" s="1" t="s">
        <v>185</v>
      </c>
    </row>
    <row r="94" spans="1:17" ht="30" customHeight="1" x14ac:dyDescent="0.3">
      <c r="A94" s="11"/>
      <c r="B94" s="11"/>
      <c r="C94" s="11"/>
      <c r="D94" s="11"/>
      <c r="E94" s="12"/>
      <c r="F94" s="12"/>
      <c r="G94" s="12"/>
      <c r="H94" s="12"/>
      <c r="I94" s="12"/>
      <c r="J94" s="12"/>
      <c r="K94" s="12"/>
      <c r="L94" s="12"/>
      <c r="M94" s="11"/>
      <c r="Q94" s="1" t="s">
        <v>185</v>
      </c>
    </row>
    <row r="95" spans="1:17" ht="30" customHeight="1" x14ac:dyDescent="0.3">
      <c r="A95" s="11"/>
      <c r="B95" s="11"/>
      <c r="C95" s="11"/>
      <c r="D95" s="11"/>
      <c r="E95" s="12"/>
      <c r="F95" s="12"/>
      <c r="G95" s="12"/>
      <c r="H95" s="12"/>
      <c r="I95" s="12"/>
      <c r="J95" s="12"/>
      <c r="K95" s="12"/>
      <c r="L95" s="12"/>
      <c r="M95" s="11"/>
      <c r="Q95" s="1" t="s">
        <v>185</v>
      </c>
    </row>
    <row r="96" spans="1:17" ht="30" customHeight="1" x14ac:dyDescent="0.3">
      <c r="A96" s="11"/>
      <c r="B96" s="11"/>
      <c r="C96" s="11"/>
      <c r="D96" s="11"/>
      <c r="E96" s="12"/>
      <c r="F96" s="12"/>
      <c r="G96" s="12"/>
      <c r="H96" s="12"/>
      <c r="I96" s="12"/>
      <c r="J96" s="12"/>
      <c r="K96" s="12"/>
      <c r="L96" s="12"/>
      <c r="M96" s="11"/>
      <c r="Q96" s="1" t="s">
        <v>185</v>
      </c>
    </row>
    <row r="97" spans="1:48" ht="30" customHeight="1" x14ac:dyDescent="0.3">
      <c r="A97" s="11"/>
      <c r="B97" s="11"/>
      <c r="C97" s="11"/>
      <c r="D97" s="11"/>
      <c r="E97" s="12"/>
      <c r="F97" s="12"/>
      <c r="G97" s="12"/>
      <c r="H97" s="12"/>
      <c r="I97" s="12"/>
      <c r="J97" s="12"/>
      <c r="K97" s="12"/>
      <c r="L97" s="12"/>
      <c r="M97" s="11"/>
      <c r="Q97" s="1" t="s">
        <v>185</v>
      </c>
    </row>
    <row r="98" spans="1:48" ht="30" customHeight="1" x14ac:dyDescent="0.3">
      <c r="A98" s="11"/>
      <c r="B98" s="11"/>
      <c r="C98" s="11"/>
      <c r="D98" s="11"/>
      <c r="E98" s="12"/>
      <c r="F98" s="12"/>
      <c r="G98" s="12"/>
      <c r="H98" s="12"/>
      <c r="I98" s="12"/>
      <c r="J98" s="12"/>
      <c r="K98" s="12"/>
      <c r="L98" s="12"/>
      <c r="M98" s="11"/>
      <c r="Q98" s="1" t="s">
        <v>185</v>
      </c>
    </row>
    <row r="99" spans="1:48" ht="30" customHeight="1" x14ac:dyDescent="0.3">
      <c r="A99" s="13" t="s">
        <v>72</v>
      </c>
      <c r="B99" s="11"/>
      <c r="C99" s="11"/>
      <c r="D99" s="11"/>
      <c r="E99" s="12"/>
      <c r="F99" s="12">
        <f>SUMIF(Q77:Q98,"010104",F77:F98)</f>
        <v>1715839</v>
      </c>
      <c r="G99" s="12"/>
      <c r="H99" s="12">
        <f>SUMIF(Q77:Q98,"010104",H77:H98)</f>
        <v>5839201</v>
      </c>
      <c r="I99" s="12"/>
      <c r="J99" s="12">
        <f>SUMIF(Q77:Q98,"010104",J77:J98)</f>
        <v>0</v>
      </c>
      <c r="K99" s="12"/>
      <c r="L99" s="12">
        <f>SUMIF(Q77:Q98,"010104",L77:L98)</f>
        <v>7555040</v>
      </c>
      <c r="M99" s="11"/>
      <c r="N99" t="s">
        <v>73</v>
      </c>
    </row>
    <row r="100" spans="1:48" ht="30" customHeight="1" x14ac:dyDescent="0.3">
      <c r="A100" s="13" t="s">
        <v>205</v>
      </c>
      <c r="B100" s="13" t="s">
        <v>52</v>
      </c>
      <c r="C100" s="11"/>
      <c r="D100" s="11"/>
      <c r="E100" s="12"/>
      <c r="F100" s="12"/>
      <c r="G100" s="12"/>
      <c r="H100" s="12"/>
      <c r="I100" s="12"/>
      <c r="J100" s="12"/>
      <c r="K100" s="12"/>
      <c r="L100" s="12"/>
      <c r="M100" s="11"/>
      <c r="Q100" s="1" t="s">
        <v>206</v>
      </c>
    </row>
    <row r="101" spans="1:48" ht="30" customHeight="1" x14ac:dyDescent="0.3">
      <c r="A101" s="13" t="s">
        <v>207</v>
      </c>
      <c r="B101" s="13" t="s">
        <v>208</v>
      </c>
      <c r="C101" s="13" t="s">
        <v>68</v>
      </c>
      <c r="D101" s="11">
        <v>10</v>
      </c>
      <c r="E101" s="12">
        <f>TRUNC(단가대비표!O30,0)</f>
        <v>29500</v>
      </c>
      <c r="F101" s="12">
        <f t="shared" ref="F101:F107" si="10">TRUNC(E101*D101, 0)</f>
        <v>295000</v>
      </c>
      <c r="G101" s="12">
        <f>TRUNC(단가대비표!P30,0)</f>
        <v>0</v>
      </c>
      <c r="H101" s="12">
        <f t="shared" ref="H101:H107" si="11">TRUNC(G101*D101, 0)</f>
        <v>0</v>
      </c>
      <c r="I101" s="12">
        <f>TRUNC(단가대비표!V30,0)</f>
        <v>0</v>
      </c>
      <c r="J101" s="12">
        <f t="shared" ref="J101:J107" si="12">TRUNC(I101*D101, 0)</f>
        <v>0</v>
      </c>
      <c r="K101" s="12">
        <f t="shared" ref="K101:L107" si="13">TRUNC(E101+G101+I101, 0)</f>
        <v>29500</v>
      </c>
      <c r="L101" s="12">
        <f t="shared" si="13"/>
        <v>295000</v>
      </c>
      <c r="M101" s="13" t="s">
        <v>52</v>
      </c>
      <c r="N101" s="1" t="s">
        <v>209</v>
      </c>
      <c r="O101" s="1" t="s">
        <v>52</v>
      </c>
      <c r="P101" s="1" t="s">
        <v>52</v>
      </c>
      <c r="Q101" s="1" t="s">
        <v>206</v>
      </c>
      <c r="R101" s="1" t="s">
        <v>64</v>
      </c>
      <c r="S101" s="1" t="s">
        <v>64</v>
      </c>
      <c r="T101" s="1" t="s">
        <v>63</v>
      </c>
      <c r="AR101" s="1" t="s">
        <v>52</v>
      </c>
      <c r="AS101" s="1" t="s">
        <v>52</v>
      </c>
      <c r="AU101" s="1" t="s">
        <v>210</v>
      </c>
      <c r="AV101">
        <v>64</v>
      </c>
    </row>
    <row r="102" spans="1:48" ht="30" customHeight="1" x14ac:dyDescent="0.3">
      <c r="A102" s="13" t="s">
        <v>211</v>
      </c>
      <c r="B102" s="13" t="s">
        <v>212</v>
      </c>
      <c r="C102" s="13" t="s">
        <v>68</v>
      </c>
      <c r="D102" s="11">
        <v>46</v>
      </c>
      <c r="E102" s="12">
        <f>TRUNC(일위대가목록!E23,0)</f>
        <v>5362</v>
      </c>
      <c r="F102" s="12">
        <f t="shared" si="10"/>
        <v>246652</v>
      </c>
      <c r="G102" s="12">
        <f>TRUNC(일위대가목록!F23,0)</f>
        <v>9710</v>
      </c>
      <c r="H102" s="12">
        <f t="shared" si="11"/>
        <v>446660</v>
      </c>
      <c r="I102" s="12">
        <f>TRUNC(일위대가목록!G23,0)</f>
        <v>194</v>
      </c>
      <c r="J102" s="12">
        <f t="shared" si="12"/>
        <v>8924</v>
      </c>
      <c r="K102" s="12">
        <f t="shared" si="13"/>
        <v>15266</v>
      </c>
      <c r="L102" s="12">
        <f t="shared" si="13"/>
        <v>702236</v>
      </c>
      <c r="M102" s="13" t="s">
        <v>213</v>
      </c>
      <c r="N102" s="1" t="s">
        <v>214</v>
      </c>
      <c r="O102" s="1" t="s">
        <v>52</v>
      </c>
      <c r="P102" s="1" t="s">
        <v>52</v>
      </c>
      <c r="Q102" s="1" t="s">
        <v>206</v>
      </c>
      <c r="R102" s="1" t="s">
        <v>63</v>
      </c>
      <c r="S102" s="1" t="s">
        <v>64</v>
      </c>
      <c r="T102" s="1" t="s">
        <v>64</v>
      </c>
      <c r="AR102" s="1" t="s">
        <v>52</v>
      </c>
      <c r="AS102" s="1" t="s">
        <v>52</v>
      </c>
      <c r="AU102" s="1" t="s">
        <v>215</v>
      </c>
      <c r="AV102">
        <v>31</v>
      </c>
    </row>
    <row r="103" spans="1:48" ht="30" customHeight="1" x14ac:dyDescent="0.3">
      <c r="A103" s="13" t="s">
        <v>216</v>
      </c>
      <c r="B103" s="13" t="s">
        <v>217</v>
      </c>
      <c r="C103" s="13" t="s">
        <v>68</v>
      </c>
      <c r="D103" s="11">
        <v>17</v>
      </c>
      <c r="E103" s="12">
        <f>TRUNC(일위대가목록!E24,0)</f>
        <v>33009</v>
      </c>
      <c r="F103" s="12">
        <f t="shared" si="10"/>
        <v>561153</v>
      </c>
      <c r="G103" s="12">
        <f>TRUNC(일위대가목록!F24,0)</f>
        <v>32138</v>
      </c>
      <c r="H103" s="12">
        <f t="shared" si="11"/>
        <v>546346</v>
      </c>
      <c r="I103" s="12">
        <f>TRUNC(일위대가목록!G24,0)</f>
        <v>372</v>
      </c>
      <c r="J103" s="12">
        <f t="shared" si="12"/>
        <v>6324</v>
      </c>
      <c r="K103" s="12">
        <f t="shared" si="13"/>
        <v>65519</v>
      </c>
      <c r="L103" s="12">
        <f t="shared" si="13"/>
        <v>1113823</v>
      </c>
      <c r="M103" s="13" t="s">
        <v>218</v>
      </c>
      <c r="N103" s="1" t="s">
        <v>219</v>
      </c>
      <c r="O103" s="1" t="s">
        <v>52</v>
      </c>
      <c r="P103" s="1" t="s">
        <v>52</v>
      </c>
      <c r="Q103" s="1" t="s">
        <v>206</v>
      </c>
      <c r="R103" s="1" t="s">
        <v>63</v>
      </c>
      <c r="S103" s="1" t="s">
        <v>64</v>
      </c>
      <c r="T103" s="1" t="s">
        <v>64</v>
      </c>
      <c r="AR103" s="1" t="s">
        <v>52</v>
      </c>
      <c r="AS103" s="1" t="s">
        <v>52</v>
      </c>
      <c r="AU103" s="1" t="s">
        <v>220</v>
      </c>
      <c r="AV103">
        <v>32</v>
      </c>
    </row>
    <row r="104" spans="1:48" ht="30" customHeight="1" x14ac:dyDescent="0.3">
      <c r="A104" s="13" t="s">
        <v>221</v>
      </c>
      <c r="B104" s="13" t="s">
        <v>222</v>
      </c>
      <c r="C104" s="13" t="s">
        <v>68</v>
      </c>
      <c r="D104" s="11">
        <v>23</v>
      </c>
      <c r="E104" s="12">
        <f>TRUNC(일위대가목록!E25,0)</f>
        <v>11108</v>
      </c>
      <c r="F104" s="12">
        <f t="shared" si="10"/>
        <v>255484</v>
      </c>
      <c r="G104" s="12">
        <f>TRUNC(일위대가목록!F25,0)</f>
        <v>10366</v>
      </c>
      <c r="H104" s="12">
        <f t="shared" si="11"/>
        <v>238418</v>
      </c>
      <c r="I104" s="12">
        <f>TRUNC(일위대가목록!G25,0)</f>
        <v>622</v>
      </c>
      <c r="J104" s="12">
        <f t="shared" si="12"/>
        <v>14306</v>
      </c>
      <c r="K104" s="12">
        <f t="shared" si="13"/>
        <v>22096</v>
      </c>
      <c r="L104" s="12">
        <f t="shared" si="13"/>
        <v>508208</v>
      </c>
      <c r="M104" s="13" t="s">
        <v>223</v>
      </c>
      <c r="N104" s="1" t="s">
        <v>224</v>
      </c>
      <c r="O104" s="1" t="s">
        <v>52</v>
      </c>
      <c r="P104" s="1" t="s">
        <v>52</v>
      </c>
      <c r="Q104" s="1" t="s">
        <v>206</v>
      </c>
      <c r="R104" s="1" t="s">
        <v>63</v>
      </c>
      <c r="S104" s="1" t="s">
        <v>64</v>
      </c>
      <c r="T104" s="1" t="s">
        <v>64</v>
      </c>
      <c r="AR104" s="1" t="s">
        <v>52</v>
      </c>
      <c r="AS104" s="1" t="s">
        <v>52</v>
      </c>
      <c r="AU104" s="1" t="s">
        <v>225</v>
      </c>
      <c r="AV104">
        <v>34</v>
      </c>
    </row>
    <row r="105" spans="1:48" ht="30" customHeight="1" x14ac:dyDescent="0.3">
      <c r="A105" s="13" t="s">
        <v>226</v>
      </c>
      <c r="B105" s="13" t="s">
        <v>227</v>
      </c>
      <c r="C105" s="13" t="s">
        <v>68</v>
      </c>
      <c r="D105" s="11">
        <v>25</v>
      </c>
      <c r="E105" s="12">
        <f>TRUNC(일위대가목록!E26,0)</f>
        <v>4972</v>
      </c>
      <c r="F105" s="12">
        <f t="shared" si="10"/>
        <v>124300</v>
      </c>
      <c r="G105" s="12">
        <f>TRUNC(일위대가목록!F26,0)</f>
        <v>18139</v>
      </c>
      <c r="H105" s="12">
        <f t="shared" si="11"/>
        <v>453475</v>
      </c>
      <c r="I105" s="12">
        <f>TRUNC(일위대가목록!G26,0)</f>
        <v>362</v>
      </c>
      <c r="J105" s="12">
        <f t="shared" si="12"/>
        <v>9050</v>
      </c>
      <c r="K105" s="12">
        <f t="shared" si="13"/>
        <v>23473</v>
      </c>
      <c r="L105" s="12">
        <f t="shared" si="13"/>
        <v>586825</v>
      </c>
      <c r="M105" s="13" t="s">
        <v>228</v>
      </c>
      <c r="N105" s="1" t="s">
        <v>229</v>
      </c>
      <c r="O105" s="1" t="s">
        <v>52</v>
      </c>
      <c r="P105" s="1" t="s">
        <v>52</v>
      </c>
      <c r="Q105" s="1" t="s">
        <v>206</v>
      </c>
      <c r="R105" s="1" t="s">
        <v>63</v>
      </c>
      <c r="S105" s="1" t="s">
        <v>64</v>
      </c>
      <c r="T105" s="1" t="s">
        <v>64</v>
      </c>
      <c r="AR105" s="1" t="s">
        <v>52</v>
      </c>
      <c r="AS105" s="1" t="s">
        <v>52</v>
      </c>
      <c r="AU105" s="1" t="s">
        <v>230</v>
      </c>
      <c r="AV105">
        <v>35</v>
      </c>
    </row>
    <row r="106" spans="1:48" ht="30" customHeight="1" x14ac:dyDescent="0.3">
      <c r="A106" s="13" t="s">
        <v>231</v>
      </c>
      <c r="B106" s="13" t="s">
        <v>232</v>
      </c>
      <c r="C106" s="13" t="s">
        <v>68</v>
      </c>
      <c r="D106" s="11">
        <v>66</v>
      </c>
      <c r="E106" s="12">
        <f>TRUNC(일위대가목록!E27,0)</f>
        <v>6275</v>
      </c>
      <c r="F106" s="12">
        <f t="shared" si="10"/>
        <v>414150</v>
      </c>
      <c r="G106" s="12">
        <f>TRUNC(일위대가목록!F27,0)</f>
        <v>14834</v>
      </c>
      <c r="H106" s="12">
        <f t="shared" si="11"/>
        <v>979044</v>
      </c>
      <c r="I106" s="12">
        <f>TRUNC(일위대가목록!G27,0)</f>
        <v>148</v>
      </c>
      <c r="J106" s="12">
        <f t="shared" si="12"/>
        <v>9768</v>
      </c>
      <c r="K106" s="12">
        <f t="shared" si="13"/>
        <v>21257</v>
      </c>
      <c r="L106" s="12">
        <f t="shared" si="13"/>
        <v>1402962</v>
      </c>
      <c r="M106" s="13" t="s">
        <v>233</v>
      </c>
      <c r="N106" s="1" t="s">
        <v>234</v>
      </c>
      <c r="O106" s="1" t="s">
        <v>52</v>
      </c>
      <c r="P106" s="1" t="s">
        <v>52</v>
      </c>
      <c r="Q106" s="1" t="s">
        <v>206</v>
      </c>
      <c r="R106" s="1" t="s">
        <v>63</v>
      </c>
      <c r="S106" s="1" t="s">
        <v>64</v>
      </c>
      <c r="T106" s="1" t="s">
        <v>64</v>
      </c>
      <c r="AR106" s="1" t="s">
        <v>52</v>
      </c>
      <c r="AS106" s="1" t="s">
        <v>52</v>
      </c>
      <c r="AU106" s="1" t="s">
        <v>235</v>
      </c>
      <c r="AV106">
        <v>36</v>
      </c>
    </row>
    <row r="107" spans="1:48" ht="30" customHeight="1" x14ac:dyDescent="0.3">
      <c r="A107" s="13" t="s">
        <v>236</v>
      </c>
      <c r="B107" s="13" t="s">
        <v>237</v>
      </c>
      <c r="C107" s="13" t="s">
        <v>68</v>
      </c>
      <c r="D107" s="11">
        <v>25</v>
      </c>
      <c r="E107" s="12">
        <f>TRUNC(일위대가목록!E28,0)</f>
        <v>4445</v>
      </c>
      <c r="F107" s="12">
        <f t="shared" si="10"/>
        <v>111125</v>
      </c>
      <c r="G107" s="12">
        <f>TRUNC(일위대가목록!F28,0)</f>
        <v>18139</v>
      </c>
      <c r="H107" s="12">
        <f t="shared" si="11"/>
        <v>453475</v>
      </c>
      <c r="I107" s="12">
        <f>TRUNC(일위대가목록!G28,0)</f>
        <v>362</v>
      </c>
      <c r="J107" s="12">
        <f t="shared" si="12"/>
        <v>9050</v>
      </c>
      <c r="K107" s="12">
        <f t="shared" si="13"/>
        <v>22946</v>
      </c>
      <c r="L107" s="12">
        <f t="shared" si="13"/>
        <v>573650</v>
      </c>
      <c r="M107" s="13" t="s">
        <v>238</v>
      </c>
      <c r="N107" s="1" t="s">
        <v>239</v>
      </c>
      <c r="O107" s="1" t="s">
        <v>52</v>
      </c>
      <c r="P107" s="1" t="s">
        <v>52</v>
      </c>
      <c r="Q107" s="1" t="s">
        <v>206</v>
      </c>
      <c r="R107" s="1" t="s">
        <v>63</v>
      </c>
      <c r="S107" s="1" t="s">
        <v>64</v>
      </c>
      <c r="T107" s="1" t="s">
        <v>64</v>
      </c>
      <c r="AR107" s="1" t="s">
        <v>52</v>
      </c>
      <c r="AS107" s="1" t="s">
        <v>52</v>
      </c>
      <c r="AU107" s="1" t="s">
        <v>240</v>
      </c>
      <c r="AV107">
        <v>37</v>
      </c>
    </row>
    <row r="108" spans="1:48" ht="30" customHeight="1" x14ac:dyDescent="0.3">
      <c r="A108" s="11"/>
      <c r="B108" s="11"/>
      <c r="C108" s="11"/>
      <c r="D108" s="11"/>
      <c r="E108" s="12"/>
      <c r="F108" s="12"/>
      <c r="G108" s="12"/>
      <c r="H108" s="12"/>
      <c r="I108" s="12"/>
      <c r="J108" s="12"/>
      <c r="K108" s="12"/>
      <c r="L108" s="12"/>
      <c r="M108" s="11"/>
      <c r="Q108" s="1" t="s">
        <v>206</v>
      </c>
    </row>
    <row r="109" spans="1:48" ht="30" customHeight="1" x14ac:dyDescent="0.3">
      <c r="A109" s="11"/>
      <c r="B109" s="11"/>
      <c r="C109" s="11"/>
      <c r="D109" s="11"/>
      <c r="E109" s="12"/>
      <c r="F109" s="12"/>
      <c r="G109" s="12"/>
      <c r="H109" s="12"/>
      <c r="I109" s="12"/>
      <c r="J109" s="12"/>
      <c r="K109" s="12"/>
      <c r="L109" s="12"/>
      <c r="M109" s="11"/>
      <c r="Q109" s="1" t="s">
        <v>206</v>
      </c>
    </row>
    <row r="110" spans="1:48" ht="30" customHeight="1" x14ac:dyDescent="0.3">
      <c r="A110" s="11"/>
      <c r="B110" s="11"/>
      <c r="C110" s="11"/>
      <c r="D110" s="11"/>
      <c r="E110" s="12"/>
      <c r="F110" s="12"/>
      <c r="G110" s="12"/>
      <c r="H110" s="12"/>
      <c r="I110" s="12"/>
      <c r="J110" s="12"/>
      <c r="K110" s="12"/>
      <c r="L110" s="12"/>
      <c r="M110" s="11"/>
      <c r="Q110" s="1" t="s">
        <v>206</v>
      </c>
    </row>
    <row r="111" spans="1:48" ht="30" customHeight="1" x14ac:dyDescent="0.3">
      <c r="A111" s="11"/>
      <c r="B111" s="11"/>
      <c r="C111" s="11"/>
      <c r="D111" s="11"/>
      <c r="E111" s="12"/>
      <c r="F111" s="12"/>
      <c r="G111" s="12"/>
      <c r="H111" s="12"/>
      <c r="I111" s="12"/>
      <c r="J111" s="12"/>
      <c r="K111" s="12"/>
      <c r="L111" s="12"/>
      <c r="M111" s="11"/>
      <c r="Q111" s="1" t="s">
        <v>206</v>
      </c>
    </row>
    <row r="112" spans="1:48" ht="30" customHeight="1" x14ac:dyDescent="0.3">
      <c r="A112" s="11"/>
      <c r="B112" s="11"/>
      <c r="C112" s="11"/>
      <c r="D112" s="11"/>
      <c r="E112" s="12"/>
      <c r="F112" s="12"/>
      <c r="G112" s="12"/>
      <c r="H112" s="12"/>
      <c r="I112" s="12"/>
      <c r="J112" s="12"/>
      <c r="K112" s="12"/>
      <c r="L112" s="12"/>
      <c r="M112" s="11"/>
      <c r="Q112" s="1" t="s">
        <v>206</v>
      </c>
    </row>
    <row r="113" spans="1:48" ht="30" customHeight="1" x14ac:dyDescent="0.3">
      <c r="A113" s="11"/>
      <c r="B113" s="11"/>
      <c r="C113" s="11"/>
      <c r="D113" s="11"/>
      <c r="E113" s="12"/>
      <c r="F113" s="12"/>
      <c r="G113" s="12"/>
      <c r="H113" s="12"/>
      <c r="I113" s="12"/>
      <c r="J113" s="12"/>
      <c r="K113" s="12"/>
      <c r="L113" s="12"/>
      <c r="M113" s="11"/>
      <c r="Q113" s="1" t="s">
        <v>206</v>
      </c>
    </row>
    <row r="114" spans="1:48" ht="30" customHeight="1" x14ac:dyDescent="0.3">
      <c r="A114" s="11"/>
      <c r="B114" s="11"/>
      <c r="C114" s="11"/>
      <c r="D114" s="11"/>
      <c r="E114" s="12"/>
      <c r="F114" s="12"/>
      <c r="G114" s="12"/>
      <c r="H114" s="12"/>
      <c r="I114" s="12"/>
      <c r="J114" s="12"/>
      <c r="K114" s="12"/>
      <c r="L114" s="12"/>
      <c r="M114" s="11"/>
      <c r="Q114" s="1" t="s">
        <v>206</v>
      </c>
    </row>
    <row r="115" spans="1:48" ht="30" customHeight="1" x14ac:dyDescent="0.3">
      <c r="A115" s="11"/>
      <c r="B115" s="11"/>
      <c r="C115" s="11"/>
      <c r="D115" s="11"/>
      <c r="E115" s="12"/>
      <c r="F115" s="12"/>
      <c r="G115" s="12"/>
      <c r="H115" s="12"/>
      <c r="I115" s="12"/>
      <c r="J115" s="12"/>
      <c r="K115" s="12"/>
      <c r="L115" s="12"/>
      <c r="M115" s="11"/>
      <c r="Q115" s="1" t="s">
        <v>206</v>
      </c>
    </row>
    <row r="116" spans="1:48" ht="30" customHeight="1" x14ac:dyDescent="0.3">
      <c r="A116" s="11"/>
      <c r="B116" s="11"/>
      <c r="C116" s="11"/>
      <c r="D116" s="11"/>
      <c r="E116" s="12"/>
      <c r="F116" s="12"/>
      <c r="G116" s="12"/>
      <c r="H116" s="12"/>
      <c r="I116" s="12"/>
      <c r="J116" s="12"/>
      <c r="K116" s="12"/>
      <c r="L116" s="12"/>
      <c r="M116" s="11"/>
      <c r="Q116" s="1" t="s">
        <v>206</v>
      </c>
    </row>
    <row r="117" spans="1:48" ht="30" customHeight="1" x14ac:dyDescent="0.3">
      <c r="A117" s="11"/>
      <c r="B117" s="11"/>
      <c r="C117" s="11"/>
      <c r="D117" s="11"/>
      <c r="E117" s="12"/>
      <c r="F117" s="12"/>
      <c r="G117" s="12"/>
      <c r="H117" s="12"/>
      <c r="I117" s="12"/>
      <c r="J117" s="12"/>
      <c r="K117" s="12"/>
      <c r="L117" s="12"/>
      <c r="M117" s="11"/>
      <c r="Q117" s="1" t="s">
        <v>206</v>
      </c>
    </row>
    <row r="118" spans="1:48" ht="30" customHeight="1" x14ac:dyDescent="0.3">
      <c r="A118" s="11"/>
      <c r="B118" s="11"/>
      <c r="C118" s="11"/>
      <c r="D118" s="11"/>
      <c r="E118" s="12"/>
      <c r="F118" s="12"/>
      <c r="G118" s="12"/>
      <c r="H118" s="12"/>
      <c r="I118" s="12"/>
      <c r="J118" s="12"/>
      <c r="K118" s="12"/>
      <c r="L118" s="12"/>
      <c r="M118" s="11"/>
      <c r="Q118" s="1" t="s">
        <v>206</v>
      </c>
    </row>
    <row r="119" spans="1:48" ht="30" customHeight="1" x14ac:dyDescent="0.3">
      <c r="A119" s="11"/>
      <c r="B119" s="11"/>
      <c r="C119" s="11"/>
      <c r="D119" s="11"/>
      <c r="E119" s="12"/>
      <c r="F119" s="12"/>
      <c r="G119" s="12"/>
      <c r="H119" s="12"/>
      <c r="I119" s="12"/>
      <c r="J119" s="12"/>
      <c r="K119" s="12"/>
      <c r="L119" s="12"/>
      <c r="M119" s="11"/>
      <c r="Q119" s="1" t="s">
        <v>206</v>
      </c>
    </row>
    <row r="120" spans="1:48" ht="30" customHeight="1" x14ac:dyDescent="0.3">
      <c r="A120" s="11"/>
      <c r="B120" s="11"/>
      <c r="C120" s="11"/>
      <c r="D120" s="11"/>
      <c r="E120" s="12"/>
      <c r="F120" s="12"/>
      <c r="G120" s="12"/>
      <c r="H120" s="12"/>
      <c r="I120" s="12"/>
      <c r="J120" s="12"/>
      <c r="K120" s="12"/>
      <c r="L120" s="12"/>
      <c r="M120" s="11"/>
      <c r="Q120" s="1" t="s">
        <v>206</v>
      </c>
    </row>
    <row r="121" spans="1:48" ht="30" customHeight="1" x14ac:dyDescent="0.3">
      <c r="A121" s="11"/>
      <c r="B121" s="11"/>
      <c r="C121" s="11"/>
      <c r="D121" s="11"/>
      <c r="E121" s="12"/>
      <c r="F121" s="12"/>
      <c r="G121" s="12"/>
      <c r="H121" s="12"/>
      <c r="I121" s="12"/>
      <c r="J121" s="12"/>
      <c r="K121" s="12"/>
      <c r="L121" s="12"/>
      <c r="M121" s="11"/>
      <c r="Q121" s="1" t="s">
        <v>206</v>
      </c>
    </row>
    <row r="122" spans="1:48" ht="30" customHeight="1" x14ac:dyDescent="0.3">
      <c r="A122" s="11"/>
      <c r="B122" s="11"/>
      <c r="C122" s="11"/>
      <c r="D122" s="11"/>
      <c r="E122" s="12"/>
      <c r="F122" s="12"/>
      <c r="G122" s="12"/>
      <c r="H122" s="12"/>
      <c r="I122" s="12"/>
      <c r="J122" s="12"/>
      <c r="K122" s="12"/>
      <c r="L122" s="12"/>
      <c r="M122" s="11"/>
      <c r="Q122" s="1" t="s">
        <v>206</v>
      </c>
    </row>
    <row r="123" spans="1:48" ht="30" customHeight="1" x14ac:dyDescent="0.3">
      <c r="A123" s="13" t="s">
        <v>72</v>
      </c>
      <c r="B123" s="11"/>
      <c r="C123" s="11"/>
      <c r="D123" s="11"/>
      <c r="E123" s="12"/>
      <c r="F123" s="12">
        <f>SUMIF(Q101:Q122,"010105",F101:F122)</f>
        <v>2007864</v>
      </c>
      <c r="G123" s="12"/>
      <c r="H123" s="12">
        <f>SUMIF(Q101:Q122,"010105",H101:H122)</f>
        <v>3117418</v>
      </c>
      <c r="I123" s="12"/>
      <c r="J123" s="12">
        <f>SUMIF(Q101:Q122,"010105",J101:J122)</f>
        <v>57422</v>
      </c>
      <c r="K123" s="12"/>
      <c r="L123" s="12">
        <f>SUMIF(Q101:Q122,"010105",L101:L122)</f>
        <v>5182704</v>
      </c>
      <c r="M123" s="11"/>
      <c r="N123" t="s">
        <v>73</v>
      </c>
    </row>
    <row r="124" spans="1:48" ht="30" customHeight="1" x14ac:dyDescent="0.3">
      <c r="A124" s="13" t="s">
        <v>241</v>
      </c>
      <c r="B124" s="13" t="s">
        <v>52</v>
      </c>
      <c r="C124" s="11"/>
      <c r="D124" s="11"/>
      <c r="E124" s="12"/>
      <c r="F124" s="12"/>
      <c r="G124" s="12"/>
      <c r="H124" s="12"/>
      <c r="I124" s="12"/>
      <c r="J124" s="12"/>
      <c r="K124" s="12"/>
      <c r="L124" s="12"/>
      <c r="M124" s="11"/>
      <c r="Q124" s="1" t="s">
        <v>242</v>
      </c>
    </row>
    <row r="125" spans="1:48" ht="30" customHeight="1" x14ac:dyDescent="0.3">
      <c r="A125" s="13" t="s">
        <v>243</v>
      </c>
      <c r="B125" s="13" t="s">
        <v>52</v>
      </c>
      <c r="C125" s="13" t="s">
        <v>93</v>
      </c>
      <c r="D125" s="11">
        <v>174</v>
      </c>
      <c r="E125" s="12">
        <f>TRUNC(단가대비표!O104,0)</f>
        <v>34200</v>
      </c>
      <c r="F125" s="12">
        <f t="shared" ref="F125:F136" si="14">TRUNC(E125*D125, 0)</f>
        <v>5950800</v>
      </c>
      <c r="G125" s="12">
        <f>TRUNC(단가대비표!P104,0)</f>
        <v>0</v>
      </c>
      <c r="H125" s="12">
        <f t="shared" ref="H125:H136" si="15">TRUNC(G125*D125, 0)</f>
        <v>0</v>
      </c>
      <c r="I125" s="12">
        <f>TRUNC(단가대비표!V104,0)</f>
        <v>0</v>
      </c>
      <c r="J125" s="12">
        <f t="shared" ref="J125:J136" si="16">TRUNC(I125*D125, 0)</f>
        <v>0</v>
      </c>
      <c r="K125" s="12">
        <f t="shared" ref="K125:K136" si="17">TRUNC(E125+G125+I125, 0)</f>
        <v>34200</v>
      </c>
      <c r="L125" s="12">
        <f t="shared" ref="L125:L136" si="18">TRUNC(F125+H125+J125, 0)</f>
        <v>5950800</v>
      </c>
      <c r="M125" s="13" t="s">
        <v>52</v>
      </c>
      <c r="N125" s="1" t="s">
        <v>244</v>
      </c>
      <c r="O125" s="1" t="s">
        <v>52</v>
      </c>
      <c r="P125" s="1" t="s">
        <v>52</v>
      </c>
      <c r="Q125" s="1" t="s">
        <v>242</v>
      </c>
      <c r="R125" s="1" t="s">
        <v>64</v>
      </c>
      <c r="S125" s="1" t="s">
        <v>64</v>
      </c>
      <c r="T125" s="1" t="s">
        <v>63</v>
      </c>
      <c r="AR125" s="1" t="s">
        <v>52</v>
      </c>
      <c r="AS125" s="1" t="s">
        <v>52</v>
      </c>
      <c r="AU125" s="1" t="s">
        <v>245</v>
      </c>
      <c r="AV125">
        <v>78</v>
      </c>
    </row>
    <row r="126" spans="1:48" ht="30" customHeight="1" x14ac:dyDescent="0.3">
      <c r="A126" s="13" t="s">
        <v>246</v>
      </c>
      <c r="B126" s="13" t="s">
        <v>52</v>
      </c>
      <c r="C126" s="13" t="s">
        <v>93</v>
      </c>
      <c r="D126" s="11">
        <v>32</v>
      </c>
      <c r="E126" s="12">
        <f>TRUNC(단가대비표!O105,0)</f>
        <v>13380</v>
      </c>
      <c r="F126" s="12">
        <f t="shared" si="14"/>
        <v>428160</v>
      </c>
      <c r="G126" s="12">
        <f>TRUNC(단가대비표!P105,0)</f>
        <v>0</v>
      </c>
      <c r="H126" s="12">
        <f t="shared" si="15"/>
        <v>0</v>
      </c>
      <c r="I126" s="12">
        <f>TRUNC(단가대비표!V105,0)</f>
        <v>0</v>
      </c>
      <c r="J126" s="12">
        <f t="shared" si="16"/>
        <v>0</v>
      </c>
      <c r="K126" s="12">
        <f t="shared" si="17"/>
        <v>13380</v>
      </c>
      <c r="L126" s="12">
        <f t="shared" si="18"/>
        <v>428160</v>
      </c>
      <c r="M126" s="13" t="s">
        <v>52</v>
      </c>
      <c r="N126" s="1" t="s">
        <v>247</v>
      </c>
      <c r="O126" s="1" t="s">
        <v>52</v>
      </c>
      <c r="P126" s="1" t="s">
        <v>52</v>
      </c>
      <c r="Q126" s="1" t="s">
        <v>242</v>
      </c>
      <c r="R126" s="1" t="s">
        <v>64</v>
      </c>
      <c r="S126" s="1" t="s">
        <v>64</v>
      </c>
      <c r="T126" s="1" t="s">
        <v>63</v>
      </c>
      <c r="AR126" s="1" t="s">
        <v>52</v>
      </c>
      <c r="AS126" s="1" t="s">
        <v>52</v>
      </c>
      <c r="AU126" s="1" t="s">
        <v>248</v>
      </c>
      <c r="AV126">
        <v>79</v>
      </c>
    </row>
    <row r="127" spans="1:48" ht="30" customHeight="1" x14ac:dyDescent="0.3">
      <c r="A127" s="13" t="s">
        <v>249</v>
      </c>
      <c r="B127" s="13" t="s">
        <v>52</v>
      </c>
      <c r="C127" s="13" t="s">
        <v>250</v>
      </c>
      <c r="D127" s="11">
        <v>38</v>
      </c>
      <c r="E127" s="12">
        <f>TRUNC(단가대비표!O106,0)</f>
        <v>22560</v>
      </c>
      <c r="F127" s="12">
        <f t="shared" si="14"/>
        <v>857280</v>
      </c>
      <c r="G127" s="12">
        <f>TRUNC(단가대비표!P106,0)</f>
        <v>0</v>
      </c>
      <c r="H127" s="12">
        <f t="shared" si="15"/>
        <v>0</v>
      </c>
      <c r="I127" s="12">
        <f>TRUNC(단가대비표!V106,0)</f>
        <v>0</v>
      </c>
      <c r="J127" s="12">
        <f t="shared" si="16"/>
        <v>0</v>
      </c>
      <c r="K127" s="12">
        <f t="shared" si="17"/>
        <v>22560</v>
      </c>
      <c r="L127" s="12">
        <f t="shared" si="18"/>
        <v>857280</v>
      </c>
      <c r="M127" s="13" t="s">
        <v>52</v>
      </c>
      <c r="N127" s="1" t="s">
        <v>251</v>
      </c>
      <c r="O127" s="1" t="s">
        <v>52</v>
      </c>
      <c r="P127" s="1" t="s">
        <v>52</v>
      </c>
      <c r="Q127" s="1" t="s">
        <v>242</v>
      </c>
      <c r="R127" s="1" t="s">
        <v>64</v>
      </c>
      <c r="S127" s="1" t="s">
        <v>64</v>
      </c>
      <c r="T127" s="1" t="s">
        <v>63</v>
      </c>
      <c r="AR127" s="1" t="s">
        <v>52</v>
      </c>
      <c r="AS127" s="1" t="s">
        <v>52</v>
      </c>
      <c r="AU127" s="1" t="s">
        <v>252</v>
      </c>
      <c r="AV127">
        <v>80</v>
      </c>
    </row>
    <row r="128" spans="1:48" ht="30" customHeight="1" x14ac:dyDescent="0.3">
      <c r="A128" s="13" t="s">
        <v>253</v>
      </c>
      <c r="B128" s="13" t="s">
        <v>52</v>
      </c>
      <c r="C128" s="13" t="s">
        <v>93</v>
      </c>
      <c r="D128" s="11">
        <v>32</v>
      </c>
      <c r="E128" s="12">
        <f>TRUNC(단가대비표!O107,0)</f>
        <v>576</v>
      </c>
      <c r="F128" s="12">
        <f t="shared" si="14"/>
        <v>18432</v>
      </c>
      <c r="G128" s="12">
        <f>TRUNC(단가대비표!P107,0)</f>
        <v>0</v>
      </c>
      <c r="H128" s="12">
        <f t="shared" si="15"/>
        <v>0</v>
      </c>
      <c r="I128" s="12">
        <f>TRUNC(단가대비표!V107,0)</f>
        <v>0</v>
      </c>
      <c r="J128" s="12">
        <f t="shared" si="16"/>
        <v>0</v>
      </c>
      <c r="K128" s="12">
        <f t="shared" si="17"/>
        <v>576</v>
      </c>
      <c r="L128" s="12">
        <f t="shared" si="18"/>
        <v>18432</v>
      </c>
      <c r="M128" s="13" t="s">
        <v>52</v>
      </c>
      <c r="N128" s="1" t="s">
        <v>254</v>
      </c>
      <c r="O128" s="1" t="s">
        <v>52</v>
      </c>
      <c r="P128" s="1" t="s">
        <v>52</v>
      </c>
      <c r="Q128" s="1" t="s">
        <v>242</v>
      </c>
      <c r="R128" s="1" t="s">
        <v>64</v>
      </c>
      <c r="S128" s="1" t="s">
        <v>64</v>
      </c>
      <c r="T128" s="1" t="s">
        <v>63</v>
      </c>
      <c r="AR128" s="1" t="s">
        <v>52</v>
      </c>
      <c r="AS128" s="1" t="s">
        <v>52</v>
      </c>
      <c r="AU128" s="1" t="s">
        <v>255</v>
      </c>
      <c r="AV128">
        <v>81</v>
      </c>
    </row>
    <row r="129" spans="1:48" ht="30" customHeight="1" x14ac:dyDescent="0.3">
      <c r="A129" s="13" t="s">
        <v>256</v>
      </c>
      <c r="B129" s="13" t="s">
        <v>52</v>
      </c>
      <c r="C129" s="13" t="s">
        <v>93</v>
      </c>
      <c r="D129" s="11">
        <v>151</v>
      </c>
      <c r="E129" s="12">
        <f>TRUNC(단가대비표!O108,0)</f>
        <v>6084</v>
      </c>
      <c r="F129" s="12">
        <f t="shared" si="14"/>
        <v>918684</v>
      </c>
      <c r="G129" s="12">
        <f>TRUNC(단가대비표!P108,0)</f>
        <v>0</v>
      </c>
      <c r="H129" s="12">
        <f t="shared" si="15"/>
        <v>0</v>
      </c>
      <c r="I129" s="12">
        <f>TRUNC(단가대비표!V108,0)</f>
        <v>0</v>
      </c>
      <c r="J129" s="12">
        <f t="shared" si="16"/>
        <v>0</v>
      </c>
      <c r="K129" s="12">
        <f t="shared" si="17"/>
        <v>6084</v>
      </c>
      <c r="L129" s="12">
        <f t="shared" si="18"/>
        <v>918684</v>
      </c>
      <c r="M129" s="13" t="s">
        <v>52</v>
      </c>
      <c r="N129" s="1" t="s">
        <v>257</v>
      </c>
      <c r="O129" s="1" t="s">
        <v>52</v>
      </c>
      <c r="P129" s="1" t="s">
        <v>52</v>
      </c>
      <c r="Q129" s="1" t="s">
        <v>242</v>
      </c>
      <c r="R129" s="1" t="s">
        <v>64</v>
      </c>
      <c r="S129" s="1" t="s">
        <v>64</v>
      </c>
      <c r="T129" s="1" t="s">
        <v>63</v>
      </c>
      <c r="AR129" s="1" t="s">
        <v>52</v>
      </c>
      <c r="AS129" s="1" t="s">
        <v>52</v>
      </c>
      <c r="AU129" s="1" t="s">
        <v>258</v>
      </c>
      <c r="AV129">
        <v>82</v>
      </c>
    </row>
    <row r="130" spans="1:48" ht="30" customHeight="1" x14ac:dyDescent="0.3">
      <c r="A130" s="13" t="s">
        <v>259</v>
      </c>
      <c r="B130" s="13" t="s">
        <v>52</v>
      </c>
      <c r="C130" s="13" t="s">
        <v>93</v>
      </c>
      <c r="D130" s="11">
        <v>350</v>
      </c>
      <c r="E130" s="12">
        <f>TRUNC(단가대비표!O109,0)</f>
        <v>780</v>
      </c>
      <c r="F130" s="12">
        <f t="shared" si="14"/>
        <v>273000</v>
      </c>
      <c r="G130" s="12">
        <f>TRUNC(단가대비표!P109,0)</f>
        <v>0</v>
      </c>
      <c r="H130" s="12">
        <f t="shared" si="15"/>
        <v>0</v>
      </c>
      <c r="I130" s="12">
        <f>TRUNC(단가대비표!V109,0)</f>
        <v>0</v>
      </c>
      <c r="J130" s="12">
        <f t="shared" si="16"/>
        <v>0</v>
      </c>
      <c r="K130" s="12">
        <f t="shared" si="17"/>
        <v>780</v>
      </c>
      <c r="L130" s="12">
        <f t="shared" si="18"/>
        <v>273000</v>
      </c>
      <c r="M130" s="13" t="s">
        <v>52</v>
      </c>
      <c r="N130" s="1" t="s">
        <v>260</v>
      </c>
      <c r="O130" s="1" t="s">
        <v>52</v>
      </c>
      <c r="P130" s="1" t="s">
        <v>52</v>
      </c>
      <c r="Q130" s="1" t="s">
        <v>242</v>
      </c>
      <c r="R130" s="1" t="s">
        <v>64</v>
      </c>
      <c r="S130" s="1" t="s">
        <v>64</v>
      </c>
      <c r="T130" s="1" t="s">
        <v>63</v>
      </c>
      <c r="AR130" s="1" t="s">
        <v>52</v>
      </c>
      <c r="AS130" s="1" t="s">
        <v>52</v>
      </c>
      <c r="AU130" s="1" t="s">
        <v>261</v>
      </c>
      <c r="AV130">
        <v>83</v>
      </c>
    </row>
    <row r="131" spans="1:48" ht="30" customHeight="1" x14ac:dyDescent="0.3">
      <c r="A131" s="13" t="s">
        <v>262</v>
      </c>
      <c r="B131" s="13" t="s">
        <v>52</v>
      </c>
      <c r="C131" s="13" t="s">
        <v>93</v>
      </c>
      <c r="D131" s="11">
        <v>140</v>
      </c>
      <c r="E131" s="12">
        <f>TRUNC(단가대비표!O110,0)</f>
        <v>1500</v>
      </c>
      <c r="F131" s="12">
        <f t="shared" si="14"/>
        <v>210000</v>
      </c>
      <c r="G131" s="12">
        <f>TRUNC(단가대비표!P110,0)</f>
        <v>0</v>
      </c>
      <c r="H131" s="12">
        <f t="shared" si="15"/>
        <v>0</v>
      </c>
      <c r="I131" s="12">
        <f>TRUNC(단가대비표!V110,0)</f>
        <v>0</v>
      </c>
      <c r="J131" s="12">
        <f t="shared" si="16"/>
        <v>0</v>
      </c>
      <c r="K131" s="12">
        <f t="shared" si="17"/>
        <v>1500</v>
      </c>
      <c r="L131" s="12">
        <f t="shared" si="18"/>
        <v>210000</v>
      </c>
      <c r="M131" s="13" t="s">
        <v>52</v>
      </c>
      <c r="N131" s="1" t="s">
        <v>263</v>
      </c>
      <c r="O131" s="1" t="s">
        <v>52</v>
      </c>
      <c r="P131" s="1" t="s">
        <v>52</v>
      </c>
      <c r="Q131" s="1" t="s">
        <v>242</v>
      </c>
      <c r="R131" s="1" t="s">
        <v>64</v>
      </c>
      <c r="S131" s="1" t="s">
        <v>64</v>
      </c>
      <c r="T131" s="1" t="s">
        <v>63</v>
      </c>
      <c r="AR131" s="1" t="s">
        <v>52</v>
      </c>
      <c r="AS131" s="1" t="s">
        <v>52</v>
      </c>
      <c r="AU131" s="1" t="s">
        <v>264</v>
      </c>
      <c r="AV131">
        <v>84</v>
      </c>
    </row>
    <row r="132" spans="1:48" ht="30" customHeight="1" x14ac:dyDescent="0.3">
      <c r="A132" s="13" t="s">
        <v>265</v>
      </c>
      <c r="B132" s="13" t="s">
        <v>52</v>
      </c>
      <c r="C132" s="13" t="s">
        <v>93</v>
      </c>
      <c r="D132" s="11">
        <v>140</v>
      </c>
      <c r="E132" s="12">
        <f>TRUNC(단가대비표!O111,0)</f>
        <v>108</v>
      </c>
      <c r="F132" s="12">
        <f t="shared" si="14"/>
        <v>15120</v>
      </c>
      <c r="G132" s="12">
        <f>TRUNC(단가대비표!P111,0)</f>
        <v>0</v>
      </c>
      <c r="H132" s="12">
        <f t="shared" si="15"/>
        <v>0</v>
      </c>
      <c r="I132" s="12">
        <f>TRUNC(단가대비표!V111,0)</f>
        <v>0</v>
      </c>
      <c r="J132" s="12">
        <f t="shared" si="16"/>
        <v>0</v>
      </c>
      <c r="K132" s="12">
        <f t="shared" si="17"/>
        <v>108</v>
      </c>
      <c r="L132" s="12">
        <f t="shared" si="18"/>
        <v>15120</v>
      </c>
      <c r="M132" s="13" t="s">
        <v>52</v>
      </c>
      <c r="N132" s="1" t="s">
        <v>266</v>
      </c>
      <c r="O132" s="1" t="s">
        <v>52</v>
      </c>
      <c r="P132" s="1" t="s">
        <v>52</v>
      </c>
      <c r="Q132" s="1" t="s">
        <v>242</v>
      </c>
      <c r="R132" s="1" t="s">
        <v>64</v>
      </c>
      <c r="S132" s="1" t="s">
        <v>64</v>
      </c>
      <c r="T132" s="1" t="s">
        <v>63</v>
      </c>
      <c r="AR132" s="1" t="s">
        <v>52</v>
      </c>
      <c r="AS132" s="1" t="s">
        <v>52</v>
      </c>
      <c r="AU132" s="1" t="s">
        <v>267</v>
      </c>
      <c r="AV132">
        <v>85</v>
      </c>
    </row>
    <row r="133" spans="1:48" ht="30" customHeight="1" x14ac:dyDescent="0.3">
      <c r="A133" s="13" t="s">
        <v>268</v>
      </c>
      <c r="B133" s="13" t="s">
        <v>52</v>
      </c>
      <c r="C133" s="13" t="s">
        <v>93</v>
      </c>
      <c r="D133" s="11">
        <v>70</v>
      </c>
      <c r="E133" s="12">
        <f>TRUNC(단가대비표!O112,0)</f>
        <v>4140</v>
      </c>
      <c r="F133" s="12">
        <f t="shared" si="14"/>
        <v>289800</v>
      </c>
      <c r="G133" s="12">
        <f>TRUNC(단가대비표!P112,0)</f>
        <v>0</v>
      </c>
      <c r="H133" s="12">
        <f t="shared" si="15"/>
        <v>0</v>
      </c>
      <c r="I133" s="12">
        <f>TRUNC(단가대비표!V112,0)</f>
        <v>0</v>
      </c>
      <c r="J133" s="12">
        <f t="shared" si="16"/>
        <v>0</v>
      </c>
      <c r="K133" s="12">
        <f t="shared" si="17"/>
        <v>4140</v>
      </c>
      <c r="L133" s="12">
        <f t="shared" si="18"/>
        <v>289800</v>
      </c>
      <c r="M133" s="13" t="s">
        <v>52</v>
      </c>
      <c r="N133" s="1" t="s">
        <v>269</v>
      </c>
      <c r="O133" s="1" t="s">
        <v>52</v>
      </c>
      <c r="P133" s="1" t="s">
        <v>52</v>
      </c>
      <c r="Q133" s="1" t="s">
        <v>242</v>
      </c>
      <c r="R133" s="1" t="s">
        <v>64</v>
      </c>
      <c r="S133" s="1" t="s">
        <v>64</v>
      </c>
      <c r="T133" s="1" t="s">
        <v>63</v>
      </c>
      <c r="AR133" s="1" t="s">
        <v>52</v>
      </c>
      <c r="AS133" s="1" t="s">
        <v>52</v>
      </c>
      <c r="AU133" s="1" t="s">
        <v>270</v>
      </c>
      <c r="AV133">
        <v>86</v>
      </c>
    </row>
    <row r="134" spans="1:48" ht="30" customHeight="1" x14ac:dyDescent="0.3">
      <c r="A134" s="13" t="s">
        <v>271</v>
      </c>
      <c r="B134" s="13" t="s">
        <v>52</v>
      </c>
      <c r="C134" s="13" t="s">
        <v>93</v>
      </c>
      <c r="D134" s="11">
        <v>280</v>
      </c>
      <c r="E134" s="12">
        <f>TRUNC(단가대비표!O113,0)</f>
        <v>30</v>
      </c>
      <c r="F134" s="12">
        <f t="shared" si="14"/>
        <v>8400</v>
      </c>
      <c r="G134" s="12">
        <f>TRUNC(단가대비표!P113,0)</f>
        <v>0</v>
      </c>
      <c r="H134" s="12">
        <f t="shared" si="15"/>
        <v>0</v>
      </c>
      <c r="I134" s="12">
        <f>TRUNC(단가대비표!V113,0)</f>
        <v>0</v>
      </c>
      <c r="J134" s="12">
        <f t="shared" si="16"/>
        <v>0</v>
      </c>
      <c r="K134" s="12">
        <f t="shared" si="17"/>
        <v>30</v>
      </c>
      <c r="L134" s="12">
        <f t="shared" si="18"/>
        <v>8400</v>
      </c>
      <c r="M134" s="13" t="s">
        <v>52</v>
      </c>
      <c r="N134" s="1" t="s">
        <v>272</v>
      </c>
      <c r="O134" s="1" t="s">
        <v>52</v>
      </c>
      <c r="P134" s="1" t="s">
        <v>52</v>
      </c>
      <c r="Q134" s="1" t="s">
        <v>242</v>
      </c>
      <c r="R134" s="1" t="s">
        <v>64</v>
      </c>
      <c r="S134" s="1" t="s">
        <v>64</v>
      </c>
      <c r="T134" s="1" t="s">
        <v>63</v>
      </c>
      <c r="AR134" s="1" t="s">
        <v>52</v>
      </c>
      <c r="AS134" s="1" t="s">
        <v>52</v>
      </c>
      <c r="AU134" s="1" t="s">
        <v>273</v>
      </c>
      <c r="AV134">
        <v>87</v>
      </c>
    </row>
    <row r="135" spans="1:48" ht="30" customHeight="1" x14ac:dyDescent="0.3">
      <c r="A135" s="13" t="s">
        <v>274</v>
      </c>
      <c r="B135" s="13" t="s">
        <v>52</v>
      </c>
      <c r="C135" s="13" t="s">
        <v>60</v>
      </c>
      <c r="D135" s="11">
        <v>1</v>
      </c>
      <c r="E135" s="12">
        <f>TRUNC(단가대비표!O114,0)</f>
        <v>0</v>
      </c>
      <c r="F135" s="12">
        <f t="shared" si="14"/>
        <v>0</v>
      </c>
      <c r="G135" s="12">
        <f>TRUNC(단가대비표!P114,0)</f>
        <v>0</v>
      </c>
      <c r="H135" s="12">
        <f t="shared" si="15"/>
        <v>0</v>
      </c>
      <c r="I135" s="12">
        <f>TRUNC(단가대비표!V114,0)</f>
        <v>216000</v>
      </c>
      <c r="J135" s="12">
        <f t="shared" si="16"/>
        <v>216000</v>
      </c>
      <c r="K135" s="12">
        <f t="shared" si="17"/>
        <v>216000</v>
      </c>
      <c r="L135" s="12">
        <f t="shared" si="18"/>
        <v>216000</v>
      </c>
      <c r="M135" s="13" t="s">
        <v>52</v>
      </c>
      <c r="N135" s="1" t="s">
        <v>275</v>
      </c>
      <c r="O135" s="1" t="s">
        <v>52</v>
      </c>
      <c r="P135" s="1" t="s">
        <v>52</v>
      </c>
      <c r="Q135" s="1" t="s">
        <v>242</v>
      </c>
      <c r="R135" s="1" t="s">
        <v>64</v>
      </c>
      <c r="S135" s="1" t="s">
        <v>64</v>
      </c>
      <c r="T135" s="1" t="s">
        <v>63</v>
      </c>
      <c r="AR135" s="1" t="s">
        <v>52</v>
      </c>
      <c r="AS135" s="1" t="s">
        <v>52</v>
      </c>
      <c r="AU135" s="1" t="s">
        <v>276</v>
      </c>
      <c r="AV135">
        <v>88</v>
      </c>
    </row>
    <row r="136" spans="1:48" ht="30" customHeight="1" x14ac:dyDescent="0.3">
      <c r="A136" s="13" t="s">
        <v>277</v>
      </c>
      <c r="B136" s="13" t="s">
        <v>52</v>
      </c>
      <c r="C136" s="13" t="s">
        <v>68</v>
      </c>
      <c r="D136" s="11">
        <v>160</v>
      </c>
      <c r="E136" s="12">
        <f>TRUNC(단가대비표!O115,0)</f>
        <v>0</v>
      </c>
      <c r="F136" s="12">
        <f t="shared" si="14"/>
        <v>0</v>
      </c>
      <c r="G136" s="12">
        <f>TRUNC(단가대비표!P115,0)</f>
        <v>26400</v>
      </c>
      <c r="H136" s="12">
        <f t="shared" si="15"/>
        <v>4224000</v>
      </c>
      <c r="I136" s="12">
        <f>TRUNC(단가대비표!V115,0)</f>
        <v>0</v>
      </c>
      <c r="J136" s="12">
        <f t="shared" si="16"/>
        <v>0</v>
      </c>
      <c r="K136" s="12">
        <f t="shared" si="17"/>
        <v>26400</v>
      </c>
      <c r="L136" s="12">
        <f t="shared" si="18"/>
        <v>4224000</v>
      </c>
      <c r="M136" s="13" t="s">
        <v>52</v>
      </c>
      <c r="N136" s="1" t="s">
        <v>278</v>
      </c>
      <c r="O136" s="1" t="s">
        <v>52</v>
      </c>
      <c r="P136" s="1" t="s">
        <v>52</v>
      </c>
      <c r="Q136" s="1" t="s">
        <v>242</v>
      </c>
      <c r="R136" s="1" t="s">
        <v>64</v>
      </c>
      <c r="S136" s="1" t="s">
        <v>64</v>
      </c>
      <c r="T136" s="1" t="s">
        <v>63</v>
      </c>
      <c r="AR136" s="1" t="s">
        <v>52</v>
      </c>
      <c r="AS136" s="1" t="s">
        <v>52</v>
      </c>
      <c r="AU136" s="1" t="s">
        <v>279</v>
      </c>
      <c r="AV136">
        <v>89</v>
      </c>
    </row>
    <row r="137" spans="1:48" ht="30" customHeight="1" x14ac:dyDescent="0.3">
      <c r="A137" s="11"/>
      <c r="B137" s="11"/>
      <c r="C137" s="11"/>
      <c r="D137" s="11"/>
      <c r="E137" s="12"/>
      <c r="F137" s="12"/>
      <c r="G137" s="12"/>
      <c r="H137" s="12"/>
      <c r="I137" s="12"/>
      <c r="J137" s="12"/>
      <c r="K137" s="12"/>
      <c r="L137" s="12"/>
      <c r="M137" s="11"/>
      <c r="Q137" s="1" t="s">
        <v>242</v>
      </c>
    </row>
    <row r="138" spans="1:48" ht="30" customHeight="1" x14ac:dyDescent="0.3">
      <c r="A138" s="11"/>
      <c r="B138" s="11"/>
      <c r="C138" s="11"/>
      <c r="D138" s="11"/>
      <c r="E138" s="12"/>
      <c r="F138" s="12"/>
      <c r="G138" s="12"/>
      <c r="H138" s="12"/>
      <c r="I138" s="12"/>
      <c r="J138" s="12"/>
      <c r="K138" s="12"/>
      <c r="L138" s="12"/>
      <c r="M138" s="11"/>
      <c r="Q138" s="1" t="s">
        <v>242</v>
      </c>
    </row>
    <row r="139" spans="1:48" ht="30" customHeight="1" x14ac:dyDescent="0.3">
      <c r="A139" s="11"/>
      <c r="B139" s="11"/>
      <c r="C139" s="11"/>
      <c r="D139" s="11"/>
      <c r="E139" s="12"/>
      <c r="F139" s="12"/>
      <c r="G139" s="12"/>
      <c r="H139" s="12"/>
      <c r="I139" s="12"/>
      <c r="J139" s="12"/>
      <c r="K139" s="12"/>
      <c r="L139" s="12"/>
      <c r="M139" s="11"/>
      <c r="Q139" s="1" t="s">
        <v>242</v>
      </c>
    </row>
    <row r="140" spans="1:48" ht="30" customHeight="1" x14ac:dyDescent="0.3">
      <c r="A140" s="11"/>
      <c r="B140" s="11"/>
      <c r="C140" s="11"/>
      <c r="D140" s="11"/>
      <c r="E140" s="12"/>
      <c r="F140" s="12"/>
      <c r="G140" s="12"/>
      <c r="H140" s="12"/>
      <c r="I140" s="12"/>
      <c r="J140" s="12"/>
      <c r="K140" s="12"/>
      <c r="L140" s="12"/>
      <c r="M140" s="11"/>
      <c r="Q140" s="1" t="s">
        <v>242</v>
      </c>
    </row>
    <row r="141" spans="1:48" ht="30" customHeight="1" x14ac:dyDescent="0.3">
      <c r="A141" s="11"/>
      <c r="B141" s="11"/>
      <c r="C141" s="11"/>
      <c r="D141" s="11"/>
      <c r="E141" s="12"/>
      <c r="F141" s="12"/>
      <c r="G141" s="12"/>
      <c r="H141" s="12"/>
      <c r="I141" s="12"/>
      <c r="J141" s="12"/>
      <c r="K141" s="12"/>
      <c r="L141" s="12"/>
      <c r="M141" s="11"/>
      <c r="Q141" s="1" t="s">
        <v>242</v>
      </c>
    </row>
    <row r="142" spans="1:48" ht="30" customHeight="1" x14ac:dyDescent="0.3">
      <c r="A142" s="11"/>
      <c r="B142" s="11"/>
      <c r="C142" s="11"/>
      <c r="D142" s="11"/>
      <c r="E142" s="12"/>
      <c r="F142" s="12"/>
      <c r="G142" s="12"/>
      <c r="H142" s="12"/>
      <c r="I142" s="12"/>
      <c r="J142" s="12"/>
      <c r="K142" s="12"/>
      <c r="L142" s="12"/>
      <c r="M142" s="11"/>
      <c r="Q142" s="1" t="s">
        <v>242</v>
      </c>
    </row>
    <row r="143" spans="1:48" ht="30" customHeight="1" x14ac:dyDescent="0.3">
      <c r="A143" s="11"/>
      <c r="B143" s="11"/>
      <c r="C143" s="11"/>
      <c r="D143" s="11"/>
      <c r="E143" s="12"/>
      <c r="F143" s="12"/>
      <c r="G143" s="12"/>
      <c r="H143" s="12"/>
      <c r="I143" s="12"/>
      <c r="J143" s="12"/>
      <c r="K143" s="12"/>
      <c r="L143" s="12"/>
      <c r="M143" s="11"/>
      <c r="Q143" s="1" t="s">
        <v>242</v>
      </c>
    </row>
    <row r="144" spans="1:48" ht="30" customHeight="1" x14ac:dyDescent="0.3">
      <c r="A144" s="11"/>
      <c r="B144" s="11"/>
      <c r="C144" s="11"/>
      <c r="D144" s="11"/>
      <c r="E144" s="12"/>
      <c r="F144" s="12"/>
      <c r="G144" s="12"/>
      <c r="H144" s="12"/>
      <c r="I144" s="12"/>
      <c r="J144" s="12"/>
      <c r="K144" s="12"/>
      <c r="L144" s="12"/>
      <c r="M144" s="11"/>
      <c r="Q144" s="1" t="s">
        <v>242</v>
      </c>
    </row>
    <row r="145" spans="1:48" ht="30" customHeight="1" x14ac:dyDescent="0.3">
      <c r="A145" s="11"/>
      <c r="B145" s="11"/>
      <c r="C145" s="11"/>
      <c r="D145" s="11"/>
      <c r="E145" s="12"/>
      <c r="F145" s="12"/>
      <c r="G145" s="12"/>
      <c r="H145" s="12"/>
      <c r="I145" s="12"/>
      <c r="J145" s="12"/>
      <c r="K145" s="12"/>
      <c r="L145" s="12"/>
      <c r="M145" s="11"/>
      <c r="Q145" s="1" t="s">
        <v>242</v>
      </c>
    </row>
    <row r="146" spans="1:48" ht="30" customHeight="1" x14ac:dyDescent="0.3">
      <c r="A146" s="11"/>
      <c r="B146" s="11"/>
      <c r="C146" s="11"/>
      <c r="D146" s="11"/>
      <c r="E146" s="12"/>
      <c r="F146" s="12"/>
      <c r="G146" s="12"/>
      <c r="H146" s="12"/>
      <c r="I146" s="12"/>
      <c r="J146" s="12"/>
      <c r="K146" s="12"/>
      <c r="L146" s="12"/>
      <c r="M146" s="11"/>
      <c r="Q146" s="1" t="s">
        <v>242</v>
      </c>
    </row>
    <row r="147" spans="1:48" ht="30" customHeight="1" x14ac:dyDescent="0.3">
      <c r="A147" s="13" t="s">
        <v>72</v>
      </c>
      <c r="B147" s="11"/>
      <c r="C147" s="11"/>
      <c r="D147" s="11"/>
      <c r="E147" s="12"/>
      <c r="F147" s="12">
        <f>SUMIF(Q125:Q146,"010106",F125:F146)</f>
        <v>8969676</v>
      </c>
      <c r="G147" s="12"/>
      <c r="H147" s="12">
        <f>SUMIF(Q125:Q146,"010106",H125:H146)</f>
        <v>4224000</v>
      </c>
      <c r="I147" s="12"/>
      <c r="J147" s="12">
        <f>SUMIF(Q125:Q146,"010106",J125:J146)</f>
        <v>216000</v>
      </c>
      <c r="K147" s="12"/>
      <c r="L147" s="12">
        <f>SUMIF(Q125:Q146,"010106",L125:L146)</f>
        <v>13409676</v>
      </c>
      <c r="M147" s="11"/>
      <c r="N147" t="s">
        <v>73</v>
      </c>
    </row>
    <row r="148" spans="1:48" ht="30" customHeight="1" x14ac:dyDescent="0.3">
      <c r="A148" s="13" t="s">
        <v>280</v>
      </c>
      <c r="B148" s="13" t="s">
        <v>52</v>
      </c>
      <c r="C148" s="11"/>
      <c r="D148" s="11"/>
      <c r="E148" s="12"/>
      <c r="F148" s="12"/>
      <c r="G148" s="12"/>
      <c r="H148" s="12"/>
      <c r="I148" s="12"/>
      <c r="J148" s="12"/>
      <c r="K148" s="12"/>
      <c r="L148" s="12"/>
      <c r="M148" s="11"/>
      <c r="Q148" s="1" t="s">
        <v>281</v>
      </c>
    </row>
    <row r="149" spans="1:48" ht="30" customHeight="1" x14ac:dyDescent="0.3">
      <c r="A149" s="13" t="s">
        <v>282</v>
      </c>
      <c r="B149" s="13" t="s">
        <v>283</v>
      </c>
      <c r="C149" s="13" t="s">
        <v>68</v>
      </c>
      <c r="D149" s="11">
        <v>158</v>
      </c>
      <c r="E149" s="12">
        <f>TRUNC(일위대가목록!E29,0)</f>
        <v>11547</v>
      </c>
      <c r="F149" s="12">
        <f>TRUNC(E149*D149, 0)</f>
        <v>1824426</v>
      </c>
      <c r="G149" s="12">
        <f>TRUNC(일위대가목록!F29,0)</f>
        <v>11432</v>
      </c>
      <c r="H149" s="12">
        <f>TRUNC(G149*D149, 0)</f>
        <v>1806256</v>
      </c>
      <c r="I149" s="12">
        <f>TRUNC(일위대가목록!G29,0)</f>
        <v>228</v>
      </c>
      <c r="J149" s="12">
        <f>TRUNC(I149*D149, 0)</f>
        <v>36024</v>
      </c>
      <c r="K149" s="12">
        <f t="shared" ref="K149:L152" si="19">TRUNC(E149+G149+I149, 0)</f>
        <v>23207</v>
      </c>
      <c r="L149" s="12">
        <f t="shared" si="19"/>
        <v>3666706</v>
      </c>
      <c r="M149" s="13" t="s">
        <v>284</v>
      </c>
      <c r="N149" s="1" t="s">
        <v>285</v>
      </c>
      <c r="O149" s="1" t="s">
        <v>52</v>
      </c>
      <c r="P149" s="1" t="s">
        <v>52</v>
      </c>
      <c r="Q149" s="1" t="s">
        <v>281</v>
      </c>
      <c r="R149" s="1" t="s">
        <v>63</v>
      </c>
      <c r="S149" s="1" t="s">
        <v>64</v>
      </c>
      <c r="T149" s="1" t="s">
        <v>64</v>
      </c>
      <c r="AR149" s="1" t="s">
        <v>52</v>
      </c>
      <c r="AS149" s="1" t="s">
        <v>52</v>
      </c>
      <c r="AU149" s="1" t="s">
        <v>286</v>
      </c>
      <c r="AV149">
        <v>30</v>
      </c>
    </row>
    <row r="150" spans="1:48" ht="30" customHeight="1" x14ac:dyDescent="0.3">
      <c r="A150" s="13" t="s">
        <v>287</v>
      </c>
      <c r="B150" s="13" t="s">
        <v>288</v>
      </c>
      <c r="C150" s="13" t="s">
        <v>93</v>
      </c>
      <c r="D150" s="11">
        <v>33</v>
      </c>
      <c r="E150" s="12">
        <f>TRUNC(일위대가목록!E30,0)</f>
        <v>10174</v>
      </c>
      <c r="F150" s="12">
        <f>TRUNC(E150*D150, 0)</f>
        <v>335742</v>
      </c>
      <c r="G150" s="12">
        <f>TRUNC(일위대가목록!F30,0)</f>
        <v>6782</v>
      </c>
      <c r="H150" s="12">
        <f>TRUNC(G150*D150, 0)</f>
        <v>223806</v>
      </c>
      <c r="I150" s="12">
        <f>TRUNC(일위대가목록!G30,0)</f>
        <v>131</v>
      </c>
      <c r="J150" s="12">
        <f>TRUNC(I150*D150, 0)</f>
        <v>4323</v>
      </c>
      <c r="K150" s="12">
        <f t="shared" si="19"/>
        <v>17087</v>
      </c>
      <c r="L150" s="12">
        <f t="shared" si="19"/>
        <v>563871</v>
      </c>
      <c r="M150" s="13" t="s">
        <v>289</v>
      </c>
      <c r="N150" s="1" t="s">
        <v>290</v>
      </c>
      <c r="O150" s="1" t="s">
        <v>52</v>
      </c>
      <c r="P150" s="1" t="s">
        <v>52</v>
      </c>
      <c r="Q150" s="1" t="s">
        <v>281</v>
      </c>
      <c r="R150" s="1" t="s">
        <v>63</v>
      </c>
      <c r="S150" s="1" t="s">
        <v>64</v>
      </c>
      <c r="T150" s="1" t="s">
        <v>64</v>
      </c>
      <c r="AR150" s="1" t="s">
        <v>52</v>
      </c>
      <c r="AS150" s="1" t="s">
        <v>52</v>
      </c>
      <c r="AU150" s="1" t="s">
        <v>291</v>
      </c>
      <c r="AV150">
        <v>33</v>
      </c>
    </row>
    <row r="151" spans="1:48" ht="30" customHeight="1" x14ac:dyDescent="0.3">
      <c r="A151" s="13" t="s">
        <v>292</v>
      </c>
      <c r="B151" s="13" t="s">
        <v>293</v>
      </c>
      <c r="C151" s="13" t="s">
        <v>68</v>
      </c>
      <c r="D151" s="11">
        <v>1</v>
      </c>
      <c r="E151" s="12">
        <f>TRUNC(일위대가목록!E31,0)</f>
        <v>64803</v>
      </c>
      <c r="F151" s="12">
        <f>TRUNC(E151*D151, 0)</f>
        <v>64803</v>
      </c>
      <c r="G151" s="12">
        <f>TRUNC(일위대가목록!F31,0)</f>
        <v>88893</v>
      </c>
      <c r="H151" s="12">
        <f>TRUNC(G151*D151, 0)</f>
        <v>88893</v>
      </c>
      <c r="I151" s="12">
        <f>TRUNC(일위대가목록!G31,0)</f>
        <v>0</v>
      </c>
      <c r="J151" s="12">
        <f>TRUNC(I151*D151, 0)</f>
        <v>0</v>
      </c>
      <c r="K151" s="12">
        <f t="shared" si="19"/>
        <v>153696</v>
      </c>
      <c r="L151" s="12">
        <f t="shared" si="19"/>
        <v>153696</v>
      </c>
      <c r="M151" s="13" t="s">
        <v>294</v>
      </c>
      <c r="N151" s="1" t="s">
        <v>295</v>
      </c>
      <c r="O151" s="1" t="s">
        <v>52</v>
      </c>
      <c r="P151" s="1" t="s">
        <v>52</v>
      </c>
      <c r="Q151" s="1" t="s">
        <v>281</v>
      </c>
      <c r="R151" s="1" t="s">
        <v>63</v>
      </c>
      <c r="S151" s="1" t="s">
        <v>64</v>
      </c>
      <c r="T151" s="1" t="s">
        <v>64</v>
      </c>
      <c r="AR151" s="1" t="s">
        <v>52</v>
      </c>
      <c r="AS151" s="1" t="s">
        <v>52</v>
      </c>
      <c r="AU151" s="1" t="s">
        <v>296</v>
      </c>
      <c r="AV151">
        <v>101</v>
      </c>
    </row>
    <row r="152" spans="1:48" ht="30" customHeight="1" x14ac:dyDescent="0.3">
      <c r="A152" s="13" t="s">
        <v>297</v>
      </c>
      <c r="B152" s="13" t="s">
        <v>298</v>
      </c>
      <c r="C152" s="13" t="s">
        <v>83</v>
      </c>
      <c r="D152" s="11">
        <v>22</v>
      </c>
      <c r="E152" s="12">
        <f>TRUNC(일위대가목록!E32,0)</f>
        <v>7504</v>
      </c>
      <c r="F152" s="12">
        <f>TRUNC(E152*D152, 0)</f>
        <v>165088</v>
      </c>
      <c r="G152" s="12">
        <f>TRUNC(일위대가목록!F32,0)</f>
        <v>19735</v>
      </c>
      <c r="H152" s="12">
        <f>TRUNC(G152*D152, 0)</f>
        <v>434170</v>
      </c>
      <c r="I152" s="12">
        <f>TRUNC(일위대가목록!G32,0)</f>
        <v>604</v>
      </c>
      <c r="J152" s="12">
        <f>TRUNC(I152*D152, 0)</f>
        <v>13288</v>
      </c>
      <c r="K152" s="12">
        <f t="shared" si="19"/>
        <v>27843</v>
      </c>
      <c r="L152" s="12">
        <f t="shared" si="19"/>
        <v>612546</v>
      </c>
      <c r="M152" s="13" t="s">
        <v>299</v>
      </c>
      <c r="N152" s="1" t="s">
        <v>300</v>
      </c>
      <c r="O152" s="1" t="s">
        <v>52</v>
      </c>
      <c r="P152" s="1" t="s">
        <v>52</v>
      </c>
      <c r="Q152" s="1" t="s">
        <v>281</v>
      </c>
      <c r="R152" s="1" t="s">
        <v>63</v>
      </c>
      <c r="S152" s="1" t="s">
        <v>64</v>
      </c>
      <c r="T152" s="1" t="s">
        <v>64</v>
      </c>
      <c r="AR152" s="1" t="s">
        <v>52</v>
      </c>
      <c r="AS152" s="1" t="s">
        <v>52</v>
      </c>
      <c r="AU152" s="1" t="s">
        <v>301</v>
      </c>
      <c r="AV152">
        <v>38</v>
      </c>
    </row>
    <row r="153" spans="1:48" ht="30" customHeight="1" x14ac:dyDescent="0.3">
      <c r="A153" s="11"/>
      <c r="B153" s="11"/>
      <c r="C153" s="11"/>
      <c r="D153" s="11"/>
      <c r="E153" s="12"/>
      <c r="F153" s="12"/>
      <c r="G153" s="12"/>
      <c r="H153" s="12"/>
      <c r="I153" s="12"/>
      <c r="J153" s="12"/>
      <c r="K153" s="12"/>
      <c r="L153" s="12"/>
      <c r="M153" s="11"/>
      <c r="Q153" s="1" t="s">
        <v>281</v>
      </c>
    </row>
    <row r="154" spans="1:48" ht="30" customHeight="1" x14ac:dyDescent="0.3">
      <c r="A154" s="11"/>
      <c r="B154" s="11"/>
      <c r="C154" s="11"/>
      <c r="D154" s="11"/>
      <c r="E154" s="12"/>
      <c r="F154" s="12"/>
      <c r="G154" s="12"/>
      <c r="H154" s="12"/>
      <c r="I154" s="12"/>
      <c r="J154" s="12"/>
      <c r="K154" s="12"/>
      <c r="L154" s="12"/>
      <c r="M154" s="11"/>
      <c r="Q154" s="1" t="s">
        <v>281</v>
      </c>
    </row>
    <row r="155" spans="1:48" ht="30" customHeight="1" x14ac:dyDescent="0.3">
      <c r="A155" s="11"/>
      <c r="B155" s="11"/>
      <c r="C155" s="11"/>
      <c r="D155" s="11"/>
      <c r="E155" s="12"/>
      <c r="F155" s="12"/>
      <c r="G155" s="12"/>
      <c r="H155" s="12"/>
      <c r="I155" s="12"/>
      <c r="J155" s="12"/>
      <c r="K155" s="12"/>
      <c r="L155" s="12"/>
      <c r="M155" s="11"/>
      <c r="Q155" s="1" t="s">
        <v>281</v>
      </c>
    </row>
    <row r="156" spans="1:48" ht="30" customHeight="1" x14ac:dyDescent="0.3">
      <c r="A156" s="11"/>
      <c r="B156" s="11"/>
      <c r="C156" s="11"/>
      <c r="D156" s="11"/>
      <c r="E156" s="12"/>
      <c r="F156" s="12"/>
      <c r="G156" s="12"/>
      <c r="H156" s="12"/>
      <c r="I156" s="12"/>
      <c r="J156" s="12"/>
      <c r="K156" s="12"/>
      <c r="L156" s="12"/>
      <c r="M156" s="11"/>
      <c r="Q156" s="1" t="s">
        <v>281</v>
      </c>
    </row>
    <row r="157" spans="1:48" ht="30" customHeight="1" x14ac:dyDescent="0.3">
      <c r="A157" s="11"/>
      <c r="B157" s="11"/>
      <c r="C157" s="11"/>
      <c r="D157" s="11"/>
      <c r="E157" s="12"/>
      <c r="F157" s="12"/>
      <c r="G157" s="12"/>
      <c r="H157" s="12"/>
      <c r="I157" s="12"/>
      <c r="J157" s="12"/>
      <c r="K157" s="12"/>
      <c r="L157" s="12"/>
      <c r="M157" s="11"/>
      <c r="Q157" s="1" t="s">
        <v>281</v>
      </c>
    </row>
    <row r="158" spans="1:48" ht="30" customHeight="1" x14ac:dyDescent="0.3">
      <c r="A158" s="11"/>
      <c r="B158" s="11"/>
      <c r="C158" s="11"/>
      <c r="D158" s="11"/>
      <c r="E158" s="12"/>
      <c r="F158" s="12"/>
      <c r="G158" s="12"/>
      <c r="H158" s="12"/>
      <c r="I158" s="12"/>
      <c r="J158" s="12"/>
      <c r="K158" s="12"/>
      <c r="L158" s="12"/>
      <c r="M158" s="11"/>
      <c r="Q158" s="1" t="s">
        <v>281</v>
      </c>
    </row>
    <row r="159" spans="1:48" ht="30" customHeight="1" x14ac:dyDescent="0.3">
      <c r="A159" s="11"/>
      <c r="B159" s="11"/>
      <c r="C159" s="11"/>
      <c r="D159" s="11"/>
      <c r="E159" s="12"/>
      <c r="F159" s="12"/>
      <c r="G159" s="12"/>
      <c r="H159" s="12"/>
      <c r="I159" s="12"/>
      <c r="J159" s="12"/>
      <c r="K159" s="12"/>
      <c r="L159" s="12"/>
      <c r="M159" s="11"/>
      <c r="Q159" s="1" t="s">
        <v>281</v>
      </c>
    </row>
    <row r="160" spans="1:48" ht="30" customHeight="1" x14ac:dyDescent="0.3">
      <c r="A160" s="11"/>
      <c r="B160" s="11"/>
      <c r="C160" s="11"/>
      <c r="D160" s="11"/>
      <c r="E160" s="12"/>
      <c r="F160" s="12"/>
      <c r="G160" s="12"/>
      <c r="H160" s="12"/>
      <c r="I160" s="12"/>
      <c r="J160" s="12"/>
      <c r="K160" s="12"/>
      <c r="L160" s="12"/>
      <c r="M160" s="11"/>
      <c r="Q160" s="1" t="s">
        <v>281</v>
      </c>
    </row>
    <row r="161" spans="1:48" ht="30" customHeight="1" x14ac:dyDescent="0.3">
      <c r="A161" s="11"/>
      <c r="B161" s="11"/>
      <c r="C161" s="11"/>
      <c r="D161" s="11"/>
      <c r="E161" s="12"/>
      <c r="F161" s="12"/>
      <c r="G161" s="12"/>
      <c r="H161" s="12"/>
      <c r="I161" s="12"/>
      <c r="J161" s="12"/>
      <c r="K161" s="12"/>
      <c r="L161" s="12"/>
      <c r="M161" s="11"/>
      <c r="Q161" s="1" t="s">
        <v>281</v>
      </c>
    </row>
    <row r="162" spans="1:48" ht="30" customHeight="1" x14ac:dyDescent="0.3">
      <c r="A162" s="11"/>
      <c r="B162" s="11"/>
      <c r="C162" s="11"/>
      <c r="D162" s="11"/>
      <c r="E162" s="12"/>
      <c r="F162" s="12"/>
      <c r="G162" s="12"/>
      <c r="H162" s="12"/>
      <c r="I162" s="12"/>
      <c r="J162" s="12"/>
      <c r="K162" s="12"/>
      <c r="L162" s="12"/>
      <c r="M162" s="11"/>
      <c r="Q162" s="1" t="s">
        <v>281</v>
      </c>
    </row>
    <row r="163" spans="1:48" ht="30" customHeight="1" x14ac:dyDescent="0.3">
      <c r="A163" s="11"/>
      <c r="B163" s="11"/>
      <c r="C163" s="11"/>
      <c r="D163" s="11"/>
      <c r="E163" s="12"/>
      <c r="F163" s="12"/>
      <c r="G163" s="12"/>
      <c r="H163" s="12"/>
      <c r="I163" s="12"/>
      <c r="J163" s="12"/>
      <c r="K163" s="12"/>
      <c r="L163" s="12"/>
      <c r="M163" s="11"/>
      <c r="Q163" s="1" t="s">
        <v>281</v>
      </c>
    </row>
    <row r="164" spans="1:48" ht="30" customHeight="1" x14ac:dyDescent="0.3">
      <c r="A164" s="11"/>
      <c r="B164" s="11"/>
      <c r="C164" s="11"/>
      <c r="D164" s="11"/>
      <c r="E164" s="12"/>
      <c r="F164" s="12"/>
      <c r="G164" s="12"/>
      <c r="H164" s="12"/>
      <c r="I164" s="12"/>
      <c r="J164" s="12"/>
      <c r="K164" s="12"/>
      <c r="L164" s="12"/>
      <c r="M164" s="11"/>
      <c r="Q164" s="1" t="s">
        <v>281</v>
      </c>
    </row>
    <row r="165" spans="1:48" ht="30" customHeight="1" x14ac:dyDescent="0.3">
      <c r="A165" s="11"/>
      <c r="B165" s="11"/>
      <c r="C165" s="11"/>
      <c r="D165" s="11"/>
      <c r="E165" s="12"/>
      <c r="F165" s="12"/>
      <c r="G165" s="12"/>
      <c r="H165" s="12"/>
      <c r="I165" s="12"/>
      <c r="J165" s="12"/>
      <c r="K165" s="12"/>
      <c r="L165" s="12"/>
      <c r="M165" s="11"/>
      <c r="Q165" s="1" t="s">
        <v>281</v>
      </c>
    </row>
    <row r="166" spans="1:48" ht="30" customHeight="1" x14ac:dyDescent="0.3">
      <c r="A166" s="11"/>
      <c r="B166" s="11"/>
      <c r="C166" s="11"/>
      <c r="D166" s="11"/>
      <c r="E166" s="12"/>
      <c r="F166" s="12"/>
      <c r="G166" s="12"/>
      <c r="H166" s="12"/>
      <c r="I166" s="12"/>
      <c r="J166" s="12"/>
      <c r="K166" s="12"/>
      <c r="L166" s="12"/>
      <c r="M166" s="11"/>
      <c r="Q166" s="1" t="s">
        <v>281</v>
      </c>
    </row>
    <row r="167" spans="1:48" ht="30" customHeight="1" x14ac:dyDescent="0.3">
      <c r="A167" s="11"/>
      <c r="B167" s="11"/>
      <c r="C167" s="11"/>
      <c r="D167" s="11"/>
      <c r="E167" s="12"/>
      <c r="F167" s="12"/>
      <c r="G167" s="12"/>
      <c r="H167" s="12"/>
      <c r="I167" s="12"/>
      <c r="J167" s="12"/>
      <c r="K167" s="12"/>
      <c r="L167" s="12"/>
      <c r="M167" s="11"/>
      <c r="Q167" s="1" t="s">
        <v>281</v>
      </c>
    </row>
    <row r="168" spans="1:48" ht="30" customHeight="1" x14ac:dyDescent="0.3">
      <c r="A168" s="11"/>
      <c r="B168" s="11"/>
      <c r="C168" s="11"/>
      <c r="D168" s="11"/>
      <c r="E168" s="12"/>
      <c r="F168" s="12"/>
      <c r="G168" s="12"/>
      <c r="H168" s="12"/>
      <c r="I168" s="12"/>
      <c r="J168" s="12"/>
      <c r="K168" s="12"/>
      <c r="L168" s="12"/>
      <c r="M168" s="11"/>
      <c r="Q168" s="1" t="s">
        <v>281</v>
      </c>
    </row>
    <row r="169" spans="1:48" ht="30" customHeight="1" x14ac:dyDescent="0.3">
      <c r="A169" s="11"/>
      <c r="B169" s="11"/>
      <c r="C169" s="11"/>
      <c r="D169" s="11"/>
      <c r="E169" s="12"/>
      <c r="F169" s="12"/>
      <c r="G169" s="12"/>
      <c r="H169" s="12"/>
      <c r="I169" s="12"/>
      <c r="J169" s="12"/>
      <c r="K169" s="12"/>
      <c r="L169" s="12"/>
      <c r="M169" s="11"/>
      <c r="Q169" s="1" t="s">
        <v>281</v>
      </c>
    </row>
    <row r="170" spans="1:48" ht="30" customHeight="1" x14ac:dyDescent="0.3">
      <c r="A170" s="11"/>
      <c r="B170" s="11"/>
      <c r="C170" s="11"/>
      <c r="D170" s="11"/>
      <c r="E170" s="12"/>
      <c r="F170" s="12"/>
      <c r="G170" s="12"/>
      <c r="H170" s="12"/>
      <c r="I170" s="12"/>
      <c r="J170" s="12"/>
      <c r="K170" s="12"/>
      <c r="L170" s="12"/>
      <c r="M170" s="11"/>
      <c r="Q170" s="1" t="s">
        <v>281</v>
      </c>
    </row>
    <row r="171" spans="1:48" ht="30" customHeight="1" x14ac:dyDescent="0.3">
      <c r="A171" s="13" t="s">
        <v>72</v>
      </c>
      <c r="B171" s="11"/>
      <c r="C171" s="11"/>
      <c r="D171" s="11"/>
      <c r="E171" s="12"/>
      <c r="F171" s="12">
        <f>SUMIF(Q149:Q170,"010107",F149:F170)</f>
        <v>2390059</v>
      </c>
      <c r="G171" s="12"/>
      <c r="H171" s="12">
        <f>SUMIF(Q149:Q170,"010107",H149:H170)</f>
        <v>2553125</v>
      </c>
      <c r="I171" s="12"/>
      <c r="J171" s="12">
        <f>SUMIF(Q149:Q170,"010107",J149:J170)</f>
        <v>53635</v>
      </c>
      <c r="K171" s="12"/>
      <c r="L171" s="12">
        <f>SUMIF(Q149:Q170,"010107",L149:L170)</f>
        <v>4996819</v>
      </c>
      <c r="M171" s="11"/>
      <c r="N171" t="s">
        <v>73</v>
      </c>
    </row>
    <row r="172" spans="1:48" ht="30" customHeight="1" x14ac:dyDescent="0.3">
      <c r="A172" s="13" t="s">
        <v>302</v>
      </c>
      <c r="B172" s="13" t="s">
        <v>52</v>
      </c>
      <c r="C172" s="11"/>
      <c r="D172" s="11"/>
      <c r="E172" s="12"/>
      <c r="F172" s="12"/>
      <c r="G172" s="12"/>
      <c r="H172" s="12"/>
      <c r="I172" s="12"/>
      <c r="J172" s="12"/>
      <c r="K172" s="12"/>
      <c r="L172" s="12"/>
      <c r="M172" s="11"/>
      <c r="Q172" s="1" t="s">
        <v>303</v>
      </c>
    </row>
    <row r="173" spans="1:48" ht="30" customHeight="1" x14ac:dyDescent="0.3">
      <c r="A173" s="13" t="s">
        <v>304</v>
      </c>
      <c r="B173" s="13" t="s">
        <v>305</v>
      </c>
      <c r="C173" s="13" t="s">
        <v>306</v>
      </c>
      <c r="D173" s="11">
        <v>4</v>
      </c>
      <c r="E173" s="12">
        <f>TRUNC(일위대가목록!E33,0)</f>
        <v>1015</v>
      </c>
      <c r="F173" s="12">
        <f t="shared" ref="F173:F184" si="20">TRUNC(E173*D173, 0)</f>
        <v>4060</v>
      </c>
      <c r="G173" s="12">
        <f>TRUNC(일위대가목록!F33,0)</f>
        <v>6016</v>
      </c>
      <c r="H173" s="12">
        <f t="shared" ref="H173:H184" si="21">TRUNC(G173*D173, 0)</f>
        <v>24064</v>
      </c>
      <c r="I173" s="12">
        <f>TRUNC(일위대가목록!G33,0)</f>
        <v>971</v>
      </c>
      <c r="J173" s="12">
        <f t="shared" ref="J173:J184" si="22">TRUNC(I173*D173, 0)</f>
        <v>3884</v>
      </c>
      <c r="K173" s="12">
        <f t="shared" ref="K173:K184" si="23">TRUNC(E173+G173+I173, 0)</f>
        <v>8002</v>
      </c>
      <c r="L173" s="12">
        <f t="shared" ref="L173:L184" si="24">TRUNC(F173+H173+J173, 0)</f>
        <v>32008</v>
      </c>
      <c r="M173" s="13" t="s">
        <v>307</v>
      </c>
      <c r="N173" s="1" t="s">
        <v>308</v>
      </c>
      <c r="O173" s="1" t="s">
        <v>52</v>
      </c>
      <c r="P173" s="1" t="s">
        <v>52</v>
      </c>
      <c r="Q173" s="1" t="s">
        <v>303</v>
      </c>
      <c r="R173" s="1" t="s">
        <v>63</v>
      </c>
      <c r="S173" s="1" t="s">
        <v>64</v>
      </c>
      <c r="T173" s="1" t="s">
        <v>64</v>
      </c>
      <c r="AR173" s="1" t="s">
        <v>52</v>
      </c>
      <c r="AS173" s="1" t="s">
        <v>52</v>
      </c>
      <c r="AU173" s="1" t="s">
        <v>309</v>
      </c>
      <c r="AV173">
        <v>40</v>
      </c>
    </row>
    <row r="174" spans="1:48" ht="30" customHeight="1" x14ac:dyDescent="0.3">
      <c r="A174" s="13" t="s">
        <v>310</v>
      </c>
      <c r="B174" s="13" t="s">
        <v>311</v>
      </c>
      <c r="C174" s="13" t="s">
        <v>83</v>
      </c>
      <c r="D174" s="11">
        <v>1</v>
      </c>
      <c r="E174" s="12">
        <f>TRUNC(일위대가목록!E34,0)</f>
        <v>2375</v>
      </c>
      <c r="F174" s="12">
        <f t="shared" si="20"/>
        <v>2375</v>
      </c>
      <c r="G174" s="12">
        <f>TRUNC(일위대가목록!F34,0)</f>
        <v>5942</v>
      </c>
      <c r="H174" s="12">
        <f t="shared" si="21"/>
        <v>5942</v>
      </c>
      <c r="I174" s="12">
        <f>TRUNC(일위대가목록!G34,0)</f>
        <v>313</v>
      </c>
      <c r="J174" s="12">
        <f t="shared" si="22"/>
        <v>313</v>
      </c>
      <c r="K174" s="12">
        <f t="shared" si="23"/>
        <v>8630</v>
      </c>
      <c r="L174" s="12">
        <f t="shared" si="24"/>
        <v>8630</v>
      </c>
      <c r="M174" s="13" t="s">
        <v>312</v>
      </c>
      <c r="N174" s="1" t="s">
        <v>313</v>
      </c>
      <c r="O174" s="1" t="s">
        <v>52</v>
      </c>
      <c r="P174" s="1" t="s">
        <v>52</v>
      </c>
      <c r="Q174" s="1" t="s">
        <v>303</v>
      </c>
      <c r="R174" s="1" t="s">
        <v>63</v>
      </c>
      <c r="S174" s="1" t="s">
        <v>64</v>
      </c>
      <c r="T174" s="1" t="s">
        <v>64</v>
      </c>
      <c r="AR174" s="1" t="s">
        <v>52</v>
      </c>
      <c r="AS174" s="1" t="s">
        <v>52</v>
      </c>
      <c r="AU174" s="1" t="s">
        <v>314</v>
      </c>
      <c r="AV174">
        <v>41</v>
      </c>
    </row>
    <row r="175" spans="1:48" ht="30" customHeight="1" x14ac:dyDescent="0.3">
      <c r="A175" s="13" t="s">
        <v>315</v>
      </c>
      <c r="B175" s="13" t="s">
        <v>316</v>
      </c>
      <c r="C175" s="13" t="s">
        <v>306</v>
      </c>
      <c r="D175" s="11">
        <v>0.1</v>
      </c>
      <c r="E175" s="12">
        <f>TRUNC(일위대가목록!E35,0)</f>
        <v>2644</v>
      </c>
      <c r="F175" s="12">
        <f t="shared" si="20"/>
        <v>264</v>
      </c>
      <c r="G175" s="12">
        <f>TRUNC(일위대가목록!F35,0)</f>
        <v>264486</v>
      </c>
      <c r="H175" s="12">
        <f t="shared" si="21"/>
        <v>26448</v>
      </c>
      <c r="I175" s="12">
        <f>TRUNC(일위대가목록!G35,0)</f>
        <v>2317</v>
      </c>
      <c r="J175" s="12">
        <f t="shared" si="22"/>
        <v>231</v>
      </c>
      <c r="K175" s="12">
        <f t="shared" si="23"/>
        <v>269447</v>
      </c>
      <c r="L175" s="12">
        <f t="shared" si="24"/>
        <v>26943</v>
      </c>
      <c r="M175" s="13" t="s">
        <v>317</v>
      </c>
      <c r="N175" s="1" t="s">
        <v>318</v>
      </c>
      <c r="O175" s="1" t="s">
        <v>52</v>
      </c>
      <c r="P175" s="1" t="s">
        <v>52</v>
      </c>
      <c r="Q175" s="1" t="s">
        <v>303</v>
      </c>
      <c r="R175" s="1" t="s">
        <v>63</v>
      </c>
      <c r="S175" s="1" t="s">
        <v>64</v>
      </c>
      <c r="T175" s="1" t="s">
        <v>64</v>
      </c>
      <c r="AR175" s="1" t="s">
        <v>52</v>
      </c>
      <c r="AS175" s="1" t="s">
        <v>52</v>
      </c>
      <c r="AU175" s="1" t="s">
        <v>319</v>
      </c>
      <c r="AV175">
        <v>42</v>
      </c>
    </row>
    <row r="176" spans="1:48" ht="30" customHeight="1" x14ac:dyDescent="0.3">
      <c r="A176" s="13" t="s">
        <v>320</v>
      </c>
      <c r="B176" s="13" t="s">
        <v>321</v>
      </c>
      <c r="C176" s="13" t="s">
        <v>68</v>
      </c>
      <c r="D176" s="11">
        <v>158</v>
      </c>
      <c r="E176" s="12">
        <f>TRUNC(일위대가목록!E36,0)</f>
        <v>0</v>
      </c>
      <c r="F176" s="12">
        <f t="shared" si="20"/>
        <v>0</v>
      </c>
      <c r="G176" s="12">
        <f>TRUNC(일위대가목록!F36,0)</f>
        <v>5903</v>
      </c>
      <c r="H176" s="12">
        <f t="shared" si="21"/>
        <v>932674</v>
      </c>
      <c r="I176" s="12">
        <f>TRUNC(일위대가목록!G36,0)</f>
        <v>0</v>
      </c>
      <c r="J176" s="12">
        <f t="shared" si="22"/>
        <v>0</v>
      </c>
      <c r="K176" s="12">
        <f t="shared" si="23"/>
        <v>5903</v>
      </c>
      <c r="L176" s="12">
        <f t="shared" si="24"/>
        <v>932674</v>
      </c>
      <c r="M176" s="13" t="s">
        <v>322</v>
      </c>
      <c r="N176" s="1" t="s">
        <v>323</v>
      </c>
      <c r="O176" s="1" t="s">
        <v>52</v>
      </c>
      <c r="P176" s="1" t="s">
        <v>52</v>
      </c>
      <c r="Q176" s="1" t="s">
        <v>303</v>
      </c>
      <c r="R176" s="1" t="s">
        <v>63</v>
      </c>
      <c r="S176" s="1" t="s">
        <v>64</v>
      </c>
      <c r="T176" s="1" t="s">
        <v>64</v>
      </c>
      <c r="AR176" s="1" t="s">
        <v>52</v>
      </c>
      <c r="AS176" s="1" t="s">
        <v>52</v>
      </c>
      <c r="AU176" s="1" t="s">
        <v>324</v>
      </c>
      <c r="AV176">
        <v>43</v>
      </c>
    </row>
    <row r="177" spans="1:48" ht="30" customHeight="1" x14ac:dyDescent="0.3">
      <c r="A177" s="13" t="s">
        <v>325</v>
      </c>
      <c r="B177" s="13" t="s">
        <v>52</v>
      </c>
      <c r="C177" s="13" t="s">
        <v>68</v>
      </c>
      <c r="D177" s="11">
        <v>158</v>
      </c>
      <c r="E177" s="12">
        <f>TRUNC(일위대가목록!E37,0)</f>
        <v>0</v>
      </c>
      <c r="F177" s="12">
        <f t="shared" si="20"/>
        <v>0</v>
      </c>
      <c r="G177" s="12">
        <f>TRUNC(일위대가목록!F37,0)</f>
        <v>6578</v>
      </c>
      <c r="H177" s="12">
        <f t="shared" si="21"/>
        <v>1039324</v>
      </c>
      <c r="I177" s="12">
        <f>TRUNC(일위대가목록!G37,0)</f>
        <v>131</v>
      </c>
      <c r="J177" s="12">
        <f t="shared" si="22"/>
        <v>20698</v>
      </c>
      <c r="K177" s="12">
        <f t="shared" si="23"/>
        <v>6709</v>
      </c>
      <c r="L177" s="12">
        <f t="shared" si="24"/>
        <v>1060022</v>
      </c>
      <c r="M177" s="13" t="s">
        <v>326</v>
      </c>
      <c r="N177" s="1" t="s">
        <v>327</v>
      </c>
      <c r="O177" s="1" t="s">
        <v>52</v>
      </c>
      <c r="P177" s="1" t="s">
        <v>52</v>
      </c>
      <c r="Q177" s="1" t="s">
        <v>303</v>
      </c>
      <c r="R177" s="1" t="s">
        <v>63</v>
      </c>
      <c r="S177" s="1" t="s">
        <v>64</v>
      </c>
      <c r="T177" s="1" t="s">
        <v>64</v>
      </c>
      <c r="AR177" s="1" t="s">
        <v>52</v>
      </c>
      <c r="AS177" s="1" t="s">
        <v>52</v>
      </c>
      <c r="AU177" s="1" t="s">
        <v>328</v>
      </c>
      <c r="AV177">
        <v>44</v>
      </c>
    </row>
    <row r="178" spans="1:48" ht="30" customHeight="1" x14ac:dyDescent="0.3">
      <c r="A178" s="13" t="s">
        <v>329</v>
      </c>
      <c r="B178" s="13" t="s">
        <v>52</v>
      </c>
      <c r="C178" s="13" t="s">
        <v>68</v>
      </c>
      <c r="D178" s="11">
        <v>158</v>
      </c>
      <c r="E178" s="12">
        <f>TRUNC(일위대가목록!E38,0)</f>
        <v>0</v>
      </c>
      <c r="F178" s="12">
        <f t="shared" si="20"/>
        <v>0</v>
      </c>
      <c r="G178" s="12">
        <f>TRUNC(일위대가목록!F38,0)</f>
        <v>2192</v>
      </c>
      <c r="H178" s="12">
        <f t="shared" si="21"/>
        <v>346336</v>
      </c>
      <c r="I178" s="12">
        <f>TRUNC(일위대가목록!G38,0)</f>
        <v>0</v>
      </c>
      <c r="J178" s="12">
        <f t="shared" si="22"/>
        <v>0</v>
      </c>
      <c r="K178" s="12">
        <f t="shared" si="23"/>
        <v>2192</v>
      </c>
      <c r="L178" s="12">
        <f t="shared" si="24"/>
        <v>346336</v>
      </c>
      <c r="M178" s="13" t="s">
        <v>330</v>
      </c>
      <c r="N178" s="1" t="s">
        <v>331</v>
      </c>
      <c r="O178" s="1" t="s">
        <v>52</v>
      </c>
      <c r="P178" s="1" t="s">
        <v>52</v>
      </c>
      <c r="Q178" s="1" t="s">
        <v>303</v>
      </c>
      <c r="R178" s="1" t="s">
        <v>63</v>
      </c>
      <c r="S178" s="1" t="s">
        <v>64</v>
      </c>
      <c r="T178" s="1" t="s">
        <v>64</v>
      </c>
      <c r="AR178" s="1" t="s">
        <v>52</v>
      </c>
      <c r="AS178" s="1" t="s">
        <v>52</v>
      </c>
      <c r="AU178" s="1" t="s">
        <v>332</v>
      </c>
      <c r="AV178">
        <v>45</v>
      </c>
    </row>
    <row r="179" spans="1:48" ht="30" customHeight="1" x14ac:dyDescent="0.3">
      <c r="A179" s="13" t="s">
        <v>333</v>
      </c>
      <c r="B179" s="13" t="s">
        <v>52</v>
      </c>
      <c r="C179" s="13" t="s">
        <v>68</v>
      </c>
      <c r="D179" s="11">
        <v>85</v>
      </c>
      <c r="E179" s="12">
        <f>TRUNC(일위대가목록!E39,0)</f>
        <v>0</v>
      </c>
      <c r="F179" s="12">
        <f t="shared" si="20"/>
        <v>0</v>
      </c>
      <c r="G179" s="12">
        <f>TRUNC(일위대가목록!F39,0)</f>
        <v>13330</v>
      </c>
      <c r="H179" s="12">
        <f t="shared" si="21"/>
        <v>1133050</v>
      </c>
      <c r="I179" s="12">
        <f>TRUNC(일위대가목록!G39,0)</f>
        <v>0</v>
      </c>
      <c r="J179" s="12">
        <f t="shared" si="22"/>
        <v>0</v>
      </c>
      <c r="K179" s="12">
        <f t="shared" si="23"/>
        <v>13330</v>
      </c>
      <c r="L179" s="12">
        <f t="shared" si="24"/>
        <v>1133050</v>
      </c>
      <c r="M179" s="13" t="s">
        <v>334</v>
      </c>
      <c r="N179" s="1" t="s">
        <v>335</v>
      </c>
      <c r="O179" s="1" t="s">
        <v>52</v>
      </c>
      <c r="P179" s="1" t="s">
        <v>52</v>
      </c>
      <c r="Q179" s="1" t="s">
        <v>303</v>
      </c>
      <c r="R179" s="1" t="s">
        <v>63</v>
      </c>
      <c r="S179" s="1" t="s">
        <v>64</v>
      </c>
      <c r="T179" s="1" t="s">
        <v>64</v>
      </c>
      <c r="AR179" s="1" t="s">
        <v>52</v>
      </c>
      <c r="AS179" s="1" t="s">
        <v>52</v>
      </c>
      <c r="AU179" s="1" t="s">
        <v>336</v>
      </c>
      <c r="AV179">
        <v>46</v>
      </c>
    </row>
    <row r="180" spans="1:48" ht="30" customHeight="1" x14ac:dyDescent="0.3">
      <c r="A180" s="13" t="s">
        <v>337</v>
      </c>
      <c r="B180" s="13" t="s">
        <v>338</v>
      </c>
      <c r="C180" s="13" t="s">
        <v>68</v>
      </c>
      <c r="D180" s="11">
        <v>1</v>
      </c>
      <c r="E180" s="12">
        <f>TRUNC(일위대가목록!E40,0)</f>
        <v>0</v>
      </c>
      <c r="F180" s="12">
        <f t="shared" si="20"/>
        <v>0</v>
      </c>
      <c r="G180" s="12">
        <f>TRUNC(일위대가목록!F40,0)</f>
        <v>21600</v>
      </c>
      <c r="H180" s="12">
        <f t="shared" si="21"/>
        <v>21600</v>
      </c>
      <c r="I180" s="12">
        <f>TRUNC(일위대가목록!G40,0)</f>
        <v>0</v>
      </c>
      <c r="J180" s="12">
        <f t="shared" si="22"/>
        <v>0</v>
      </c>
      <c r="K180" s="12">
        <f t="shared" si="23"/>
        <v>21600</v>
      </c>
      <c r="L180" s="12">
        <f t="shared" si="24"/>
        <v>21600</v>
      </c>
      <c r="M180" s="13" t="s">
        <v>339</v>
      </c>
      <c r="N180" s="1" t="s">
        <v>340</v>
      </c>
      <c r="O180" s="1" t="s">
        <v>52</v>
      </c>
      <c r="P180" s="1" t="s">
        <v>52</v>
      </c>
      <c r="Q180" s="1" t="s">
        <v>303</v>
      </c>
      <c r="R180" s="1" t="s">
        <v>63</v>
      </c>
      <c r="S180" s="1" t="s">
        <v>64</v>
      </c>
      <c r="T180" s="1" t="s">
        <v>64</v>
      </c>
      <c r="AR180" s="1" t="s">
        <v>52</v>
      </c>
      <c r="AS180" s="1" t="s">
        <v>52</v>
      </c>
      <c r="AU180" s="1" t="s">
        <v>341</v>
      </c>
      <c r="AV180">
        <v>47</v>
      </c>
    </row>
    <row r="181" spans="1:48" ht="30" customHeight="1" x14ac:dyDescent="0.3">
      <c r="A181" s="13" t="s">
        <v>342</v>
      </c>
      <c r="B181" s="13" t="s">
        <v>343</v>
      </c>
      <c r="C181" s="13" t="s">
        <v>83</v>
      </c>
      <c r="D181" s="11">
        <v>15</v>
      </c>
      <c r="E181" s="12">
        <f>TRUNC(일위대가목록!E41,0)</f>
        <v>0</v>
      </c>
      <c r="F181" s="12">
        <f t="shared" si="20"/>
        <v>0</v>
      </c>
      <c r="G181" s="12">
        <f>TRUNC(일위대가목록!F41,0)</f>
        <v>12612</v>
      </c>
      <c r="H181" s="12">
        <f t="shared" si="21"/>
        <v>189180</v>
      </c>
      <c r="I181" s="12">
        <f>TRUNC(일위대가목록!G41,0)</f>
        <v>0</v>
      </c>
      <c r="J181" s="12">
        <f t="shared" si="22"/>
        <v>0</v>
      </c>
      <c r="K181" s="12">
        <f t="shared" si="23"/>
        <v>12612</v>
      </c>
      <c r="L181" s="12">
        <f t="shared" si="24"/>
        <v>189180</v>
      </c>
      <c r="M181" s="13" t="s">
        <v>344</v>
      </c>
      <c r="N181" s="1" t="s">
        <v>345</v>
      </c>
      <c r="O181" s="1" t="s">
        <v>52</v>
      </c>
      <c r="P181" s="1" t="s">
        <v>52</v>
      </c>
      <c r="Q181" s="1" t="s">
        <v>303</v>
      </c>
      <c r="R181" s="1" t="s">
        <v>63</v>
      </c>
      <c r="S181" s="1" t="s">
        <v>64</v>
      </c>
      <c r="T181" s="1" t="s">
        <v>64</v>
      </c>
      <c r="AR181" s="1" t="s">
        <v>52</v>
      </c>
      <c r="AS181" s="1" t="s">
        <v>52</v>
      </c>
      <c r="AU181" s="1" t="s">
        <v>346</v>
      </c>
      <c r="AV181">
        <v>48</v>
      </c>
    </row>
    <row r="182" spans="1:48" ht="30" customHeight="1" x14ac:dyDescent="0.3">
      <c r="A182" s="13" t="s">
        <v>347</v>
      </c>
      <c r="B182" s="13" t="s">
        <v>52</v>
      </c>
      <c r="C182" s="13" t="s">
        <v>83</v>
      </c>
      <c r="D182" s="11">
        <v>30</v>
      </c>
      <c r="E182" s="12">
        <f>TRUNC(일위대가목록!E42,0)</f>
        <v>0</v>
      </c>
      <c r="F182" s="12">
        <f t="shared" si="20"/>
        <v>0</v>
      </c>
      <c r="G182" s="12">
        <f>TRUNC(일위대가목록!F42,0)</f>
        <v>10698</v>
      </c>
      <c r="H182" s="12">
        <f t="shared" si="21"/>
        <v>320940</v>
      </c>
      <c r="I182" s="12">
        <f>TRUNC(일위대가목록!G42,0)</f>
        <v>0</v>
      </c>
      <c r="J182" s="12">
        <f t="shared" si="22"/>
        <v>0</v>
      </c>
      <c r="K182" s="12">
        <f t="shared" si="23"/>
        <v>10698</v>
      </c>
      <c r="L182" s="12">
        <f t="shared" si="24"/>
        <v>320940</v>
      </c>
      <c r="M182" s="13" t="s">
        <v>348</v>
      </c>
      <c r="N182" s="1" t="s">
        <v>349</v>
      </c>
      <c r="O182" s="1" t="s">
        <v>52</v>
      </c>
      <c r="P182" s="1" t="s">
        <v>52</v>
      </c>
      <c r="Q182" s="1" t="s">
        <v>303</v>
      </c>
      <c r="R182" s="1" t="s">
        <v>63</v>
      </c>
      <c r="S182" s="1" t="s">
        <v>64</v>
      </c>
      <c r="T182" s="1" t="s">
        <v>64</v>
      </c>
      <c r="AR182" s="1" t="s">
        <v>52</v>
      </c>
      <c r="AS182" s="1" t="s">
        <v>52</v>
      </c>
      <c r="AU182" s="1" t="s">
        <v>350</v>
      </c>
      <c r="AV182">
        <v>49</v>
      </c>
    </row>
    <row r="183" spans="1:48" ht="30" customHeight="1" x14ac:dyDescent="0.3">
      <c r="A183" s="13" t="s">
        <v>351</v>
      </c>
      <c r="B183" s="13" t="s">
        <v>52</v>
      </c>
      <c r="C183" s="13" t="s">
        <v>68</v>
      </c>
      <c r="D183" s="11">
        <v>76</v>
      </c>
      <c r="E183" s="12">
        <f>TRUNC(일위대가목록!E43,0)</f>
        <v>0</v>
      </c>
      <c r="F183" s="12">
        <f t="shared" si="20"/>
        <v>0</v>
      </c>
      <c r="G183" s="12">
        <f>TRUNC(일위대가목록!F43,0)</f>
        <v>1698</v>
      </c>
      <c r="H183" s="12">
        <f t="shared" si="21"/>
        <v>129048</v>
      </c>
      <c r="I183" s="12">
        <f>TRUNC(일위대가목록!G43,0)</f>
        <v>0</v>
      </c>
      <c r="J183" s="12">
        <f t="shared" si="22"/>
        <v>0</v>
      </c>
      <c r="K183" s="12">
        <f t="shared" si="23"/>
        <v>1698</v>
      </c>
      <c r="L183" s="12">
        <f t="shared" si="24"/>
        <v>129048</v>
      </c>
      <c r="M183" s="13" t="s">
        <v>352</v>
      </c>
      <c r="N183" s="1" t="s">
        <v>353</v>
      </c>
      <c r="O183" s="1" t="s">
        <v>52</v>
      </c>
      <c r="P183" s="1" t="s">
        <v>52</v>
      </c>
      <c r="Q183" s="1" t="s">
        <v>303</v>
      </c>
      <c r="R183" s="1" t="s">
        <v>63</v>
      </c>
      <c r="S183" s="1" t="s">
        <v>64</v>
      </c>
      <c r="T183" s="1" t="s">
        <v>64</v>
      </c>
      <c r="AR183" s="1" t="s">
        <v>52</v>
      </c>
      <c r="AS183" s="1" t="s">
        <v>52</v>
      </c>
      <c r="AU183" s="1" t="s">
        <v>354</v>
      </c>
      <c r="AV183">
        <v>50</v>
      </c>
    </row>
    <row r="184" spans="1:48" ht="30" customHeight="1" x14ac:dyDescent="0.3">
      <c r="A184" s="13" t="s">
        <v>355</v>
      </c>
      <c r="B184" s="13" t="s">
        <v>356</v>
      </c>
      <c r="C184" s="13" t="s">
        <v>93</v>
      </c>
      <c r="D184" s="11">
        <v>33</v>
      </c>
      <c r="E184" s="12">
        <f>TRUNC(일위대가목록!E44,0)</f>
        <v>0</v>
      </c>
      <c r="F184" s="12">
        <f t="shared" si="20"/>
        <v>0</v>
      </c>
      <c r="G184" s="12">
        <f>TRUNC(일위대가목록!F44,0)</f>
        <v>1900</v>
      </c>
      <c r="H184" s="12">
        <f t="shared" si="21"/>
        <v>62700</v>
      </c>
      <c r="I184" s="12">
        <f>TRUNC(일위대가목록!G44,0)</f>
        <v>87</v>
      </c>
      <c r="J184" s="12">
        <f t="shared" si="22"/>
        <v>2871</v>
      </c>
      <c r="K184" s="12">
        <f t="shared" si="23"/>
        <v>1987</v>
      </c>
      <c r="L184" s="12">
        <f t="shared" si="24"/>
        <v>65571</v>
      </c>
      <c r="M184" s="13" t="s">
        <v>357</v>
      </c>
      <c r="N184" s="1" t="s">
        <v>358</v>
      </c>
      <c r="O184" s="1" t="s">
        <v>52</v>
      </c>
      <c r="P184" s="1" t="s">
        <v>52</v>
      </c>
      <c r="Q184" s="1" t="s">
        <v>303</v>
      </c>
      <c r="R184" s="1" t="s">
        <v>63</v>
      </c>
      <c r="S184" s="1" t="s">
        <v>64</v>
      </c>
      <c r="T184" s="1" t="s">
        <v>64</v>
      </c>
      <c r="AR184" s="1" t="s">
        <v>52</v>
      </c>
      <c r="AS184" s="1" t="s">
        <v>52</v>
      </c>
      <c r="AU184" s="1" t="s">
        <v>359</v>
      </c>
      <c r="AV184">
        <v>51</v>
      </c>
    </row>
    <row r="185" spans="1:48" ht="30" customHeight="1" x14ac:dyDescent="0.3">
      <c r="A185" s="11"/>
      <c r="B185" s="11"/>
      <c r="C185" s="11"/>
      <c r="D185" s="11"/>
      <c r="E185" s="12"/>
      <c r="F185" s="12"/>
      <c r="G185" s="12"/>
      <c r="H185" s="12"/>
      <c r="I185" s="12"/>
      <c r="J185" s="12"/>
      <c r="K185" s="12"/>
      <c r="L185" s="12"/>
      <c r="M185" s="11"/>
      <c r="Q185" s="1" t="s">
        <v>303</v>
      </c>
    </row>
    <row r="186" spans="1:48" ht="30" customHeight="1" x14ac:dyDescent="0.3">
      <c r="A186" s="11"/>
      <c r="B186" s="11"/>
      <c r="C186" s="11"/>
      <c r="D186" s="11"/>
      <c r="E186" s="12"/>
      <c r="F186" s="12"/>
      <c r="G186" s="12"/>
      <c r="H186" s="12"/>
      <c r="I186" s="12"/>
      <c r="J186" s="12"/>
      <c r="K186" s="12"/>
      <c r="L186" s="12"/>
      <c r="M186" s="11"/>
      <c r="Q186" s="1" t="s">
        <v>303</v>
      </c>
    </row>
    <row r="187" spans="1:48" ht="30" customHeight="1" x14ac:dyDescent="0.3">
      <c r="A187" s="11"/>
      <c r="B187" s="11"/>
      <c r="C187" s="11"/>
      <c r="D187" s="11"/>
      <c r="E187" s="12"/>
      <c r="F187" s="12"/>
      <c r="G187" s="12"/>
      <c r="H187" s="12"/>
      <c r="I187" s="12"/>
      <c r="J187" s="12"/>
      <c r="K187" s="12"/>
      <c r="L187" s="12"/>
      <c r="M187" s="11"/>
      <c r="Q187" s="1" t="s">
        <v>303</v>
      </c>
    </row>
    <row r="188" spans="1:48" ht="30" customHeight="1" x14ac:dyDescent="0.3">
      <c r="A188" s="11"/>
      <c r="B188" s="11"/>
      <c r="C188" s="11"/>
      <c r="D188" s="11"/>
      <c r="E188" s="12"/>
      <c r="F188" s="12"/>
      <c r="G188" s="12"/>
      <c r="H188" s="12"/>
      <c r="I188" s="12"/>
      <c r="J188" s="12"/>
      <c r="K188" s="12"/>
      <c r="L188" s="12"/>
      <c r="M188" s="11"/>
      <c r="Q188" s="1" t="s">
        <v>303</v>
      </c>
    </row>
    <row r="189" spans="1:48" ht="30" customHeight="1" x14ac:dyDescent="0.3">
      <c r="A189" s="11"/>
      <c r="B189" s="11"/>
      <c r="C189" s="11"/>
      <c r="D189" s="11"/>
      <c r="E189" s="12"/>
      <c r="F189" s="12"/>
      <c r="G189" s="12"/>
      <c r="H189" s="12"/>
      <c r="I189" s="12"/>
      <c r="J189" s="12"/>
      <c r="K189" s="12"/>
      <c r="L189" s="12"/>
      <c r="M189" s="11"/>
      <c r="Q189" s="1" t="s">
        <v>303</v>
      </c>
    </row>
    <row r="190" spans="1:48" ht="30" customHeight="1" x14ac:dyDescent="0.3">
      <c r="A190" s="11"/>
      <c r="B190" s="11"/>
      <c r="C190" s="11"/>
      <c r="D190" s="11"/>
      <c r="E190" s="12"/>
      <c r="F190" s="12"/>
      <c r="G190" s="12"/>
      <c r="H190" s="12"/>
      <c r="I190" s="12"/>
      <c r="J190" s="12"/>
      <c r="K190" s="12"/>
      <c r="L190" s="12"/>
      <c r="M190" s="11"/>
      <c r="Q190" s="1" t="s">
        <v>303</v>
      </c>
    </row>
    <row r="191" spans="1:48" ht="30" customHeight="1" x14ac:dyDescent="0.3">
      <c r="A191" s="11"/>
      <c r="B191" s="11"/>
      <c r="C191" s="11"/>
      <c r="D191" s="11"/>
      <c r="E191" s="12"/>
      <c r="F191" s="12"/>
      <c r="G191" s="12"/>
      <c r="H191" s="12"/>
      <c r="I191" s="12"/>
      <c r="J191" s="12"/>
      <c r="K191" s="12"/>
      <c r="L191" s="12"/>
      <c r="M191" s="11"/>
      <c r="Q191" s="1" t="s">
        <v>303</v>
      </c>
    </row>
    <row r="192" spans="1:48" ht="30" customHeight="1" x14ac:dyDescent="0.3">
      <c r="A192" s="11"/>
      <c r="B192" s="11"/>
      <c r="C192" s="11"/>
      <c r="D192" s="11"/>
      <c r="E192" s="12"/>
      <c r="F192" s="12"/>
      <c r="G192" s="12"/>
      <c r="H192" s="12"/>
      <c r="I192" s="12"/>
      <c r="J192" s="12"/>
      <c r="K192" s="12"/>
      <c r="L192" s="12"/>
      <c r="M192" s="11"/>
      <c r="Q192" s="1" t="s">
        <v>303</v>
      </c>
    </row>
    <row r="193" spans="1:48" ht="30" customHeight="1" x14ac:dyDescent="0.3">
      <c r="A193" s="11"/>
      <c r="B193" s="11"/>
      <c r="C193" s="11"/>
      <c r="D193" s="11"/>
      <c r="E193" s="12"/>
      <c r="F193" s="12"/>
      <c r="G193" s="12"/>
      <c r="H193" s="12"/>
      <c r="I193" s="12"/>
      <c r="J193" s="12"/>
      <c r="K193" s="12"/>
      <c r="L193" s="12"/>
      <c r="M193" s="11"/>
      <c r="Q193" s="1" t="s">
        <v>303</v>
      </c>
    </row>
    <row r="194" spans="1:48" ht="30" customHeight="1" x14ac:dyDescent="0.3">
      <c r="A194" s="11"/>
      <c r="B194" s="11"/>
      <c r="C194" s="11"/>
      <c r="D194" s="11"/>
      <c r="E194" s="12"/>
      <c r="F194" s="12"/>
      <c r="G194" s="12"/>
      <c r="H194" s="12"/>
      <c r="I194" s="12"/>
      <c r="J194" s="12"/>
      <c r="K194" s="12"/>
      <c r="L194" s="12"/>
      <c r="M194" s="11"/>
      <c r="Q194" s="1" t="s">
        <v>303</v>
      </c>
    </row>
    <row r="195" spans="1:48" ht="30" customHeight="1" x14ac:dyDescent="0.3">
      <c r="A195" s="13" t="s">
        <v>72</v>
      </c>
      <c r="B195" s="11"/>
      <c r="C195" s="11"/>
      <c r="D195" s="11"/>
      <c r="E195" s="12"/>
      <c r="F195" s="12">
        <f>SUMIF(Q173:Q194,"010108",F173:F194)</f>
        <v>6699</v>
      </c>
      <c r="G195" s="12"/>
      <c r="H195" s="12">
        <f>SUMIF(Q173:Q194,"010108",H173:H194)</f>
        <v>4231306</v>
      </c>
      <c r="I195" s="12"/>
      <c r="J195" s="12">
        <f>SUMIF(Q173:Q194,"010108",J173:J194)</f>
        <v>27997</v>
      </c>
      <c r="K195" s="12"/>
      <c r="L195" s="12">
        <f>SUMIF(Q173:Q194,"010108",L173:L194)</f>
        <v>4266002</v>
      </c>
      <c r="M195" s="11"/>
      <c r="N195" t="s">
        <v>73</v>
      </c>
    </row>
    <row r="196" spans="1:48" ht="30" customHeight="1" x14ac:dyDescent="0.3">
      <c r="A196" s="13" t="s">
        <v>360</v>
      </c>
      <c r="B196" s="13" t="s">
        <v>52</v>
      </c>
      <c r="C196" s="11"/>
      <c r="D196" s="11"/>
      <c r="E196" s="12"/>
      <c r="F196" s="12"/>
      <c r="G196" s="12"/>
      <c r="H196" s="12"/>
      <c r="I196" s="12"/>
      <c r="J196" s="12"/>
      <c r="K196" s="12"/>
      <c r="L196" s="12"/>
      <c r="M196" s="11"/>
      <c r="Q196" s="1" t="s">
        <v>361</v>
      </c>
    </row>
    <row r="197" spans="1:48" ht="30" customHeight="1" x14ac:dyDescent="0.3">
      <c r="A197" s="13" t="s">
        <v>363</v>
      </c>
      <c r="B197" s="13" t="s">
        <v>364</v>
      </c>
      <c r="C197" s="13" t="s">
        <v>365</v>
      </c>
      <c r="D197" s="11">
        <v>449</v>
      </c>
      <c r="E197" s="12">
        <f>TRUNC(단가대비표!O12,0)</f>
        <v>1800</v>
      </c>
      <c r="F197" s="12">
        <f>TRUNC(E197*D197, 0)</f>
        <v>808200</v>
      </c>
      <c r="G197" s="12">
        <f>TRUNC(단가대비표!P12,0)</f>
        <v>0</v>
      </c>
      <c r="H197" s="12">
        <f>TRUNC(G197*D197, 0)</f>
        <v>0</v>
      </c>
      <c r="I197" s="12">
        <f>TRUNC(단가대비표!V12,0)</f>
        <v>0</v>
      </c>
      <c r="J197" s="12">
        <f>TRUNC(I197*D197, 0)</f>
        <v>0</v>
      </c>
      <c r="K197" s="12">
        <f>TRUNC(E197+G197+I197, 0)</f>
        <v>1800</v>
      </c>
      <c r="L197" s="12">
        <f>TRUNC(F197+H197+J197, 0)</f>
        <v>808200</v>
      </c>
      <c r="M197" s="13" t="s">
        <v>366</v>
      </c>
      <c r="N197" s="1" t="s">
        <v>367</v>
      </c>
      <c r="O197" s="1" t="s">
        <v>52</v>
      </c>
      <c r="P197" s="1" t="s">
        <v>52</v>
      </c>
      <c r="Q197" s="1" t="s">
        <v>361</v>
      </c>
      <c r="R197" s="1" t="s">
        <v>64</v>
      </c>
      <c r="S197" s="1" t="s">
        <v>64</v>
      </c>
      <c r="T197" s="1" t="s">
        <v>63</v>
      </c>
      <c r="AR197" s="1" t="s">
        <v>52</v>
      </c>
      <c r="AS197" s="1" t="s">
        <v>52</v>
      </c>
      <c r="AU197" s="1" t="s">
        <v>368</v>
      </c>
      <c r="AV197">
        <v>53</v>
      </c>
    </row>
    <row r="198" spans="1:48" ht="30" customHeight="1" x14ac:dyDescent="0.3">
      <c r="A198" s="11"/>
      <c r="B198" s="11"/>
      <c r="C198" s="11"/>
      <c r="D198" s="11"/>
      <c r="E198" s="12"/>
      <c r="F198" s="12"/>
      <c r="G198" s="12"/>
      <c r="H198" s="12"/>
      <c r="I198" s="12"/>
      <c r="J198" s="12"/>
      <c r="K198" s="12"/>
      <c r="L198" s="12"/>
      <c r="M198" s="11"/>
      <c r="Q198" s="1" t="s">
        <v>361</v>
      </c>
    </row>
    <row r="199" spans="1:48" ht="30" customHeight="1" x14ac:dyDescent="0.3">
      <c r="A199" s="11"/>
      <c r="B199" s="11"/>
      <c r="C199" s="11"/>
      <c r="D199" s="11"/>
      <c r="E199" s="12"/>
      <c r="F199" s="12"/>
      <c r="G199" s="12"/>
      <c r="H199" s="12"/>
      <c r="I199" s="12"/>
      <c r="J199" s="12"/>
      <c r="K199" s="12"/>
      <c r="L199" s="12"/>
      <c r="M199" s="11"/>
      <c r="Q199" s="1" t="s">
        <v>361</v>
      </c>
    </row>
    <row r="200" spans="1:48" ht="30" customHeight="1" x14ac:dyDescent="0.3">
      <c r="A200" s="11"/>
      <c r="B200" s="11"/>
      <c r="C200" s="11"/>
      <c r="D200" s="11"/>
      <c r="E200" s="12"/>
      <c r="F200" s="12"/>
      <c r="G200" s="12"/>
      <c r="H200" s="12"/>
      <c r="I200" s="12"/>
      <c r="J200" s="12"/>
      <c r="K200" s="12"/>
      <c r="L200" s="12"/>
      <c r="M200" s="11"/>
      <c r="Q200" s="1" t="s">
        <v>361</v>
      </c>
    </row>
    <row r="201" spans="1:48" ht="30" customHeight="1" x14ac:dyDescent="0.3">
      <c r="A201" s="11"/>
      <c r="B201" s="11"/>
      <c r="C201" s="11"/>
      <c r="D201" s="11"/>
      <c r="E201" s="12"/>
      <c r="F201" s="12"/>
      <c r="G201" s="12"/>
      <c r="H201" s="12"/>
      <c r="I201" s="12"/>
      <c r="J201" s="12"/>
      <c r="K201" s="12"/>
      <c r="L201" s="12"/>
      <c r="M201" s="11"/>
      <c r="Q201" s="1" t="s">
        <v>361</v>
      </c>
    </row>
    <row r="202" spans="1:48" ht="30" customHeight="1" x14ac:dyDescent="0.3">
      <c r="A202" s="11"/>
      <c r="B202" s="11"/>
      <c r="C202" s="11"/>
      <c r="D202" s="11"/>
      <c r="E202" s="12"/>
      <c r="F202" s="12"/>
      <c r="G202" s="12"/>
      <c r="H202" s="12"/>
      <c r="I202" s="12"/>
      <c r="J202" s="12"/>
      <c r="K202" s="12"/>
      <c r="L202" s="12"/>
      <c r="M202" s="11"/>
      <c r="Q202" s="1" t="s">
        <v>361</v>
      </c>
    </row>
    <row r="203" spans="1:48" ht="30" customHeight="1" x14ac:dyDescent="0.3">
      <c r="A203" s="11"/>
      <c r="B203" s="11"/>
      <c r="C203" s="11"/>
      <c r="D203" s="11"/>
      <c r="E203" s="12"/>
      <c r="F203" s="12"/>
      <c r="G203" s="12"/>
      <c r="H203" s="12"/>
      <c r="I203" s="12"/>
      <c r="J203" s="12"/>
      <c r="K203" s="12"/>
      <c r="L203" s="12"/>
      <c r="M203" s="11"/>
      <c r="Q203" s="1" t="s">
        <v>361</v>
      </c>
    </row>
    <row r="204" spans="1:48" ht="30" customHeight="1" x14ac:dyDescent="0.3">
      <c r="A204" s="11"/>
      <c r="B204" s="11"/>
      <c r="C204" s="11"/>
      <c r="D204" s="11"/>
      <c r="E204" s="12"/>
      <c r="F204" s="12"/>
      <c r="G204" s="12"/>
      <c r="H204" s="12"/>
      <c r="I204" s="12"/>
      <c r="J204" s="12"/>
      <c r="K204" s="12"/>
      <c r="L204" s="12"/>
      <c r="M204" s="11"/>
      <c r="Q204" s="1" t="s">
        <v>361</v>
      </c>
    </row>
    <row r="205" spans="1:48" ht="30" customHeight="1" x14ac:dyDescent="0.3">
      <c r="A205" s="11"/>
      <c r="B205" s="11"/>
      <c r="C205" s="11"/>
      <c r="D205" s="11"/>
      <c r="E205" s="12"/>
      <c r="F205" s="12"/>
      <c r="G205" s="12"/>
      <c r="H205" s="12"/>
      <c r="I205" s="12"/>
      <c r="J205" s="12"/>
      <c r="K205" s="12"/>
      <c r="L205" s="12"/>
      <c r="M205" s="11"/>
      <c r="Q205" s="1" t="s">
        <v>361</v>
      </c>
    </row>
    <row r="206" spans="1:48" ht="30" customHeight="1" x14ac:dyDescent="0.3">
      <c r="A206" s="11"/>
      <c r="B206" s="11"/>
      <c r="C206" s="11"/>
      <c r="D206" s="11"/>
      <c r="E206" s="12"/>
      <c r="F206" s="12"/>
      <c r="G206" s="12"/>
      <c r="H206" s="12"/>
      <c r="I206" s="12"/>
      <c r="J206" s="12"/>
      <c r="K206" s="12"/>
      <c r="L206" s="12"/>
      <c r="M206" s="11"/>
      <c r="Q206" s="1" t="s">
        <v>361</v>
      </c>
    </row>
    <row r="207" spans="1:48" ht="30" customHeight="1" x14ac:dyDescent="0.3">
      <c r="A207" s="11"/>
      <c r="B207" s="11"/>
      <c r="C207" s="11"/>
      <c r="D207" s="11"/>
      <c r="E207" s="12"/>
      <c r="F207" s="12"/>
      <c r="G207" s="12"/>
      <c r="H207" s="12"/>
      <c r="I207" s="12"/>
      <c r="J207" s="12"/>
      <c r="K207" s="12"/>
      <c r="L207" s="12"/>
      <c r="M207" s="11"/>
      <c r="Q207" s="1" t="s">
        <v>361</v>
      </c>
    </row>
    <row r="208" spans="1:48" ht="30" customHeight="1" x14ac:dyDescent="0.3">
      <c r="A208" s="11"/>
      <c r="B208" s="11"/>
      <c r="C208" s="11"/>
      <c r="D208" s="11"/>
      <c r="E208" s="12"/>
      <c r="F208" s="12"/>
      <c r="G208" s="12"/>
      <c r="H208" s="12"/>
      <c r="I208" s="12"/>
      <c r="J208" s="12"/>
      <c r="K208" s="12"/>
      <c r="L208" s="12"/>
      <c r="M208" s="11"/>
      <c r="Q208" s="1" t="s">
        <v>361</v>
      </c>
    </row>
    <row r="209" spans="1:48" ht="30" customHeight="1" x14ac:dyDescent="0.3">
      <c r="A209" s="11"/>
      <c r="B209" s="11"/>
      <c r="C209" s="11"/>
      <c r="D209" s="11"/>
      <c r="E209" s="12"/>
      <c r="F209" s="12"/>
      <c r="G209" s="12"/>
      <c r="H209" s="12"/>
      <c r="I209" s="12"/>
      <c r="J209" s="12"/>
      <c r="K209" s="12"/>
      <c r="L209" s="12"/>
      <c r="M209" s="11"/>
      <c r="Q209" s="1" t="s">
        <v>361</v>
      </c>
    </row>
    <row r="210" spans="1:48" ht="30" customHeight="1" x14ac:dyDescent="0.3">
      <c r="A210" s="11"/>
      <c r="B210" s="11"/>
      <c r="C210" s="11"/>
      <c r="D210" s="11"/>
      <c r="E210" s="12"/>
      <c r="F210" s="12"/>
      <c r="G210" s="12"/>
      <c r="H210" s="12"/>
      <c r="I210" s="12"/>
      <c r="J210" s="12"/>
      <c r="K210" s="12"/>
      <c r="L210" s="12"/>
      <c r="M210" s="11"/>
      <c r="Q210" s="1" t="s">
        <v>361</v>
      </c>
    </row>
    <row r="211" spans="1:48" ht="30" customHeight="1" x14ac:dyDescent="0.3">
      <c r="A211" s="11"/>
      <c r="B211" s="11"/>
      <c r="C211" s="11"/>
      <c r="D211" s="11"/>
      <c r="E211" s="12"/>
      <c r="F211" s="12"/>
      <c r="G211" s="12"/>
      <c r="H211" s="12"/>
      <c r="I211" s="12"/>
      <c r="J211" s="12"/>
      <c r="K211" s="12"/>
      <c r="L211" s="12"/>
      <c r="M211" s="11"/>
      <c r="Q211" s="1" t="s">
        <v>361</v>
      </c>
    </row>
    <row r="212" spans="1:48" ht="30" customHeight="1" x14ac:dyDescent="0.3">
      <c r="A212" s="11"/>
      <c r="B212" s="11"/>
      <c r="C212" s="11"/>
      <c r="D212" s="11"/>
      <c r="E212" s="12"/>
      <c r="F212" s="12"/>
      <c r="G212" s="12"/>
      <c r="H212" s="12"/>
      <c r="I212" s="12"/>
      <c r="J212" s="12"/>
      <c r="K212" s="12"/>
      <c r="L212" s="12"/>
      <c r="M212" s="11"/>
      <c r="Q212" s="1" t="s">
        <v>361</v>
      </c>
    </row>
    <row r="213" spans="1:48" ht="30" customHeight="1" x14ac:dyDescent="0.3">
      <c r="A213" s="11"/>
      <c r="B213" s="11"/>
      <c r="C213" s="11"/>
      <c r="D213" s="11"/>
      <c r="E213" s="12"/>
      <c r="F213" s="12"/>
      <c r="G213" s="12"/>
      <c r="H213" s="12"/>
      <c r="I213" s="12"/>
      <c r="J213" s="12"/>
      <c r="K213" s="12"/>
      <c r="L213" s="12"/>
      <c r="M213" s="11"/>
      <c r="Q213" s="1" t="s">
        <v>361</v>
      </c>
    </row>
    <row r="214" spans="1:48" ht="30" customHeight="1" x14ac:dyDescent="0.3">
      <c r="A214" s="11"/>
      <c r="B214" s="11"/>
      <c r="C214" s="11"/>
      <c r="D214" s="11"/>
      <c r="E214" s="12"/>
      <c r="F214" s="12"/>
      <c r="G214" s="12"/>
      <c r="H214" s="12"/>
      <c r="I214" s="12"/>
      <c r="J214" s="12"/>
      <c r="K214" s="12"/>
      <c r="L214" s="12"/>
      <c r="M214" s="11"/>
      <c r="Q214" s="1" t="s">
        <v>361</v>
      </c>
    </row>
    <row r="215" spans="1:48" ht="30" customHeight="1" x14ac:dyDescent="0.3">
      <c r="A215" s="11"/>
      <c r="B215" s="11"/>
      <c r="C215" s="11"/>
      <c r="D215" s="11"/>
      <c r="E215" s="12"/>
      <c r="F215" s="12"/>
      <c r="G215" s="12"/>
      <c r="H215" s="12"/>
      <c r="I215" s="12"/>
      <c r="J215" s="12"/>
      <c r="K215" s="12"/>
      <c r="L215" s="12"/>
      <c r="M215" s="11"/>
      <c r="Q215" s="1" t="s">
        <v>361</v>
      </c>
    </row>
    <row r="216" spans="1:48" ht="30" customHeight="1" x14ac:dyDescent="0.3">
      <c r="A216" s="11"/>
      <c r="B216" s="11"/>
      <c r="C216" s="11"/>
      <c r="D216" s="11"/>
      <c r="E216" s="12"/>
      <c r="F216" s="12"/>
      <c r="G216" s="12"/>
      <c r="H216" s="12"/>
      <c r="I216" s="12"/>
      <c r="J216" s="12"/>
      <c r="K216" s="12"/>
      <c r="L216" s="12"/>
      <c r="M216" s="11"/>
      <c r="Q216" s="1" t="s">
        <v>361</v>
      </c>
    </row>
    <row r="217" spans="1:48" ht="30" customHeight="1" x14ac:dyDescent="0.3">
      <c r="A217" s="11"/>
      <c r="B217" s="11"/>
      <c r="C217" s="11"/>
      <c r="D217" s="11"/>
      <c r="E217" s="12"/>
      <c r="F217" s="12"/>
      <c r="G217" s="12"/>
      <c r="H217" s="12"/>
      <c r="I217" s="12"/>
      <c r="J217" s="12"/>
      <c r="K217" s="12"/>
      <c r="L217" s="12"/>
      <c r="M217" s="11"/>
      <c r="Q217" s="1" t="s">
        <v>361</v>
      </c>
    </row>
    <row r="218" spans="1:48" ht="30" customHeight="1" x14ac:dyDescent="0.3">
      <c r="A218" s="11"/>
      <c r="B218" s="11"/>
      <c r="C218" s="11"/>
      <c r="D218" s="11"/>
      <c r="E218" s="12"/>
      <c r="F218" s="12"/>
      <c r="G218" s="12"/>
      <c r="H218" s="12"/>
      <c r="I218" s="12"/>
      <c r="J218" s="12"/>
      <c r="K218" s="12"/>
      <c r="L218" s="12"/>
      <c r="M218" s="11"/>
      <c r="Q218" s="1" t="s">
        <v>361</v>
      </c>
    </row>
    <row r="219" spans="1:48" ht="30" customHeight="1" x14ac:dyDescent="0.3">
      <c r="A219" s="13" t="s">
        <v>72</v>
      </c>
      <c r="B219" s="11"/>
      <c r="C219" s="11"/>
      <c r="D219" s="11"/>
      <c r="E219" s="12"/>
      <c r="F219" s="12">
        <f>SUMIF(Q197:Q218,"010109",F197:F218)</f>
        <v>808200</v>
      </c>
      <c r="G219" s="12"/>
      <c r="H219" s="12">
        <f>SUMIF(Q197:Q218,"010109",H197:H218)</f>
        <v>0</v>
      </c>
      <c r="I219" s="12"/>
      <c r="J219" s="12">
        <f>SUMIF(Q197:Q218,"010109",J197:J218)</f>
        <v>0</v>
      </c>
      <c r="K219" s="12"/>
      <c r="L219" s="12">
        <f>SUMIF(Q197:Q218,"010109",L197:L218)</f>
        <v>808200</v>
      </c>
      <c r="M219" s="11"/>
      <c r="N219" t="s">
        <v>73</v>
      </c>
    </row>
    <row r="220" spans="1:48" ht="30" customHeight="1" x14ac:dyDescent="0.3">
      <c r="A220" s="13" t="s">
        <v>369</v>
      </c>
      <c r="B220" s="13" t="s">
        <v>52</v>
      </c>
      <c r="C220" s="11"/>
      <c r="D220" s="11"/>
      <c r="E220" s="12"/>
      <c r="F220" s="12"/>
      <c r="G220" s="12"/>
      <c r="H220" s="12"/>
      <c r="I220" s="12"/>
      <c r="J220" s="12"/>
      <c r="K220" s="12"/>
      <c r="L220" s="12"/>
      <c r="M220" s="11"/>
      <c r="Q220" s="1" t="s">
        <v>370</v>
      </c>
    </row>
    <row r="221" spans="1:48" ht="30" customHeight="1" x14ac:dyDescent="0.3">
      <c r="A221" s="13" t="s">
        <v>372</v>
      </c>
      <c r="B221" s="13" t="s">
        <v>373</v>
      </c>
      <c r="C221" s="13" t="s">
        <v>374</v>
      </c>
      <c r="D221" s="11">
        <v>1</v>
      </c>
      <c r="E221" s="12">
        <f>TRUNC(단가대비표!O62,0)</f>
        <v>0</v>
      </c>
      <c r="F221" s="12">
        <f t="shared" ref="F221:F229" si="25">TRUNC(E221*D221, 0)</f>
        <v>0</v>
      </c>
      <c r="G221" s="12">
        <f>TRUNC(단가대비표!P62,0)</f>
        <v>0</v>
      </c>
      <c r="H221" s="12">
        <f t="shared" ref="H221:H229" si="26">TRUNC(G221*D221, 0)</f>
        <v>0</v>
      </c>
      <c r="I221" s="12">
        <f>TRUNC(단가대비표!V62,0)</f>
        <v>48021</v>
      </c>
      <c r="J221" s="12">
        <f t="shared" ref="J221:J229" si="27">TRUNC(I221*D221, 0)</f>
        <v>48021</v>
      </c>
      <c r="K221" s="12">
        <f t="shared" ref="K221:K229" si="28">TRUNC(E221+G221+I221, 0)</f>
        <v>48021</v>
      </c>
      <c r="L221" s="12">
        <f t="shared" ref="L221:L229" si="29">TRUNC(F221+H221+J221, 0)</f>
        <v>48021</v>
      </c>
      <c r="M221" s="13" t="s">
        <v>52</v>
      </c>
      <c r="N221" s="1" t="s">
        <v>375</v>
      </c>
      <c r="O221" s="1" t="s">
        <v>52</v>
      </c>
      <c r="P221" s="1" t="s">
        <v>52</v>
      </c>
      <c r="Q221" s="1" t="s">
        <v>370</v>
      </c>
      <c r="R221" s="1" t="s">
        <v>64</v>
      </c>
      <c r="S221" s="1" t="s">
        <v>64</v>
      </c>
      <c r="T221" s="1" t="s">
        <v>63</v>
      </c>
      <c r="AR221" s="1" t="s">
        <v>52</v>
      </c>
      <c r="AS221" s="1" t="s">
        <v>52</v>
      </c>
      <c r="AU221" s="1" t="s">
        <v>376</v>
      </c>
      <c r="AV221">
        <v>55</v>
      </c>
    </row>
    <row r="222" spans="1:48" ht="30" customHeight="1" x14ac:dyDescent="0.3">
      <c r="A222" s="13" t="s">
        <v>377</v>
      </c>
      <c r="B222" s="13" t="s">
        <v>378</v>
      </c>
      <c r="C222" s="13" t="s">
        <v>374</v>
      </c>
      <c r="D222" s="11">
        <v>0.5</v>
      </c>
      <c r="E222" s="12">
        <f>TRUNC(단가대비표!O63,0)</f>
        <v>0</v>
      </c>
      <c r="F222" s="12">
        <f t="shared" si="25"/>
        <v>0</v>
      </c>
      <c r="G222" s="12">
        <f>TRUNC(단가대비표!P63,0)</f>
        <v>0</v>
      </c>
      <c r="H222" s="12">
        <f t="shared" si="26"/>
        <v>0</v>
      </c>
      <c r="I222" s="12">
        <f>TRUNC(단가대비표!V63,0)</f>
        <v>68563</v>
      </c>
      <c r="J222" s="12">
        <f t="shared" si="27"/>
        <v>34281</v>
      </c>
      <c r="K222" s="12">
        <f t="shared" si="28"/>
        <v>68563</v>
      </c>
      <c r="L222" s="12">
        <f t="shared" si="29"/>
        <v>34281</v>
      </c>
      <c r="M222" s="13" t="s">
        <v>52</v>
      </c>
      <c r="N222" s="1" t="s">
        <v>379</v>
      </c>
      <c r="O222" s="1" t="s">
        <v>52</v>
      </c>
      <c r="P222" s="1" t="s">
        <v>52</v>
      </c>
      <c r="Q222" s="1" t="s">
        <v>370</v>
      </c>
      <c r="R222" s="1" t="s">
        <v>64</v>
      </c>
      <c r="S222" s="1" t="s">
        <v>64</v>
      </c>
      <c r="T222" s="1" t="s">
        <v>63</v>
      </c>
      <c r="AR222" s="1" t="s">
        <v>52</v>
      </c>
      <c r="AS222" s="1" t="s">
        <v>52</v>
      </c>
      <c r="AU222" s="1" t="s">
        <v>380</v>
      </c>
      <c r="AV222">
        <v>56</v>
      </c>
    </row>
    <row r="223" spans="1:48" ht="30" customHeight="1" x14ac:dyDescent="0.3">
      <c r="A223" s="13" t="s">
        <v>377</v>
      </c>
      <c r="B223" s="13" t="s">
        <v>381</v>
      </c>
      <c r="C223" s="13" t="s">
        <v>374</v>
      </c>
      <c r="D223" s="11">
        <v>2</v>
      </c>
      <c r="E223" s="12">
        <f>TRUNC(단가대비표!O64,0)</f>
        <v>0</v>
      </c>
      <c r="F223" s="12">
        <f t="shared" si="25"/>
        <v>0</v>
      </c>
      <c r="G223" s="12">
        <f>TRUNC(단가대비표!P64,0)</f>
        <v>0</v>
      </c>
      <c r="H223" s="12">
        <f t="shared" si="26"/>
        <v>0</v>
      </c>
      <c r="I223" s="12">
        <f>TRUNC(단가대비표!V64,0)</f>
        <v>168424</v>
      </c>
      <c r="J223" s="12">
        <f t="shared" si="27"/>
        <v>336848</v>
      </c>
      <c r="K223" s="12">
        <f t="shared" si="28"/>
        <v>168424</v>
      </c>
      <c r="L223" s="12">
        <f t="shared" si="29"/>
        <v>336848</v>
      </c>
      <c r="M223" s="13" t="s">
        <v>52</v>
      </c>
      <c r="N223" s="1" t="s">
        <v>382</v>
      </c>
      <c r="O223" s="1" t="s">
        <v>52</v>
      </c>
      <c r="P223" s="1" t="s">
        <v>52</v>
      </c>
      <c r="Q223" s="1" t="s">
        <v>370</v>
      </c>
      <c r="R223" s="1" t="s">
        <v>64</v>
      </c>
      <c r="S223" s="1" t="s">
        <v>64</v>
      </c>
      <c r="T223" s="1" t="s">
        <v>63</v>
      </c>
      <c r="AR223" s="1" t="s">
        <v>52</v>
      </c>
      <c r="AS223" s="1" t="s">
        <v>52</v>
      </c>
      <c r="AU223" s="1" t="s">
        <v>383</v>
      </c>
      <c r="AV223">
        <v>57</v>
      </c>
    </row>
    <row r="224" spans="1:48" ht="30" customHeight="1" x14ac:dyDescent="0.3">
      <c r="A224" s="13" t="s">
        <v>377</v>
      </c>
      <c r="B224" s="13" t="s">
        <v>384</v>
      </c>
      <c r="C224" s="13" t="s">
        <v>374</v>
      </c>
      <c r="D224" s="11">
        <v>1.5</v>
      </c>
      <c r="E224" s="12">
        <f>TRUNC(단가대비표!O65,0)</f>
        <v>0</v>
      </c>
      <c r="F224" s="12">
        <f t="shared" si="25"/>
        <v>0</v>
      </c>
      <c r="G224" s="12">
        <f>TRUNC(단가대비표!P65,0)</f>
        <v>0</v>
      </c>
      <c r="H224" s="12">
        <f t="shared" si="26"/>
        <v>0</v>
      </c>
      <c r="I224" s="12">
        <f>TRUNC(단가대비표!V65,0)</f>
        <v>173154</v>
      </c>
      <c r="J224" s="12">
        <f t="shared" si="27"/>
        <v>259731</v>
      </c>
      <c r="K224" s="12">
        <f t="shared" si="28"/>
        <v>173154</v>
      </c>
      <c r="L224" s="12">
        <f t="shared" si="29"/>
        <v>259731</v>
      </c>
      <c r="M224" s="13" t="s">
        <v>52</v>
      </c>
      <c r="N224" s="1" t="s">
        <v>385</v>
      </c>
      <c r="O224" s="1" t="s">
        <v>52</v>
      </c>
      <c r="P224" s="1" t="s">
        <v>52</v>
      </c>
      <c r="Q224" s="1" t="s">
        <v>370</v>
      </c>
      <c r="R224" s="1" t="s">
        <v>64</v>
      </c>
      <c r="S224" s="1" t="s">
        <v>64</v>
      </c>
      <c r="T224" s="1" t="s">
        <v>63</v>
      </c>
      <c r="AR224" s="1" t="s">
        <v>52</v>
      </c>
      <c r="AS224" s="1" t="s">
        <v>52</v>
      </c>
      <c r="AU224" s="1" t="s">
        <v>386</v>
      </c>
      <c r="AV224">
        <v>58</v>
      </c>
    </row>
    <row r="225" spans="1:48" ht="30" customHeight="1" x14ac:dyDescent="0.3">
      <c r="A225" s="13" t="s">
        <v>387</v>
      </c>
      <c r="B225" s="13" t="s">
        <v>388</v>
      </c>
      <c r="C225" s="13" t="s">
        <v>374</v>
      </c>
      <c r="D225" s="11">
        <v>1</v>
      </c>
      <c r="E225" s="12">
        <f>TRUNC(단가대비표!O66,0)</f>
        <v>0</v>
      </c>
      <c r="F225" s="12">
        <f t="shared" si="25"/>
        <v>0</v>
      </c>
      <c r="G225" s="12">
        <f>TRUNC(단가대비표!P66,0)</f>
        <v>0</v>
      </c>
      <c r="H225" s="12">
        <f t="shared" si="26"/>
        <v>0</v>
      </c>
      <c r="I225" s="12">
        <f>TRUNC(단가대비표!V66,0)</f>
        <v>269000</v>
      </c>
      <c r="J225" s="12">
        <f t="shared" si="27"/>
        <v>269000</v>
      </c>
      <c r="K225" s="12">
        <f t="shared" si="28"/>
        <v>269000</v>
      </c>
      <c r="L225" s="12">
        <f t="shared" si="29"/>
        <v>269000</v>
      </c>
      <c r="M225" s="13" t="s">
        <v>389</v>
      </c>
      <c r="N225" s="1" t="s">
        <v>390</v>
      </c>
      <c r="O225" s="1" t="s">
        <v>52</v>
      </c>
      <c r="P225" s="1" t="s">
        <v>52</v>
      </c>
      <c r="Q225" s="1" t="s">
        <v>370</v>
      </c>
      <c r="R225" s="1" t="s">
        <v>64</v>
      </c>
      <c r="S225" s="1" t="s">
        <v>64</v>
      </c>
      <c r="T225" s="1" t="s">
        <v>63</v>
      </c>
      <c r="AR225" s="1" t="s">
        <v>52</v>
      </c>
      <c r="AS225" s="1" t="s">
        <v>52</v>
      </c>
      <c r="AU225" s="1" t="s">
        <v>391</v>
      </c>
      <c r="AV225">
        <v>59</v>
      </c>
    </row>
    <row r="226" spans="1:48" ht="30" customHeight="1" x14ac:dyDescent="0.3">
      <c r="A226" s="13" t="s">
        <v>392</v>
      </c>
      <c r="B226" s="13" t="s">
        <v>52</v>
      </c>
      <c r="C226" s="13" t="s">
        <v>374</v>
      </c>
      <c r="D226" s="11">
        <v>1</v>
      </c>
      <c r="E226" s="12">
        <f>TRUNC(단가대비표!O67,0)</f>
        <v>0</v>
      </c>
      <c r="F226" s="12">
        <f t="shared" si="25"/>
        <v>0</v>
      </c>
      <c r="G226" s="12">
        <f>TRUNC(단가대비표!P67,0)</f>
        <v>0</v>
      </c>
      <c r="H226" s="12">
        <f t="shared" si="26"/>
        <v>0</v>
      </c>
      <c r="I226" s="12">
        <f>TRUNC(단가대비표!V67,0)</f>
        <v>3520</v>
      </c>
      <c r="J226" s="12">
        <f t="shared" si="27"/>
        <v>3520</v>
      </c>
      <c r="K226" s="12">
        <f t="shared" si="28"/>
        <v>3520</v>
      </c>
      <c r="L226" s="12">
        <f t="shared" si="29"/>
        <v>3520</v>
      </c>
      <c r="M226" s="13" t="s">
        <v>52</v>
      </c>
      <c r="N226" s="1" t="s">
        <v>393</v>
      </c>
      <c r="O226" s="1" t="s">
        <v>52</v>
      </c>
      <c r="P226" s="1" t="s">
        <v>52</v>
      </c>
      <c r="Q226" s="1" t="s">
        <v>370</v>
      </c>
      <c r="R226" s="1" t="s">
        <v>64</v>
      </c>
      <c r="S226" s="1" t="s">
        <v>64</v>
      </c>
      <c r="T226" s="1" t="s">
        <v>63</v>
      </c>
      <c r="AR226" s="1" t="s">
        <v>52</v>
      </c>
      <c r="AS226" s="1" t="s">
        <v>52</v>
      </c>
      <c r="AU226" s="1" t="s">
        <v>394</v>
      </c>
      <c r="AV226">
        <v>60</v>
      </c>
    </row>
    <row r="227" spans="1:48" ht="30" customHeight="1" x14ac:dyDescent="0.3">
      <c r="A227" s="13" t="s">
        <v>395</v>
      </c>
      <c r="B227" s="13" t="s">
        <v>52</v>
      </c>
      <c r="C227" s="13" t="s">
        <v>374</v>
      </c>
      <c r="D227" s="11">
        <v>4</v>
      </c>
      <c r="E227" s="12">
        <f>TRUNC(단가대비표!O68,0)</f>
        <v>0</v>
      </c>
      <c r="F227" s="12">
        <f t="shared" si="25"/>
        <v>0</v>
      </c>
      <c r="G227" s="12">
        <f>TRUNC(단가대비표!P68,0)</f>
        <v>0</v>
      </c>
      <c r="H227" s="12">
        <f t="shared" si="26"/>
        <v>0</v>
      </c>
      <c r="I227" s="12">
        <f>TRUNC(단가대비표!V68,0)</f>
        <v>5810</v>
      </c>
      <c r="J227" s="12">
        <f t="shared" si="27"/>
        <v>23240</v>
      </c>
      <c r="K227" s="12">
        <f t="shared" si="28"/>
        <v>5810</v>
      </c>
      <c r="L227" s="12">
        <f t="shared" si="29"/>
        <v>23240</v>
      </c>
      <c r="M227" s="13" t="s">
        <v>52</v>
      </c>
      <c r="N227" s="1" t="s">
        <v>396</v>
      </c>
      <c r="O227" s="1" t="s">
        <v>52</v>
      </c>
      <c r="P227" s="1" t="s">
        <v>52</v>
      </c>
      <c r="Q227" s="1" t="s">
        <v>370</v>
      </c>
      <c r="R227" s="1" t="s">
        <v>64</v>
      </c>
      <c r="S227" s="1" t="s">
        <v>64</v>
      </c>
      <c r="T227" s="1" t="s">
        <v>63</v>
      </c>
      <c r="AR227" s="1" t="s">
        <v>52</v>
      </c>
      <c r="AS227" s="1" t="s">
        <v>52</v>
      </c>
      <c r="AU227" s="1" t="s">
        <v>397</v>
      </c>
      <c r="AV227">
        <v>61</v>
      </c>
    </row>
    <row r="228" spans="1:48" ht="30" customHeight="1" x14ac:dyDescent="0.3">
      <c r="A228" s="13" t="s">
        <v>398</v>
      </c>
      <c r="B228" s="13" t="s">
        <v>399</v>
      </c>
      <c r="C228" s="13" t="s">
        <v>374</v>
      </c>
      <c r="D228" s="11">
        <v>1</v>
      </c>
      <c r="E228" s="12">
        <f>TRUNC(단가대비표!O69,0)</f>
        <v>0</v>
      </c>
      <c r="F228" s="12">
        <f t="shared" si="25"/>
        <v>0</v>
      </c>
      <c r="G228" s="12">
        <f>TRUNC(단가대비표!P69,0)</f>
        <v>0</v>
      </c>
      <c r="H228" s="12">
        <f t="shared" si="26"/>
        <v>0</v>
      </c>
      <c r="I228" s="12">
        <f>TRUNC(단가대비표!V69,0)</f>
        <v>15990</v>
      </c>
      <c r="J228" s="12">
        <f t="shared" si="27"/>
        <v>15990</v>
      </c>
      <c r="K228" s="12">
        <f t="shared" si="28"/>
        <v>15990</v>
      </c>
      <c r="L228" s="12">
        <f t="shared" si="29"/>
        <v>15990</v>
      </c>
      <c r="M228" s="13" t="s">
        <v>52</v>
      </c>
      <c r="N228" s="1" t="s">
        <v>400</v>
      </c>
      <c r="O228" s="1" t="s">
        <v>52</v>
      </c>
      <c r="P228" s="1" t="s">
        <v>52</v>
      </c>
      <c r="Q228" s="1" t="s">
        <v>370</v>
      </c>
      <c r="R228" s="1" t="s">
        <v>64</v>
      </c>
      <c r="S228" s="1" t="s">
        <v>64</v>
      </c>
      <c r="T228" s="1" t="s">
        <v>63</v>
      </c>
      <c r="AR228" s="1" t="s">
        <v>52</v>
      </c>
      <c r="AS228" s="1" t="s">
        <v>52</v>
      </c>
      <c r="AU228" s="1" t="s">
        <v>401</v>
      </c>
      <c r="AV228">
        <v>62</v>
      </c>
    </row>
    <row r="229" spans="1:48" ht="30" customHeight="1" x14ac:dyDescent="0.3">
      <c r="A229" s="13" t="s">
        <v>402</v>
      </c>
      <c r="B229" s="13" t="s">
        <v>403</v>
      </c>
      <c r="C229" s="13" t="s">
        <v>374</v>
      </c>
      <c r="D229" s="11">
        <v>4</v>
      </c>
      <c r="E229" s="12">
        <f>TRUNC(단가대비표!O70,0)</f>
        <v>0</v>
      </c>
      <c r="F229" s="12">
        <f t="shared" si="25"/>
        <v>0</v>
      </c>
      <c r="G229" s="12">
        <f>TRUNC(단가대비표!P70,0)</f>
        <v>0</v>
      </c>
      <c r="H229" s="12">
        <f t="shared" si="26"/>
        <v>0</v>
      </c>
      <c r="I229" s="12">
        <f>TRUNC(단가대비표!V70,0)</f>
        <v>56690</v>
      </c>
      <c r="J229" s="12">
        <f t="shared" si="27"/>
        <v>226760</v>
      </c>
      <c r="K229" s="12">
        <f t="shared" si="28"/>
        <v>56690</v>
      </c>
      <c r="L229" s="12">
        <f t="shared" si="29"/>
        <v>226760</v>
      </c>
      <c r="M229" s="13" t="s">
        <v>52</v>
      </c>
      <c r="N229" s="1" t="s">
        <v>404</v>
      </c>
      <c r="O229" s="1" t="s">
        <v>52</v>
      </c>
      <c r="P229" s="1" t="s">
        <v>52</v>
      </c>
      <c r="Q229" s="1" t="s">
        <v>370</v>
      </c>
      <c r="R229" s="1" t="s">
        <v>64</v>
      </c>
      <c r="S229" s="1" t="s">
        <v>64</v>
      </c>
      <c r="T229" s="1" t="s">
        <v>63</v>
      </c>
      <c r="AR229" s="1" t="s">
        <v>52</v>
      </c>
      <c r="AS229" s="1" t="s">
        <v>52</v>
      </c>
      <c r="AU229" s="1" t="s">
        <v>405</v>
      </c>
      <c r="AV229">
        <v>63</v>
      </c>
    </row>
    <row r="230" spans="1:48" ht="30" customHeight="1" x14ac:dyDescent="0.3">
      <c r="A230" s="11"/>
      <c r="B230" s="11"/>
      <c r="C230" s="11"/>
      <c r="D230" s="11"/>
      <c r="E230" s="12"/>
      <c r="F230" s="12"/>
      <c r="G230" s="12"/>
      <c r="H230" s="12"/>
      <c r="I230" s="12"/>
      <c r="J230" s="12"/>
      <c r="K230" s="12"/>
      <c r="L230" s="12"/>
      <c r="M230" s="11"/>
      <c r="Q230" s="1" t="s">
        <v>370</v>
      </c>
    </row>
    <row r="231" spans="1:48" ht="30" customHeight="1" x14ac:dyDescent="0.3">
      <c r="A231" s="11"/>
      <c r="B231" s="11"/>
      <c r="C231" s="11"/>
      <c r="D231" s="11"/>
      <c r="E231" s="12"/>
      <c r="F231" s="12"/>
      <c r="G231" s="12"/>
      <c r="H231" s="12"/>
      <c r="I231" s="12"/>
      <c r="J231" s="12"/>
      <c r="K231" s="12"/>
      <c r="L231" s="12"/>
      <c r="M231" s="11"/>
      <c r="Q231" s="1" t="s">
        <v>370</v>
      </c>
    </row>
    <row r="232" spans="1:48" ht="30" customHeight="1" x14ac:dyDescent="0.3">
      <c r="A232" s="11"/>
      <c r="B232" s="11"/>
      <c r="C232" s="11"/>
      <c r="D232" s="11"/>
      <c r="E232" s="12"/>
      <c r="F232" s="12"/>
      <c r="G232" s="12"/>
      <c r="H232" s="12"/>
      <c r="I232" s="12"/>
      <c r="J232" s="12"/>
      <c r="K232" s="12"/>
      <c r="L232" s="12"/>
      <c r="M232" s="11"/>
      <c r="Q232" s="1" t="s">
        <v>370</v>
      </c>
    </row>
    <row r="233" spans="1:48" ht="30" customHeight="1" x14ac:dyDescent="0.3">
      <c r="A233" s="11"/>
      <c r="B233" s="11"/>
      <c r="C233" s="11"/>
      <c r="D233" s="11"/>
      <c r="E233" s="12"/>
      <c r="F233" s="12"/>
      <c r="G233" s="12"/>
      <c r="H233" s="12"/>
      <c r="I233" s="12"/>
      <c r="J233" s="12"/>
      <c r="K233" s="12"/>
      <c r="L233" s="12"/>
      <c r="M233" s="11"/>
      <c r="Q233" s="1" t="s">
        <v>370</v>
      </c>
    </row>
    <row r="234" spans="1:48" ht="30" customHeight="1" x14ac:dyDescent="0.3">
      <c r="A234" s="11"/>
      <c r="B234" s="11"/>
      <c r="C234" s="11"/>
      <c r="D234" s="11"/>
      <c r="E234" s="12"/>
      <c r="F234" s="12"/>
      <c r="G234" s="12"/>
      <c r="H234" s="12"/>
      <c r="I234" s="12"/>
      <c r="J234" s="12"/>
      <c r="K234" s="12"/>
      <c r="L234" s="12"/>
      <c r="M234" s="11"/>
      <c r="Q234" s="1" t="s">
        <v>370</v>
      </c>
    </row>
    <row r="235" spans="1:48" ht="30" customHeight="1" x14ac:dyDescent="0.3">
      <c r="A235" s="11"/>
      <c r="B235" s="11"/>
      <c r="C235" s="11"/>
      <c r="D235" s="11"/>
      <c r="E235" s="12"/>
      <c r="F235" s="12"/>
      <c r="G235" s="12"/>
      <c r="H235" s="12"/>
      <c r="I235" s="12"/>
      <c r="J235" s="12"/>
      <c r="K235" s="12"/>
      <c r="L235" s="12"/>
      <c r="M235" s="11"/>
      <c r="Q235" s="1" t="s">
        <v>370</v>
      </c>
    </row>
    <row r="236" spans="1:48" ht="30" customHeight="1" x14ac:dyDescent="0.3">
      <c r="A236" s="11"/>
      <c r="B236" s="11"/>
      <c r="C236" s="11"/>
      <c r="D236" s="11"/>
      <c r="E236" s="12"/>
      <c r="F236" s="12"/>
      <c r="G236" s="12"/>
      <c r="H236" s="12"/>
      <c r="I236" s="12"/>
      <c r="J236" s="12"/>
      <c r="K236" s="12"/>
      <c r="L236" s="12"/>
      <c r="M236" s="11"/>
      <c r="Q236" s="1" t="s">
        <v>370</v>
      </c>
    </row>
    <row r="237" spans="1:48" ht="30" customHeight="1" x14ac:dyDescent="0.3">
      <c r="A237" s="11"/>
      <c r="B237" s="11"/>
      <c r="C237" s="11"/>
      <c r="D237" s="11"/>
      <c r="E237" s="12"/>
      <c r="F237" s="12"/>
      <c r="G237" s="12"/>
      <c r="H237" s="12"/>
      <c r="I237" s="12"/>
      <c r="J237" s="12"/>
      <c r="K237" s="12"/>
      <c r="L237" s="12"/>
      <c r="M237" s="11"/>
      <c r="Q237" s="1" t="s">
        <v>370</v>
      </c>
    </row>
    <row r="238" spans="1:48" ht="30" customHeight="1" x14ac:dyDescent="0.3">
      <c r="A238" s="11"/>
      <c r="B238" s="11"/>
      <c r="C238" s="11"/>
      <c r="D238" s="11"/>
      <c r="E238" s="12"/>
      <c r="F238" s="12"/>
      <c r="G238" s="12"/>
      <c r="H238" s="12"/>
      <c r="I238" s="12"/>
      <c r="J238" s="12"/>
      <c r="K238" s="12"/>
      <c r="L238" s="12"/>
      <c r="M238" s="11"/>
      <c r="Q238" s="1" t="s">
        <v>370</v>
      </c>
    </row>
    <row r="239" spans="1:48" ht="30" customHeight="1" x14ac:dyDescent="0.3">
      <c r="A239" s="11"/>
      <c r="B239" s="11"/>
      <c r="C239" s="11"/>
      <c r="D239" s="11"/>
      <c r="E239" s="12"/>
      <c r="F239" s="12"/>
      <c r="G239" s="12"/>
      <c r="H239" s="12"/>
      <c r="I239" s="12"/>
      <c r="J239" s="12"/>
      <c r="K239" s="12"/>
      <c r="L239" s="12"/>
      <c r="M239" s="11"/>
      <c r="Q239" s="1" t="s">
        <v>370</v>
      </c>
    </row>
    <row r="240" spans="1:48" ht="30" customHeight="1" x14ac:dyDescent="0.3">
      <c r="A240" s="11"/>
      <c r="B240" s="11"/>
      <c r="C240" s="11"/>
      <c r="D240" s="11"/>
      <c r="E240" s="12"/>
      <c r="F240" s="12"/>
      <c r="G240" s="12"/>
      <c r="H240" s="12"/>
      <c r="I240" s="12"/>
      <c r="J240" s="12"/>
      <c r="K240" s="12"/>
      <c r="L240" s="12"/>
      <c r="M240" s="11"/>
      <c r="Q240" s="1" t="s">
        <v>370</v>
      </c>
    </row>
    <row r="241" spans="1:48" ht="30" customHeight="1" x14ac:dyDescent="0.3">
      <c r="A241" s="11"/>
      <c r="B241" s="11"/>
      <c r="C241" s="11"/>
      <c r="D241" s="11"/>
      <c r="E241" s="12"/>
      <c r="F241" s="12"/>
      <c r="G241" s="12"/>
      <c r="H241" s="12"/>
      <c r="I241" s="12"/>
      <c r="J241" s="12"/>
      <c r="K241" s="12"/>
      <c r="L241" s="12"/>
      <c r="M241" s="11"/>
      <c r="Q241" s="1" t="s">
        <v>370</v>
      </c>
    </row>
    <row r="242" spans="1:48" ht="30" customHeight="1" x14ac:dyDescent="0.3">
      <c r="A242" s="11"/>
      <c r="B242" s="11"/>
      <c r="C242" s="11"/>
      <c r="D242" s="11"/>
      <c r="E242" s="12"/>
      <c r="F242" s="12"/>
      <c r="G242" s="12"/>
      <c r="H242" s="12"/>
      <c r="I242" s="12"/>
      <c r="J242" s="12"/>
      <c r="K242" s="12"/>
      <c r="L242" s="12"/>
      <c r="M242" s="11"/>
      <c r="Q242" s="1" t="s">
        <v>370</v>
      </c>
    </row>
    <row r="243" spans="1:48" ht="30" customHeight="1" x14ac:dyDescent="0.3">
      <c r="A243" s="13" t="s">
        <v>72</v>
      </c>
      <c r="B243" s="11"/>
      <c r="C243" s="11"/>
      <c r="D243" s="11"/>
      <c r="E243" s="12"/>
      <c r="F243" s="12">
        <f>SUMIF(Q221:Q242,"010110",F221:F242)</f>
        <v>0</v>
      </c>
      <c r="G243" s="12"/>
      <c r="H243" s="12">
        <f>SUMIF(Q221:Q242,"010110",H221:H242)</f>
        <v>0</v>
      </c>
      <c r="I243" s="12"/>
      <c r="J243" s="12">
        <f>SUMIF(Q221:Q242,"010110",J221:J242)</f>
        <v>1217391</v>
      </c>
      <c r="K243" s="12"/>
      <c r="L243" s="12">
        <f>SUMIF(Q221:Q242,"010110",L221:L242)</f>
        <v>1217391</v>
      </c>
      <c r="M243" s="11"/>
      <c r="N243" t="s">
        <v>73</v>
      </c>
    </row>
    <row r="244" spans="1:48" ht="30" customHeight="1" x14ac:dyDescent="0.3">
      <c r="A244" s="13" t="s">
        <v>406</v>
      </c>
      <c r="B244" s="13" t="s">
        <v>52</v>
      </c>
      <c r="C244" s="11"/>
      <c r="D244" s="11"/>
      <c r="E244" s="12"/>
      <c r="F244" s="12"/>
      <c r="G244" s="12"/>
      <c r="H244" s="12"/>
      <c r="I244" s="12"/>
      <c r="J244" s="12"/>
      <c r="K244" s="12"/>
      <c r="L244" s="12"/>
      <c r="M244" s="11"/>
      <c r="Q244" s="1" t="s">
        <v>407</v>
      </c>
    </row>
    <row r="245" spans="1:48" ht="30" customHeight="1" x14ac:dyDescent="0.3">
      <c r="A245" s="13" t="s">
        <v>409</v>
      </c>
      <c r="B245" s="13" t="s">
        <v>410</v>
      </c>
      <c r="C245" s="13" t="s">
        <v>411</v>
      </c>
      <c r="D245" s="11">
        <v>1</v>
      </c>
      <c r="E245" s="12">
        <f>TRUNC(단가대비표!O116,0)</f>
        <v>3100000</v>
      </c>
      <c r="F245" s="12">
        <f>TRUNC(E245*D245, 0)</f>
        <v>3100000</v>
      </c>
      <c r="G245" s="12">
        <f>TRUNC(단가대비표!P116,0)</f>
        <v>0</v>
      </c>
      <c r="H245" s="12">
        <f>TRUNC(G245*D245, 0)</f>
        <v>0</v>
      </c>
      <c r="I245" s="12">
        <f>TRUNC(단가대비표!V116,0)</f>
        <v>0</v>
      </c>
      <c r="J245" s="12">
        <f>TRUNC(I245*D245, 0)</f>
        <v>0</v>
      </c>
      <c r="K245" s="12">
        <f>TRUNC(E245+G245+I245, 0)</f>
        <v>3100000</v>
      </c>
      <c r="L245" s="12">
        <f>TRUNC(F245+H245+J245, 0)</f>
        <v>3100000</v>
      </c>
      <c r="M245" s="13" t="s">
        <v>52</v>
      </c>
      <c r="N245" s="1" t="s">
        <v>412</v>
      </c>
      <c r="O245" s="1" t="s">
        <v>52</v>
      </c>
      <c r="P245" s="1" t="s">
        <v>52</v>
      </c>
      <c r="Q245" s="1" t="s">
        <v>407</v>
      </c>
      <c r="R245" s="1" t="s">
        <v>64</v>
      </c>
      <c r="S245" s="1" t="s">
        <v>64</v>
      </c>
      <c r="T245" s="1" t="s">
        <v>63</v>
      </c>
      <c r="AR245" s="1" t="s">
        <v>52</v>
      </c>
      <c r="AS245" s="1" t="s">
        <v>52</v>
      </c>
      <c r="AU245" s="1" t="s">
        <v>413</v>
      </c>
      <c r="AV245">
        <v>96</v>
      </c>
    </row>
    <row r="246" spans="1:48" ht="30" customHeight="1" x14ac:dyDescent="0.3">
      <c r="A246" s="13" t="s">
        <v>414</v>
      </c>
      <c r="B246" s="13" t="s">
        <v>415</v>
      </c>
      <c r="C246" s="13" t="s">
        <v>411</v>
      </c>
      <c r="D246" s="11">
        <v>1</v>
      </c>
      <c r="E246" s="12">
        <f>TRUNC(단가대비표!O117,0)</f>
        <v>2550000</v>
      </c>
      <c r="F246" s="12">
        <f>TRUNC(E246*D246, 0)</f>
        <v>2550000</v>
      </c>
      <c r="G246" s="12">
        <f>TRUNC(단가대비표!P117,0)</f>
        <v>0</v>
      </c>
      <c r="H246" s="12">
        <f>TRUNC(G246*D246, 0)</f>
        <v>0</v>
      </c>
      <c r="I246" s="12">
        <f>TRUNC(단가대비표!V117,0)</f>
        <v>0</v>
      </c>
      <c r="J246" s="12">
        <f>TRUNC(I246*D246, 0)</f>
        <v>0</v>
      </c>
      <c r="K246" s="12">
        <f>TRUNC(E246+G246+I246, 0)</f>
        <v>2550000</v>
      </c>
      <c r="L246" s="12">
        <f>TRUNC(F246+H246+J246, 0)</f>
        <v>2550000</v>
      </c>
      <c r="M246" s="13" t="s">
        <v>52</v>
      </c>
      <c r="N246" s="1" t="s">
        <v>416</v>
      </c>
      <c r="O246" s="1" t="s">
        <v>52</v>
      </c>
      <c r="P246" s="1" t="s">
        <v>52</v>
      </c>
      <c r="Q246" s="1" t="s">
        <v>407</v>
      </c>
      <c r="R246" s="1" t="s">
        <v>64</v>
      </c>
      <c r="S246" s="1" t="s">
        <v>64</v>
      </c>
      <c r="T246" s="1" t="s">
        <v>63</v>
      </c>
      <c r="AR246" s="1" t="s">
        <v>52</v>
      </c>
      <c r="AS246" s="1" t="s">
        <v>52</v>
      </c>
      <c r="AU246" s="1" t="s">
        <v>417</v>
      </c>
      <c r="AV246">
        <v>97</v>
      </c>
    </row>
    <row r="247" spans="1:48" ht="30" customHeight="1" x14ac:dyDescent="0.3">
      <c r="A247" s="11"/>
      <c r="B247" s="11"/>
      <c r="C247" s="11"/>
      <c r="D247" s="11"/>
      <c r="E247" s="12"/>
      <c r="F247" s="12"/>
      <c r="G247" s="12"/>
      <c r="H247" s="12"/>
      <c r="I247" s="12"/>
      <c r="J247" s="12"/>
      <c r="K247" s="12"/>
      <c r="L247" s="12"/>
      <c r="M247" s="11"/>
      <c r="Q247" s="1" t="s">
        <v>407</v>
      </c>
    </row>
    <row r="248" spans="1:48" ht="30" customHeight="1" x14ac:dyDescent="0.3">
      <c r="A248" s="11"/>
      <c r="B248" s="11"/>
      <c r="C248" s="11"/>
      <c r="D248" s="11"/>
      <c r="E248" s="12"/>
      <c r="F248" s="12"/>
      <c r="G248" s="12"/>
      <c r="H248" s="12"/>
      <c r="I248" s="12"/>
      <c r="J248" s="12"/>
      <c r="K248" s="12"/>
      <c r="L248" s="12"/>
      <c r="M248" s="11"/>
      <c r="Q248" s="1" t="s">
        <v>407</v>
      </c>
    </row>
    <row r="249" spans="1:48" ht="30" customHeight="1" x14ac:dyDescent="0.3">
      <c r="A249" s="11"/>
      <c r="B249" s="11"/>
      <c r="C249" s="11"/>
      <c r="D249" s="11"/>
      <c r="E249" s="12"/>
      <c r="F249" s="12"/>
      <c r="G249" s="12"/>
      <c r="H249" s="12"/>
      <c r="I249" s="12"/>
      <c r="J249" s="12"/>
      <c r="K249" s="12"/>
      <c r="L249" s="12"/>
      <c r="M249" s="11"/>
      <c r="Q249" s="1" t="s">
        <v>407</v>
      </c>
    </row>
    <row r="250" spans="1:48" ht="30" customHeight="1" x14ac:dyDescent="0.3">
      <c r="A250" s="11"/>
      <c r="B250" s="11"/>
      <c r="C250" s="11"/>
      <c r="D250" s="11"/>
      <c r="E250" s="12"/>
      <c r="F250" s="12"/>
      <c r="G250" s="12"/>
      <c r="H250" s="12"/>
      <c r="I250" s="12"/>
      <c r="J250" s="12"/>
      <c r="K250" s="12"/>
      <c r="L250" s="12"/>
      <c r="M250" s="11"/>
      <c r="Q250" s="1" t="s">
        <v>407</v>
      </c>
    </row>
    <row r="251" spans="1:48" ht="30" customHeight="1" x14ac:dyDescent="0.3">
      <c r="A251" s="11"/>
      <c r="B251" s="11"/>
      <c r="C251" s="11"/>
      <c r="D251" s="11"/>
      <c r="E251" s="12"/>
      <c r="F251" s="12"/>
      <c r="G251" s="12"/>
      <c r="H251" s="12"/>
      <c r="I251" s="12"/>
      <c r="J251" s="12"/>
      <c r="K251" s="12"/>
      <c r="L251" s="12"/>
      <c r="M251" s="11"/>
      <c r="Q251" s="1" t="s">
        <v>407</v>
      </c>
    </row>
    <row r="252" spans="1:48" ht="30" customHeight="1" x14ac:dyDescent="0.3">
      <c r="A252" s="11"/>
      <c r="B252" s="11"/>
      <c r="C252" s="11"/>
      <c r="D252" s="11"/>
      <c r="E252" s="12"/>
      <c r="F252" s="12"/>
      <c r="G252" s="12"/>
      <c r="H252" s="12"/>
      <c r="I252" s="12"/>
      <c r="J252" s="12"/>
      <c r="K252" s="12"/>
      <c r="L252" s="12"/>
      <c r="M252" s="11"/>
      <c r="Q252" s="1" t="s">
        <v>407</v>
      </c>
    </row>
    <row r="253" spans="1:48" ht="30" customHeight="1" x14ac:dyDescent="0.3">
      <c r="A253" s="11"/>
      <c r="B253" s="11"/>
      <c r="C253" s="11"/>
      <c r="D253" s="11"/>
      <c r="E253" s="12"/>
      <c r="F253" s="12"/>
      <c r="G253" s="12"/>
      <c r="H253" s="12"/>
      <c r="I253" s="12"/>
      <c r="J253" s="12"/>
      <c r="K253" s="12"/>
      <c r="L253" s="12"/>
      <c r="M253" s="11"/>
      <c r="Q253" s="1" t="s">
        <v>407</v>
      </c>
    </row>
    <row r="254" spans="1:48" ht="30" customHeight="1" x14ac:dyDescent="0.3">
      <c r="A254" s="11"/>
      <c r="B254" s="11"/>
      <c r="C254" s="11"/>
      <c r="D254" s="11"/>
      <c r="E254" s="12"/>
      <c r="F254" s="12"/>
      <c r="G254" s="12"/>
      <c r="H254" s="12"/>
      <c r="I254" s="12"/>
      <c r="J254" s="12"/>
      <c r="K254" s="12"/>
      <c r="L254" s="12"/>
      <c r="M254" s="11"/>
      <c r="Q254" s="1" t="s">
        <v>407</v>
      </c>
    </row>
    <row r="255" spans="1:48" ht="30" customHeight="1" x14ac:dyDescent="0.3">
      <c r="A255" s="11"/>
      <c r="B255" s="11"/>
      <c r="C255" s="11"/>
      <c r="D255" s="11"/>
      <c r="E255" s="12"/>
      <c r="F255" s="12"/>
      <c r="G255" s="12"/>
      <c r="H255" s="12"/>
      <c r="I255" s="12"/>
      <c r="J255" s="12"/>
      <c r="K255" s="12"/>
      <c r="L255" s="12"/>
      <c r="M255" s="11"/>
      <c r="Q255" s="1" t="s">
        <v>407</v>
      </c>
    </row>
    <row r="256" spans="1:48" ht="30" customHeight="1" x14ac:dyDescent="0.3">
      <c r="A256" s="11"/>
      <c r="B256" s="11"/>
      <c r="C256" s="11"/>
      <c r="D256" s="11"/>
      <c r="E256" s="12"/>
      <c r="F256" s="12"/>
      <c r="G256" s="12"/>
      <c r="H256" s="12"/>
      <c r="I256" s="12"/>
      <c r="J256" s="12"/>
      <c r="K256" s="12"/>
      <c r="L256" s="12"/>
      <c r="M256" s="11"/>
      <c r="Q256" s="1" t="s">
        <v>407</v>
      </c>
    </row>
    <row r="257" spans="1:48" ht="30" customHeight="1" x14ac:dyDescent="0.3">
      <c r="A257" s="11"/>
      <c r="B257" s="11"/>
      <c r="C257" s="11"/>
      <c r="D257" s="11"/>
      <c r="E257" s="12"/>
      <c r="F257" s="12"/>
      <c r="G257" s="12"/>
      <c r="H257" s="12"/>
      <c r="I257" s="12"/>
      <c r="J257" s="12"/>
      <c r="K257" s="12"/>
      <c r="L257" s="12"/>
      <c r="M257" s="11"/>
      <c r="Q257" s="1" t="s">
        <v>407</v>
      </c>
    </row>
    <row r="258" spans="1:48" ht="30" customHeight="1" x14ac:dyDescent="0.3">
      <c r="A258" s="11"/>
      <c r="B258" s="11"/>
      <c r="C258" s="11"/>
      <c r="D258" s="11"/>
      <c r="E258" s="12"/>
      <c r="F258" s="12"/>
      <c r="G258" s="12"/>
      <c r="H258" s="12"/>
      <c r="I258" s="12"/>
      <c r="J258" s="12"/>
      <c r="K258" s="12"/>
      <c r="L258" s="12"/>
      <c r="M258" s="11"/>
      <c r="Q258" s="1" t="s">
        <v>407</v>
      </c>
    </row>
    <row r="259" spans="1:48" ht="30" customHeight="1" x14ac:dyDescent="0.3">
      <c r="A259" s="11"/>
      <c r="B259" s="11"/>
      <c r="C259" s="11"/>
      <c r="D259" s="11"/>
      <c r="E259" s="12"/>
      <c r="F259" s="12"/>
      <c r="G259" s="12"/>
      <c r="H259" s="12"/>
      <c r="I259" s="12"/>
      <c r="J259" s="12"/>
      <c r="K259" s="12"/>
      <c r="L259" s="12"/>
      <c r="M259" s="11"/>
      <c r="Q259" s="1" t="s">
        <v>407</v>
      </c>
    </row>
    <row r="260" spans="1:48" ht="30" customHeight="1" x14ac:dyDescent="0.3">
      <c r="A260" s="11"/>
      <c r="B260" s="11"/>
      <c r="C260" s="11"/>
      <c r="D260" s="11"/>
      <c r="E260" s="12"/>
      <c r="F260" s="12"/>
      <c r="G260" s="12"/>
      <c r="H260" s="12"/>
      <c r="I260" s="12"/>
      <c r="J260" s="12"/>
      <c r="K260" s="12"/>
      <c r="L260" s="12"/>
      <c r="M260" s="11"/>
      <c r="Q260" s="1" t="s">
        <v>407</v>
      </c>
    </row>
    <row r="261" spans="1:48" ht="30" customHeight="1" x14ac:dyDescent="0.3">
      <c r="A261" s="11"/>
      <c r="B261" s="11"/>
      <c r="C261" s="11"/>
      <c r="D261" s="11"/>
      <c r="E261" s="12"/>
      <c r="F261" s="12"/>
      <c r="G261" s="12"/>
      <c r="H261" s="12"/>
      <c r="I261" s="12"/>
      <c r="J261" s="12"/>
      <c r="K261" s="12"/>
      <c r="L261" s="12"/>
      <c r="M261" s="11"/>
      <c r="Q261" s="1" t="s">
        <v>407</v>
      </c>
    </row>
    <row r="262" spans="1:48" ht="30" customHeight="1" x14ac:dyDescent="0.3">
      <c r="A262" s="11"/>
      <c r="B262" s="11"/>
      <c r="C262" s="11"/>
      <c r="D262" s="11"/>
      <c r="E262" s="12"/>
      <c r="F262" s="12"/>
      <c r="G262" s="12"/>
      <c r="H262" s="12"/>
      <c r="I262" s="12"/>
      <c r="J262" s="12"/>
      <c r="K262" s="12"/>
      <c r="L262" s="12"/>
      <c r="M262" s="11"/>
      <c r="Q262" s="1" t="s">
        <v>407</v>
      </c>
    </row>
    <row r="263" spans="1:48" ht="30" customHeight="1" x14ac:dyDescent="0.3">
      <c r="A263" s="11"/>
      <c r="B263" s="11"/>
      <c r="C263" s="11"/>
      <c r="D263" s="11"/>
      <c r="E263" s="12"/>
      <c r="F263" s="12"/>
      <c r="G263" s="12"/>
      <c r="H263" s="12"/>
      <c r="I263" s="12"/>
      <c r="J263" s="12"/>
      <c r="K263" s="12"/>
      <c r="L263" s="12"/>
      <c r="M263" s="11"/>
      <c r="Q263" s="1" t="s">
        <v>407</v>
      </c>
    </row>
    <row r="264" spans="1:48" ht="30" customHeight="1" x14ac:dyDescent="0.3">
      <c r="A264" s="11"/>
      <c r="B264" s="11"/>
      <c r="C264" s="11"/>
      <c r="D264" s="11"/>
      <c r="E264" s="12"/>
      <c r="F264" s="12"/>
      <c r="G264" s="12"/>
      <c r="H264" s="12"/>
      <c r="I264" s="12"/>
      <c r="J264" s="12"/>
      <c r="K264" s="12"/>
      <c r="L264" s="12"/>
      <c r="M264" s="11"/>
      <c r="Q264" s="1" t="s">
        <v>407</v>
      </c>
    </row>
    <row r="265" spans="1:48" ht="30" customHeight="1" x14ac:dyDescent="0.3">
      <c r="A265" s="11"/>
      <c r="B265" s="11"/>
      <c r="C265" s="11"/>
      <c r="D265" s="11"/>
      <c r="E265" s="12"/>
      <c r="F265" s="12"/>
      <c r="G265" s="12"/>
      <c r="H265" s="12"/>
      <c r="I265" s="12"/>
      <c r="J265" s="12"/>
      <c r="K265" s="12"/>
      <c r="L265" s="12"/>
      <c r="M265" s="11"/>
      <c r="Q265" s="1" t="s">
        <v>407</v>
      </c>
    </row>
    <row r="266" spans="1:48" ht="30" customHeight="1" x14ac:dyDescent="0.3">
      <c r="A266" s="11"/>
      <c r="B266" s="11"/>
      <c r="C266" s="11"/>
      <c r="D266" s="11"/>
      <c r="E266" s="12"/>
      <c r="F266" s="12"/>
      <c r="G266" s="12"/>
      <c r="H266" s="12"/>
      <c r="I266" s="12"/>
      <c r="J266" s="12"/>
      <c r="K266" s="12"/>
      <c r="L266" s="12"/>
      <c r="M266" s="11"/>
      <c r="Q266" s="1" t="s">
        <v>407</v>
      </c>
    </row>
    <row r="267" spans="1:48" ht="30" customHeight="1" x14ac:dyDescent="0.3">
      <c r="A267" s="13" t="s">
        <v>72</v>
      </c>
      <c r="B267" s="11"/>
      <c r="C267" s="11"/>
      <c r="D267" s="11"/>
      <c r="E267" s="12"/>
      <c r="F267" s="12">
        <f>SUMIF(Q245:Q266,"010111",F245:F266)</f>
        <v>5650000</v>
      </c>
      <c r="G267" s="12"/>
      <c r="H267" s="12">
        <f>SUMIF(Q245:Q266,"010111",H245:H266)</f>
        <v>0</v>
      </c>
      <c r="I267" s="12"/>
      <c r="J267" s="12">
        <f>SUMIF(Q245:Q266,"010111",J245:J266)</f>
        <v>0</v>
      </c>
      <c r="K267" s="12"/>
      <c r="L267" s="12">
        <f>SUMIF(Q245:Q266,"010111",L245:L266)</f>
        <v>5650000</v>
      </c>
      <c r="M267" s="11"/>
      <c r="N267" t="s">
        <v>73</v>
      </c>
    </row>
    <row r="268" spans="1:48" ht="30" customHeight="1" x14ac:dyDescent="0.3">
      <c r="A268" s="13" t="s">
        <v>418</v>
      </c>
      <c r="B268" s="13" t="s">
        <v>52</v>
      </c>
      <c r="C268" s="11"/>
      <c r="D268" s="11"/>
      <c r="E268" s="12"/>
      <c r="F268" s="12"/>
      <c r="G268" s="12"/>
      <c r="H268" s="12"/>
      <c r="I268" s="12"/>
      <c r="J268" s="12"/>
      <c r="K268" s="12"/>
      <c r="L268" s="12"/>
      <c r="M268" s="11"/>
      <c r="Q268" s="1" t="s">
        <v>419</v>
      </c>
    </row>
    <row r="269" spans="1:48" ht="30" customHeight="1" x14ac:dyDescent="0.3">
      <c r="A269" s="13" t="s">
        <v>421</v>
      </c>
      <c r="B269" s="13" t="s">
        <v>422</v>
      </c>
      <c r="C269" s="13" t="s">
        <v>423</v>
      </c>
      <c r="D269" s="11">
        <v>1175.5999999999999</v>
      </c>
      <c r="E269" s="12">
        <f>TRUNC(단가대비표!O101,0)</f>
        <v>16900</v>
      </c>
      <c r="F269" s="12">
        <f>TRUNC(E269*D269, 0)</f>
        <v>19867640</v>
      </c>
      <c r="G269" s="12">
        <f>TRUNC(단가대비표!P101,0)</f>
        <v>0</v>
      </c>
      <c r="H269" s="12">
        <f>TRUNC(G269*D269, 0)</f>
        <v>0</v>
      </c>
      <c r="I269" s="12">
        <f>TRUNC(단가대비표!V101,0)</f>
        <v>0</v>
      </c>
      <c r="J269" s="12">
        <f>TRUNC(I269*D269, 0)</f>
        <v>0</v>
      </c>
      <c r="K269" s="12">
        <f t="shared" ref="K269:L273" si="30">TRUNC(E269+G269+I269, 0)</f>
        <v>16900</v>
      </c>
      <c r="L269" s="12">
        <f t="shared" si="30"/>
        <v>19867640</v>
      </c>
      <c r="M269" s="13" t="s">
        <v>52</v>
      </c>
      <c r="N269" s="1" t="s">
        <v>424</v>
      </c>
      <c r="O269" s="1" t="s">
        <v>52</v>
      </c>
      <c r="P269" s="1" t="s">
        <v>52</v>
      </c>
      <c r="Q269" s="1" t="s">
        <v>419</v>
      </c>
      <c r="R269" s="1" t="s">
        <v>64</v>
      </c>
      <c r="S269" s="1" t="s">
        <v>64</v>
      </c>
      <c r="T269" s="1" t="s">
        <v>63</v>
      </c>
      <c r="X269">
        <v>1</v>
      </c>
      <c r="AR269" s="1" t="s">
        <v>52</v>
      </c>
      <c r="AS269" s="1" t="s">
        <v>52</v>
      </c>
      <c r="AU269" s="1" t="s">
        <v>425</v>
      </c>
      <c r="AV269">
        <v>75</v>
      </c>
    </row>
    <row r="270" spans="1:48" ht="30" customHeight="1" x14ac:dyDescent="0.3">
      <c r="A270" s="13" t="s">
        <v>426</v>
      </c>
      <c r="B270" s="13" t="s">
        <v>427</v>
      </c>
      <c r="C270" s="13" t="s">
        <v>68</v>
      </c>
      <c r="D270" s="11">
        <v>110</v>
      </c>
      <c r="E270" s="12">
        <f>TRUNC(단가대비표!O102,0)</f>
        <v>24000</v>
      </c>
      <c r="F270" s="12">
        <f>TRUNC(E270*D270, 0)</f>
        <v>2640000</v>
      </c>
      <c r="G270" s="12">
        <f>TRUNC(단가대비표!P102,0)</f>
        <v>0</v>
      </c>
      <c r="H270" s="12">
        <f>TRUNC(G270*D270, 0)</f>
        <v>0</v>
      </c>
      <c r="I270" s="12">
        <f>TRUNC(단가대비표!V102,0)</f>
        <v>0</v>
      </c>
      <c r="J270" s="12">
        <f>TRUNC(I270*D270, 0)</f>
        <v>0</v>
      </c>
      <c r="K270" s="12">
        <f t="shared" si="30"/>
        <v>24000</v>
      </c>
      <c r="L270" s="12">
        <f t="shared" si="30"/>
        <v>2640000</v>
      </c>
      <c r="M270" s="13" t="s">
        <v>52</v>
      </c>
      <c r="N270" s="1" t="s">
        <v>428</v>
      </c>
      <c r="O270" s="1" t="s">
        <v>52</v>
      </c>
      <c r="P270" s="1" t="s">
        <v>52</v>
      </c>
      <c r="Q270" s="1" t="s">
        <v>419</v>
      </c>
      <c r="R270" s="1" t="s">
        <v>64</v>
      </c>
      <c r="S270" s="1" t="s">
        <v>64</v>
      </c>
      <c r="T270" s="1" t="s">
        <v>63</v>
      </c>
      <c r="X270">
        <v>1</v>
      </c>
      <c r="AR270" s="1" t="s">
        <v>52</v>
      </c>
      <c r="AS270" s="1" t="s">
        <v>52</v>
      </c>
      <c r="AU270" s="1" t="s">
        <v>429</v>
      </c>
      <c r="AV270">
        <v>90</v>
      </c>
    </row>
    <row r="271" spans="1:48" ht="30" customHeight="1" x14ac:dyDescent="0.3">
      <c r="A271" s="13" t="s">
        <v>430</v>
      </c>
      <c r="B271" s="13" t="s">
        <v>431</v>
      </c>
      <c r="C271" s="13" t="s">
        <v>93</v>
      </c>
      <c r="D271" s="11">
        <v>11</v>
      </c>
      <c r="E271" s="12">
        <f>TRUNC(단가대비표!O103,0)</f>
        <v>840000</v>
      </c>
      <c r="F271" s="12">
        <f>TRUNC(E271*D271, 0)</f>
        <v>9240000</v>
      </c>
      <c r="G271" s="12">
        <f>TRUNC(단가대비표!P103,0)</f>
        <v>0</v>
      </c>
      <c r="H271" s="12">
        <f>TRUNC(G271*D271, 0)</f>
        <v>0</v>
      </c>
      <c r="I271" s="12">
        <f>TRUNC(단가대비표!V103,0)</f>
        <v>0</v>
      </c>
      <c r="J271" s="12">
        <f>TRUNC(I271*D271, 0)</f>
        <v>0</v>
      </c>
      <c r="K271" s="12">
        <f t="shared" si="30"/>
        <v>840000</v>
      </c>
      <c r="L271" s="12">
        <f t="shared" si="30"/>
        <v>9240000</v>
      </c>
      <c r="M271" s="13" t="s">
        <v>52</v>
      </c>
      <c r="N271" s="1" t="s">
        <v>432</v>
      </c>
      <c r="O271" s="1" t="s">
        <v>52</v>
      </c>
      <c r="P271" s="1" t="s">
        <v>52</v>
      </c>
      <c r="Q271" s="1" t="s">
        <v>419</v>
      </c>
      <c r="R271" s="1" t="s">
        <v>64</v>
      </c>
      <c r="S271" s="1" t="s">
        <v>64</v>
      </c>
      <c r="T271" s="1" t="s">
        <v>63</v>
      </c>
      <c r="X271">
        <v>1</v>
      </c>
      <c r="AR271" s="1" t="s">
        <v>52</v>
      </c>
      <c r="AS271" s="1" t="s">
        <v>52</v>
      </c>
      <c r="AU271" s="1" t="s">
        <v>433</v>
      </c>
      <c r="AV271">
        <v>91</v>
      </c>
    </row>
    <row r="272" spans="1:48" ht="30" customHeight="1" x14ac:dyDescent="0.3">
      <c r="A272" s="13" t="s">
        <v>434</v>
      </c>
      <c r="B272" s="13" t="s">
        <v>435</v>
      </c>
      <c r="C272" s="13" t="s">
        <v>436</v>
      </c>
      <c r="D272" s="11">
        <v>1</v>
      </c>
      <c r="E272" s="12">
        <f>TRUNC(단가대비표!O118,0)</f>
        <v>5060000</v>
      </c>
      <c r="F272" s="12">
        <f>TRUNC(E272*D272, 0)</f>
        <v>5060000</v>
      </c>
      <c r="G272" s="12">
        <f>TRUNC(단가대비표!P118,0)</f>
        <v>0</v>
      </c>
      <c r="H272" s="12">
        <f>TRUNC(G272*D272, 0)</f>
        <v>0</v>
      </c>
      <c r="I272" s="12">
        <f>TRUNC(단가대비표!V118,0)</f>
        <v>0</v>
      </c>
      <c r="J272" s="12">
        <f>TRUNC(I272*D272, 0)</f>
        <v>0</v>
      </c>
      <c r="K272" s="12">
        <f t="shared" si="30"/>
        <v>5060000</v>
      </c>
      <c r="L272" s="12">
        <f t="shared" si="30"/>
        <v>5060000</v>
      </c>
      <c r="M272" s="13" t="s">
        <v>52</v>
      </c>
      <c r="N272" s="1" t="s">
        <v>437</v>
      </c>
      <c r="O272" s="1" t="s">
        <v>52</v>
      </c>
      <c r="P272" s="1" t="s">
        <v>52</v>
      </c>
      <c r="Q272" s="1" t="s">
        <v>419</v>
      </c>
      <c r="R272" s="1" t="s">
        <v>64</v>
      </c>
      <c r="S272" s="1" t="s">
        <v>64</v>
      </c>
      <c r="T272" s="1" t="s">
        <v>63</v>
      </c>
      <c r="X272">
        <v>1</v>
      </c>
      <c r="AR272" s="1" t="s">
        <v>52</v>
      </c>
      <c r="AS272" s="1" t="s">
        <v>52</v>
      </c>
      <c r="AU272" s="1" t="s">
        <v>438</v>
      </c>
      <c r="AV272">
        <v>98</v>
      </c>
    </row>
    <row r="273" spans="1:48" ht="30" customHeight="1" x14ac:dyDescent="0.3">
      <c r="A273" s="13" t="s">
        <v>439</v>
      </c>
      <c r="B273" s="13" t="s">
        <v>440</v>
      </c>
      <c r="C273" s="13" t="s">
        <v>436</v>
      </c>
      <c r="D273" s="11">
        <v>1</v>
      </c>
      <c r="E273" s="12">
        <f>ROUNDDOWN(SUMIF(X269:X273, RIGHTB(N273, 1), F269:F273)*W273, 0)</f>
        <v>198761</v>
      </c>
      <c r="F273" s="12">
        <f>TRUNC(E273*D273, 0)</f>
        <v>198761</v>
      </c>
      <c r="G273" s="12">
        <v>0</v>
      </c>
      <c r="H273" s="12">
        <f>TRUNC(G273*D273, 0)</f>
        <v>0</v>
      </c>
      <c r="I273" s="12">
        <v>0</v>
      </c>
      <c r="J273" s="12">
        <f>TRUNC(I273*D273, 0)</f>
        <v>0</v>
      </c>
      <c r="K273" s="12">
        <f t="shared" si="30"/>
        <v>198761</v>
      </c>
      <c r="L273" s="12">
        <f t="shared" si="30"/>
        <v>198761</v>
      </c>
      <c r="M273" s="13" t="s">
        <v>52</v>
      </c>
      <c r="N273" s="1" t="s">
        <v>441</v>
      </c>
      <c r="O273" s="1" t="s">
        <v>52</v>
      </c>
      <c r="P273" s="1" t="s">
        <v>52</v>
      </c>
      <c r="Q273" s="1" t="s">
        <v>419</v>
      </c>
      <c r="R273" s="1" t="s">
        <v>64</v>
      </c>
      <c r="S273" s="1" t="s">
        <v>64</v>
      </c>
      <c r="T273" s="1" t="s">
        <v>64</v>
      </c>
      <c r="U273">
        <v>0</v>
      </c>
      <c r="V273">
        <v>0</v>
      </c>
      <c r="W273">
        <v>5.4000000000000003E-3</v>
      </c>
      <c r="AR273" s="1" t="s">
        <v>52</v>
      </c>
      <c r="AS273" s="1" t="s">
        <v>52</v>
      </c>
      <c r="AU273" s="1" t="s">
        <v>442</v>
      </c>
      <c r="AV273">
        <v>99</v>
      </c>
    </row>
    <row r="274" spans="1:48" ht="30" customHeight="1" x14ac:dyDescent="0.3">
      <c r="A274" s="11"/>
      <c r="B274" s="11"/>
      <c r="C274" s="11"/>
      <c r="D274" s="11"/>
      <c r="E274" s="12"/>
      <c r="F274" s="12"/>
      <c r="G274" s="12"/>
      <c r="H274" s="12"/>
      <c r="I274" s="12"/>
      <c r="J274" s="12"/>
      <c r="K274" s="12"/>
      <c r="L274" s="12"/>
      <c r="M274" s="11"/>
      <c r="Q274" s="1" t="s">
        <v>419</v>
      </c>
    </row>
    <row r="275" spans="1:48" ht="30" customHeight="1" x14ac:dyDescent="0.3">
      <c r="A275" s="11"/>
      <c r="B275" s="11"/>
      <c r="C275" s="11"/>
      <c r="D275" s="11"/>
      <c r="E275" s="12"/>
      <c r="F275" s="12"/>
      <c r="G275" s="12"/>
      <c r="H275" s="12"/>
      <c r="I275" s="12"/>
      <c r="J275" s="12"/>
      <c r="K275" s="12"/>
      <c r="L275" s="12"/>
      <c r="M275" s="11"/>
      <c r="Q275" s="1" t="s">
        <v>419</v>
      </c>
    </row>
    <row r="276" spans="1:48" ht="30" customHeight="1" x14ac:dyDescent="0.3">
      <c r="A276" s="11"/>
      <c r="B276" s="11"/>
      <c r="C276" s="11"/>
      <c r="D276" s="11"/>
      <c r="E276" s="12"/>
      <c r="F276" s="12"/>
      <c r="G276" s="12"/>
      <c r="H276" s="12"/>
      <c r="I276" s="12"/>
      <c r="J276" s="12"/>
      <c r="K276" s="12"/>
      <c r="L276" s="12"/>
      <c r="M276" s="11"/>
      <c r="Q276" s="1" t="s">
        <v>419</v>
      </c>
    </row>
    <row r="277" spans="1:48" ht="30" customHeight="1" x14ac:dyDescent="0.3">
      <c r="A277" s="11"/>
      <c r="B277" s="11"/>
      <c r="C277" s="11"/>
      <c r="D277" s="11"/>
      <c r="E277" s="12"/>
      <c r="F277" s="12"/>
      <c r="G277" s="12"/>
      <c r="H277" s="12"/>
      <c r="I277" s="12"/>
      <c r="J277" s="12"/>
      <c r="K277" s="12"/>
      <c r="L277" s="12"/>
      <c r="M277" s="11"/>
      <c r="Q277" s="1" t="s">
        <v>419</v>
      </c>
    </row>
    <row r="278" spans="1:48" ht="30" customHeight="1" x14ac:dyDescent="0.3">
      <c r="A278" s="11"/>
      <c r="B278" s="11"/>
      <c r="C278" s="11"/>
      <c r="D278" s="11"/>
      <c r="E278" s="12"/>
      <c r="F278" s="12"/>
      <c r="G278" s="12"/>
      <c r="H278" s="12"/>
      <c r="I278" s="12"/>
      <c r="J278" s="12"/>
      <c r="K278" s="12"/>
      <c r="L278" s="12"/>
      <c r="M278" s="11"/>
      <c r="Q278" s="1" t="s">
        <v>419</v>
      </c>
    </row>
    <row r="279" spans="1:48" ht="30" customHeight="1" x14ac:dyDescent="0.3">
      <c r="A279" s="11"/>
      <c r="B279" s="11"/>
      <c r="C279" s="11"/>
      <c r="D279" s="11"/>
      <c r="E279" s="12"/>
      <c r="F279" s="12"/>
      <c r="G279" s="12"/>
      <c r="H279" s="12"/>
      <c r="I279" s="12"/>
      <c r="J279" s="12"/>
      <c r="K279" s="12"/>
      <c r="L279" s="12"/>
      <c r="M279" s="11"/>
      <c r="Q279" s="1" t="s">
        <v>419</v>
      </c>
    </row>
    <row r="280" spans="1:48" ht="30" customHeight="1" x14ac:dyDescent="0.3">
      <c r="A280" s="11"/>
      <c r="B280" s="11"/>
      <c r="C280" s="11"/>
      <c r="D280" s="11"/>
      <c r="E280" s="12"/>
      <c r="F280" s="12"/>
      <c r="G280" s="12"/>
      <c r="H280" s="12"/>
      <c r="I280" s="12"/>
      <c r="J280" s="12"/>
      <c r="K280" s="12"/>
      <c r="L280" s="12"/>
      <c r="M280" s="11"/>
      <c r="Q280" s="1" t="s">
        <v>419</v>
      </c>
    </row>
    <row r="281" spans="1:48" ht="30" customHeight="1" x14ac:dyDescent="0.3">
      <c r="A281" s="11"/>
      <c r="B281" s="11"/>
      <c r="C281" s="11"/>
      <c r="D281" s="11"/>
      <c r="E281" s="12"/>
      <c r="F281" s="12"/>
      <c r="G281" s="12"/>
      <c r="H281" s="12"/>
      <c r="I281" s="12"/>
      <c r="J281" s="12"/>
      <c r="K281" s="12"/>
      <c r="L281" s="12"/>
      <c r="M281" s="11"/>
      <c r="Q281" s="1" t="s">
        <v>419</v>
      </c>
    </row>
    <row r="282" spans="1:48" ht="30" customHeight="1" x14ac:dyDescent="0.3">
      <c r="A282" s="11"/>
      <c r="B282" s="11"/>
      <c r="C282" s="11"/>
      <c r="D282" s="11"/>
      <c r="E282" s="12"/>
      <c r="F282" s="12"/>
      <c r="G282" s="12"/>
      <c r="H282" s="12"/>
      <c r="I282" s="12"/>
      <c r="J282" s="12"/>
      <c r="K282" s="12"/>
      <c r="L282" s="12"/>
      <c r="M282" s="11"/>
      <c r="Q282" s="1" t="s">
        <v>419</v>
      </c>
    </row>
    <row r="283" spans="1:48" ht="30" customHeight="1" x14ac:dyDescent="0.3">
      <c r="A283" s="11"/>
      <c r="B283" s="11"/>
      <c r="C283" s="11"/>
      <c r="D283" s="11"/>
      <c r="E283" s="12"/>
      <c r="F283" s="12"/>
      <c r="G283" s="12"/>
      <c r="H283" s="12"/>
      <c r="I283" s="12"/>
      <c r="J283" s="12"/>
      <c r="K283" s="12"/>
      <c r="L283" s="12"/>
      <c r="M283" s="11"/>
      <c r="Q283" s="1" t="s">
        <v>419</v>
      </c>
    </row>
    <row r="284" spans="1:48" ht="30" customHeight="1" x14ac:dyDescent="0.3">
      <c r="A284" s="11"/>
      <c r="B284" s="11"/>
      <c r="C284" s="11"/>
      <c r="D284" s="11"/>
      <c r="E284" s="12"/>
      <c r="F284" s="12"/>
      <c r="G284" s="12"/>
      <c r="H284" s="12"/>
      <c r="I284" s="12"/>
      <c r="J284" s="12"/>
      <c r="K284" s="12"/>
      <c r="L284" s="12"/>
      <c r="M284" s="11"/>
      <c r="Q284" s="1" t="s">
        <v>419</v>
      </c>
    </row>
    <row r="285" spans="1:48" ht="30" customHeight="1" x14ac:dyDescent="0.3">
      <c r="A285" s="11"/>
      <c r="B285" s="11"/>
      <c r="C285" s="11"/>
      <c r="D285" s="11"/>
      <c r="E285" s="12"/>
      <c r="F285" s="12"/>
      <c r="G285" s="12"/>
      <c r="H285" s="12"/>
      <c r="I285" s="12"/>
      <c r="J285" s="12"/>
      <c r="K285" s="12"/>
      <c r="L285" s="12"/>
      <c r="M285" s="11"/>
      <c r="Q285" s="1" t="s">
        <v>419</v>
      </c>
    </row>
    <row r="286" spans="1:48" ht="30" customHeight="1" x14ac:dyDescent="0.3">
      <c r="A286" s="11"/>
      <c r="B286" s="11"/>
      <c r="C286" s="11"/>
      <c r="D286" s="11"/>
      <c r="E286" s="12"/>
      <c r="F286" s="12"/>
      <c r="G286" s="12"/>
      <c r="H286" s="12"/>
      <c r="I286" s="12"/>
      <c r="J286" s="12"/>
      <c r="K286" s="12"/>
      <c r="L286" s="12"/>
      <c r="M286" s="11"/>
      <c r="Q286" s="1" t="s">
        <v>419</v>
      </c>
    </row>
    <row r="287" spans="1:48" ht="30" customHeight="1" x14ac:dyDescent="0.3">
      <c r="A287" s="11"/>
      <c r="B287" s="11"/>
      <c r="C287" s="11"/>
      <c r="D287" s="11"/>
      <c r="E287" s="12"/>
      <c r="F287" s="12"/>
      <c r="G287" s="12"/>
      <c r="H287" s="12"/>
      <c r="I287" s="12"/>
      <c r="J287" s="12"/>
      <c r="K287" s="12"/>
      <c r="L287" s="12"/>
      <c r="M287" s="11"/>
      <c r="Q287" s="1" t="s">
        <v>419</v>
      </c>
    </row>
    <row r="288" spans="1:48" ht="30" customHeight="1" x14ac:dyDescent="0.3">
      <c r="A288" s="11"/>
      <c r="B288" s="11"/>
      <c r="C288" s="11"/>
      <c r="D288" s="11"/>
      <c r="E288" s="12"/>
      <c r="F288" s="12"/>
      <c r="G288" s="12"/>
      <c r="H288" s="12"/>
      <c r="I288" s="12"/>
      <c r="J288" s="12"/>
      <c r="K288" s="12"/>
      <c r="L288" s="12"/>
      <c r="M288" s="11"/>
      <c r="Q288" s="1" t="s">
        <v>419</v>
      </c>
    </row>
    <row r="289" spans="1:17" ht="30" customHeight="1" x14ac:dyDescent="0.3">
      <c r="A289" s="11"/>
      <c r="B289" s="11"/>
      <c r="C289" s="11"/>
      <c r="D289" s="11"/>
      <c r="E289" s="12"/>
      <c r="F289" s="12"/>
      <c r="G289" s="12"/>
      <c r="H289" s="12"/>
      <c r="I289" s="12"/>
      <c r="J289" s="12"/>
      <c r="K289" s="12"/>
      <c r="L289" s="12"/>
      <c r="M289" s="11"/>
      <c r="Q289" s="1" t="s">
        <v>419</v>
      </c>
    </row>
    <row r="290" spans="1:17" ht="30" customHeight="1" x14ac:dyDescent="0.3">
      <c r="A290" s="11"/>
      <c r="B290" s="11"/>
      <c r="C290" s="11"/>
      <c r="D290" s="11"/>
      <c r="E290" s="12"/>
      <c r="F290" s="12"/>
      <c r="G290" s="12"/>
      <c r="H290" s="12"/>
      <c r="I290" s="12"/>
      <c r="J290" s="12"/>
      <c r="K290" s="12"/>
      <c r="L290" s="12"/>
      <c r="M290" s="11"/>
      <c r="Q290" s="1" t="s">
        <v>419</v>
      </c>
    </row>
    <row r="291" spans="1:17" ht="30" customHeight="1" x14ac:dyDescent="0.3">
      <c r="A291" s="13" t="s">
        <v>72</v>
      </c>
      <c r="B291" s="11"/>
      <c r="C291" s="11"/>
      <c r="D291" s="11"/>
      <c r="E291" s="12"/>
      <c r="F291" s="12">
        <f>SUMIF(Q269:Q290,"010112",F269:F290)</f>
        <v>37006401</v>
      </c>
      <c r="G291" s="12"/>
      <c r="H291" s="12">
        <f>SUMIF(Q269:Q290,"010112",H269:H290)</f>
        <v>0</v>
      </c>
      <c r="I291" s="12"/>
      <c r="J291" s="12">
        <f>SUMIF(Q269:Q290,"010112",J269:J290)</f>
        <v>0</v>
      </c>
      <c r="K291" s="12"/>
      <c r="L291" s="12">
        <f>SUMIF(Q269:Q290,"010112",L269:L290)</f>
        <v>37006401</v>
      </c>
      <c r="M291" s="11"/>
      <c r="N291" t="s">
        <v>73</v>
      </c>
    </row>
  </sheetData>
  <mergeCells count="44">
    <mergeCell ref="P2:P3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AB2:AB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N2:AN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U2:AU3"/>
    <mergeCell ref="AV2:AV3"/>
    <mergeCell ref="AO2:AO3"/>
    <mergeCell ref="AP2:AP3"/>
    <mergeCell ref="AQ2:AQ3"/>
    <mergeCell ref="AR2:AR3"/>
    <mergeCell ref="AS2:AS3"/>
    <mergeCell ref="AT2:AT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12" manualBreakCount="12">
    <brk id="27" max="16383" man="1"/>
    <brk id="51" max="16383" man="1"/>
    <brk id="75" max="16383" man="1"/>
    <brk id="99" max="16383" man="1"/>
    <brk id="123" max="16383" man="1"/>
    <brk id="147" max="16383" man="1"/>
    <brk id="171" max="16383" man="1"/>
    <brk id="195" max="16383" man="1"/>
    <brk id="219" max="16383" man="1"/>
    <brk id="243" max="16383" man="1"/>
    <brk id="267" max="16383" man="1"/>
    <brk id="29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topLeftCell="B1" workbookViewId="0"/>
  </sheetViews>
  <sheetFormatPr defaultRowHeight="16.5" x14ac:dyDescent="0.3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2" width="2.625" hidden="1" customWidth="1"/>
    <col min="13" max="13" width="20.625" customWidth="1"/>
    <col min="14" max="14" width="2.625" hidden="1" customWidth="1"/>
  </cols>
  <sheetData>
    <row r="1" spans="1:14" ht="30" customHeight="1" x14ac:dyDescent="0.3">
      <c r="A1" s="3"/>
      <c r="B1" s="2" t="s">
        <v>443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ht="30" customHeight="1" x14ac:dyDescent="0.3">
      <c r="A2" s="14"/>
      <c r="B2" s="1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4" ht="30" customHeight="1" x14ac:dyDescent="0.3">
      <c r="A3" s="7" t="s">
        <v>444</v>
      </c>
      <c r="B3" s="7" t="s">
        <v>2</v>
      </c>
      <c r="C3" s="7" t="s">
        <v>3</v>
      </c>
      <c r="D3" s="7" t="s">
        <v>4</v>
      </c>
      <c r="E3" s="7" t="s">
        <v>445</v>
      </c>
      <c r="F3" s="7" t="s">
        <v>446</v>
      </c>
      <c r="G3" s="7" t="s">
        <v>447</v>
      </c>
      <c r="H3" s="7" t="s">
        <v>448</v>
      </c>
      <c r="I3" s="7" t="s">
        <v>449</v>
      </c>
      <c r="J3" s="7" t="s">
        <v>450</v>
      </c>
      <c r="K3" s="7" t="s">
        <v>451</v>
      </c>
      <c r="L3" s="7" t="s">
        <v>452</v>
      </c>
      <c r="M3" s="7" t="s">
        <v>453</v>
      </c>
      <c r="N3" s="1" t="s">
        <v>454</v>
      </c>
    </row>
    <row r="4" spans="1:14" ht="30" customHeight="1" x14ac:dyDescent="0.3">
      <c r="A4" s="13" t="s">
        <v>62</v>
      </c>
      <c r="B4" s="13" t="s">
        <v>58</v>
      </c>
      <c r="C4" s="13" t="s">
        <v>59</v>
      </c>
      <c r="D4" s="13" t="s">
        <v>60</v>
      </c>
      <c r="E4" s="23">
        <f>일위대가!F17</f>
        <v>33709</v>
      </c>
      <c r="F4" s="23">
        <f>일위대가!H17</f>
        <v>93630</v>
      </c>
      <c r="G4" s="23">
        <f>일위대가!J17</f>
        <v>0</v>
      </c>
      <c r="H4" s="23">
        <f>E4+F4+G4</f>
        <v>127339</v>
      </c>
      <c r="I4" s="13" t="s">
        <v>61</v>
      </c>
      <c r="J4" s="13" t="s">
        <v>52</v>
      </c>
      <c r="K4" s="13" t="s">
        <v>52</v>
      </c>
      <c r="L4" s="13" t="s">
        <v>52</v>
      </c>
      <c r="M4" s="13" t="s">
        <v>465</v>
      </c>
      <c r="N4" s="1" t="s">
        <v>52</v>
      </c>
    </row>
    <row r="5" spans="1:14" ht="30" customHeight="1" x14ac:dyDescent="0.3">
      <c r="A5" s="13" t="s">
        <v>70</v>
      </c>
      <c r="B5" s="13" t="s">
        <v>66</v>
      </c>
      <c r="C5" s="13" t="s">
        <v>67</v>
      </c>
      <c r="D5" s="13" t="s">
        <v>68</v>
      </c>
      <c r="E5" s="23">
        <f>일위대가!F21</f>
        <v>0</v>
      </c>
      <c r="F5" s="23">
        <f>일위대가!H21</f>
        <v>4245</v>
      </c>
      <c r="G5" s="23">
        <f>일위대가!J21</f>
        <v>0</v>
      </c>
      <c r="H5" s="23">
        <f>E5+F5+G5</f>
        <v>4245</v>
      </c>
      <c r="I5" s="13" t="s">
        <v>69</v>
      </c>
      <c r="J5" s="13" t="s">
        <v>52</v>
      </c>
      <c r="K5" s="13" t="s">
        <v>52</v>
      </c>
      <c r="L5" s="13" t="s">
        <v>52</v>
      </c>
      <c r="M5" s="13" t="s">
        <v>510</v>
      </c>
      <c r="N5" s="1" t="s">
        <v>52</v>
      </c>
    </row>
    <row r="6" spans="1:14" ht="30" customHeight="1" x14ac:dyDescent="0.3">
      <c r="A6" s="13" t="s">
        <v>85</v>
      </c>
      <c r="B6" s="13" t="s">
        <v>81</v>
      </c>
      <c r="C6" s="13" t="s">
        <v>82</v>
      </c>
      <c r="D6" s="13" t="s">
        <v>83</v>
      </c>
      <c r="E6" s="23">
        <f>일위대가!F26</f>
        <v>624</v>
      </c>
      <c r="F6" s="23">
        <f>일위대가!H26</f>
        <v>5168</v>
      </c>
      <c r="G6" s="23">
        <f>일위대가!J26</f>
        <v>0</v>
      </c>
      <c r="H6" s="23">
        <f>E6+F6+G6</f>
        <v>5792</v>
      </c>
      <c r="I6" s="13" t="s">
        <v>84</v>
      </c>
      <c r="J6" s="13" t="s">
        <v>52</v>
      </c>
      <c r="K6" s="13" t="s">
        <v>52</v>
      </c>
      <c r="L6" s="13" t="s">
        <v>52</v>
      </c>
      <c r="M6" s="13" t="s">
        <v>517</v>
      </c>
      <c r="N6" s="1" t="s">
        <v>52</v>
      </c>
    </row>
    <row r="7" spans="1:14" ht="30" customHeight="1" x14ac:dyDescent="0.3">
      <c r="A7" s="13" t="s">
        <v>89</v>
      </c>
      <c r="B7" s="13" t="s">
        <v>81</v>
      </c>
      <c r="C7" s="13" t="s">
        <v>87</v>
      </c>
      <c r="D7" s="13" t="s">
        <v>83</v>
      </c>
      <c r="E7" s="23">
        <f>일위대가!F31</f>
        <v>156</v>
      </c>
      <c r="F7" s="23">
        <f>일위대가!H31</f>
        <v>5168</v>
      </c>
      <c r="G7" s="23">
        <f>일위대가!J31</f>
        <v>0</v>
      </c>
      <c r="H7" s="23">
        <f>E7+F7+G7</f>
        <v>5324</v>
      </c>
      <c r="I7" s="13" t="s">
        <v>88</v>
      </c>
      <c r="J7" s="13" t="s">
        <v>52</v>
      </c>
      <c r="K7" s="13" t="s">
        <v>52</v>
      </c>
      <c r="L7" s="13" t="s">
        <v>52</v>
      </c>
      <c r="M7" s="13" t="s">
        <v>529</v>
      </c>
      <c r="N7" s="1" t="s">
        <v>52</v>
      </c>
    </row>
    <row r="8" spans="1:14" ht="30" customHeight="1" x14ac:dyDescent="0.3">
      <c r="A8" s="13" t="s">
        <v>95</v>
      </c>
      <c r="B8" s="13" t="s">
        <v>91</v>
      </c>
      <c r="C8" s="13" t="s">
        <v>92</v>
      </c>
      <c r="D8" s="13" t="s">
        <v>93</v>
      </c>
      <c r="E8" s="23">
        <v>0</v>
      </c>
      <c r="F8" s="23">
        <v>0</v>
      </c>
      <c r="G8" s="23">
        <v>0</v>
      </c>
      <c r="H8" s="23"/>
      <c r="I8" s="13" t="s">
        <v>94</v>
      </c>
      <c r="J8" s="13" t="s">
        <v>52</v>
      </c>
      <c r="K8" s="13" t="s">
        <v>52</v>
      </c>
      <c r="L8" s="13" t="s">
        <v>52</v>
      </c>
      <c r="M8" s="13" t="s">
        <v>52</v>
      </c>
      <c r="N8" s="1" t="s">
        <v>52</v>
      </c>
    </row>
    <row r="9" spans="1:14" ht="30" customHeight="1" x14ac:dyDescent="0.3">
      <c r="A9" s="13" t="s">
        <v>99</v>
      </c>
      <c r="B9" s="13" t="s">
        <v>97</v>
      </c>
      <c r="C9" s="13" t="s">
        <v>92</v>
      </c>
      <c r="D9" s="13" t="s">
        <v>93</v>
      </c>
      <c r="E9" s="23">
        <v>0</v>
      </c>
      <c r="F9" s="23">
        <v>0</v>
      </c>
      <c r="G9" s="23">
        <v>0</v>
      </c>
      <c r="H9" s="23"/>
      <c r="I9" s="13" t="s">
        <v>98</v>
      </c>
      <c r="J9" s="13" t="s">
        <v>52</v>
      </c>
      <c r="K9" s="13" t="s">
        <v>52</v>
      </c>
      <c r="L9" s="13" t="s">
        <v>52</v>
      </c>
      <c r="M9" s="13" t="s">
        <v>52</v>
      </c>
      <c r="N9" s="1" t="s">
        <v>52</v>
      </c>
    </row>
    <row r="10" spans="1:14" ht="30" customHeight="1" x14ac:dyDescent="0.3">
      <c r="A10" s="13" t="s">
        <v>104</v>
      </c>
      <c r="B10" s="13" t="s">
        <v>101</v>
      </c>
      <c r="C10" s="13" t="s">
        <v>102</v>
      </c>
      <c r="D10" s="13" t="s">
        <v>93</v>
      </c>
      <c r="E10" s="23">
        <v>0</v>
      </c>
      <c r="F10" s="23">
        <v>0</v>
      </c>
      <c r="G10" s="23">
        <v>0</v>
      </c>
      <c r="H10" s="23"/>
      <c r="I10" s="13" t="s">
        <v>103</v>
      </c>
      <c r="J10" s="13" t="s">
        <v>52</v>
      </c>
      <c r="K10" s="13" t="s">
        <v>52</v>
      </c>
      <c r="L10" s="13" t="s">
        <v>52</v>
      </c>
      <c r="M10" s="13" t="s">
        <v>52</v>
      </c>
      <c r="N10" s="1" t="s">
        <v>52</v>
      </c>
    </row>
    <row r="11" spans="1:14" ht="30" customHeight="1" x14ac:dyDescent="0.3">
      <c r="A11" s="13" t="s">
        <v>109</v>
      </c>
      <c r="B11" s="13" t="s">
        <v>106</v>
      </c>
      <c r="C11" s="13" t="s">
        <v>107</v>
      </c>
      <c r="D11" s="13" t="s">
        <v>93</v>
      </c>
      <c r="E11" s="23">
        <f>일위대가!F46</f>
        <v>540000</v>
      </c>
      <c r="F11" s="23">
        <f>일위대가!H46</f>
        <v>88600</v>
      </c>
      <c r="G11" s="23">
        <f>일위대가!J46</f>
        <v>2658</v>
      </c>
      <c r="H11" s="23">
        <f>E11+F11+G11</f>
        <v>631258</v>
      </c>
      <c r="I11" s="13" t="s">
        <v>108</v>
      </c>
      <c r="J11" s="13" t="s">
        <v>52</v>
      </c>
      <c r="K11" s="13" t="s">
        <v>52</v>
      </c>
      <c r="L11" s="13" t="s">
        <v>52</v>
      </c>
      <c r="M11" s="13" t="s">
        <v>52</v>
      </c>
      <c r="N11" s="1" t="s">
        <v>52</v>
      </c>
    </row>
    <row r="12" spans="1:14" ht="30" customHeight="1" x14ac:dyDescent="0.3">
      <c r="A12" s="13" t="s">
        <v>114</v>
      </c>
      <c r="B12" s="13" t="s">
        <v>111</v>
      </c>
      <c r="C12" s="13" t="s">
        <v>112</v>
      </c>
      <c r="D12" s="13" t="s">
        <v>93</v>
      </c>
      <c r="E12" s="23">
        <v>0</v>
      </c>
      <c r="F12" s="23">
        <v>0</v>
      </c>
      <c r="G12" s="23">
        <v>0</v>
      </c>
      <c r="H12" s="23"/>
      <c r="I12" s="13" t="s">
        <v>113</v>
      </c>
      <c r="J12" s="13" t="s">
        <v>52</v>
      </c>
      <c r="K12" s="13" t="s">
        <v>52</v>
      </c>
      <c r="L12" s="13" t="s">
        <v>52</v>
      </c>
      <c r="M12" s="13" t="s">
        <v>52</v>
      </c>
      <c r="N12" s="1" t="s">
        <v>52</v>
      </c>
    </row>
    <row r="13" spans="1:14" ht="30" customHeight="1" x14ac:dyDescent="0.3">
      <c r="A13" s="13" t="s">
        <v>120</v>
      </c>
      <c r="B13" s="13" t="s">
        <v>116</v>
      </c>
      <c r="C13" s="13" t="s">
        <v>117</v>
      </c>
      <c r="D13" s="13" t="s">
        <v>118</v>
      </c>
      <c r="E13" s="23">
        <f>일위대가!F54</f>
        <v>0</v>
      </c>
      <c r="F13" s="23">
        <f>일위대가!H54</f>
        <v>7698</v>
      </c>
      <c r="G13" s="23">
        <f>일위대가!J54</f>
        <v>307</v>
      </c>
      <c r="H13" s="23">
        <f t="shared" ref="H13:H44" si="0">E13+F13+G13</f>
        <v>8005</v>
      </c>
      <c r="I13" s="13" t="s">
        <v>119</v>
      </c>
      <c r="J13" s="13" t="s">
        <v>52</v>
      </c>
      <c r="K13" s="13" t="s">
        <v>52</v>
      </c>
      <c r="L13" s="13" t="s">
        <v>52</v>
      </c>
      <c r="M13" s="13" t="s">
        <v>551</v>
      </c>
      <c r="N13" s="1" t="s">
        <v>52</v>
      </c>
    </row>
    <row r="14" spans="1:14" ht="30" customHeight="1" x14ac:dyDescent="0.3">
      <c r="A14" s="13" t="s">
        <v>125</v>
      </c>
      <c r="B14" s="13" t="s">
        <v>559</v>
      </c>
      <c r="C14" s="13" t="s">
        <v>52</v>
      </c>
      <c r="D14" s="13" t="s">
        <v>83</v>
      </c>
      <c r="E14" s="23">
        <f>일위대가!F60</f>
        <v>471</v>
      </c>
      <c r="F14" s="23">
        <f>일위대가!H60</f>
        <v>2688</v>
      </c>
      <c r="G14" s="23">
        <f>일위대가!J60</f>
        <v>0</v>
      </c>
      <c r="H14" s="23">
        <f t="shared" si="0"/>
        <v>3159</v>
      </c>
      <c r="I14" s="13" t="s">
        <v>124</v>
      </c>
      <c r="J14" s="13" t="s">
        <v>52</v>
      </c>
      <c r="K14" s="13" t="s">
        <v>52</v>
      </c>
      <c r="L14" s="13" t="s">
        <v>52</v>
      </c>
      <c r="M14" s="13" t="s">
        <v>560</v>
      </c>
      <c r="N14" s="1" t="s">
        <v>52</v>
      </c>
    </row>
    <row r="15" spans="1:14" ht="30" customHeight="1" x14ac:dyDescent="0.3">
      <c r="A15" s="13" t="s">
        <v>168</v>
      </c>
      <c r="B15" s="13" t="s">
        <v>570</v>
      </c>
      <c r="C15" s="13" t="s">
        <v>166</v>
      </c>
      <c r="D15" s="13" t="s">
        <v>524</v>
      </c>
      <c r="E15" s="23">
        <f>일위대가!F64</f>
        <v>312</v>
      </c>
      <c r="F15" s="23">
        <f>일위대가!H64</f>
        <v>0</v>
      </c>
      <c r="G15" s="23">
        <f>일위대가!J64</f>
        <v>0</v>
      </c>
      <c r="H15" s="23">
        <f t="shared" si="0"/>
        <v>312</v>
      </c>
      <c r="I15" s="13" t="s">
        <v>167</v>
      </c>
      <c r="J15" s="13" t="s">
        <v>52</v>
      </c>
      <c r="K15" s="13" t="s">
        <v>52</v>
      </c>
      <c r="L15" s="13" t="s">
        <v>52</v>
      </c>
      <c r="M15" s="13" t="s">
        <v>517</v>
      </c>
      <c r="N15" s="1" t="s">
        <v>52</v>
      </c>
    </row>
    <row r="16" spans="1:14" ht="30" customHeight="1" x14ac:dyDescent="0.3">
      <c r="A16" s="13" t="s">
        <v>173</v>
      </c>
      <c r="B16" s="13" t="s">
        <v>170</v>
      </c>
      <c r="C16" s="13" t="s">
        <v>171</v>
      </c>
      <c r="D16" s="13" t="s">
        <v>68</v>
      </c>
      <c r="E16" s="23">
        <f>일위대가!F69</f>
        <v>0</v>
      </c>
      <c r="F16" s="23">
        <f>일위대가!H69</f>
        <v>33655</v>
      </c>
      <c r="G16" s="23">
        <f>일위대가!J69</f>
        <v>0</v>
      </c>
      <c r="H16" s="23">
        <f t="shared" si="0"/>
        <v>33655</v>
      </c>
      <c r="I16" s="13" t="s">
        <v>172</v>
      </c>
      <c r="J16" s="13" t="s">
        <v>52</v>
      </c>
      <c r="K16" s="13" t="s">
        <v>52</v>
      </c>
      <c r="L16" s="13" t="s">
        <v>52</v>
      </c>
      <c r="M16" s="13" t="s">
        <v>573</v>
      </c>
      <c r="N16" s="1" t="s">
        <v>52</v>
      </c>
    </row>
    <row r="17" spans="1:14" ht="30" customHeight="1" x14ac:dyDescent="0.3">
      <c r="A17" s="13" t="s">
        <v>178</v>
      </c>
      <c r="B17" s="13" t="s">
        <v>175</v>
      </c>
      <c r="C17" s="13" t="s">
        <v>176</v>
      </c>
      <c r="D17" s="13" t="s">
        <v>68</v>
      </c>
      <c r="E17" s="23">
        <f>일위대가!F74</f>
        <v>0</v>
      </c>
      <c r="F17" s="23">
        <f>일위대가!H74</f>
        <v>34165</v>
      </c>
      <c r="G17" s="23">
        <f>일위대가!J74</f>
        <v>0</v>
      </c>
      <c r="H17" s="23">
        <f t="shared" si="0"/>
        <v>34165</v>
      </c>
      <c r="I17" s="13" t="s">
        <v>177</v>
      </c>
      <c r="J17" s="13" t="s">
        <v>52</v>
      </c>
      <c r="K17" s="13" t="s">
        <v>52</v>
      </c>
      <c r="L17" s="13" t="s">
        <v>52</v>
      </c>
      <c r="M17" s="13" t="s">
        <v>573</v>
      </c>
      <c r="N17" s="1" t="s">
        <v>52</v>
      </c>
    </row>
    <row r="18" spans="1:14" ht="30" customHeight="1" x14ac:dyDescent="0.3">
      <c r="A18" s="13" t="s">
        <v>182</v>
      </c>
      <c r="B18" s="13" t="s">
        <v>582</v>
      </c>
      <c r="C18" s="13" t="s">
        <v>166</v>
      </c>
      <c r="D18" s="13" t="s">
        <v>524</v>
      </c>
      <c r="E18" s="23">
        <f>일위대가!F78</f>
        <v>312</v>
      </c>
      <c r="F18" s="23">
        <f>일위대가!H78</f>
        <v>0</v>
      </c>
      <c r="G18" s="23">
        <f>일위대가!J78</f>
        <v>0</v>
      </c>
      <c r="H18" s="23">
        <f t="shared" si="0"/>
        <v>312</v>
      </c>
      <c r="I18" s="13" t="s">
        <v>181</v>
      </c>
      <c r="J18" s="13" t="s">
        <v>52</v>
      </c>
      <c r="K18" s="13" t="s">
        <v>52</v>
      </c>
      <c r="L18" s="13" t="s">
        <v>52</v>
      </c>
      <c r="M18" s="13" t="s">
        <v>517</v>
      </c>
      <c r="N18" s="1" t="s">
        <v>52</v>
      </c>
    </row>
    <row r="19" spans="1:14" ht="30" customHeight="1" x14ac:dyDescent="0.3">
      <c r="A19" s="13" t="s">
        <v>189</v>
      </c>
      <c r="B19" s="13" t="s">
        <v>186</v>
      </c>
      <c r="C19" s="13" t="s">
        <v>585</v>
      </c>
      <c r="D19" s="13" t="s">
        <v>68</v>
      </c>
      <c r="E19" s="23">
        <f>일위대가!F84</f>
        <v>2190</v>
      </c>
      <c r="F19" s="23">
        <f>일위대가!H84</f>
        <v>26666</v>
      </c>
      <c r="G19" s="23">
        <f>일위대가!J84</f>
        <v>0</v>
      </c>
      <c r="H19" s="23">
        <f t="shared" si="0"/>
        <v>28856</v>
      </c>
      <c r="I19" s="13" t="s">
        <v>188</v>
      </c>
      <c r="J19" s="13" t="s">
        <v>52</v>
      </c>
      <c r="K19" s="13" t="s">
        <v>52</v>
      </c>
      <c r="L19" s="13" t="s">
        <v>52</v>
      </c>
      <c r="M19" s="13" t="s">
        <v>586</v>
      </c>
      <c r="N19" s="1" t="s">
        <v>52</v>
      </c>
    </row>
    <row r="20" spans="1:14" ht="30" customHeight="1" x14ac:dyDescent="0.3">
      <c r="A20" s="13" t="s">
        <v>194</v>
      </c>
      <c r="B20" s="13" t="s">
        <v>191</v>
      </c>
      <c r="C20" s="13" t="s">
        <v>604</v>
      </c>
      <c r="D20" s="13" t="s">
        <v>68</v>
      </c>
      <c r="E20" s="23">
        <f>일위대가!F90</f>
        <v>2216</v>
      </c>
      <c r="F20" s="23">
        <f>일위대가!H90</f>
        <v>14581</v>
      </c>
      <c r="G20" s="23">
        <f>일위대가!J90</f>
        <v>0</v>
      </c>
      <c r="H20" s="23">
        <f t="shared" si="0"/>
        <v>16797</v>
      </c>
      <c r="I20" s="13" t="s">
        <v>193</v>
      </c>
      <c r="J20" s="13" t="s">
        <v>52</v>
      </c>
      <c r="K20" s="13" t="s">
        <v>52</v>
      </c>
      <c r="L20" s="13" t="s">
        <v>52</v>
      </c>
      <c r="M20" s="13" t="s">
        <v>605</v>
      </c>
      <c r="N20" s="1" t="s">
        <v>52</v>
      </c>
    </row>
    <row r="21" spans="1:14" ht="30" customHeight="1" x14ac:dyDescent="0.3">
      <c r="A21" s="13" t="s">
        <v>198</v>
      </c>
      <c r="B21" s="13" t="s">
        <v>191</v>
      </c>
      <c r="C21" s="13" t="s">
        <v>196</v>
      </c>
      <c r="D21" s="13" t="s">
        <v>68</v>
      </c>
      <c r="E21" s="23">
        <f>일위대가!F96</f>
        <v>693</v>
      </c>
      <c r="F21" s="23">
        <f>일위대가!H96</f>
        <v>11357</v>
      </c>
      <c r="G21" s="23">
        <f>일위대가!J96</f>
        <v>0</v>
      </c>
      <c r="H21" s="23">
        <f t="shared" si="0"/>
        <v>12050</v>
      </c>
      <c r="I21" s="13" t="s">
        <v>197</v>
      </c>
      <c r="J21" s="13" t="s">
        <v>52</v>
      </c>
      <c r="K21" s="13" t="s">
        <v>52</v>
      </c>
      <c r="L21" s="13" t="s">
        <v>52</v>
      </c>
      <c r="M21" s="13" t="s">
        <v>618</v>
      </c>
      <c r="N21" s="1" t="s">
        <v>52</v>
      </c>
    </row>
    <row r="22" spans="1:14" ht="30" customHeight="1" x14ac:dyDescent="0.3">
      <c r="A22" s="13" t="s">
        <v>203</v>
      </c>
      <c r="B22" s="13" t="s">
        <v>200</v>
      </c>
      <c r="C22" s="13" t="s">
        <v>201</v>
      </c>
      <c r="D22" s="13" t="s">
        <v>68</v>
      </c>
      <c r="E22" s="23">
        <f>일위대가!F101</f>
        <v>8895</v>
      </c>
      <c r="F22" s="23">
        <f>일위대가!H101</f>
        <v>15055</v>
      </c>
      <c r="G22" s="23">
        <f>일위대가!J101</f>
        <v>0</v>
      </c>
      <c r="H22" s="23">
        <f t="shared" si="0"/>
        <v>23950</v>
      </c>
      <c r="I22" s="13" t="s">
        <v>202</v>
      </c>
      <c r="J22" s="13" t="s">
        <v>52</v>
      </c>
      <c r="K22" s="13" t="s">
        <v>52</v>
      </c>
      <c r="L22" s="13" t="s">
        <v>52</v>
      </c>
      <c r="M22" s="13" t="s">
        <v>630</v>
      </c>
      <c r="N22" s="1" t="s">
        <v>52</v>
      </c>
    </row>
    <row r="23" spans="1:14" ht="30" customHeight="1" x14ac:dyDescent="0.3">
      <c r="A23" s="13" t="s">
        <v>214</v>
      </c>
      <c r="B23" s="13" t="s">
        <v>211</v>
      </c>
      <c r="C23" s="13" t="s">
        <v>212</v>
      </c>
      <c r="D23" s="13" t="s">
        <v>68</v>
      </c>
      <c r="E23" s="23">
        <f>일위대가!F106</f>
        <v>5362</v>
      </c>
      <c r="F23" s="23">
        <f>일위대가!H106</f>
        <v>9710</v>
      </c>
      <c r="G23" s="23">
        <f>일위대가!J106</f>
        <v>194</v>
      </c>
      <c r="H23" s="23">
        <f t="shared" si="0"/>
        <v>15266</v>
      </c>
      <c r="I23" s="13" t="s">
        <v>213</v>
      </c>
      <c r="J23" s="13" t="s">
        <v>52</v>
      </c>
      <c r="K23" s="13" t="s">
        <v>52</v>
      </c>
      <c r="L23" s="13" t="s">
        <v>52</v>
      </c>
      <c r="M23" s="13" t="s">
        <v>642</v>
      </c>
      <c r="N23" s="1" t="s">
        <v>52</v>
      </c>
    </row>
    <row r="24" spans="1:14" ht="30" customHeight="1" x14ac:dyDescent="0.3">
      <c r="A24" s="13" t="s">
        <v>219</v>
      </c>
      <c r="B24" s="13" t="s">
        <v>216</v>
      </c>
      <c r="C24" s="13" t="s">
        <v>217</v>
      </c>
      <c r="D24" s="13" t="s">
        <v>594</v>
      </c>
      <c r="E24" s="23">
        <f>일위대가!F114</f>
        <v>33009</v>
      </c>
      <c r="F24" s="23">
        <f>일위대가!H114</f>
        <v>32138</v>
      </c>
      <c r="G24" s="23">
        <f>일위대가!J114</f>
        <v>372</v>
      </c>
      <c r="H24" s="23">
        <f t="shared" si="0"/>
        <v>65519</v>
      </c>
      <c r="I24" s="13" t="s">
        <v>218</v>
      </c>
      <c r="J24" s="13" t="s">
        <v>52</v>
      </c>
      <c r="K24" s="13" t="s">
        <v>52</v>
      </c>
      <c r="L24" s="13" t="s">
        <v>52</v>
      </c>
      <c r="M24" s="13" t="s">
        <v>52</v>
      </c>
      <c r="N24" s="1" t="s">
        <v>52</v>
      </c>
    </row>
    <row r="25" spans="1:14" ht="30" customHeight="1" x14ac:dyDescent="0.3">
      <c r="A25" s="13" t="s">
        <v>224</v>
      </c>
      <c r="B25" s="13" t="s">
        <v>221</v>
      </c>
      <c r="C25" s="13" t="s">
        <v>222</v>
      </c>
      <c r="D25" s="13" t="s">
        <v>68</v>
      </c>
      <c r="E25" s="23">
        <f>일위대가!F124</f>
        <v>11108</v>
      </c>
      <c r="F25" s="23">
        <f>일위대가!H124</f>
        <v>10366</v>
      </c>
      <c r="G25" s="23">
        <f>일위대가!J124</f>
        <v>622</v>
      </c>
      <c r="H25" s="23">
        <f t="shared" si="0"/>
        <v>22096</v>
      </c>
      <c r="I25" s="13" t="s">
        <v>223</v>
      </c>
      <c r="J25" s="13" t="s">
        <v>52</v>
      </c>
      <c r="K25" s="13" t="s">
        <v>52</v>
      </c>
      <c r="L25" s="13" t="s">
        <v>52</v>
      </c>
      <c r="M25" s="13" t="s">
        <v>52</v>
      </c>
      <c r="N25" s="1" t="s">
        <v>52</v>
      </c>
    </row>
    <row r="26" spans="1:14" ht="30" customHeight="1" x14ac:dyDescent="0.3">
      <c r="A26" s="13" t="s">
        <v>229</v>
      </c>
      <c r="B26" s="13" t="s">
        <v>701</v>
      </c>
      <c r="C26" s="13" t="s">
        <v>702</v>
      </c>
      <c r="D26" s="13" t="s">
        <v>68</v>
      </c>
      <c r="E26" s="23">
        <f>일위대가!F129</f>
        <v>4972</v>
      </c>
      <c r="F26" s="23">
        <f>일위대가!H129</f>
        <v>18139</v>
      </c>
      <c r="G26" s="23">
        <f>일위대가!J129</f>
        <v>362</v>
      </c>
      <c r="H26" s="23">
        <f t="shared" si="0"/>
        <v>23473</v>
      </c>
      <c r="I26" s="13" t="s">
        <v>228</v>
      </c>
      <c r="J26" s="13" t="s">
        <v>52</v>
      </c>
      <c r="K26" s="13" t="s">
        <v>52</v>
      </c>
      <c r="L26" s="13" t="s">
        <v>52</v>
      </c>
      <c r="M26" s="13" t="s">
        <v>703</v>
      </c>
      <c r="N26" s="1" t="s">
        <v>52</v>
      </c>
    </row>
    <row r="27" spans="1:14" ht="30" customHeight="1" x14ac:dyDescent="0.3">
      <c r="A27" s="13" t="s">
        <v>234</v>
      </c>
      <c r="B27" s="13" t="s">
        <v>713</v>
      </c>
      <c r="C27" s="13" t="s">
        <v>232</v>
      </c>
      <c r="D27" s="13" t="s">
        <v>68</v>
      </c>
      <c r="E27" s="23">
        <f>일위대가!F135</f>
        <v>6275</v>
      </c>
      <c r="F27" s="23">
        <f>일위대가!H135</f>
        <v>14834</v>
      </c>
      <c r="G27" s="23">
        <f>일위대가!J135</f>
        <v>148</v>
      </c>
      <c r="H27" s="23">
        <f t="shared" si="0"/>
        <v>21257</v>
      </c>
      <c r="I27" s="13" t="s">
        <v>233</v>
      </c>
      <c r="J27" s="13" t="s">
        <v>52</v>
      </c>
      <c r="K27" s="13" t="s">
        <v>52</v>
      </c>
      <c r="L27" s="13" t="s">
        <v>52</v>
      </c>
      <c r="M27" s="13" t="s">
        <v>52</v>
      </c>
      <c r="N27" s="1" t="s">
        <v>52</v>
      </c>
    </row>
    <row r="28" spans="1:14" ht="30" customHeight="1" x14ac:dyDescent="0.3">
      <c r="A28" s="13" t="s">
        <v>239</v>
      </c>
      <c r="B28" s="13" t="s">
        <v>236</v>
      </c>
      <c r="C28" s="13" t="s">
        <v>237</v>
      </c>
      <c r="D28" s="13" t="s">
        <v>68</v>
      </c>
      <c r="E28" s="23">
        <f>일위대가!F140</f>
        <v>4445</v>
      </c>
      <c r="F28" s="23">
        <f>일위대가!H140</f>
        <v>18139</v>
      </c>
      <c r="G28" s="23">
        <f>일위대가!J140</f>
        <v>362</v>
      </c>
      <c r="H28" s="23">
        <f t="shared" si="0"/>
        <v>22946</v>
      </c>
      <c r="I28" s="13" t="s">
        <v>238</v>
      </c>
      <c r="J28" s="13" t="s">
        <v>52</v>
      </c>
      <c r="K28" s="13" t="s">
        <v>52</v>
      </c>
      <c r="L28" s="13" t="s">
        <v>52</v>
      </c>
      <c r="M28" s="13" t="s">
        <v>726</v>
      </c>
      <c r="N28" s="1" t="s">
        <v>52</v>
      </c>
    </row>
    <row r="29" spans="1:14" ht="30" customHeight="1" x14ac:dyDescent="0.3">
      <c r="A29" s="13" t="s">
        <v>285</v>
      </c>
      <c r="B29" s="13" t="s">
        <v>282</v>
      </c>
      <c r="C29" s="13" t="s">
        <v>283</v>
      </c>
      <c r="D29" s="13" t="s">
        <v>68</v>
      </c>
      <c r="E29" s="23">
        <f>일위대가!F145</f>
        <v>11547</v>
      </c>
      <c r="F29" s="23">
        <f>일위대가!H145</f>
        <v>11432</v>
      </c>
      <c r="G29" s="23">
        <f>일위대가!J145</f>
        <v>228</v>
      </c>
      <c r="H29" s="23">
        <f t="shared" si="0"/>
        <v>23207</v>
      </c>
      <c r="I29" s="13" t="s">
        <v>284</v>
      </c>
      <c r="J29" s="13" t="s">
        <v>52</v>
      </c>
      <c r="K29" s="13" t="s">
        <v>52</v>
      </c>
      <c r="L29" s="13" t="s">
        <v>52</v>
      </c>
      <c r="M29" s="13" t="s">
        <v>52</v>
      </c>
      <c r="N29" s="1" t="s">
        <v>52</v>
      </c>
    </row>
    <row r="30" spans="1:14" ht="30" customHeight="1" x14ac:dyDescent="0.3">
      <c r="A30" s="13" t="s">
        <v>290</v>
      </c>
      <c r="B30" s="13" t="s">
        <v>287</v>
      </c>
      <c r="C30" s="13" t="s">
        <v>743</v>
      </c>
      <c r="D30" s="13" t="s">
        <v>93</v>
      </c>
      <c r="E30" s="23">
        <f>일위대가!F153</f>
        <v>10174</v>
      </c>
      <c r="F30" s="23">
        <f>일위대가!H153</f>
        <v>6782</v>
      </c>
      <c r="G30" s="23">
        <f>일위대가!J153</f>
        <v>131</v>
      </c>
      <c r="H30" s="23">
        <f t="shared" si="0"/>
        <v>17087</v>
      </c>
      <c r="I30" s="13" t="s">
        <v>289</v>
      </c>
      <c r="J30" s="13" t="s">
        <v>52</v>
      </c>
      <c r="K30" s="13" t="s">
        <v>52</v>
      </c>
      <c r="L30" s="13" t="s">
        <v>52</v>
      </c>
      <c r="M30" s="13" t="s">
        <v>744</v>
      </c>
      <c r="N30" s="1" t="s">
        <v>52</v>
      </c>
    </row>
    <row r="31" spans="1:14" ht="30" customHeight="1" x14ac:dyDescent="0.3">
      <c r="A31" s="13" t="s">
        <v>295</v>
      </c>
      <c r="B31" s="13" t="s">
        <v>292</v>
      </c>
      <c r="C31" s="13" t="s">
        <v>293</v>
      </c>
      <c r="D31" s="13" t="s">
        <v>68</v>
      </c>
      <c r="E31" s="23">
        <f>일위대가!F158</f>
        <v>64803</v>
      </c>
      <c r="F31" s="23">
        <f>일위대가!H158</f>
        <v>88893</v>
      </c>
      <c r="G31" s="23">
        <f>일위대가!J158</f>
        <v>0</v>
      </c>
      <c r="H31" s="23">
        <f t="shared" si="0"/>
        <v>153696</v>
      </c>
      <c r="I31" s="13" t="s">
        <v>294</v>
      </c>
      <c r="J31" s="13" t="s">
        <v>52</v>
      </c>
      <c r="K31" s="13" t="s">
        <v>52</v>
      </c>
      <c r="L31" s="13" t="s">
        <v>52</v>
      </c>
      <c r="M31" s="13" t="s">
        <v>764</v>
      </c>
      <c r="N31" s="1" t="s">
        <v>52</v>
      </c>
    </row>
    <row r="32" spans="1:14" ht="30" customHeight="1" x14ac:dyDescent="0.3">
      <c r="A32" s="13" t="s">
        <v>300</v>
      </c>
      <c r="B32" s="13" t="s">
        <v>297</v>
      </c>
      <c r="C32" s="13" t="s">
        <v>298</v>
      </c>
      <c r="D32" s="13" t="s">
        <v>83</v>
      </c>
      <c r="E32" s="23">
        <f>일위대가!F165</f>
        <v>7504</v>
      </c>
      <c r="F32" s="23">
        <f>일위대가!H165</f>
        <v>19735</v>
      </c>
      <c r="G32" s="23">
        <f>일위대가!J165</f>
        <v>604</v>
      </c>
      <c r="H32" s="23">
        <f t="shared" si="0"/>
        <v>27843</v>
      </c>
      <c r="I32" s="13" t="s">
        <v>299</v>
      </c>
      <c r="J32" s="13" t="s">
        <v>52</v>
      </c>
      <c r="K32" s="13" t="s">
        <v>52</v>
      </c>
      <c r="L32" s="13" t="s">
        <v>52</v>
      </c>
      <c r="M32" s="13" t="s">
        <v>52</v>
      </c>
      <c r="N32" s="1" t="s">
        <v>52</v>
      </c>
    </row>
    <row r="33" spans="1:14" ht="30" customHeight="1" x14ac:dyDescent="0.3">
      <c r="A33" s="13" t="s">
        <v>308</v>
      </c>
      <c r="B33" s="13" t="s">
        <v>304</v>
      </c>
      <c r="C33" s="13" t="s">
        <v>305</v>
      </c>
      <c r="D33" s="13" t="s">
        <v>306</v>
      </c>
      <c r="E33" s="23">
        <f>일위대가!F170</f>
        <v>1015</v>
      </c>
      <c r="F33" s="23">
        <f>일위대가!H170</f>
        <v>6016</v>
      </c>
      <c r="G33" s="23">
        <f>일위대가!J170</f>
        <v>971</v>
      </c>
      <c r="H33" s="23">
        <f t="shared" si="0"/>
        <v>8002</v>
      </c>
      <c r="I33" s="13" t="s">
        <v>307</v>
      </c>
      <c r="J33" s="13" t="s">
        <v>52</v>
      </c>
      <c r="K33" s="13" t="s">
        <v>52</v>
      </c>
      <c r="L33" s="13" t="s">
        <v>52</v>
      </c>
      <c r="M33" s="13" t="s">
        <v>52</v>
      </c>
      <c r="N33" s="1" t="s">
        <v>52</v>
      </c>
    </row>
    <row r="34" spans="1:14" ht="30" customHeight="1" x14ac:dyDescent="0.3">
      <c r="A34" s="13" t="s">
        <v>313</v>
      </c>
      <c r="B34" s="13" t="s">
        <v>310</v>
      </c>
      <c r="C34" s="13" t="s">
        <v>311</v>
      </c>
      <c r="D34" s="13" t="s">
        <v>524</v>
      </c>
      <c r="E34" s="23">
        <f>일위대가!F178</f>
        <v>2375</v>
      </c>
      <c r="F34" s="23">
        <f>일위대가!H178</f>
        <v>5942</v>
      </c>
      <c r="G34" s="23">
        <f>일위대가!J178</f>
        <v>313</v>
      </c>
      <c r="H34" s="23">
        <f t="shared" si="0"/>
        <v>8630</v>
      </c>
      <c r="I34" s="13" t="s">
        <v>312</v>
      </c>
      <c r="J34" s="13" t="s">
        <v>52</v>
      </c>
      <c r="K34" s="13" t="s">
        <v>52</v>
      </c>
      <c r="L34" s="13" t="s">
        <v>52</v>
      </c>
      <c r="M34" s="13" t="s">
        <v>802</v>
      </c>
      <c r="N34" s="1" t="s">
        <v>52</v>
      </c>
    </row>
    <row r="35" spans="1:14" ht="30" customHeight="1" x14ac:dyDescent="0.3">
      <c r="A35" s="13" t="s">
        <v>318</v>
      </c>
      <c r="B35" s="13" t="s">
        <v>315</v>
      </c>
      <c r="C35" s="13" t="s">
        <v>316</v>
      </c>
      <c r="D35" s="13" t="s">
        <v>306</v>
      </c>
      <c r="E35" s="23">
        <f>일위대가!F185</f>
        <v>2644</v>
      </c>
      <c r="F35" s="23">
        <f>일위대가!H185</f>
        <v>264486</v>
      </c>
      <c r="G35" s="23">
        <f>일위대가!J185</f>
        <v>2317</v>
      </c>
      <c r="H35" s="23">
        <f t="shared" si="0"/>
        <v>269447</v>
      </c>
      <c r="I35" s="13" t="s">
        <v>317</v>
      </c>
      <c r="J35" s="13" t="s">
        <v>52</v>
      </c>
      <c r="K35" s="13" t="s">
        <v>52</v>
      </c>
      <c r="L35" s="13" t="s">
        <v>52</v>
      </c>
      <c r="M35" s="13" t="s">
        <v>821</v>
      </c>
      <c r="N35" s="1" t="s">
        <v>52</v>
      </c>
    </row>
    <row r="36" spans="1:14" ht="30" customHeight="1" x14ac:dyDescent="0.3">
      <c r="A36" s="13" t="s">
        <v>323</v>
      </c>
      <c r="B36" s="13" t="s">
        <v>320</v>
      </c>
      <c r="C36" s="13" t="s">
        <v>321</v>
      </c>
      <c r="D36" s="13" t="s">
        <v>68</v>
      </c>
      <c r="E36" s="23">
        <f>일위대가!F190</f>
        <v>0</v>
      </c>
      <c r="F36" s="23">
        <f>일위대가!H190</f>
        <v>5903</v>
      </c>
      <c r="G36" s="23">
        <f>일위대가!J190</f>
        <v>0</v>
      </c>
      <c r="H36" s="23">
        <f t="shared" si="0"/>
        <v>5903</v>
      </c>
      <c r="I36" s="13" t="s">
        <v>322</v>
      </c>
      <c r="J36" s="13" t="s">
        <v>52</v>
      </c>
      <c r="K36" s="13" t="s">
        <v>52</v>
      </c>
      <c r="L36" s="13" t="s">
        <v>52</v>
      </c>
      <c r="M36" s="13" t="s">
        <v>52</v>
      </c>
      <c r="N36" s="1" t="s">
        <v>52</v>
      </c>
    </row>
    <row r="37" spans="1:14" ht="30" customHeight="1" x14ac:dyDescent="0.3">
      <c r="A37" s="13" t="s">
        <v>327</v>
      </c>
      <c r="B37" s="13" t="s">
        <v>839</v>
      </c>
      <c r="C37" s="13" t="s">
        <v>52</v>
      </c>
      <c r="D37" s="13" t="s">
        <v>68</v>
      </c>
      <c r="E37" s="23">
        <f>일위대가!F196</f>
        <v>0</v>
      </c>
      <c r="F37" s="23">
        <f>일위대가!H196</f>
        <v>6578</v>
      </c>
      <c r="G37" s="23">
        <f>일위대가!J196</f>
        <v>131</v>
      </c>
      <c r="H37" s="23">
        <f t="shared" si="0"/>
        <v>6709</v>
      </c>
      <c r="I37" s="13" t="s">
        <v>326</v>
      </c>
      <c r="J37" s="13" t="s">
        <v>52</v>
      </c>
      <c r="K37" s="13" t="s">
        <v>52</v>
      </c>
      <c r="L37" s="13" t="s">
        <v>52</v>
      </c>
      <c r="M37" s="13" t="s">
        <v>840</v>
      </c>
      <c r="N37" s="1" t="s">
        <v>52</v>
      </c>
    </row>
    <row r="38" spans="1:14" ht="30" customHeight="1" x14ac:dyDescent="0.3">
      <c r="A38" s="13" t="s">
        <v>331</v>
      </c>
      <c r="B38" s="13" t="s">
        <v>846</v>
      </c>
      <c r="C38" s="13" t="s">
        <v>52</v>
      </c>
      <c r="D38" s="13" t="s">
        <v>68</v>
      </c>
      <c r="E38" s="23">
        <f>일위대가!F201</f>
        <v>0</v>
      </c>
      <c r="F38" s="23">
        <f>일위대가!H201</f>
        <v>2192</v>
      </c>
      <c r="G38" s="23">
        <f>일위대가!J201</f>
        <v>0</v>
      </c>
      <c r="H38" s="23">
        <f t="shared" si="0"/>
        <v>2192</v>
      </c>
      <c r="I38" s="13" t="s">
        <v>330</v>
      </c>
      <c r="J38" s="13" t="s">
        <v>52</v>
      </c>
      <c r="K38" s="13" t="s">
        <v>52</v>
      </c>
      <c r="L38" s="13" t="s">
        <v>52</v>
      </c>
      <c r="M38" s="13" t="s">
        <v>847</v>
      </c>
      <c r="N38" s="1" t="s">
        <v>52</v>
      </c>
    </row>
    <row r="39" spans="1:14" ht="30" customHeight="1" x14ac:dyDescent="0.3">
      <c r="A39" s="13" t="s">
        <v>335</v>
      </c>
      <c r="B39" s="13" t="s">
        <v>333</v>
      </c>
      <c r="C39" s="13" t="s">
        <v>52</v>
      </c>
      <c r="D39" s="13" t="s">
        <v>68</v>
      </c>
      <c r="E39" s="23">
        <f>일위대가!F206</f>
        <v>0</v>
      </c>
      <c r="F39" s="23">
        <f>일위대가!H206</f>
        <v>13330</v>
      </c>
      <c r="G39" s="23">
        <f>일위대가!J206</f>
        <v>0</v>
      </c>
      <c r="H39" s="23">
        <f t="shared" si="0"/>
        <v>13330</v>
      </c>
      <c r="I39" s="13" t="s">
        <v>334</v>
      </c>
      <c r="J39" s="13" t="s">
        <v>52</v>
      </c>
      <c r="K39" s="13" t="s">
        <v>52</v>
      </c>
      <c r="L39" s="13" t="s">
        <v>52</v>
      </c>
      <c r="M39" s="13" t="s">
        <v>52</v>
      </c>
      <c r="N39" s="1" t="s">
        <v>52</v>
      </c>
    </row>
    <row r="40" spans="1:14" ht="30" customHeight="1" x14ac:dyDescent="0.3">
      <c r="A40" s="13" t="s">
        <v>340</v>
      </c>
      <c r="B40" s="13" t="s">
        <v>337</v>
      </c>
      <c r="C40" s="13" t="s">
        <v>338</v>
      </c>
      <c r="D40" s="13" t="s">
        <v>68</v>
      </c>
      <c r="E40" s="23">
        <f>일위대가!F210</f>
        <v>0</v>
      </c>
      <c r="F40" s="23">
        <f>일위대가!H210</f>
        <v>21600</v>
      </c>
      <c r="G40" s="23">
        <f>일위대가!J210</f>
        <v>0</v>
      </c>
      <c r="H40" s="23">
        <f t="shared" si="0"/>
        <v>21600</v>
      </c>
      <c r="I40" s="13" t="s">
        <v>339</v>
      </c>
      <c r="J40" s="13" t="s">
        <v>52</v>
      </c>
      <c r="K40" s="13" t="s">
        <v>52</v>
      </c>
      <c r="L40" s="13" t="s">
        <v>52</v>
      </c>
      <c r="M40" s="13" t="s">
        <v>52</v>
      </c>
      <c r="N40" s="1" t="s">
        <v>52</v>
      </c>
    </row>
    <row r="41" spans="1:14" ht="30" customHeight="1" x14ac:dyDescent="0.3">
      <c r="A41" s="13" t="s">
        <v>345</v>
      </c>
      <c r="B41" s="13" t="s">
        <v>342</v>
      </c>
      <c r="C41" s="13" t="s">
        <v>343</v>
      </c>
      <c r="D41" s="13" t="s">
        <v>83</v>
      </c>
      <c r="E41" s="23">
        <f>일위대가!F214</f>
        <v>0</v>
      </c>
      <c r="F41" s="23">
        <f>일위대가!H214</f>
        <v>12612</v>
      </c>
      <c r="G41" s="23">
        <f>일위대가!J214</f>
        <v>0</v>
      </c>
      <c r="H41" s="23">
        <f t="shared" si="0"/>
        <v>12612</v>
      </c>
      <c r="I41" s="13" t="s">
        <v>344</v>
      </c>
      <c r="J41" s="13" t="s">
        <v>52</v>
      </c>
      <c r="K41" s="13" t="s">
        <v>52</v>
      </c>
      <c r="L41" s="13" t="s">
        <v>52</v>
      </c>
      <c r="M41" s="13" t="s">
        <v>52</v>
      </c>
      <c r="N41" s="1" t="s">
        <v>52</v>
      </c>
    </row>
    <row r="42" spans="1:14" ht="30" customHeight="1" x14ac:dyDescent="0.3">
      <c r="A42" s="13" t="s">
        <v>349</v>
      </c>
      <c r="B42" s="13" t="s">
        <v>347</v>
      </c>
      <c r="C42" s="13" t="s">
        <v>52</v>
      </c>
      <c r="D42" s="13" t="s">
        <v>524</v>
      </c>
      <c r="E42" s="23">
        <f>일위대가!F218</f>
        <v>0</v>
      </c>
      <c r="F42" s="23">
        <f>일위대가!H218</f>
        <v>10698</v>
      </c>
      <c r="G42" s="23">
        <f>일위대가!J218</f>
        <v>0</v>
      </c>
      <c r="H42" s="23">
        <f t="shared" si="0"/>
        <v>10698</v>
      </c>
      <c r="I42" s="13" t="s">
        <v>348</v>
      </c>
      <c r="J42" s="13" t="s">
        <v>52</v>
      </c>
      <c r="K42" s="13" t="s">
        <v>52</v>
      </c>
      <c r="L42" s="13" t="s">
        <v>52</v>
      </c>
      <c r="M42" s="13" t="s">
        <v>52</v>
      </c>
      <c r="N42" s="1" t="s">
        <v>52</v>
      </c>
    </row>
    <row r="43" spans="1:14" ht="30" customHeight="1" x14ac:dyDescent="0.3">
      <c r="A43" s="13" t="s">
        <v>353</v>
      </c>
      <c r="B43" s="13" t="s">
        <v>351</v>
      </c>
      <c r="C43" s="13" t="s">
        <v>52</v>
      </c>
      <c r="D43" s="13" t="s">
        <v>68</v>
      </c>
      <c r="E43" s="23">
        <f>일위대가!F222</f>
        <v>0</v>
      </c>
      <c r="F43" s="23">
        <f>일위대가!H222</f>
        <v>1698</v>
      </c>
      <c r="G43" s="23">
        <f>일위대가!J222</f>
        <v>0</v>
      </c>
      <c r="H43" s="23">
        <f t="shared" si="0"/>
        <v>1698</v>
      </c>
      <c r="I43" s="13" t="s">
        <v>352</v>
      </c>
      <c r="J43" s="13" t="s">
        <v>52</v>
      </c>
      <c r="K43" s="13" t="s">
        <v>52</v>
      </c>
      <c r="L43" s="13" t="s">
        <v>52</v>
      </c>
      <c r="M43" s="13" t="s">
        <v>52</v>
      </c>
      <c r="N43" s="1" t="s">
        <v>52</v>
      </c>
    </row>
    <row r="44" spans="1:14" ht="30" customHeight="1" x14ac:dyDescent="0.3">
      <c r="A44" s="13" t="s">
        <v>358</v>
      </c>
      <c r="B44" s="13" t="s">
        <v>355</v>
      </c>
      <c r="C44" s="13" t="s">
        <v>356</v>
      </c>
      <c r="D44" s="13" t="s">
        <v>93</v>
      </c>
      <c r="E44" s="23">
        <f>일위대가!F227</f>
        <v>0</v>
      </c>
      <c r="F44" s="23">
        <f>일위대가!H227</f>
        <v>1900</v>
      </c>
      <c r="G44" s="23">
        <f>일위대가!J227</f>
        <v>87</v>
      </c>
      <c r="H44" s="23">
        <f t="shared" si="0"/>
        <v>1987</v>
      </c>
      <c r="I44" s="13" t="s">
        <v>357</v>
      </c>
      <c r="J44" s="13" t="s">
        <v>52</v>
      </c>
      <c r="K44" s="13" t="s">
        <v>52</v>
      </c>
      <c r="L44" s="13" t="s">
        <v>52</v>
      </c>
      <c r="M44" s="13" t="s">
        <v>52</v>
      </c>
      <c r="N44" s="1" t="s">
        <v>52</v>
      </c>
    </row>
    <row r="45" spans="1:14" ht="30" customHeight="1" x14ac:dyDescent="0.3">
      <c r="A45" s="13" t="s">
        <v>506</v>
      </c>
      <c r="B45" s="13" t="s">
        <v>58</v>
      </c>
      <c r="C45" s="13" t="s">
        <v>504</v>
      </c>
      <c r="D45" s="13" t="s">
        <v>60</v>
      </c>
      <c r="E45" s="23">
        <f>일위대가!F232</f>
        <v>0</v>
      </c>
      <c r="F45" s="23">
        <f>일위대가!H232</f>
        <v>93630</v>
      </c>
      <c r="G45" s="23">
        <f>일위대가!J232</f>
        <v>0</v>
      </c>
      <c r="H45" s="23">
        <f t="shared" ref="H45:H76" si="1">E45+F45+G45</f>
        <v>93630</v>
      </c>
      <c r="I45" s="13" t="s">
        <v>505</v>
      </c>
      <c r="J45" s="13" t="s">
        <v>52</v>
      </c>
      <c r="K45" s="13" t="s">
        <v>52</v>
      </c>
      <c r="L45" s="13" t="s">
        <v>52</v>
      </c>
      <c r="M45" s="13" t="s">
        <v>874</v>
      </c>
      <c r="N45" s="1" t="s">
        <v>52</v>
      </c>
    </row>
    <row r="46" spans="1:14" ht="30" customHeight="1" x14ac:dyDescent="0.3">
      <c r="A46" s="13" t="s">
        <v>526</v>
      </c>
      <c r="B46" s="13" t="s">
        <v>523</v>
      </c>
      <c r="C46" s="13" t="s">
        <v>117</v>
      </c>
      <c r="D46" s="13" t="s">
        <v>524</v>
      </c>
      <c r="E46" s="23">
        <f>일위대가!F236</f>
        <v>0</v>
      </c>
      <c r="F46" s="23">
        <f>일위대가!H236</f>
        <v>5168</v>
      </c>
      <c r="G46" s="23">
        <f>일위대가!J236</f>
        <v>0</v>
      </c>
      <c r="H46" s="23">
        <f t="shared" si="1"/>
        <v>5168</v>
      </c>
      <c r="I46" s="13" t="s">
        <v>525</v>
      </c>
      <c r="J46" s="13" t="s">
        <v>52</v>
      </c>
      <c r="K46" s="13" t="s">
        <v>52</v>
      </c>
      <c r="L46" s="13" t="s">
        <v>52</v>
      </c>
      <c r="M46" s="13" t="s">
        <v>517</v>
      </c>
      <c r="N46" s="1" t="s">
        <v>52</v>
      </c>
    </row>
    <row r="47" spans="1:14" ht="30" customHeight="1" x14ac:dyDescent="0.3">
      <c r="A47" s="13" t="s">
        <v>547</v>
      </c>
      <c r="B47" s="13" t="s">
        <v>544</v>
      </c>
      <c r="C47" s="13" t="s">
        <v>545</v>
      </c>
      <c r="D47" s="13" t="s">
        <v>118</v>
      </c>
      <c r="E47" s="23">
        <f>일위대가!F242</f>
        <v>0</v>
      </c>
      <c r="F47" s="23">
        <f>일위대가!H242</f>
        <v>88600</v>
      </c>
      <c r="G47" s="23">
        <f>일위대가!J242</f>
        <v>2658</v>
      </c>
      <c r="H47" s="23">
        <f t="shared" si="1"/>
        <v>91258</v>
      </c>
      <c r="I47" s="13" t="s">
        <v>546</v>
      </c>
      <c r="J47" s="13" t="s">
        <v>52</v>
      </c>
      <c r="K47" s="13" t="s">
        <v>52</v>
      </c>
      <c r="L47" s="13" t="s">
        <v>52</v>
      </c>
      <c r="M47" s="13" t="s">
        <v>885</v>
      </c>
      <c r="N47" s="1" t="s">
        <v>52</v>
      </c>
    </row>
    <row r="48" spans="1:14" ht="30" customHeight="1" x14ac:dyDescent="0.3">
      <c r="A48" s="13" t="s">
        <v>596</v>
      </c>
      <c r="B48" s="13" t="s">
        <v>592</v>
      </c>
      <c r="C48" s="13" t="s">
        <v>593</v>
      </c>
      <c r="D48" s="13" t="s">
        <v>594</v>
      </c>
      <c r="E48" s="23">
        <f>일위대가!F247</f>
        <v>174</v>
      </c>
      <c r="F48" s="23">
        <f>일위대가!H247</f>
        <v>0</v>
      </c>
      <c r="G48" s="23">
        <f>일위대가!J247</f>
        <v>0</v>
      </c>
      <c r="H48" s="23">
        <f t="shared" si="1"/>
        <v>174</v>
      </c>
      <c r="I48" s="13" t="s">
        <v>595</v>
      </c>
      <c r="J48" s="13" t="s">
        <v>52</v>
      </c>
      <c r="K48" s="13" t="s">
        <v>52</v>
      </c>
      <c r="L48" s="13" t="s">
        <v>52</v>
      </c>
      <c r="M48" s="13" t="s">
        <v>52</v>
      </c>
      <c r="N48" s="1" t="s">
        <v>52</v>
      </c>
    </row>
    <row r="49" spans="1:14" ht="30" customHeight="1" x14ac:dyDescent="0.3">
      <c r="A49" s="13" t="s">
        <v>601</v>
      </c>
      <c r="B49" s="13" t="s">
        <v>598</v>
      </c>
      <c r="C49" s="13" t="s">
        <v>599</v>
      </c>
      <c r="D49" s="13" t="s">
        <v>594</v>
      </c>
      <c r="E49" s="23">
        <f>일위대가!F253</f>
        <v>376</v>
      </c>
      <c r="F49" s="23">
        <f>일위대가!H253</f>
        <v>18846</v>
      </c>
      <c r="G49" s="23">
        <f>일위대가!J253</f>
        <v>0</v>
      </c>
      <c r="H49" s="23">
        <f t="shared" si="1"/>
        <v>19222</v>
      </c>
      <c r="I49" s="13" t="s">
        <v>600</v>
      </c>
      <c r="J49" s="13" t="s">
        <v>52</v>
      </c>
      <c r="K49" s="13" t="s">
        <v>52</v>
      </c>
      <c r="L49" s="13" t="s">
        <v>52</v>
      </c>
      <c r="M49" s="13" t="s">
        <v>586</v>
      </c>
      <c r="N49" s="1" t="s">
        <v>52</v>
      </c>
    </row>
    <row r="50" spans="1:14" ht="30" customHeight="1" x14ac:dyDescent="0.3">
      <c r="A50" s="13" t="s">
        <v>610</v>
      </c>
      <c r="B50" s="13" t="s">
        <v>607</v>
      </c>
      <c r="C50" s="13" t="s">
        <v>608</v>
      </c>
      <c r="D50" s="13" t="s">
        <v>594</v>
      </c>
      <c r="E50" s="23">
        <f>일위대가!F257</f>
        <v>441</v>
      </c>
      <c r="F50" s="23">
        <f>일위대가!H257</f>
        <v>0</v>
      </c>
      <c r="G50" s="23">
        <f>일위대가!J257</f>
        <v>0</v>
      </c>
      <c r="H50" s="23">
        <f t="shared" si="1"/>
        <v>441</v>
      </c>
      <c r="I50" s="13" t="s">
        <v>609</v>
      </c>
      <c r="J50" s="13" t="s">
        <v>52</v>
      </c>
      <c r="K50" s="13" t="s">
        <v>52</v>
      </c>
      <c r="L50" s="13" t="s">
        <v>52</v>
      </c>
      <c r="M50" s="13" t="s">
        <v>907</v>
      </c>
      <c r="N50" s="1" t="s">
        <v>52</v>
      </c>
    </row>
    <row r="51" spans="1:14" ht="30" customHeight="1" x14ac:dyDescent="0.3">
      <c r="A51" s="13" t="s">
        <v>615</v>
      </c>
      <c r="B51" s="13" t="s">
        <v>612</v>
      </c>
      <c r="C51" s="13" t="s">
        <v>613</v>
      </c>
      <c r="D51" s="13" t="s">
        <v>594</v>
      </c>
      <c r="E51" s="23">
        <f>일위대가!F265</f>
        <v>135</v>
      </c>
      <c r="F51" s="23">
        <f>일위대가!H265</f>
        <v>6761</v>
      </c>
      <c r="G51" s="23">
        <f>일위대가!J265</f>
        <v>0</v>
      </c>
      <c r="H51" s="23">
        <f t="shared" si="1"/>
        <v>6896</v>
      </c>
      <c r="I51" s="13" t="s">
        <v>614</v>
      </c>
      <c r="J51" s="13" t="s">
        <v>52</v>
      </c>
      <c r="K51" s="13" t="s">
        <v>52</v>
      </c>
      <c r="L51" s="13" t="s">
        <v>52</v>
      </c>
      <c r="M51" s="13" t="s">
        <v>907</v>
      </c>
      <c r="N51" s="1" t="s">
        <v>52</v>
      </c>
    </row>
    <row r="52" spans="1:14" ht="30" customHeight="1" x14ac:dyDescent="0.3">
      <c r="A52" s="13" t="s">
        <v>622</v>
      </c>
      <c r="B52" s="13" t="s">
        <v>619</v>
      </c>
      <c r="C52" s="13" t="s">
        <v>620</v>
      </c>
      <c r="D52" s="13" t="s">
        <v>68</v>
      </c>
      <c r="E52" s="23">
        <f>일위대가!F273</f>
        <v>117</v>
      </c>
      <c r="F52" s="23">
        <f>일위대가!H273</f>
        <v>3244</v>
      </c>
      <c r="G52" s="23">
        <f>일위대가!J273</f>
        <v>0</v>
      </c>
      <c r="H52" s="23">
        <f t="shared" si="1"/>
        <v>3361</v>
      </c>
      <c r="I52" s="13" t="s">
        <v>621</v>
      </c>
      <c r="J52" s="13" t="s">
        <v>52</v>
      </c>
      <c r="K52" s="13" t="s">
        <v>52</v>
      </c>
      <c r="L52" s="13" t="s">
        <v>52</v>
      </c>
      <c r="M52" s="13" t="s">
        <v>917</v>
      </c>
      <c r="N52" s="1" t="s">
        <v>52</v>
      </c>
    </row>
    <row r="53" spans="1:14" ht="30" customHeight="1" x14ac:dyDescent="0.3">
      <c r="A53" s="13" t="s">
        <v>627</v>
      </c>
      <c r="B53" s="13" t="s">
        <v>612</v>
      </c>
      <c r="C53" s="13" t="s">
        <v>625</v>
      </c>
      <c r="D53" s="13" t="s">
        <v>594</v>
      </c>
      <c r="E53" s="23">
        <f>일위대가!F282</f>
        <v>135</v>
      </c>
      <c r="F53" s="23">
        <f>일위대가!H282</f>
        <v>8113</v>
      </c>
      <c r="G53" s="23">
        <f>일위대가!J282</f>
        <v>0</v>
      </c>
      <c r="H53" s="23">
        <f t="shared" si="1"/>
        <v>8248</v>
      </c>
      <c r="I53" s="13" t="s">
        <v>626</v>
      </c>
      <c r="J53" s="13" t="s">
        <v>52</v>
      </c>
      <c r="K53" s="13" t="s">
        <v>52</v>
      </c>
      <c r="L53" s="13" t="s">
        <v>52</v>
      </c>
      <c r="M53" s="13" t="s">
        <v>907</v>
      </c>
      <c r="N53" s="1" t="s">
        <v>52</v>
      </c>
    </row>
    <row r="54" spans="1:14" ht="30" customHeight="1" x14ac:dyDescent="0.3">
      <c r="A54" s="13" t="s">
        <v>634</v>
      </c>
      <c r="B54" s="13" t="s">
        <v>631</v>
      </c>
      <c r="C54" s="13" t="s">
        <v>632</v>
      </c>
      <c r="D54" s="13" t="s">
        <v>594</v>
      </c>
      <c r="E54" s="23">
        <f>일위대가!F288</f>
        <v>8594</v>
      </c>
      <c r="F54" s="23">
        <f>일위대가!H288</f>
        <v>0</v>
      </c>
      <c r="G54" s="23">
        <f>일위대가!J288</f>
        <v>0</v>
      </c>
      <c r="H54" s="23">
        <f t="shared" si="1"/>
        <v>8594</v>
      </c>
      <c r="I54" s="13" t="s">
        <v>633</v>
      </c>
      <c r="J54" s="13" t="s">
        <v>52</v>
      </c>
      <c r="K54" s="13" t="s">
        <v>52</v>
      </c>
      <c r="L54" s="13" t="s">
        <v>52</v>
      </c>
      <c r="M54" s="13" t="s">
        <v>52</v>
      </c>
      <c r="N54" s="1" t="s">
        <v>52</v>
      </c>
    </row>
    <row r="55" spans="1:14" ht="30" customHeight="1" x14ac:dyDescent="0.3">
      <c r="A55" s="13" t="s">
        <v>639</v>
      </c>
      <c r="B55" s="13" t="s">
        <v>636</v>
      </c>
      <c r="C55" s="13" t="s">
        <v>637</v>
      </c>
      <c r="D55" s="13" t="s">
        <v>594</v>
      </c>
      <c r="E55" s="23">
        <f>일위대가!F294</f>
        <v>301</v>
      </c>
      <c r="F55" s="23">
        <f>일위대가!H294</f>
        <v>15055</v>
      </c>
      <c r="G55" s="23">
        <f>일위대가!J294</f>
        <v>0</v>
      </c>
      <c r="H55" s="23">
        <f t="shared" si="1"/>
        <v>15356</v>
      </c>
      <c r="I55" s="13" t="s">
        <v>638</v>
      </c>
      <c r="J55" s="13" t="s">
        <v>52</v>
      </c>
      <c r="K55" s="13" t="s">
        <v>52</v>
      </c>
      <c r="L55" s="13" t="s">
        <v>52</v>
      </c>
      <c r="M55" s="13" t="s">
        <v>630</v>
      </c>
      <c r="N55" s="1" t="s">
        <v>52</v>
      </c>
    </row>
    <row r="56" spans="1:14" ht="30" customHeight="1" x14ac:dyDescent="0.3">
      <c r="A56" s="13" t="s">
        <v>650</v>
      </c>
      <c r="B56" s="13" t="s">
        <v>211</v>
      </c>
      <c r="C56" s="13" t="s">
        <v>648</v>
      </c>
      <c r="D56" s="13" t="s">
        <v>68</v>
      </c>
      <c r="E56" s="23">
        <f>일위대가!F300</f>
        <v>0</v>
      </c>
      <c r="F56" s="23">
        <f>일위대가!H300</f>
        <v>9710</v>
      </c>
      <c r="G56" s="23">
        <f>일위대가!J300</f>
        <v>194</v>
      </c>
      <c r="H56" s="23">
        <f t="shared" si="1"/>
        <v>9904</v>
      </c>
      <c r="I56" s="13" t="s">
        <v>649</v>
      </c>
      <c r="J56" s="13" t="s">
        <v>52</v>
      </c>
      <c r="K56" s="13" t="s">
        <v>52</v>
      </c>
      <c r="L56" s="13" t="s">
        <v>52</v>
      </c>
      <c r="M56" s="13" t="s">
        <v>642</v>
      </c>
      <c r="N56" s="1" t="s">
        <v>52</v>
      </c>
    </row>
    <row r="57" spans="1:14" ht="30" customHeight="1" x14ac:dyDescent="0.3">
      <c r="A57" s="13" t="s">
        <v>660</v>
      </c>
      <c r="B57" s="13" t="s">
        <v>170</v>
      </c>
      <c r="C57" s="13" t="s">
        <v>658</v>
      </c>
      <c r="D57" s="13" t="s">
        <v>68</v>
      </c>
      <c r="E57" s="23">
        <f>일위대가!F305</f>
        <v>0</v>
      </c>
      <c r="F57" s="23">
        <f>일위대가!H305</f>
        <v>22802</v>
      </c>
      <c r="G57" s="23">
        <f>일위대가!J305</f>
        <v>0</v>
      </c>
      <c r="H57" s="23">
        <f t="shared" si="1"/>
        <v>22802</v>
      </c>
      <c r="I57" s="13" t="s">
        <v>659</v>
      </c>
      <c r="J57" s="13" t="s">
        <v>52</v>
      </c>
      <c r="K57" s="13" t="s">
        <v>52</v>
      </c>
      <c r="L57" s="13" t="s">
        <v>52</v>
      </c>
      <c r="M57" s="13" t="s">
        <v>573</v>
      </c>
      <c r="N57" s="1" t="s">
        <v>52</v>
      </c>
    </row>
    <row r="58" spans="1:14" ht="30" customHeight="1" x14ac:dyDescent="0.3">
      <c r="A58" s="13" t="s">
        <v>670</v>
      </c>
      <c r="B58" s="13" t="s">
        <v>667</v>
      </c>
      <c r="C58" s="13" t="s">
        <v>668</v>
      </c>
      <c r="D58" s="13" t="s">
        <v>365</v>
      </c>
      <c r="E58" s="23">
        <f>일위대가!F314</f>
        <v>136</v>
      </c>
      <c r="F58" s="23">
        <f>일위대가!H314</f>
        <v>6840</v>
      </c>
      <c r="G58" s="23">
        <f>일위대가!J314</f>
        <v>273</v>
      </c>
      <c r="H58" s="23">
        <f t="shared" si="1"/>
        <v>7249</v>
      </c>
      <c r="I58" s="13" t="s">
        <v>669</v>
      </c>
      <c r="J58" s="13" t="s">
        <v>52</v>
      </c>
      <c r="K58" s="13" t="s">
        <v>52</v>
      </c>
      <c r="L58" s="13" t="s">
        <v>52</v>
      </c>
      <c r="M58" s="13" t="s">
        <v>956</v>
      </c>
      <c r="N58" s="1" t="s">
        <v>52</v>
      </c>
    </row>
    <row r="59" spans="1:14" ht="30" customHeight="1" x14ac:dyDescent="0.3">
      <c r="A59" s="13" t="s">
        <v>698</v>
      </c>
      <c r="B59" s="13" t="s">
        <v>696</v>
      </c>
      <c r="C59" s="13" t="s">
        <v>52</v>
      </c>
      <c r="D59" s="13" t="s">
        <v>594</v>
      </c>
      <c r="E59" s="23">
        <f>일위대가!F320</f>
        <v>0</v>
      </c>
      <c r="F59" s="23">
        <f>일위대가!H320</f>
        <v>10366</v>
      </c>
      <c r="G59" s="23">
        <f>일위대가!J320</f>
        <v>622</v>
      </c>
      <c r="H59" s="23">
        <f t="shared" si="1"/>
        <v>10988</v>
      </c>
      <c r="I59" s="13" t="s">
        <v>697</v>
      </c>
      <c r="J59" s="13" t="s">
        <v>52</v>
      </c>
      <c r="K59" s="13" t="s">
        <v>52</v>
      </c>
      <c r="L59" s="13" t="s">
        <v>52</v>
      </c>
      <c r="M59" s="13" t="s">
        <v>968</v>
      </c>
      <c r="N59" s="1" t="s">
        <v>52</v>
      </c>
    </row>
    <row r="60" spans="1:14" ht="30" customHeight="1" x14ac:dyDescent="0.3">
      <c r="A60" s="13" t="s">
        <v>710</v>
      </c>
      <c r="B60" s="13" t="s">
        <v>707</v>
      </c>
      <c r="C60" s="13" t="s">
        <v>708</v>
      </c>
      <c r="D60" s="13" t="s">
        <v>68</v>
      </c>
      <c r="E60" s="23">
        <f>일위대가!F326</f>
        <v>0</v>
      </c>
      <c r="F60" s="23">
        <f>일위대가!H326</f>
        <v>18139</v>
      </c>
      <c r="G60" s="23">
        <f>일위대가!J326</f>
        <v>362</v>
      </c>
      <c r="H60" s="23">
        <f t="shared" si="1"/>
        <v>18501</v>
      </c>
      <c r="I60" s="13" t="s">
        <v>709</v>
      </c>
      <c r="J60" s="13" t="s">
        <v>52</v>
      </c>
      <c r="K60" s="13" t="s">
        <v>52</v>
      </c>
      <c r="L60" s="13" t="s">
        <v>52</v>
      </c>
      <c r="M60" s="13" t="s">
        <v>703</v>
      </c>
      <c r="N60" s="1" t="s">
        <v>52</v>
      </c>
    </row>
    <row r="61" spans="1:14" ht="30" customHeight="1" x14ac:dyDescent="0.3">
      <c r="A61" s="13" t="s">
        <v>723</v>
      </c>
      <c r="B61" s="13" t="s">
        <v>720</v>
      </c>
      <c r="C61" s="13" t="s">
        <v>721</v>
      </c>
      <c r="D61" s="13" t="s">
        <v>68</v>
      </c>
      <c r="E61" s="23">
        <f>일위대가!F332</f>
        <v>0</v>
      </c>
      <c r="F61" s="23">
        <f>일위대가!H332</f>
        <v>14834</v>
      </c>
      <c r="G61" s="23">
        <f>일위대가!J332</f>
        <v>148</v>
      </c>
      <c r="H61" s="23">
        <f t="shared" si="1"/>
        <v>14982</v>
      </c>
      <c r="I61" s="13" t="s">
        <v>722</v>
      </c>
      <c r="J61" s="13" t="s">
        <v>52</v>
      </c>
      <c r="K61" s="13" t="s">
        <v>52</v>
      </c>
      <c r="L61" s="13" t="s">
        <v>52</v>
      </c>
      <c r="M61" s="13" t="s">
        <v>978</v>
      </c>
      <c r="N61" s="1" t="s">
        <v>52</v>
      </c>
    </row>
    <row r="62" spans="1:14" ht="30" customHeight="1" x14ac:dyDescent="0.3">
      <c r="A62" s="13" t="s">
        <v>740</v>
      </c>
      <c r="B62" s="13" t="s">
        <v>737</v>
      </c>
      <c r="C62" s="13" t="s">
        <v>738</v>
      </c>
      <c r="D62" s="13" t="s">
        <v>68</v>
      </c>
      <c r="E62" s="23">
        <f>일위대가!F338</f>
        <v>0</v>
      </c>
      <c r="F62" s="23">
        <f>일위대가!H338</f>
        <v>11432</v>
      </c>
      <c r="G62" s="23">
        <f>일위대가!J338</f>
        <v>228</v>
      </c>
      <c r="H62" s="23">
        <f t="shared" si="1"/>
        <v>11660</v>
      </c>
      <c r="I62" s="13" t="s">
        <v>739</v>
      </c>
      <c r="J62" s="13" t="s">
        <v>52</v>
      </c>
      <c r="K62" s="13" t="s">
        <v>52</v>
      </c>
      <c r="L62" s="13" t="s">
        <v>52</v>
      </c>
      <c r="M62" s="13" t="s">
        <v>983</v>
      </c>
      <c r="N62" s="1" t="s">
        <v>52</v>
      </c>
    </row>
    <row r="63" spans="1:14" ht="30" customHeight="1" x14ac:dyDescent="0.3">
      <c r="A63" s="13" t="s">
        <v>752</v>
      </c>
      <c r="B63" s="13" t="s">
        <v>749</v>
      </c>
      <c r="C63" s="13" t="s">
        <v>750</v>
      </c>
      <c r="D63" s="13" t="s">
        <v>306</v>
      </c>
      <c r="E63" s="23">
        <f>일위대가!F344</f>
        <v>0</v>
      </c>
      <c r="F63" s="23">
        <f>일위대가!H344</f>
        <v>112070</v>
      </c>
      <c r="G63" s="23">
        <f>일위대가!J344</f>
        <v>0</v>
      </c>
      <c r="H63" s="23">
        <f t="shared" si="1"/>
        <v>112070</v>
      </c>
      <c r="I63" s="13" t="s">
        <v>751</v>
      </c>
      <c r="J63" s="13" t="s">
        <v>52</v>
      </c>
      <c r="K63" s="13" t="s">
        <v>52</v>
      </c>
      <c r="L63" s="13" t="s">
        <v>52</v>
      </c>
      <c r="M63" s="13" t="s">
        <v>988</v>
      </c>
      <c r="N63" s="1" t="s">
        <v>52</v>
      </c>
    </row>
    <row r="64" spans="1:14" ht="30" customHeight="1" x14ac:dyDescent="0.3">
      <c r="A64" s="13" t="s">
        <v>758</v>
      </c>
      <c r="B64" s="13" t="s">
        <v>755</v>
      </c>
      <c r="C64" s="13" t="s">
        <v>756</v>
      </c>
      <c r="D64" s="13" t="s">
        <v>68</v>
      </c>
      <c r="E64" s="23">
        <f>일위대가!F351</f>
        <v>1942</v>
      </c>
      <c r="F64" s="23">
        <f>일위대가!H351</f>
        <v>44313</v>
      </c>
      <c r="G64" s="23">
        <f>일위대가!J351</f>
        <v>1232</v>
      </c>
      <c r="H64" s="23">
        <f t="shared" si="1"/>
        <v>47487</v>
      </c>
      <c r="I64" s="13" t="s">
        <v>757</v>
      </c>
      <c r="J64" s="13" t="s">
        <v>52</v>
      </c>
      <c r="K64" s="13" t="s">
        <v>52</v>
      </c>
      <c r="L64" s="13" t="s">
        <v>52</v>
      </c>
      <c r="M64" s="13" t="s">
        <v>1001</v>
      </c>
      <c r="N64" s="1" t="s">
        <v>52</v>
      </c>
    </row>
    <row r="65" spans="1:14" ht="30" customHeight="1" x14ac:dyDescent="0.3">
      <c r="A65" s="13" t="s">
        <v>1012</v>
      </c>
      <c r="B65" s="13" t="s">
        <v>1009</v>
      </c>
      <c r="C65" s="13" t="s">
        <v>1010</v>
      </c>
      <c r="D65" s="13" t="s">
        <v>594</v>
      </c>
      <c r="E65" s="23">
        <f>일위대가!F357</f>
        <v>0</v>
      </c>
      <c r="F65" s="23">
        <f>일위대가!H357</f>
        <v>41070</v>
      </c>
      <c r="G65" s="23">
        <f>일위대가!J357</f>
        <v>1232</v>
      </c>
      <c r="H65" s="23">
        <f t="shared" si="1"/>
        <v>42302</v>
      </c>
      <c r="I65" s="13" t="s">
        <v>1011</v>
      </c>
      <c r="J65" s="13" t="s">
        <v>52</v>
      </c>
      <c r="K65" s="13" t="s">
        <v>52</v>
      </c>
      <c r="L65" s="13" t="s">
        <v>52</v>
      </c>
      <c r="M65" s="13" t="s">
        <v>1020</v>
      </c>
      <c r="N65" s="1" t="s">
        <v>52</v>
      </c>
    </row>
    <row r="66" spans="1:14" ht="30" customHeight="1" x14ac:dyDescent="0.3">
      <c r="A66" s="13" t="s">
        <v>1017</v>
      </c>
      <c r="B66" s="13" t="s">
        <v>1014</v>
      </c>
      <c r="C66" s="13" t="s">
        <v>1015</v>
      </c>
      <c r="D66" s="13" t="s">
        <v>68</v>
      </c>
      <c r="E66" s="23">
        <f>일위대가!F361</f>
        <v>0</v>
      </c>
      <c r="F66" s="23">
        <f>일위대가!H361</f>
        <v>3243</v>
      </c>
      <c r="G66" s="23">
        <f>일위대가!J361</f>
        <v>0</v>
      </c>
      <c r="H66" s="23">
        <f t="shared" si="1"/>
        <v>3243</v>
      </c>
      <c r="I66" s="13" t="s">
        <v>1016</v>
      </c>
      <c r="J66" s="13" t="s">
        <v>52</v>
      </c>
      <c r="K66" s="13" t="s">
        <v>52</v>
      </c>
      <c r="L66" s="13" t="s">
        <v>52</v>
      </c>
      <c r="M66" s="13" t="s">
        <v>1027</v>
      </c>
      <c r="N66" s="1" t="s">
        <v>52</v>
      </c>
    </row>
    <row r="67" spans="1:14" ht="30" customHeight="1" x14ac:dyDescent="0.3">
      <c r="A67" s="13" t="s">
        <v>777</v>
      </c>
      <c r="B67" s="13" t="s">
        <v>774</v>
      </c>
      <c r="C67" s="13" t="s">
        <v>775</v>
      </c>
      <c r="D67" s="13" t="s">
        <v>68</v>
      </c>
      <c r="E67" s="23">
        <f>일위대가!F369</f>
        <v>18268</v>
      </c>
      <c r="F67" s="23">
        <f>일위대가!H369</f>
        <v>55901</v>
      </c>
      <c r="G67" s="23">
        <f>일위대가!J369</f>
        <v>1535</v>
      </c>
      <c r="H67" s="23">
        <f t="shared" si="1"/>
        <v>75704</v>
      </c>
      <c r="I67" s="13" t="s">
        <v>776</v>
      </c>
      <c r="J67" s="13" t="s">
        <v>52</v>
      </c>
      <c r="K67" s="13" t="s">
        <v>52</v>
      </c>
      <c r="L67" s="13" t="s">
        <v>52</v>
      </c>
      <c r="M67" s="13" t="s">
        <v>52</v>
      </c>
      <c r="N67" s="1" t="s">
        <v>52</v>
      </c>
    </row>
    <row r="68" spans="1:14" ht="30" customHeight="1" x14ac:dyDescent="0.3">
      <c r="A68" s="13" t="s">
        <v>782</v>
      </c>
      <c r="B68" s="13" t="s">
        <v>779</v>
      </c>
      <c r="C68" s="13" t="s">
        <v>780</v>
      </c>
      <c r="D68" s="13" t="s">
        <v>83</v>
      </c>
      <c r="E68" s="23">
        <f>일위대가!F377</f>
        <v>1223</v>
      </c>
      <c r="F68" s="23">
        <f>일위대가!H377</f>
        <v>2080</v>
      </c>
      <c r="G68" s="23">
        <f>일위대가!J377</f>
        <v>81</v>
      </c>
      <c r="H68" s="23">
        <f t="shared" si="1"/>
        <v>3384</v>
      </c>
      <c r="I68" s="13" t="s">
        <v>781</v>
      </c>
      <c r="J68" s="13" t="s">
        <v>52</v>
      </c>
      <c r="K68" s="13" t="s">
        <v>52</v>
      </c>
      <c r="L68" s="13" t="s">
        <v>52</v>
      </c>
      <c r="M68" s="13" t="s">
        <v>52</v>
      </c>
      <c r="N68" s="1" t="s">
        <v>52</v>
      </c>
    </row>
    <row r="69" spans="1:14" ht="30" customHeight="1" x14ac:dyDescent="0.3">
      <c r="A69" s="13" t="s">
        <v>786</v>
      </c>
      <c r="B69" s="13" t="s">
        <v>779</v>
      </c>
      <c r="C69" s="13" t="s">
        <v>784</v>
      </c>
      <c r="D69" s="13" t="s">
        <v>83</v>
      </c>
      <c r="E69" s="23">
        <f>일위대가!F385</f>
        <v>1484</v>
      </c>
      <c r="F69" s="23">
        <f>일위대가!H385</f>
        <v>2520</v>
      </c>
      <c r="G69" s="23">
        <f>일위대가!J385</f>
        <v>99</v>
      </c>
      <c r="H69" s="23">
        <f t="shared" si="1"/>
        <v>4103</v>
      </c>
      <c r="I69" s="13" t="s">
        <v>785</v>
      </c>
      <c r="J69" s="13" t="s">
        <v>52</v>
      </c>
      <c r="K69" s="13" t="s">
        <v>52</v>
      </c>
      <c r="L69" s="13" t="s">
        <v>52</v>
      </c>
      <c r="M69" s="13" t="s">
        <v>52</v>
      </c>
      <c r="N69" s="1" t="s">
        <v>52</v>
      </c>
    </row>
    <row r="70" spans="1:14" ht="30" customHeight="1" x14ac:dyDescent="0.3">
      <c r="A70" s="13" t="s">
        <v>791</v>
      </c>
      <c r="B70" s="13" t="s">
        <v>788</v>
      </c>
      <c r="C70" s="13" t="s">
        <v>789</v>
      </c>
      <c r="D70" s="13" t="s">
        <v>83</v>
      </c>
      <c r="E70" s="23">
        <f>일위대가!F389</f>
        <v>627</v>
      </c>
      <c r="F70" s="23">
        <f>일위대가!H389</f>
        <v>3963</v>
      </c>
      <c r="G70" s="23">
        <f>일위대가!J389</f>
        <v>147</v>
      </c>
      <c r="H70" s="23">
        <f t="shared" si="1"/>
        <v>4737</v>
      </c>
      <c r="I70" s="13" t="s">
        <v>790</v>
      </c>
      <c r="J70" s="13" t="s">
        <v>52</v>
      </c>
      <c r="K70" s="13" t="s">
        <v>52</v>
      </c>
      <c r="L70" s="13" t="s">
        <v>52</v>
      </c>
      <c r="M70" s="13" t="s">
        <v>52</v>
      </c>
      <c r="N70" s="1" t="s">
        <v>52</v>
      </c>
    </row>
    <row r="71" spans="1:14" ht="30" customHeight="1" x14ac:dyDescent="0.3">
      <c r="A71" s="13" t="s">
        <v>1039</v>
      </c>
      <c r="B71" s="13" t="s">
        <v>1036</v>
      </c>
      <c r="C71" s="13" t="s">
        <v>1037</v>
      </c>
      <c r="D71" s="13" t="s">
        <v>68</v>
      </c>
      <c r="E71" s="23">
        <f>일위대가!F398</f>
        <v>4329</v>
      </c>
      <c r="F71" s="23">
        <f>일위대가!H398</f>
        <v>17242</v>
      </c>
      <c r="G71" s="23">
        <f>일위대가!J398</f>
        <v>0</v>
      </c>
      <c r="H71" s="23">
        <f t="shared" si="1"/>
        <v>21571</v>
      </c>
      <c r="I71" s="13" t="s">
        <v>1038</v>
      </c>
      <c r="J71" s="13" t="s">
        <v>52</v>
      </c>
      <c r="K71" s="13" t="s">
        <v>52</v>
      </c>
      <c r="L71" s="13" t="s">
        <v>52</v>
      </c>
      <c r="M71" s="13" t="s">
        <v>1088</v>
      </c>
      <c r="N71" s="1" t="s">
        <v>52</v>
      </c>
    </row>
    <row r="72" spans="1:14" ht="30" customHeight="1" x14ac:dyDescent="0.3">
      <c r="A72" s="13" t="s">
        <v>1047</v>
      </c>
      <c r="B72" s="13" t="s">
        <v>1044</v>
      </c>
      <c r="C72" s="13" t="s">
        <v>1045</v>
      </c>
      <c r="D72" s="13" t="s">
        <v>365</v>
      </c>
      <c r="E72" s="23">
        <f>일위대가!F402</f>
        <v>108</v>
      </c>
      <c r="F72" s="23">
        <f>일위대가!H402</f>
        <v>5472</v>
      </c>
      <c r="G72" s="23">
        <f>일위대가!J402</f>
        <v>218</v>
      </c>
      <c r="H72" s="23">
        <f t="shared" si="1"/>
        <v>5798</v>
      </c>
      <c r="I72" s="13" t="s">
        <v>1046</v>
      </c>
      <c r="J72" s="13" t="s">
        <v>52</v>
      </c>
      <c r="K72" s="13" t="s">
        <v>52</v>
      </c>
      <c r="L72" s="13" t="s">
        <v>52</v>
      </c>
      <c r="M72" s="13" t="s">
        <v>52</v>
      </c>
      <c r="N72" s="1" t="s">
        <v>52</v>
      </c>
    </row>
    <row r="73" spans="1:14" ht="30" customHeight="1" x14ac:dyDescent="0.3">
      <c r="A73" s="13" t="s">
        <v>1052</v>
      </c>
      <c r="B73" s="13" t="s">
        <v>1049</v>
      </c>
      <c r="C73" s="13" t="s">
        <v>1050</v>
      </c>
      <c r="D73" s="13" t="s">
        <v>365</v>
      </c>
      <c r="E73" s="23">
        <f>일위대가!F406</f>
        <v>27</v>
      </c>
      <c r="F73" s="23">
        <f>일위대가!H406</f>
        <v>1368</v>
      </c>
      <c r="G73" s="23">
        <f>일위대가!J406</f>
        <v>54</v>
      </c>
      <c r="H73" s="23">
        <f t="shared" si="1"/>
        <v>1449</v>
      </c>
      <c r="I73" s="13" t="s">
        <v>1051</v>
      </c>
      <c r="J73" s="13" t="s">
        <v>52</v>
      </c>
      <c r="K73" s="13" t="s">
        <v>52</v>
      </c>
      <c r="L73" s="13" t="s">
        <v>52</v>
      </c>
      <c r="M73" s="13" t="s">
        <v>52</v>
      </c>
      <c r="N73" s="1" t="s">
        <v>52</v>
      </c>
    </row>
    <row r="74" spans="1:14" ht="30" customHeight="1" x14ac:dyDescent="0.3">
      <c r="A74" s="13" t="s">
        <v>1062</v>
      </c>
      <c r="B74" s="13" t="s">
        <v>1059</v>
      </c>
      <c r="C74" s="13" t="s">
        <v>1060</v>
      </c>
      <c r="D74" s="13" t="s">
        <v>68</v>
      </c>
      <c r="E74" s="23">
        <f>일위대가!F411</f>
        <v>772</v>
      </c>
      <c r="F74" s="23">
        <f>일위대가!H411</f>
        <v>4310</v>
      </c>
      <c r="G74" s="23">
        <f>일위대가!J411</f>
        <v>0</v>
      </c>
      <c r="H74" s="23">
        <f t="shared" si="1"/>
        <v>5082</v>
      </c>
      <c r="I74" s="13" t="s">
        <v>1061</v>
      </c>
      <c r="J74" s="13" t="s">
        <v>52</v>
      </c>
      <c r="K74" s="13" t="s">
        <v>52</v>
      </c>
      <c r="L74" s="13" t="s">
        <v>52</v>
      </c>
      <c r="M74" s="13" t="s">
        <v>1106</v>
      </c>
      <c r="N74" s="1" t="s">
        <v>52</v>
      </c>
    </row>
    <row r="75" spans="1:14" ht="30" customHeight="1" x14ac:dyDescent="0.3">
      <c r="A75" s="13" t="s">
        <v>1067</v>
      </c>
      <c r="B75" s="13" t="s">
        <v>1065</v>
      </c>
      <c r="C75" s="13" t="s">
        <v>1045</v>
      </c>
      <c r="D75" s="13" t="s">
        <v>365</v>
      </c>
      <c r="E75" s="23">
        <f>일위대가!F415</f>
        <v>125</v>
      </c>
      <c r="F75" s="23">
        <f>일위대가!H415</f>
        <v>4209</v>
      </c>
      <c r="G75" s="23">
        <f>일위대가!J415</f>
        <v>210</v>
      </c>
      <c r="H75" s="23">
        <f t="shared" si="1"/>
        <v>4544</v>
      </c>
      <c r="I75" s="13" t="s">
        <v>1066</v>
      </c>
      <c r="J75" s="13" t="s">
        <v>52</v>
      </c>
      <c r="K75" s="13" t="s">
        <v>52</v>
      </c>
      <c r="L75" s="13" t="s">
        <v>52</v>
      </c>
      <c r="M75" s="13" t="s">
        <v>52</v>
      </c>
      <c r="N75" s="1" t="s">
        <v>52</v>
      </c>
    </row>
    <row r="76" spans="1:14" ht="30" customHeight="1" x14ac:dyDescent="0.3">
      <c r="A76" s="13" t="s">
        <v>1071</v>
      </c>
      <c r="B76" s="13" t="s">
        <v>1069</v>
      </c>
      <c r="C76" s="13" t="s">
        <v>1050</v>
      </c>
      <c r="D76" s="13" t="s">
        <v>365</v>
      </c>
      <c r="E76" s="23">
        <f>일위대가!F419</f>
        <v>31</v>
      </c>
      <c r="F76" s="23">
        <f>일위대가!H419</f>
        <v>1052</v>
      </c>
      <c r="G76" s="23">
        <f>일위대가!J419</f>
        <v>52</v>
      </c>
      <c r="H76" s="23">
        <f t="shared" si="1"/>
        <v>1135</v>
      </c>
      <c r="I76" s="13" t="s">
        <v>1070</v>
      </c>
      <c r="J76" s="13" t="s">
        <v>52</v>
      </c>
      <c r="K76" s="13" t="s">
        <v>52</v>
      </c>
      <c r="L76" s="13" t="s">
        <v>52</v>
      </c>
      <c r="M76" s="13" t="s">
        <v>52</v>
      </c>
      <c r="N76" s="1" t="s">
        <v>52</v>
      </c>
    </row>
    <row r="77" spans="1:14" ht="30" customHeight="1" x14ac:dyDescent="0.3">
      <c r="A77" s="13" t="s">
        <v>1085</v>
      </c>
      <c r="B77" s="13" t="s">
        <v>1082</v>
      </c>
      <c r="C77" s="13" t="s">
        <v>1083</v>
      </c>
      <c r="D77" s="13" t="s">
        <v>68</v>
      </c>
      <c r="E77" s="23">
        <f>일위대가!F427</f>
        <v>20906</v>
      </c>
      <c r="F77" s="23">
        <f>일위대가!H427</f>
        <v>132116</v>
      </c>
      <c r="G77" s="23">
        <f>일위대가!J427</f>
        <v>4910</v>
      </c>
      <c r="H77" s="23">
        <f t="shared" ref="H77:H84" si="2">E77+F77+G77</f>
        <v>157932</v>
      </c>
      <c r="I77" s="13" t="s">
        <v>1084</v>
      </c>
      <c r="J77" s="13" t="s">
        <v>52</v>
      </c>
      <c r="K77" s="13" t="s">
        <v>52</v>
      </c>
      <c r="L77" s="13" t="s">
        <v>52</v>
      </c>
      <c r="M77" s="13" t="s">
        <v>52</v>
      </c>
      <c r="N77" s="1" t="s">
        <v>52</v>
      </c>
    </row>
    <row r="78" spans="1:14" ht="30" customHeight="1" x14ac:dyDescent="0.3">
      <c r="A78" s="13" t="s">
        <v>1110</v>
      </c>
      <c r="B78" s="13" t="s">
        <v>1107</v>
      </c>
      <c r="C78" s="13" t="s">
        <v>1108</v>
      </c>
      <c r="D78" s="13" t="s">
        <v>594</v>
      </c>
      <c r="E78" s="23">
        <f>일위대가!F433</f>
        <v>86</v>
      </c>
      <c r="F78" s="23">
        <f>일위대가!H433</f>
        <v>4310</v>
      </c>
      <c r="G78" s="23">
        <f>일위대가!J433</f>
        <v>0</v>
      </c>
      <c r="H78" s="23">
        <f t="shared" si="2"/>
        <v>4396</v>
      </c>
      <c r="I78" s="13" t="s">
        <v>1109</v>
      </c>
      <c r="J78" s="13" t="s">
        <v>52</v>
      </c>
      <c r="K78" s="13" t="s">
        <v>52</v>
      </c>
      <c r="L78" s="13" t="s">
        <v>52</v>
      </c>
      <c r="M78" s="13" t="s">
        <v>1106</v>
      </c>
      <c r="N78" s="1" t="s">
        <v>52</v>
      </c>
    </row>
    <row r="79" spans="1:14" ht="30" customHeight="1" x14ac:dyDescent="0.3">
      <c r="A79" s="13" t="s">
        <v>1115</v>
      </c>
      <c r="B79" s="13" t="s">
        <v>1112</v>
      </c>
      <c r="C79" s="13" t="s">
        <v>1113</v>
      </c>
      <c r="D79" s="13" t="s">
        <v>594</v>
      </c>
      <c r="E79" s="23">
        <f>일위대가!F438</f>
        <v>686</v>
      </c>
      <c r="F79" s="23">
        <f>일위대가!H438</f>
        <v>0</v>
      </c>
      <c r="G79" s="23">
        <f>일위대가!J438</f>
        <v>0</v>
      </c>
      <c r="H79" s="23">
        <f t="shared" si="2"/>
        <v>686</v>
      </c>
      <c r="I79" s="13" t="s">
        <v>1114</v>
      </c>
      <c r="J79" s="13" t="s">
        <v>52</v>
      </c>
      <c r="K79" s="13" t="s">
        <v>52</v>
      </c>
      <c r="L79" s="13" t="s">
        <v>52</v>
      </c>
      <c r="M79" s="13" t="s">
        <v>52</v>
      </c>
      <c r="N79" s="1" t="s">
        <v>52</v>
      </c>
    </row>
    <row r="80" spans="1:14" ht="30" customHeight="1" x14ac:dyDescent="0.3">
      <c r="A80" s="13" t="s">
        <v>1120</v>
      </c>
      <c r="B80" s="13" t="s">
        <v>667</v>
      </c>
      <c r="C80" s="13" t="s">
        <v>1118</v>
      </c>
      <c r="D80" s="13" t="s">
        <v>365</v>
      </c>
      <c r="E80" s="23">
        <f>일위대가!F447</f>
        <v>157</v>
      </c>
      <c r="F80" s="23">
        <f>일위대가!H447</f>
        <v>5262</v>
      </c>
      <c r="G80" s="23">
        <f>일위대가!J447</f>
        <v>263</v>
      </c>
      <c r="H80" s="23">
        <f t="shared" si="2"/>
        <v>5682</v>
      </c>
      <c r="I80" s="13" t="s">
        <v>1119</v>
      </c>
      <c r="J80" s="13" t="s">
        <v>52</v>
      </c>
      <c r="K80" s="13" t="s">
        <v>52</v>
      </c>
      <c r="L80" s="13" t="s">
        <v>52</v>
      </c>
      <c r="M80" s="13" t="s">
        <v>956</v>
      </c>
      <c r="N80" s="1" t="s">
        <v>52</v>
      </c>
    </row>
    <row r="81" spans="1:14" ht="30" customHeight="1" x14ac:dyDescent="0.3">
      <c r="A81" s="13" t="s">
        <v>798</v>
      </c>
      <c r="B81" s="13" t="s">
        <v>794</v>
      </c>
      <c r="C81" s="13" t="s">
        <v>795</v>
      </c>
      <c r="D81" s="13" t="s">
        <v>796</v>
      </c>
      <c r="E81" s="23">
        <f>일위대가!F454</f>
        <v>33503</v>
      </c>
      <c r="F81" s="23">
        <f>일위대가!H454</f>
        <v>57077</v>
      </c>
      <c r="G81" s="23">
        <f>일위대가!J454</f>
        <v>32050</v>
      </c>
      <c r="H81" s="23">
        <f t="shared" si="2"/>
        <v>122630</v>
      </c>
      <c r="I81" s="13" t="s">
        <v>797</v>
      </c>
      <c r="J81" s="13" t="s">
        <v>52</v>
      </c>
      <c r="K81" s="13" t="s">
        <v>1153</v>
      </c>
      <c r="L81" s="13" t="s">
        <v>52</v>
      </c>
      <c r="M81" s="13" t="s">
        <v>1154</v>
      </c>
      <c r="N81" s="1" t="s">
        <v>63</v>
      </c>
    </row>
    <row r="82" spans="1:14" ht="30" customHeight="1" x14ac:dyDescent="0.3">
      <c r="A82" s="13" t="s">
        <v>818</v>
      </c>
      <c r="B82" s="13" t="s">
        <v>815</v>
      </c>
      <c r="C82" s="13" t="s">
        <v>816</v>
      </c>
      <c r="D82" s="13" t="s">
        <v>796</v>
      </c>
      <c r="E82" s="23">
        <f>일위대가!F461</f>
        <v>9864</v>
      </c>
      <c r="F82" s="23">
        <f>일위대가!H461</f>
        <v>35608</v>
      </c>
      <c r="G82" s="23">
        <f>일위대가!J461</f>
        <v>1981</v>
      </c>
      <c r="H82" s="23">
        <f t="shared" si="2"/>
        <v>47453</v>
      </c>
      <c r="I82" s="13" t="s">
        <v>817</v>
      </c>
      <c r="J82" s="13" t="s">
        <v>52</v>
      </c>
      <c r="K82" s="13" t="s">
        <v>1153</v>
      </c>
      <c r="L82" s="13" t="s">
        <v>52</v>
      </c>
      <c r="M82" s="13" t="s">
        <v>1168</v>
      </c>
      <c r="N82" s="1" t="s">
        <v>63</v>
      </c>
    </row>
    <row r="83" spans="1:14" ht="30" customHeight="1" x14ac:dyDescent="0.3">
      <c r="A83" s="13" t="s">
        <v>829</v>
      </c>
      <c r="B83" s="13" t="s">
        <v>826</v>
      </c>
      <c r="C83" s="13" t="s">
        <v>827</v>
      </c>
      <c r="D83" s="13" t="s">
        <v>796</v>
      </c>
      <c r="E83" s="23">
        <f>일위대가!F465</f>
        <v>0</v>
      </c>
      <c r="F83" s="23">
        <f>일위대가!H465</f>
        <v>0</v>
      </c>
      <c r="G83" s="23">
        <f>일위대가!J465</f>
        <v>333</v>
      </c>
      <c r="H83" s="23">
        <f t="shared" si="2"/>
        <v>333</v>
      </c>
      <c r="I83" s="13" t="s">
        <v>828</v>
      </c>
      <c r="J83" s="13" t="s">
        <v>52</v>
      </c>
      <c r="K83" s="13" t="s">
        <v>52</v>
      </c>
      <c r="L83" s="13" t="s">
        <v>52</v>
      </c>
      <c r="M83" s="13" t="s">
        <v>1181</v>
      </c>
      <c r="N83" s="1" t="s">
        <v>63</v>
      </c>
    </row>
    <row r="84" spans="1:14" ht="30" customHeight="1" x14ac:dyDescent="0.3">
      <c r="A84" s="13" t="s">
        <v>869</v>
      </c>
      <c r="B84" s="13" t="s">
        <v>866</v>
      </c>
      <c r="C84" s="13" t="s">
        <v>867</v>
      </c>
      <c r="D84" s="13" t="s">
        <v>68</v>
      </c>
      <c r="E84" s="23">
        <f>일위대가!F471</f>
        <v>0</v>
      </c>
      <c r="F84" s="23">
        <f>일위대가!H471</f>
        <v>16242</v>
      </c>
      <c r="G84" s="23">
        <f>일위대가!J471</f>
        <v>974</v>
      </c>
      <c r="H84" s="23">
        <f t="shared" si="2"/>
        <v>17216</v>
      </c>
      <c r="I84" s="13" t="s">
        <v>868</v>
      </c>
      <c r="J84" s="13" t="s">
        <v>52</v>
      </c>
      <c r="K84" s="13" t="s">
        <v>52</v>
      </c>
      <c r="L84" s="13" t="s">
        <v>52</v>
      </c>
      <c r="M84" s="13" t="s">
        <v>1185</v>
      </c>
      <c r="N84" s="1" t="s">
        <v>52</v>
      </c>
    </row>
  </sheetData>
  <phoneticPr fontId="1" type="noConversion"/>
  <pageMargins left="0.78740157480314954" right="0" top="0.39370078740157477" bottom="0.39370078740157477" header="0" footer="0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471"/>
  <sheetViews>
    <sheetView workbookViewId="0"/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  <col min="52" max="52" width="1.625" hidden="1" customWidth="1"/>
  </cols>
  <sheetData>
    <row r="1" spans="1:52" ht="30" customHeigh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52" ht="30" customHeight="1" x14ac:dyDescent="0.3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/>
      <c r="G2" s="55" t="s">
        <v>9</v>
      </c>
      <c r="H2" s="55"/>
      <c r="I2" s="55" t="s">
        <v>10</v>
      </c>
      <c r="J2" s="55"/>
      <c r="K2" s="55" t="s">
        <v>11</v>
      </c>
      <c r="L2" s="55"/>
      <c r="M2" s="55" t="s">
        <v>12</v>
      </c>
      <c r="N2" s="51" t="s">
        <v>455</v>
      </c>
      <c r="O2" s="51" t="s">
        <v>20</v>
      </c>
      <c r="P2" s="51" t="s">
        <v>22</v>
      </c>
      <c r="Q2" s="51" t="s">
        <v>23</v>
      </c>
      <c r="R2" s="51" t="s">
        <v>24</v>
      </c>
      <c r="S2" s="51" t="s">
        <v>25</v>
      </c>
      <c r="T2" s="51" t="s">
        <v>26</v>
      </c>
      <c r="U2" s="51" t="s">
        <v>27</v>
      </c>
      <c r="V2" s="51" t="s">
        <v>28</v>
      </c>
      <c r="W2" s="51" t="s">
        <v>29</v>
      </c>
      <c r="X2" s="51" t="s">
        <v>30</v>
      </c>
      <c r="Y2" s="51" t="s">
        <v>31</v>
      </c>
      <c r="Z2" s="51" t="s">
        <v>32</v>
      </c>
      <c r="AA2" s="51" t="s">
        <v>33</v>
      </c>
      <c r="AB2" s="51" t="s">
        <v>34</v>
      </c>
      <c r="AC2" s="51" t="s">
        <v>35</v>
      </c>
      <c r="AD2" s="51" t="s">
        <v>36</v>
      </c>
      <c r="AE2" s="51" t="s">
        <v>37</v>
      </c>
      <c r="AF2" s="51" t="s">
        <v>38</v>
      </c>
      <c r="AG2" s="51" t="s">
        <v>39</v>
      </c>
      <c r="AH2" s="51" t="s">
        <v>40</v>
      </c>
      <c r="AI2" s="51" t="s">
        <v>41</v>
      </c>
      <c r="AJ2" s="51" t="s">
        <v>42</v>
      </c>
      <c r="AK2" s="51" t="s">
        <v>43</v>
      </c>
      <c r="AL2" s="51" t="s">
        <v>44</v>
      </c>
      <c r="AM2" s="51" t="s">
        <v>45</v>
      </c>
      <c r="AN2" s="51" t="s">
        <v>46</v>
      </c>
      <c r="AO2" s="51" t="s">
        <v>47</v>
      </c>
      <c r="AP2" s="51" t="s">
        <v>456</v>
      </c>
      <c r="AQ2" s="51" t="s">
        <v>457</v>
      </c>
      <c r="AR2" s="51" t="s">
        <v>458</v>
      </c>
      <c r="AS2" s="51" t="s">
        <v>459</v>
      </c>
      <c r="AT2" s="51" t="s">
        <v>460</v>
      </c>
      <c r="AU2" s="51" t="s">
        <v>461</v>
      </c>
      <c r="AV2" s="51" t="s">
        <v>48</v>
      </c>
      <c r="AW2" s="51" t="s">
        <v>462</v>
      </c>
      <c r="AX2" s="1" t="s">
        <v>454</v>
      </c>
      <c r="AY2" s="1" t="s">
        <v>21</v>
      </c>
      <c r="AZ2" s="1" t="s">
        <v>463</v>
      </c>
    </row>
    <row r="3" spans="1:52" ht="30" customHeight="1" x14ac:dyDescent="0.3">
      <c r="A3" s="55"/>
      <c r="B3" s="55"/>
      <c r="C3" s="55"/>
      <c r="D3" s="55"/>
      <c r="E3" s="7" t="s">
        <v>7</v>
      </c>
      <c r="F3" s="7" t="s">
        <v>8</v>
      </c>
      <c r="G3" s="7" t="s">
        <v>7</v>
      </c>
      <c r="H3" s="7" t="s">
        <v>8</v>
      </c>
      <c r="I3" s="7" t="s">
        <v>7</v>
      </c>
      <c r="J3" s="7" t="s">
        <v>8</v>
      </c>
      <c r="K3" s="7" t="s">
        <v>7</v>
      </c>
      <c r="L3" s="7" t="s">
        <v>8</v>
      </c>
      <c r="M3" s="55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</row>
    <row r="4" spans="1:52" ht="30" customHeight="1" x14ac:dyDescent="0.3">
      <c r="A4" s="16" t="s">
        <v>464</v>
      </c>
      <c r="B4" s="17"/>
      <c r="C4" s="17"/>
      <c r="D4" s="17"/>
      <c r="E4" s="21"/>
      <c r="F4" s="24"/>
      <c r="G4" s="21"/>
      <c r="H4" s="24"/>
      <c r="I4" s="21"/>
      <c r="J4" s="24"/>
      <c r="K4" s="21"/>
      <c r="L4" s="24"/>
      <c r="M4" s="18"/>
      <c r="N4" s="1" t="s">
        <v>62</v>
      </c>
    </row>
    <row r="5" spans="1:52" ht="30" customHeight="1" x14ac:dyDescent="0.3">
      <c r="A5" s="19" t="s">
        <v>466</v>
      </c>
      <c r="B5" s="19" t="s">
        <v>467</v>
      </c>
      <c r="C5" s="19" t="s">
        <v>411</v>
      </c>
      <c r="D5" s="20">
        <v>2</v>
      </c>
      <c r="E5" s="22">
        <f>단가대비표!O36</f>
        <v>30941</v>
      </c>
      <c r="F5" s="25">
        <f t="shared" ref="F5:F16" si="0">TRUNC(E5*D5,1)</f>
        <v>61882</v>
      </c>
      <c r="G5" s="22">
        <f>단가대비표!P36</f>
        <v>0</v>
      </c>
      <c r="H5" s="25">
        <f t="shared" ref="H5:H16" si="1">TRUNC(G5*D5,1)</f>
        <v>0</v>
      </c>
      <c r="I5" s="22">
        <f>단가대비표!V36</f>
        <v>0</v>
      </c>
      <c r="J5" s="25">
        <f t="shared" ref="J5:J16" si="2">TRUNC(I5*D5,1)</f>
        <v>0</v>
      </c>
      <c r="K5" s="22">
        <f t="shared" ref="K5:K16" si="3">TRUNC(E5+G5+I5,1)</f>
        <v>30941</v>
      </c>
      <c r="L5" s="25">
        <f t="shared" ref="L5:L16" si="4">TRUNC(F5+H5+J5,1)</f>
        <v>61882</v>
      </c>
      <c r="M5" s="19" t="s">
        <v>468</v>
      </c>
      <c r="N5" s="1" t="s">
        <v>52</v>
      </c>
      <c r="O5" s="1" t="s">
        <v>469</v>
      </c>
      <c r="P5" s="1" t="s">
        <v>64</v>
      </c>
      <c r="Q5" s="1" t="s">
        <v>64</v>
      </c>
      <c r="R5" s="1" t="s">
        <v>63</v>
      </c>
      <c r="V5">
        <v>1</v>
      </c>
      <c r="AV5" s="1" t="s">
        <v>52</v>
      </c>
      <c r="AW5" s="1" t="s">
        <v>470</v>
      </c>
      <c r="AX5" s="1" t="s">
        <v>52</v>
      </c>
      <c r="AY5" s="1" t="s">
        <v>471</v>
      </c>
      <c r="AZ5" s="1" t="s">
        <v>52</v>
      </c>
    </row>
    <row r="6" spans="1:52" ht="30" customHeight="1" x14ac:dyDescent="0.3">
      <c r="A6" s="19" t="s">
        <v>466</v>
      </c>
      <c r="B6" s="19" t="s">
        <v>472</v>
      </c>
      <c r="C6" s="19" t="s">
        <v>411</v>
      </c>
      <c r="D6" s="20">
        <v>2</v>
      </c>
      <c r="E6" s="22">
        <f>단가대비표!O37</f>
        <v>9099</v>
      </c>
      <c r="F6" s="25">
        <f t="shared" si="0"/>
        <v>18198</v>
      </c>
      <c r="G6" s="22">
        <f>단가대비표!P37</f>
        <v>0</v>
      </c>
      <c r="H6" s="25">
        <f t="shared" si="1"/>
        <v>0</v>
      </c>
      <c r="I6" s="22">
        <f>단가대비표!V37</f>
        <v>0</v>
      </c>
      <c r="J6" s="25">
        <f t="shared" si="2"/>
        <v>0</v>
      </c>
      <c r="K6" s="22">
        <f t="shared" si="3"/>
        <v>9099</v>
      </c>
      <c r="L6" s="25">
        <f t="shared" si="4"/>
        <v>18198</v>
      </c>
      <c r="M6" s="19" t="s">
        <v>468</v>
      </c>
      <c r="N6" s="1" t="s">
        <v>52</v>
      </c>
      <c r="O6" s="1" t="s">
        <v>473</v>
      </c>
      <c r="P6" s="1" t="s">
        <v>64</v>
      </c>
      <c r="Q6" s="1" t="s">
        <v>64</v>
      </c>
      <c r="R6" s="1" t="s">
        <v>63</v>
      </c>
      <c r="V6">
        <v>1</v>
      </c>
      <c r="AV6" s="1" t="s">
        <v>52</v>
      </c>
      <c r="AW6" s="1" t="s">
        <v>474</v>
      </c>
      <c r="AX6" s="1" t="s">
        <v>52</v>
      </c>
      <c r="AY6" s="1" t="s">
        <v>471</v>
      </c>
      <c r="AZ6" s="1" t="s">
        <v>52</v>
      </c>
    </row>
    <row r="7" spans="1:52" ht="30" customHeight="1" x14ac:dyDescent="0.3">
      <c r="A7" s="19" t="s">
        <v>466</v>
      </c>
      <c r="B7" s="19" t="s">
        <v>475</v>
      </c>
      <c r="C7" s="19" t="s">
        <v>411</v>
      </c>
      <c r="D7" s="20">
        <v>4</v>
      </c>
      <c r="E7" s="22">
        <f>단가대비표!O38</f>
        <v>25000</v>
      </c>
      <c r="F7" s="25">
        <f t="shared" si="0"/>
        <v>100000</v>
      </c>
      <c r="G7" s="22">
        <f>단가대비표!P38</f>
        <v>0</v>
      </c>
      <c r="H7" s="25">
        <f t="shared" si="1"/>
        <v>0</v>
      </c>
      <c r="I7" s="22">
        <f>단가대비표!V38</f>
        <v>0</v>
      </c>
      <c r="J7" s="25">
        <f t="shared" si="2"/>
        <v>0</v>
      </c>
      <c r="K7" s="22">
        <f t="shared" si="3"/>
        <v>25000</v>
      </c>
      <c r="L7" s="25">
        <f t="shared" si="4"/>
        <v>100000</v>
      </c>
      <c r="M7" s="19" t="s">
        <v>468</v>
      </c>
      <c r="N7" s="1" t="s">
        <v>52</v>
      </c>
      <c r="O7" s="1" t="s">
        <v>476</v>
      </c>
      <c r="P7" s="1" t="s">
        <v>64</v>
      </c>
      <c r="Q7" s="1" t="s">
        <v>64</v>
      </c>
      <c r="R7" s="1" t="s">
        <v>63</v>
      </c>
      <c r="V7">
        <v>1</v>
      </c>
      <c r="AV7" s="1" t="s">
        <v>52</v>
      </c>
      <c r="AW7" s="1" t="s">
        <v>477</v>
      </c>
      <c r="AX7" s="1" t="s">
        <v>52</v>
      </c>
      <c r="AY7" s="1" t="s">
        <v>471</v>
      </c>
      <c r="AZ7" s="1" t="s">
        <v>52</v>
      </c>
    </row>
    <row r="8" spans="1:52" ht="30" customHeight="1" x14ac:dyDescent="0.3">
      <c r="A8" s="19" t="s">
        <v>466</v>
      </c>
      <c r="B8" s="19" t="s">
        <v>478</v>
      </c>
      <c r="C8" s="19" t="s">
        <v>411</v>
      </c>
      <c r="D8" s="20">
        <v>4</v>
      </c>
      <c r="E8" s="22">
        <f>단가대비표!O41</f>
        <v>25000</v>
      </c>
      <c r="F8" s="25">
        <f t="shared" si="0"/>
        <v>100000</v>
      </c>
      <c r="G8" s="22">
        <f>단가대비표!P41</f>
        <v>0</v>
      </c>
      <c r="H8" s="25">
        <f t="shared" si="1"/>
        <v>0</v>
      </c>
      <c r="I8" s="22">
        <f>단가대비표!V41</f>
        <v>0</v>
      </c>
      <c r="J8" s="25">
        <f t="shared" si="2"/>
        <v>0</v>
      </c>
      <c r="K8" s="22">
        <f t="shared" si="3"/>
        <v>25000</v>
      </c>
      <c r="L8" s="25">
        <f t="shared" si="4"/>
        <v>100000</v>
      </c>
      <c r="M8" s="19" t="s">
        <v>468</v>
      </c>
      <c r="N8" s="1" t="s">
        <v>52</v>
      </c>
      <c r="O8" s="1" t="s">
        <v>479</v>
      </c>
      <c r="P8" s="1" t="s">
        <v>64</v>
      </c>
      <c r="Q8" s="1" t="s">
        <v>64</v>
      </c>
      <c r="R8" s="1" t="s">
        <v>63</v>
      </c>
      <c r="V8">
        <v>1</v>
      </c>
      <c r="AV8" s="1" t="s">
        <v>52</v>
      </c>
      <c r="AW8" s="1" t="s">
        <v>480</v>
      </c>
      <c r="AX8" s="1" t="s">
        <v>52</v>
      </c>
      <c r="AY8" s="1" t="s">
        <v>471</v>
      </c>
      <c r="AZ8" s="1" t="s">
        <v>52</v>
      </c>
    </row>
    <row r="9" spans="1:52" ht="30" customHeight="1" x14ac:dyDescent="0.3">
      <c r="A9" s="19" t="s">
        <v>466</v>
      </c>
      <c r="B9" s="19" t="s">
        <v>481</v>
      </c>
      <c r="C9" s="19" t="s">
        <v>411</v>
      </c>
      <c r="D9" s="20">
        <v>2</v>
      </c>
      <c r="E9" s="22">
        <f>단가대비표!O39</f>
        <v>6000</v>
      </c>
      <c r="F9" s="25">
        <f t="shared" si="0"/>
        <v>12000</v>
      </c>
      <c r="G9" s="22">
        <f>단가대비표!P39</f>
        <v>0</v>
      </c>
      <c r="H9" s="25">
        <f t="shared" si="1"/>
        <v>0</v>
      </c>
      <c r="I9" s="22">
        <f>단가대비표!V39</f>
        <v>0</v>
      </c>
      <c r="J9" s="25">
        <f t="shared" si="2"/>
        <v>0</v>
      </c>
      <c r="K9" s="22">
        <f t="shared" si="3"/>
        <v>6000</v>
      </c>
      <c r="L9" s="25">
        <f t="shared" si="4"/>
        <v>12000</v>
      </c>
      <c r="M9" s="19" t="s">
        <v>468</v>
      </c>
      <c r="N9" s="1" t="s">
        <v>52</v>
      </c>
      <c r="O9" s="1" t="s">
        <v>482</v>
      </c>
      <c r="P9" s="1" t="s">
        <v>64</v>
      </c>
      <c r="Q9" s="1" t="s">
        <v>64</v>
      </c>
      <c r="R9" s="1" t="s">
        <v>63</v>
      </c>
      <c r="V9">
        <v>1</v>
      </c>
      <c r="AV9" s="1" t="s">
        <v>52</v>
      </c>
      <c r="AW9" s="1" t="s">
        <v>483</v>
      </c>
      <c r="AX9" s="1" t="s">
        <v>52</v>
      </c>
      <c r="AY9" s="1" t="s">
        <v>471</v>
      </c>
      <c r="AZ9" s="1" t="s">
        <v>52</v>
      </c>
    </row>
    <row r="10" spans="1:52" ht="30" customHeight="1" x14ac:dyDescent="0.3">
      <c r="A10" s="19" t="s">
        <v>466</v>
      </c>
      <c r="B10" s="19" t="s">
        <v>484</v>
      </c>
      <c r="C10" s="19" t="s">
        <v>411</v>
      </c>
      <c r="D10" s="20">
        <v>4</v>
      </c>
      <c r="E10" s="22">
        <f>단가대비표!O40</f>
        <v>8000</v>
      </c>
      <c r="F10" s="25">
        <f t="shared" si="0"/>
        <v>32000</v>
      </c>
      <c r="G10" s="22">
        <f>단가대비표!P40</f>
        <v>0</v>
      </c>
      <c r="H10" s="25">
        <f t="shared" si="1"/>
        <v>0</v>
      </c>
      <c r="I10" s="22">
        <f>단가대비표!V40</f>
        <v>0</v>
      </c>
      <c r="J10" s="25">
        <f t="shared" si="2"/>
        <v>0</v>
      </c>
      <c r="K10" s="22">
        <f t="shared" si="3"/>
        <v>8000</v>
      </c>
      <c r="L10" s="25">
        <f t="shared" si="4"/>
        <v>32000</v>
      </c>
      <c r="M10" s="19" t="s">
        <v>468</v>
      </c>
      <c r="N10" s="1" t="s">
        <v>52</v>
      </c>
      <c r="O10" s="1" t="s">
        <v>485</v>
      </c>
      <c r="P10" s="1" t="s">
        <v>64</v>
      </c>
      <c r="Q10" s="1" t="s">
        <v>64</v>
      </c>
      <c r="R10" s="1" t="s">
        <v>63</v>
      </c>
      <c r="V10">
        <v>1</v>
      </c>
      <c r="AV10" s="1" t="s">
        <v>52</v>
      </c>
      <c r="AW10" s="1" t="s">
        <v>486</v>
      </c>
      <c r="AX10" s="1" t="s">
        <v>52</v>
      </c>
      <c r="AY10" s="1" t="s">
        <v>471</v>
      </c>
      <c r="AZ10" s="1" t="s">
        <v>52</v>
      </c>
    </row>
    <row r="11" spans="1:52" ht="30" customHeight="1" x14ac:dyDescent="0.3">
      <c r="A11" s="19" t="s">
        <v>487</v>
      </c>
      <c r="B11" s="19" t="s">
        <v>488</v>
      </c>
      <c r="C11" s="19" t="s">
        <v>436</v>
      </c>
      <c r="D11" s="20">
        <v>1</v>
      </c>
      <c r="E11" s="22">
        <f>TRUNC(SUMIF(V5:V16, RIGHTB(O11, 1), F5:F16)*U11, 2)</f>
        <v>19444.8</v>
      </c>
      <c r="F11" s="25">
        <f t="shared" si="0"/>
        <v>19444.8</v>
      </c>
      <c r="G11" s="22">
        <v>0</v>
      </c>
      <c r="H11" s="25">
        <f t="shared" si="1"/>
        <v>0</v>
      </c>
      <c r="I11" s="22">
        <v>0</v>
      </c>
      <c r="J11" s="25">
        <f t="shared" si="2"/>
        <v>0</v>
      </c>
      <c r="K11" s="22">
        <f t="shared" si="3"/>
        <v>19444.8</v>
      </c>
      <c r="L11" s="25">
        <f t="shared" si="4"/>
        <v>19444.8</v>
      </c>
      <c r="M11" s="19" t="s">
        <v>52</v>
      </c>
      <c r="N11" s="1" t="s">
        <v>62</v>
      </c>
      <c r="O11" s="1" t="s">
        <v>441</v>
      </c>
      <c r="P11" s="1" t="s">
        <v>64</v>
      </c>
      <c r="Q11" s="1" t="s">
        <v>64</v>
      </c>
      <c r="R11" s="1" t="s">
        <v>64</v>
      </c>
      <c r="S11">
        <v>0</v>
      </c>
      <c r="T11">
        <v>0</v>
      </c>
      <c r="U11">
        <v>0.06</v>
      </c>
      <c r="AV11" s="1" t="s">
        <v>52</v>
      </c>
      <c r="AW11" s="1" t="s">
        <v>489</v>
      </c>
      <c r="AX11" s="1" t="s">
        <v>52</v>
      </c>
      <c r="AY11" s="1" t="s">
        <v>52</v>
      </c>
      <c r="AZ11" s="1" t="s">
        <v>52</v>
      </c>
    </row>
    <row r="12" spans="1:52" ht="30" customHeight="1" x14ac:dyDescent="0.3">
      <c r="A12" s="19" t="s">
        <v>466</v>
      </c>
      <c r="B12" s="19" t="s">
        <v>490</v>
      </c>
      <c r="C12" s="19" t="s">
        <v>411</v>
      </c>
      <c r="D12" s="20">
        <v>4</v>
      </c>
      <c r="E12" s="22">
        <f>단가대비표!O42</f>
        <v>9500</v>
      </c>
      <c r="F12" s="25">
        <f t="shared" si="0"/>
        <v>38000</v>
      </c>
      <c r="G12" s="22">
        <f>단가대비표!P42</f>
        <v>0</v>
      </c>
      <c r="H12" s="25">
        <f t="shared" si="1"/>
        <v>0</v>
      </c>
      <c r="I12" s="22">
        <f>단가대비표!V42</f>
        <v>0</v>
      </c>
      <c r="J12" s="25">
        <f t="shared" si="2"/>
        <v>0</v>
      </c>
      <c r="K12" s="22">
        <f t="shared" si="3"/>
        <v>9500</v>
      </c>
      <c r="L12" s="25">
        <f t="shared" si="4"/>
        <v>38000</v>
      </c>
      <c r="M12" s="19" t="s">
        <v>468</v>
      </c>
      <c r="N12" s="1" t="s">
        <v>52</v>
      </c>
      <c r="O12" s="1" t="s">
        <v>491</v>
      </c>
      <c r="P12" s="1" t="s">
        <v>64</v>
      </c>
      <c r="Q12" s="1" t="s">
        <v>64</v>
      </c>
      <c r="R12" s="1" t="s">
        <v>63</v>
      </c>
      <c r="W12">
        <v>2</v>
      </c>
      <c r="AV12" s="1" t="s">
        <v>52</v>
      </c>
      <c r="AW12" s="1" t="s">
        <v>492</v>
      </c>
      <c r="AX12" s="1" t="s">
        <v>52</v>
      </c>
      <c r="AY12" s="1" t="s">
        <v>471</v>
      </c>
      <c r="AZ12" s="1" t="s">
        <v>52</v>
      </c>
    </row>
    <row r="13" spans="1:52" ht="30" customHeight="1" x14ac:dyDescent="0.3">
      <c r="A13" s="19" t="s">
        <v>466</v>
      </c>
      <c r="B13" s="19" t="s">
        <v>493</v>
      </c>
      <c r="C13" s="19" t="s">
        <v>411</v>
      </c>
      <c r="D13" s="20">
        <v>4</v>
      </c>
      <c r="E13" s="22">
        <f>단가대비표!O43</f>
        <v>11000</v>
      </c>
      <c r="F13" s="25">
        <f t="shared" si="0"/>
        <v>44000</v>
      </c>
      <c r="G13" s="22">
        <f>단가대비표!P43</f>
        <v>0</v>
      </c>
      <c r="H13" s="25">
        <f t="shared" si="1"/>
        <v>0</v>
      </c>
      <c r="I13" s="22">
        <f>단가대비표!V43</f>
        <v>0</v>
      </c>
      <c r="J13" s="25">
        <f t="shared" si="2"/>
        <v>0</v>
      </c>
      <c r="K13" s="22">
        <f t="shared" si="3"/>
        <v>11000</v>
      </c>
      <c r="L13" s="25">
        <f t="shared" si="4"/>
        <v>44000</v>
      </c>
      <c r="M13" s="19" t="s">
        <v>468</v>
      </c>
      <c r="N13" s="1" t="s">
        <v>52</v>
      </c>
      <c r="O13" s="1" t="s">
        <v>494</v>
      </c>
      <c r="P13" s="1" t="s">
        <v>64</v>
      </c>
      <c r="Q13" s="1" t="s">
        <v>64</v>
      </c>
      <c r="R13" s="1" t="s">
        <v>63</v>
      </c>
      <c r="W13">
        <v>2</v>
      </c>
      <c r="AV13" s="1" t="s">
        <v>52</v>
      </c>
      <c r="AW13" s="1" t="s">
        <v>495</v>
      </c>
      <c r="AX13" s="1" t="s">
        <v>52</v>
      </c>
      <c r="AY13" s="1" t="s">
        <v>471</v>
      </c>
      <c r="AZ13" s="1" t="s">
        <v>52</v>
      </c>
    </row>
    <row r="14" spans="1:52" ht="30" customHeight="1" x14ac:dyDescent="0.3">
      <c r="A14" s="19" t="s">
        <v>496</v>
      </c>
      <c r="B14" s="19" t="s">
        <v>497</v>
      </c>
      <c r="C14" s="19" t="s">
        <v>498</v>
      </c>
      <c r="D14" s="20">
        <v>3</v>
      </c>
      <c r="E14" s="22">
        <f>단가대비표!O16</f>
        <v>25500</v>
      </c>
      <c r="F14" s="25">
        <f t="shared" si="0"/>
        <v>76500</v>
      </c>
      <c r="G14" s="22">
        <f>단가대비표!P16</f>
        <v>0</v>
      </c>
      <c r="H14" s="25">
        <f t="shared" si="1"/>
        <v>0</v>
      </c>
      <c r="I14" s="22">
        <f>단가대비표!V16</f>
        <v>0</v>
      </c>
      <c r="J14" s="25">
        <f t="shared" si="2"/>
        <v>0</v>
      </c>
      <c r="K14" s="22">
        <f t="shared" si="3"/>
        <v>25500</v>
      </c>
      <c r="L14" s="25">
        <f t="shared" si="4"/>
        <v>76500</v>
      </c>
      <c r="M14" s="19" t="s">
        <v>468</v>
      </c>
      <c r="N14" s="1" t="s">
        <v>52</v>
      </c>
      <c r="O14" s="1" t="s">
        <v>499</v>
      </c>
      <c r="P14" s="1" t="s">
        <v>64</v>
      </c>
      <c r="Q14" s="1" t="s">
        <v>64</v>
      </c>
      <c r="R14" s="1" t="s">
        <v>63</v>
      </c>
      <c r="W14">
        <v>2</v>
      </c>
      <c r="AV14" s="1" t="s">
        <v>52</v>
      </c>
      <c r="AW14" s="1" t="s">
        <v>500</v>
      </c>
      <c r="AX14" s="1" t="s">
        <v>52</v>
      </c>
      <c r="AY14" s="1" t="s">
        <v>471</v>
      </c>
      <c r="AZ14" s="1" t="s">
        <v>52</v>
      </c>
    </row>
    <row r="15" spans="1:52" ht="30" customHeight="1" x14ac:dyDescent="0.3">
      <c r="A15" s="19" t="s">
        <v>487</v>
      </c>
      <c r="B15" s="19" t="s">
        <v>501</v>
      </c>
      <c r="C15" s="19" t="s">
        <v>436</v>
      </c>
      <c r="D15" s="20">
        <v>1</v>
      </c>
      <c r="E15" s="22">
        <f>TRUNC(SUMIF(W5:W16, RIGHTB(O15, 1), F5:F16)*U15, 2)</f>
        <v>14265</v>
      </c>
      <c r="F15" s="25">
        <f t="shared" si="0"/>
        <v>14265</v>
      </c>
      <c r="G15" s="22">
        <v>0</v>
      </c>
      <c r="H15" s="25">
        <f t="shared" si="1"/>
        <v>0</v>
      </c>
      <c r="I15" s="22">
        <v>0</v>
      </c>
      <c r="J15" s="25">
        <f t="shared" si="2"/>
        <v>0</v>
      </c>
      <c r="K15" s="22">
        <f t="shared" si="3"/>
        <v>14265</v>
      </c>
      <c r="L15" s="25">
        <f t="shared" si="4"/>
        <v>14265</v>
      </c>
      <c r="M15" s="19" t="s">
        <v>52</v>
      </c>
      <c r="N15" s="1" t="s">
        <v>62</v>
      </c>
      <c r="O15" s="1" t="s">
        <v>502</v>
      </c>
      <c r="P15" s="1" t="s">
        <v>64</v>
      </c>
      <c r="Q15" s="1" t="s">
        <v>64</v>
      </c>
      <c r="R15" s="1" t="s">
        <v>64</v>
      </c>
      <c r="S15">
        <v>0</v>
      </c>
      <c r="T15">
        <v>0</v>
      </c>
      <c r="U15">
        <v>0.09</v>
      </c>
      <c r="AV15" s="1" t="s">
        <v>52</v>
      </c>
      <c r="AW15" s="1" t="s">
        <v>503</v>
      </c>
      <c r="AX15" s="1" t="s">
        <v>52</v>
      </c>
      <c r="AY15" s="1" t="s">
        <v>52</v>
      </c>
      <c r="AZ15" s="1" t="s">
        <v>52</v>
      </c>
    </row>
    <row r="16" spans="1:52" ht="30" customHeight="1" x14ac:dyDescent="0.3">
      <c r="A16" s="19" t="s">
        <v>58</v>
      </c>
      <c r="B16" s="19" t="s">
        <v>504</v>
      </c>
      <c r="C16" s="19" t="s">
        <v>60</v>
      </c>
      <c r="D16" s="20">
        <v>1</v>
      </c>
      <c r="E16" s="22">
        <f>일위대가목록!E45</f>
        <v>0</v>
      </c>
      <c r="F16" s="25">
        <f t="shared" si="0"/>
        <v>0</v>
      </c>
      <c r="G16" s="22">
        <f>일위대가목록!F45</f>
        <v>93630</v>
      </c>
      <c r="H16" s="25">
        <f t="shared" si="1"/>
        <v>93630</v>
      </c>
      <c r="I16" s="22">
        <f>일위대가목록!G45</f>
        <v>0</v>
      </c>
      <c r="J16" s="25">
        <f t="shared" si="2"/>
        <v>0</v>
      </c>
      <c r="K16" s="22">
        <f t="shared" si="3"/>
        <v>93630</v>
      </c>
      <c r="L16" s="25">
        <f t="shared" si="4"/>
        <v>93630</v>
      </c>
      <c r="M16" s="19" t="s">
        <v>505</v>
      </c>
      <c r="N16" s="1" t="s">
        <v>62</v>
      </c>
      <c r="O16" s="1" t="s">
        <v>506</v>
      </c>
      <c r="P16" s="1" t="s">
        <v>63</v>
      </c>
      <c r="Q16" s="1" t="s">
        <v>64</v>
      </c>
      <c r="R16" s="1" t="s">
        <v>64</v>
      </c>
      <c r="AV16" s="1" t="s">
        <v>52</v>
      </c>
      <c r="AW16" s="1" t="s">
        <v>507</v>
      </c>
      <c r="AX16" s="1" t="s">
        <v>52</v>
      </c>
      <c r="AY16" s="1" t="s">
        <v>52</v>
      </c>
      <c r="AZ16" s="1" t="s">
        <v>52</v>
      </c>
    </row>
    <row r="17" spans="1:52" ht="30" customHeight="1" x14ac:dyDescent="0.3">
      <c r="A17" s="19" t="s">
        <v>508</v>
      </c>
      <c r="B17" s="19" t="s">
        <v>52</v>
      </c>
      <c r="C17" s="19" t="s">
        <v>52</v>
      </c>
      <c r="D17" s="20"/>
      <c r="E17" s="22"/>
      <c r="F17" s="25">
        <f>TRUNC(SUMIF(N5:N16, N4, F5:F16),0)</f>
        <v>33709</v>
      </c>
      <c r="G17" s="22"/>
      <c r="H17" s="25">
        <f>TRUNC(SUMIF(N5:N16, N4, H5:H16),0)</f>
        <v>93630</v>
      </c>
      <c r="I17" s="22"/>
      <c r="J17" s="25">
        <f>TRUNC(SUMIF(N5:N16, N4, J5:J16),0)</f>
        <v>0</v>
      </c>
      <c r="K17" s="22"/>
      <c r="L17" s="25">
        <f>F17+H17+J17</f>
        <v>127339</v>
      </c>
      <c r="M17" s="19" t="s">
        <v>52</v>
      </c>
      <c r="N17" s="1" t="s">
        <v>73</v>
      </c>
      <c r="O17" s="1" t="s">
        <v>73</v>
      </c>
      <c r="P17" s="1" t="s">
        <v>52</v>
      </c>
      <c r="Q17" s="1" t="s">
        <v>52</v>
      </c>
      <c r="R17" s="1" t="s">
        <v>52</v>
      </c>
      <c r="AV17" s="1" t="s">
        <v>52</v>
      </c>
      <c r="AW17" s="1" t="s">
        <v>52</v>
      </c>
      <c r="AX17" s="1" t="s">
        <v>52</v>
      </c>
      <c r="AY17" s="1" t="s">
        <v>52</v>
      </c>
      <c r="AZ17" s="1" t="s">
        <v>52</v>
      </c>
    </row>
    <row r="18" spans="1:52" ht="30" customHeight="1" x14ac:dyDescent="0.3">
      <c r="A18" s="20"/>
      <c r="B18" s="20"/>
      <c r="C18" s="20"/>
      <c r="D18" s="20"/>
      <c r="E18" s="22"/>
      <c r="F18" s="25"/>
      <c r="G18" s="22"/>
      <c r="H18" s="25"/>
      <c r="I18" s="22"/>
      <c r="J18" s="25"/>
      <c r="K18" s="22"/>
      <c r="L18" s="25"/>
      <c r="M18" s="20"/>
    </row>
    <row r="19" spans="1:52" ht="30" customHeight="1" x14ac:dyDescent="0.3">
      <c r="A19" s="16" t="s">
        <v>509</v>
      </c>
      <c r="B19" s="17"/>
      <c r="C19" s="17"/>
      <c r="D19" s="17"/>
      <c r="E19" s="21"/>
      <c r="F19" s="24"/>
      <c r="G19" s="21"/>
      <c r="H19" s="24"/>
      <c r="I19" s="21"/>
      <c r="J19" s="24"/>
      <c r="K19" s="21"/>
      <c r="L19" s="24"/>
      <c r="M19" s="18"/>
      <c r="N19" s="1" t="s">
        <v>70</v>
      </c>
    </row>
    <row r="20" spans="1:52" ht="30" customHeight="1" x14ac:dyDescent="0.3">
      <c r="A20" s="19" t="s">
        <v>511</v>
      </c>
      <c r="B20" s="19" t="s">
        <v>512</v>
      </c>
      <c r="C20" s="19" t="s">
        <v>513</v>
      </c>
      <c r="D20" s="20">
        <v>2.5000000000000001E-2</v>
      </c>
      <c r="E20" s="22">
        <f>단가대비표!O75</f>
        <v>0</v>
      </c>
      <c r="F20" s="25">
        <f>TRUNC(E20*D20,1)</f>
        <v>0</v>
      </c>
      <c r="G20" s="22">
        <f>단가대비표!P75</f>
        <v>169804</v>
      </c>
      <c r="H20" s="25">
        <f>TRUNC(G20*D20,1)</f>
        <v>4245.1000000000004</v>
      </c>
      <c r="I20" s="22">
        <f>단가대비표!V75</f>
        <v>0</v>
      </c>
      <c r="J20" s="25">
        <f>TRUNC(I20*D20,1)</f>
        <v>0</v>
      </c>
      <c r="K20" s="22">
        <f>TRUNC(E20+G20+I20,1)</f>
        <v>169804</v>
      </c>
      <c r="L20" s="25">
        <f>TRUNC(F20+H20+J20,1)</f>
        <v>4245.1000000000004</v>
      </c>
      <c r="M20" s="19" t="s">
        <v>52</v>
      </c>
      <c r="N20" s="1" t="s">
        <v>70</v>
      </c>
      <c r="O20" s="1" t="s">
        <v>514</v>
      </c>
      <c r="P20" s="1" t="s">
        <v>64</v>
      </c>
      <c r="Q20" s="1" t="s">
        <v>64</v>
      </c>
      <c r="R20" s="1" t="s">
        <v>63</v>
      </c>
      <c r="AV20" s="1" t="s">
        <v>52</v>
      </c>
      <c r="AW20" s="1" t="s">
        <v>515</v>
      </c>
      <c r="AX20" s="1" t="s">
        <v>52</v>
      </c>
      <c r="AY20" s="1" t="s">
        <v>52</v>
      </c>
      <c r="AZ20" s="1" t="s">
        <v>52</v>
      </c>
    </row>
    <row r="21" spans="1:52" ht="30" customHeight="1" x14ac:dyDescent="0.3">
      <c r="A21" s="19" t="s">
        <v>508</v>
      </c>
      <c r="B21" s="19" t="s">
        <v>52</v>
      </c>
      <c r="C21" s="19" t="s">
        <v>52</v>
      </c>
      <c r="D21" s="20"/>
      <c r="E21" s="22"/>
      <c r="F21" s="25">
        <f>TRUNC(SUMIF(N20:N20, N19, F20:F20),0)</f>
        <v>0</v>
      </c>
      <c r="G21" s="22"/>
      <c r="H21" s="25">
        <f>TRUNC(SUMIF(N20:N20, N19, H20:H20),0)</f>
        <v>4245</v>
      </c>
      <c r="I21" s="22"/>
      <c r="J21" s="25">
        <f>TRUNC(SUMIF(N20:N20, N19, J20:J20),0)</f>
        <v>0</v>
      </c>
      <c r="K21" s="22"/>
      <c r="L21" s="25">
        <f>F21+H21+J21</f>
        <v>4245</v>
      </c>
      <c r="M21" s="19" t="s">
        <v>52</v>
      </c>
      <c r="N21" s="1" t="s">
        <v>73</v>
      </c>
      <c r="O21" s="1" t="s">
        <v>73</v>
      </c>
      <c r="P21" s="1" t="s">
        <v>52</v>
      </c>
      <c r="Q21" s="1" t="s">
        <v>52</v>
      </c>
      <c r="R21" s="1" t="s">
        <v>52</v>
      </c>
      <c r="AV21" s="1" t="s">
        <v>52</v>
      </c>
      <c r="AW21" s="1" t="s">
        <v>52</v>
      </c>
      <c r="AX21" s="1" t="s">
        <v>52</v>
      </c>
      <c r="AY21" s="1" t="s">
        <v>52</v>
      </c>
      <c r="AZ21" s="1" t="s">
        <v>52</v>
      </c>
    </row>
    <row r="22" spans="1:52" ht="30" customHeight="1" x14ac:dyDescent="0.3">
      <c r="A22" s="20"/>
      <c r="B22" s="20"/>
      <c r="C22" s="20"/>
      <c r="D22" s="20"/>
      <c r="E22" s="22"/>
      <c r="F22" s="25"/>
      <c r="G22" s="22"/>
      <c r="H22" s="25"/>
      <c r="I22" s="22"/>
      <c r="J22" s="25"/>
      <c r="K22" s="22"/>
      <c r="L22" s="25"/>
      <c r="M22" s="20"/>
    </row>
    <row r="23" spans="1:52" ht="30" customHeight="1" x14ac:dyDescent="0.3">
      <c r="A23" s="16" t="s">
        <v>516</v>
      </c>
      <c r="B23" s="17"/>
      <c r="C23" s="17"/>
      <c r="D23" s="17"/>
      <c r="E23" s="21"/>
      <c r="F23" s="24"/>
      <c r="G23" s="21"/>
      <c r="H23" s="24"/>
      <c r="I23" s="21"/>
      <c r="J23" s="24"/>
      <c r="K23" s="21"/>
      <c r="L23" s="24"/>
      <c r="M23" s="18"/>
      <c r="N23" s="1" t="s">
        <v>85</v>
      </c>
    </row>
    <row r="24" spans="1:52" ht="30" customHeight="1" x14ac:dyDescent="0.3">
      <c r="A24" s="19" t="s">
        <v>518</v>
      </c>
      <c r="B24" s="19" t="s">
        <v>519</v>
      </c>
      <c r="C24" s="19" t="s">
        <v>520</v>
      </c>
      <c r="D24" s="20">
        <v>0.06</v>
      </c>
      <c r="E24" s="22">
        <f>단가대비표!O54</f>
        <v>10400</v>
      </c>
      <c r="F24" s="25">
        <f>TRUNC(E24*D24,1)</f>
        <v>624</v>
      </c>
      <c r="G24" s="22">
        <f>단가대비표!P54</f>
        <v>0</v>
      </c>
      <c r="H24" s="25">
        <f>TRUNC(G24*D24,1)</f>
        <v>0</v>
      </c>
      <c r="I24" s="22">
        <f>단가대비표!V54</f>
        <v>0</v>
      </c>
      <c r="J24" s="25">
        <f>TRUNC(I24*D24,1)</f>
        <v>0</v>
      </c>
      <c r="K24" s="22">
        <f>TRUNC(E24+G24+I24,1)</f>
        <v>10400</v>
      </c>
      <c r="L24" s="25">
        <f>TRUNC(F24+H24+J24,1)</f>
        <v>624</v>
      </c>
      <c r="M24" s="19" t="s">
        <v>52</v>
      </c>
      <c r="N24" s="1" t="s">
        <v>85</v>
      </c>
      <c r="O24" s="1" t="s">
        <v>521</v>
      </c>
      <c r="P24" s="1" t="s">
        <v>64</v>
      </c>
      <c r="Q24" s="1" t="s">
        <v>64</v>
      </c>
      <c r="R24" s="1" t="s">
        <v>63</v>
      </c>
      <c r="AV24" s="1" t="s">
        <v>52</v>
      </c>
      <c r="AW24" s="1" t="s">
        <v>522</v>
      </c>
      <c r="AX24" s="1" t="s">
        <v>52</v>
      </c>
      <c r="AY24" s="1" t="s">
        <v>52</v>
      </c>
      <c r="AZ24" s="1" t="s">
        <v>52</v>
      </c>
    </row>
    <row r="25" spans="1:52" ht="30" customHeight="1" x14ac:dyDescent="0.3">
      <c r="A25" s="19" t="s">
        <v>523</v>
      </c>
      <c r="B25" s="19" t="s">
        <v>117</v>
      </c>
      <c r="C25" s="19" t="s">
        <v>524</v>
      </c>
      <c r="D25" s="20">
        <v>1</v>
      </c>
      <c r="E25" s="22">
        <f>일위대가목록!E46</f>
        <v>0</v>
      </c>
      <c r="F25" s="25">
        <f>TRUNC(E25*D25,1)</f>
        <v>0</v>
      </c>
      <c r="G25" s="22">
        <f>일위대가목록!F46</f>
        <v>5168</v>
      </c>
      <c r="H25" s="25">
        <f>TRUNC(G25*D25,1)</f>
        <v>5168</v>
      </c>
      <c r="I25" s="22">
        <f>일위대가목록!G46</f>
        <v>0</v>
      </c>
      <c r="J25" s="25">
        <f>TRUNC(I25*D25,1)</f>
        <v>0</v>
      </c>
      <c r="K25" s="22">
        <f>TRUNC(E25+G25+I25,1)</f>
        <v>5168</v>
      </c>
      <c r="L25" s="25">
        <f>TRUNC(F25+H25+J25,1)</f>
        <v>5168</v>
      </c>
      <c r="M25" s="19" t="s">
        <v>525</v>
      </c>
      <c r="N25" s="1" t="s">
        <v>85</v>
      </c>
      <c r="O25" s="1" t="s">
        <v>526</v>
      </c>
      <c r="P25" s="1" t="s">
        <v>63</v>
      </c>
      <c r="Q25" s="1" t="s">
        <v>64</v>
      </c>
      <c r="R25" s="1" t="s">
        <v>64</v>
      </c>
      <c r="AV25" s="1" t="s">
        <v>52</v>
      </c>
      <c r="AW25" s="1" t="s">
        <v>527</v>
      </c>
      <c r="AX25" s="1" t="s">
        <v>52</v>
      </c>
      <c r="AY25" s="1" t="s">
        <v>52</v>
      </c>
      <c r="AZ25" s="1" t="s">
        <v>52</v>
      </c>
    </row>
    <row r="26" spans="1:52" ht="30" customHeight="1" x14ac:dyDescent="0.3">
      <c r="A26" s="19" t="s">
        <v>508</v>
      </c>
      <c r="B26" s="19" t="s">
        <v>52</v>
      </c>
      <c r="C26" s="19" t="s">
        <v>52</v>
      </c>
      <c r="D26" s="20"/>
      <c r="E26" s="22"/>
      <c r="F26" s="25">
        <f>TRUNC(SUMIF(N24:N25, N23, F24:F25),0)</f>
        <v>624</v>
      </c>
      <c r="G26" s="22"/>
      <c r="H26" s="25">
        <f>TRUNC(SUMIF(N24:N25, N23, H24:H25),0)</f>
        <v>5168</v>
      </c>
      <c r="I26" s="22"/>
      <c r="J26" s="25">
        <f>TRUNC(SUMIF(N24:N25, N23, J24:J25),0)</f>
        <v>0</v>
      </c>
      <c r="K26" s="22"/>
      <c r="L26" s="25">
        <f>F26+H26+J26</f>
        <v>5792</v>
      </c>
      <c r="M26" s="19" t="s">
        <v>52</v>
      </c>
      <c r="N26" s="1" t="s">
        <v>73</v>
      </c>
      <c r="O26" s="1" t="s">
        <v>73</v>
      </c>
      <c r="P26" s="1" t="s">
        <v>52</v>
      </c>
      <c r="Q26" s="1" t="s">
        <v>52</v>
      </c>
      <c r="R26" s="1" t="s">
        <v>52</v>
      </c>
      <c r="AV26" s="1" t="s">
        <v>52</v>
      </c>
      <c r="AW26" s="1" t="s">
        <v>52</v>
      </c>
      <c r="AX26" s="1" t="s">
        <v>52</v>
      </c>
      <c r="AY26" s="1" t="s">
        <v>52</v>
      </c>
      <c r="AZ26" s="1" t="s">
        <v>52</v>
      </c>
    </row>
    <row r="27" spans="1:52" ht="30" customHeight="1" x14ac:dyDescent="0.3">
      <c r="A27" s="20"/>
      <c r="B27" s="20"/>
      <c r="C27" s="20"/>
      <c r="D27" s="20"/>
      <c r="E27" s="22"/>
      <c r="F27" s="25"/>
      <c r="G27" s="22"/>
      <c r="H27" s="25"/>
      <c r="I27" s="22"/>
      <c r="J27" s="25"/>
      <c r="K27" s="22"/>
      <c r="L27" s="25"/>
      <c r="M27" s="20"/>
    </row>
    <row r="28" spans="1:52" ht="30" customHeight="1" x14ac:dyDescent="0.3">
      <c r="A28" s="16" t="s">
        <v>528</v>
      </c>
      <c r="B28" s="17"/>
      <c r="C28" s="17"/>
      <c r="D28" s="17"/>
      <c r="E28" s="21"/>
      <c r="F28" s="24"/>
      <c r="G28" s="21"/>
      <c r="H28" s="24"/>
      <c r="I28" s="21"/>
      <c r="J28" s="24"/>
      <c r="K28" s="21"/>
      <c r="L28" s="24"/>
      <c r="M28" s="18"/>
      <c r="N28" s="1" t="s">
        <v>89</v>
      </c>
    </row>
    <row r="29" spans="1:52" ht="30" customHeight="1" x14ac:dyDescent="0.3">
      <c r="A29" s="19" t="s">
        <v>518</v>
      </c>
      <c r="B29" s="19" t="s">
        <v>519</v>
      </c>
      <c r="C29" s="19" t="s">
        <v>520</v>
      </c>
      <c r="D29" s="20">
        <v>1.4999999999999999E-2</v>
      </c>
      <c r="E29" s="22">
        <f>단가대비표!O54</f>
        <v>10400</v>
      </c>
      <c r="F29" s="25">
        <f>TRUNC(E29*D29,1)</f>
        <v>156</v>
      </c>
      <c r="G29" s="22">
        <f>단가대비표!P54</f>
        <v>0</v>
      </c>
      <c r="H29" s="25">
        <f>TRUNC(G29*D29,1)</f>
        <v>0</v>
      </c>
      <c r="I29" s="22">
        <f>단가대비표!V54</f>
        <v>0</v>
      </c>
      <c r="J29" s="25">
        <f>TRUNC(I29*D29,1)</f>
        <v>0</v>
      </c>
      <c r="K29" s="22">
        <f>TRUNC(E29+G29+I29,1)</f>
        <v>10400</v>
      </c>
      <c r="L29" s="25">
        <f>TRUNC(F29+H29+J29,1)</f>
        <v>156</v>
      </c>
      <c r="M29" s="19" t="s">
        <v>52</v>
      </c>
      <c r="N29" s="1" t="s">
        <v>89</v>
      </c>
      <c r="O29" s="1" t="s">
        <v>521</v>
      </c>
      <c r="P29" s="1" t="s">
        <v>64</v>
      </c>
      <c r="Q29" s="1" t="s">
        <v>64</v>
      </c>
      <c r="R29" s="1" t="s">
        <v>63</v>
      </c>
      <c r="AV29" s="1" t="s">
        <v>52</v>
      </c>
      <c r="AW29" s="1" t="s">
        <v>530</v>
      </c>
      <c r="AX29" s="1" t="s">
        <v>52</v>
      </c>
      <c r="AY29" s="1" t="s">
        <v>52</v>
      </c>
      <c r="AZ29" s="1" t="s">
        <v>52</v>
      </c>
    </row>
    <row r="30" spans="1:52" ht="30" customHeight="1" x14ac:dyDescent="0.3">
      <c r="A30" s="19" t="s">
        <v>523</v>
      </c>
      <c r="B30" s="19" t="s">
        <v>117</v>
      </c>
      <c r="C30" s="19" t="s">
        <v>524</v>
      </c>
      <c r="D30" s="20">
        <v>1</v>
      </c>
      <c r="E30" s="22">
        <f>일위대가목록!E46</f>
        <v>0</v>
      </c>
      <c r="F30" s="25">
        <f>TRUNC(E30*D30,1)</f>
        <v>0</v>
      </c>
      <c r="G30" s="22">
        <f>일위대가목록!F46</f>
        <v>5168</v>
      </c>
      <c r="H30" s="25">
        <f>TRUNC(G30*D30,1)</f>
        <v>5168</v>
      </c>
      <c r="I30" s="22">
        <f>일위대가목록!G46</f>
        <v>0</v>
      </c>
      <c r="J30" s="25">
        <f>TRUNC(I30*D30,1)</f>
        <v>0</v>
      </c>
      <c r="K30" s="22">
        <f>TRUNC(E30+G30+I30,1)</f>
        <v>5168</v>
      </c>
      <c r="L30" s="25">
        <f>TRUNC(F30+H30+J30,1)</f>
        <v>5168</v>
      </c>
      <c r="M30" s="19" t="s">
        <v>525</v>
      </c>
      <c r="N30" s="1" t="s">
        <v>89</v>
      </c>
      <c r="O30" s="1" t="s">
        <v>526</v>
      </c>
      <c r="P30" s="1" t="s">
        <v>63</v>
      </c>
      <c r="Q30" s="1" t="s">
        <v>64</v>
      </c>
      <c r="R30" s="1" t="s">
        <v>64</v>
      </c>
      <c r="AV30" s="1" t="s">
        <v>52</v>
      </c>
      <c r="AW30" s="1" t="s">
        <v>531</v>
      </c>
      <c r="AX30" s="1" t="s">
        <v>52</v>
      </c>
      <c r="AY30" s="1" t="s">
        <v>52</v>
      </c>
      <c r="AZ30" s="1" t="s">
        <v>52</v>
      </c>
    </row>
    <row r="31" spans="1:52" ht="30" customHeight="1" x14ac:dyDescent="0.3">
      <c r="A31" s="19" t="s">
        <v>508</v>
      </c>
      <c r="B31" s="19" t="s">
        <v>52</v>
      </c>
      <c r="C31" s="19" t="s">
        <v>52</v>
      </c>
      <c r="D31" s="20"/>
      <c r="E31" s="22"/>
      <c r="F31" s="25">
        <f>TRUNC(SUMIF(N29:N30, N28, F29:F30),0)</f>
        <v>156</v>
      </c>
      <c r="G31" s="22"/>
      <c r="H31" s="25">
        <f>TRUNC(SUMIF(N29:N30, N28, H29:H30),0)</f>
        <v>5168</v>
      </c>
      <c r="I31" s="22"/>
      <c r="J31" s="25">
        <f>TRUNC(SUMIF(N29:N30, N28, J29:J30),0)</f>
        <v>0</v>
      </c>
      <c r="K31" s="22"/>
      <c r="L31" s="25">
        <f>F31+H31+J31</f>
        <v>5324</v>
      </c>
      <c r="M31" s="19" t="s">
        <v>52</v>
      </c>
      <c r="N31" s="1" t="s">
        <v>73</v>
      </c>
      <c r="O31" s="1" t="s">
        <v>73</v>
      </c>
      <c r="P31" s="1" t="s">
        <v>52</v>
      </c>
      <c r="Q31" s="1" t="s">
        <v>52</v>
      </c>
      <c r="R31" s="1" t="s">
        <v>52</v>
      </c>
      <c r="AV31" s="1" t="s">
        <v>52</v>
      </c>
      <c r="AW31" s="1" t="s">
        <v>52</v>
      </c>
      <c r="AX31" s="1" t="s">
        <v>52</v>
      </c>
      <c r="AY31" s="1" t="s">
        <v>52</v>
      </c>
      <c r="AZ31" s="1" t="s">
        <v>52</v>
      </c>
    </row>
    <row r="32" spans="1:52" ht="30" customHeight="1" x14ac:dyDescent="0.3">
      <c r="A32" s="20"/>
      <c r="B32" s="20"/>
      <c r="C32" s="20"/>
      <c r="D32" s="20"/>
      <c r="E32" s="22"/>
      <c r="F32" s="25"/>
      <c r="G32" s="22"/>
      <c r="H32" s="25"/>
      <c r="I32" s="22"/>
      <c r="J32" s="25"/>
      <c r="K32" s="22"/>
      <c r="L32" s="25"/>
      <c r="M32" s="20"/>
    </row>
    <row r="33" spans="1:52" ht="30" customHeight="1" x14ac:dyDescent="0.3">
      <c r="A33" s="16" t="s">
        <v>532</v>
      </c>
      <c r="B33" s="17"/>
      <c r="C33" s="17"/>
      <c r="D33" s="17"/>
      <c r="E33" s="21"/>
      <c r="F33" s="24"/>
      <c r="G33" s="21"/>
      <c r="H33" s="24"/>
      <c r="I33" s="21"/>
      <c r="J33" s="24"/>
      <c r="K33" s="21"/>
      <c r="L33" s="24"/>
      <c r="M33" s="18"/>
      <c r="N33" s="1" t="s">
        <v>95</v>
      </c>
    </row>
    <row r="34" spans="1:52" ht="30" customHeight="1" x14ac:dyDescent="0.3">
      <c r="A34" s="19" t="s">
        <v>52</v>
      </c>
      <c r="B34" s="19" t="s">
        <v>52</v>
      </c>
      <c r="C34" s="19" t="s">
        <v>52</v>
      </c>
      <c r="D34" s="20"/>
      <c r="E34" s="22"/>
      <c r="F34" s="25"/>
      <c r="G34" s="22"/>
      <c r="H34" s="25"/>
      <c r="I34" s="22"/>
      <c r="J34" s="25"/>
      <c r="K34" s="22"/>
      <c r="L34" s="25"/>
      <c r="M34" s="19" t="s">
        <v>52</v>
      </c>
      <c r="N34" s="1" t="s">
        <v>52</v>
      </c>
      <c r="O34" s="1" t="s">
        <v>52</v>
      </c>
      <c r="P34" s="1" t="s">
        <v>52</v>
      </c>
      <c r="Q34" s="1" t="s">
        <v>52</v>
      </c>
      <c r="R34" s="1" t="s">
        <v>52</v>
      </c>
      <c r="AV34" s="1" t="s">
        <v>52</v>
      </c>
      <c r="AW34" s="1" t="s">
        <v>52</v>
      </c>
      <c r="AX34" s="1" t="s">
        <v>52</v>
      </c>
      <c r="AY34" s="1" t="s">
        <v>52</v>
      </c>
      <c r="AZ34" s="1" t="s">
        <v>52</v>
      </c>
    </row>
    <row r="35" spans="1:52" ht="30" customHeight="1" x14ac:dyDescent="0.3">
      <c r="A35" s="20"/>
      <c r="B35" s="20"/>
      <c r="C35" s="20"/>
      <c r="D35" s="20"/>
      <c r="E35" s="22"/>
      <c r="F35" s="25"/>
      <c r="G35" s="22"/>
      <c r="H35" s="25"/>
      <c r="I35" s="22"/>
      <c r="J35" s="25"/>
      <c r="K35" s="22"/>
      <c r="L35" s="25"/>
      <c r="M35" s="20"/>
    </row>
    <row r="36" spans="1:52" ht="30" customHeight="1" x14ac:dyDescent="0.3">
      <c r="A36" s="16" t="s">
        <v>533</v>
      </c>
      <c r="B36" s="17"/>
      <c r="C36" s="17"/>
      <c r="D36" s="17"/>
      <c r="E36" s="21"/>
      <c r="F36" s="24"/>
      <c r="G36" s="21"/>
      <c r="H36" s="24"/>
      <c r="I36" s="21"/>
      <c r="J36" s="24"/>
      <c r="K36" s="21"/>
      <c r="L36" s="24"/>
      <c r="M36" s="18"/>
      <c r="N36" s="1" t="s">
        <v>99</v>
      </c>
    </row>
    <row r="37" spans="1:52" ht="30" customHeight="1" x14ac:dyDescent="0.3">
      <c r="A37" s="19" t="s">
        <v>52</v>
      </c>
      <c r="B37" s="19" t="s">
        <v>52</v>
      </c>
      <c r="C37" s="19" t="s">
        <v>52</v>
      </c>
      <c r="D37" s="20"/>
      <c r="E37" s="22"/>
      <c r="F37" s="25"/>
      <c r="G37" s="22"/>
      <c r="H37" s="25"/>
      <c r="I37" s="22"/>
      <c r="J37" s="25"/>
      <c r="K37" s="22"/>
      <c r="L37" s="25"/>
      <c r="M37" s="19" t="s">
        <v>52</v>
      </c>
      <c r="N37" s="1" t="s">
        <v>52</v>
      </c>
      <c r="O37" s="1" t="s">
        <v>52</v>
      </c>
      <c r="P37" s="1" t="s">
        <v>52</v>
      </c>
      <c r="Q37" s="1" t="s">
        <v>52</v>
      </c>
      <c r="R37" s="1" t="s">
        <v>52</v>
      </c>
      <c r="AV37" s="1" t="s">
        <v>52</v>
      </c>
      <c r="AW37" s="1" t="s">
        <v>52</v>
      </c>
      <c r="AX37" s="1" t="s">
        <v>52</v>
      </c>
      <c r="AY37" s="1" t="s">
        <v>52</v>
      </c>
      <c r="AZ37" s="1" t="s">
        <v>52</v>
      </c>
    </row>
    <row r="38" spans="1:52" ht="30" customHeight="1" x14ac:dyDescent="0.3">
      <c r="A38" s="20"/>
      <c r="B38" s="20"/>
      <c r="C38" s="20"/>
      <c r="D38" s="20"/>
      <c r="E38" s="22"/>
      <c r="F38" s="25"/>
      <c r="G38" s="22"/>
      <c r="H38" s="25"/>
      <c r="I38" s="22"/>
      <c r="J38" s="25"/>
      <c r="K38" s="22"/>
      <c r="L38" s="25"/>
      <c r="M38" s="20"/>
    </row>
    <row r="39" spans="1:52" ht="30" customHeight="1" x14ac:dyDescent="0.3">
      <c r="A39" s="16" t="s">
        <v>534</v>
      </c>
      <c r="B39" s="17"/>
      <c r="C39" s="17"/>
      <c r="D39" s="17"/>
      <c r="E39" s="21"/>
      <c r="F39" s="24"/>
      <c r="G39" s="21"/>
      <c r="H39" s="24"/>
      <c r="I39" s="21"/>
      <c r="J39" s="24"/>
      <c r="K39" s="21"/>
      <c r="L39" s="24"/>
      <c r="M39" s="18"/>
      <c r="N39" s="1" t="s">
        <v>104</v>
      </c>
    </row>
    <row r="40" spans="1:52" ht="30" customHeight="1" x14ac:dyDescent="0.3">
      <c r="A40" s="19" t="s">
        <v>52</v>
      </c>
      <c r="B40" s="19" t="s">
        <v>52</v>
      </c>
      <c r="C40" s="19" t="s">
        <v>52</v>
      </c>
      <c r="D40" s="20"/>
      <c r="E40" s="22"/>
      <c r="F40" s="25"/>
      <c r="G40" s="22"/>
      <c r="H40" s="25"/>
      <c r="I40" s="22"/>
      <c r="J40" s="25"/>
      <c r="K40" s="22"/>
      <c r="L40" s="25"/>
      <c r="M40" s="19" t="s">
        <v>52</v>
      </c>
      <c r="N40" s="1" t="s">
        <v>52</v>
      </c>
      <c r="O40" s="1" t="s">
        <v>52</v>
      </c>
      <c r="P40" s="1" t="s">
        <v>52</v>
      </c>
      <c r="Q40" s="1" t="s">
        <v>52</v>
      </c>
      <c r="R40" s="1" t="s">
        <v>52</v>
      </c>
      <c r="AV40" s="1" t="s">
        <v>52</v>
      </c>
      <c r="AW40" s="1" t="s">
        <v>52</v>
      </c>
      <c r="AX40" s="1" t="s">
        <v>52</v>
      </c>
      <c r="AY40" s="1" t="s">
        <v>52</v>
      </c>
      <c r="AZ40" s="1" t="s">
        <v>52</v>
      </c>
    </row>
    <row r="41" spans="1:52" ht="30" customHeight="1" x14ac:dyDescent="0.3">
      <c r="A41" s="20"/>
      <c r="B41" s="20"/>
      <c r="C41" s="20"/>
      <c r="D41" s="20"/>
      <c r="E41" s="22"/>
      <c r="F41" s="25"/>
      <c r="G41" s="22"/>
      <c r="H41" s="25"/>
      <c r="I41" s="22"/>
      <c r="J41" s="25"/>
      <c r="K41" s="22"/>
      <c r="L41" s="25"/>
      <c r="M41" s="20"/>
    </row>
    <row r="42" spans="1:52" ht="30" customHeight="1" x14ac:dyDescent="0.3">
      <c r="A42" s="16" t="s">
        <v>535</v>
      </c>
      <c r="B42" s="17"/>
      <c r="C42" s="17"/>
      <c r="D42" s="17"/>
      <c r="E42" s="21"/>
      <c r="F42" s="24"/>
      <c r="G42" s="21"/>
      <c r="H42" s="24"/>
      <c r="I42" s="21"/>
      <c r="J42" s="24"/>
      <c r="K42" s="21"/>
      <c r="L42" s="24"/>
      <c r="M42" s="18"/>
      <c r="N42" s="1" t="s">
        <v>109</v>
      </c>
    </row>
    <row r="43" spans="1:52" ht="30" customHeight="1" x14ac:dyDescent="0.3">
      <c r="A43" s="19" t="s">
        <v>536</v>
      </c>
      <c r="B43" s="19" t="s">
        <v>537</v>
      </c>
      <c r="C43" s="19" t="s">
        <v>538</v>
      </c>
      <c r="D43" s="20">
        <v>1</v>
      </c>
      <c r="E43" s="22">
        <f>단가대비표!O32</f>
        <v>204000</v>
      </c>
      <c r="F43" s="25">
        <f>TRUNC(E43*D43,1)</f>
        <v>204000</v>
      </c>
      <c r="G43" s="22">
        <f>단가대비표!P32</f>
        <v>0</v>
      </c>
      <c r="H43" s="25">
        <f>TRUNC(G43*D43,1)</f>
        <v>0</v>
      </c>
      <c r="I43" s="22">
        <f>단가대비표!V32</f>
        <v>0</v>
      </c>
      <c r="J43" s="25">
        <f>TRUNC(I43*D43,1)</f>
        <v>0</v>
      </c>
      <c r="K43" s="22">
        <f t="shared" ref="K43:L45" si="5">TRUNC(E43+G43+I43,1)</f>
        <v>204000</v>
      </c>
      <c r="L43" s="25">
        <f t="shared" si="5"/>
        <v>204000</v>
      </c>
      <c r="M43" s="19" t="s">
        <v>52</v>
      </c>
      <c r="N43" s="1" t="s">
        <v>109</v>
      </c>
      <c r="O43" s="1" t="s">
        <v>539</v>
      </c>
      <c r="P43" s="1" t="s">
        <v>64</v>
      </c>
      <c r="Q43" s="1" t="s">
        <v>64</v>
      </c>
      <c r="R43" s="1" t="s">
        <v>63</v>
      </c>
      <c r="AV43" s="1" t="s">
        <v>52</v>
      </c>
      <c r="AW43" s="1" t="s">
        <v>540</v>
      </c>
      <c r="AX43" s="1" t="s">
        <v>52</v>
      </c>
      <c r="AY43" s="1" t="s">
        <v>52</v>
      </c>
      <c r="AZ43" s="1" t="s">
        <v>52</v>
      </c>
    </row>
    <row r="44" spans="1:52" ht="30" customHeight="1" x14ac:dyDescent="0.3">
      <c r="A44" s="19" t="s">
        <v>536</v>
      </c>
      <c r="B44" s="19" t="s">
        <v>541</v>
      </c>
      <c r="C44" s="19" t="s">
        <v>538</v>
      </c>
      <c r="D44" s="20">
        <v>1</v>
      </c>
      <c r="E44" s="22">
        <f>단가대비표!O33</f>
        <v>336000</v>
      </c>
      <c r="F44" s="25">
        <f>TRUNC(E44*D44,1)</f>
        <v>336000</v>
      </c>
      <c r="G44" s="22">
        <f>단가대비표!P33</f>
        <v>0</v>
      </c>
      <c r="H44" s="25">
        <f>TRUNC(G44*D44,1)</f>
        <v>0</v>
      </c>
      <c r="I44" s="22">
        <f>단가대비표!V33</f>
        <v>0</v>
      </c>
      <c r="J44" s="25">
        <f>TRUNC(I44*D44,1)</f>
        <v>0</v>
      </c>
      <c r="K44" s="22">
        <f t="shared" si="5"/>
        <v>336000</v>
      </c>
      <c r="L44" s="25">
        <f t="shared" si="5"/>
        <v>336000</v>
      </c>
      <c r="M44" s="19" t="s">
        <v>52</v>
      </c>
      <c r="N44" s="1" t="s">
        <v>109</v>
      </c>
      <c r="O44" s="1" t="s">
        <v>542</v>
      </c>
      <c r="P44" s="1" t="s">
        <v>64</v>
      </c>
      <c r="Q44" s="1" t="s">
        <v>64</v>
      </c>
      <c r="R44" s="1" t="s">
        <v>63</v>
      </c>
      <c r="AV44" s="1" t="s">
        <v>52</v>
      </c>
      <c r="AW44" s="1" t="s">
        <v>543</v>
      </c>
      <c r="AX44" s="1" t="s">
        <v>52</v>
      </c>
      <c r="AY44" s="1" t="s">
        <v>52</v>
      </c>
      <c r="AZ44" s="1" t="s">
        <v>52</v>
      </c>
    </row>
    <row r="45" spans="1:52" ht="30" customHeight="1" x14ac:dyDescent="0.3">
      <c r="A45" s="19" t="s">
        <v>544</v>
      </c>
      <c r="B45" s="19" t="s">
        <v>545</v>
      </c>
      <c r="C45" s="19" t="s">
        <v>118</v>
      </c>
      <c r="D45" s="20">
        <v>1</v>
      </c>
      <c r="E45" s="22">
        <f>일위대가목록!E47</f>
        <v>0</v>
      </c>
      <c r="F45" s="25">
        <f>TRUNC(E45*D45,1)</f>
        <v>0</v>
      </c>
      <c r="G45" s="22">
        <f>일위대가목록!F47</f>
        <v>88600</v>
      </c>
      <c r="H45" s="25">
        <f>TRUNC(G45*D45,1)</f>
        <v>88600</v>
      </c>
      <c r="I45" s="22">
        <f>일위대가목록!G47</f>
        <v>2658</v>
      </c>
      <c r="J45" s="25">
        <f>TRUNC(I45*D45,1)</f>
        <v>2658</v>
      </c>
      <c r="K45" s="22">
        <f t="shared" si="5"/>
        <v>91258</v>
      </c>
      <c r="L45" s="25">
        <f t="shared" si="5"/>
        <v>91258</v>
      </c>
      <c r="M45" s="19" t="s">
        <v>546</v>
      </c>
      <c r="N45" s="1" t="s">
        <v>109</v>
      </c>
      <c r="O45" s="1" t="s">
        <v>547</v>
      </c>
      <c r="P45" s="1" t="s">
        <v>63</v>
      </c>
      <c r="Q45" s="1" t="s">
        <v>64</v>
      </c>
      <c r="R45" s="1" t="s">
        <v>64</v>
      </c>
      <c r="AV45" s="1" t="s">
        <v>52</v>
      </c>
      <c r="AW45" s="1" t="s">
        <v>548</v>
      </c>
      <c r="AX45" s="1" t="s">
        <v>52</v>
      </c>
      <c r="AY45" s="1" t="s">
        <v>52</v>
      </c>
      <c r="AZ45" s="1" t="s">
        <v>52</v>
      </c>
    </row>
    <row r="46" spans="1:52" ht="30" customHeight="1" x14ac:dyDescent="0.3">
      <c r="A46" s="19" t="s">
        <v>508</v>
      </c>
      <c r="B46" s="19" t="s">
        <v>52</v>
      </c>
      <c r="C46" s="19" t="s">
        <v>52</v>
      </c>
      <c r="D46" s="20"/>
      <c r="E46" s="22"/>
      <c r="F46" s="25">
        <f>TRUNC(SUMIF(N43:N45, N42, F43:F45),0)</f>
        <v>540000</v>
      </c>
      <c r="G46" s="22"/>
      <c r="H46" s="25">
        <f>TRUNC(SUMIF(N43:N45, N42, H43:H45),0)</f>
        <v>88600</v>
      </c>
      <c r="I46" s="22"/>
      <c r="J46" s="25">
        <f>TRUNC(SUMIF(N43:N45, N42, J43:J45),0)</f>
        <v>2658</v>
      </c>
      <c r="K46" s="22"/>
      <c r="L46" s="25">
        <f>F46+H46+J46</f>
        <v>631258</v>
      </c>
      <c r="M46" s="19" t="s">
        <v>52</v>
      </c>
      <c r="N46" s="1" t="s">
        <v>73</v>
      </c>
      <c r="O46" s="1" t="s">
        <v>73</v>
      </c>
      <c r="P46" s="1" t="s">
        <v>52</v>
      </c>
      <c r="Q46" s="1" t="s">
        <v>52</v>
      </c>
      <c r="R46" s="1" t="s">
        <v>52</v>
      </c>
      <c r="AV46" s="1" t="s">
        <v>52</v>
      </c>
      <c r="AW46" s="1" t="s">
        <v>52</v>
      </c>
      <c r="AX46" s="1" t="s">
        <v>52</v>
      </c>
      <c r="AY46" s="1" t="s">
        <v>52</v>
      </c>
      <c r="AZ46" s="1" t="s">
        <v>52</v>
      </c>
    </row>
    <row r="47" spans="1:52" ht="30" customHeight="1" x14ac:dyDescent="0.3">
      <c r="A47" s="20"/>
      <c r="B47" s="20"/>
      <c r="C47" s="20"/>
      <c r="D47" s="20"/>
      <c r="E47" s="22"/>
      <c r="F47" s="25"/>
      <c r="G47" s="22"/>
      <c r="H47" s="25"/>
      <c r="I47" s="22"/>
      <c r="J47" s="25"/>
      <c r="K47" s="22"/>
      <c r="L47" s="25"/>
      <c r="M47" s="20"/>
    </row>
    <row r="48" spans="1:52" ht="30" customHeight="1" x14ac:dyDescent="0.3">
      <c r="A48" s="16" t="s">
        <v>549</v>
      </c>
      <c r="B48" s="17"/>
      <c r="C48" s="17"/>
      <c r="D48" s="17"/>
      <c r="E48" s="21"/>
      <c r="F48" s="24"/>
      <c r="G48" s="21"/>
      <c r="H48" s="24"/>
      <c r="I48" s="21"/>
      <c r="J48" s="24"/>
      <c r="K48" s="21"/>
      <c r="L48" s="24"/>
      <c r="M48" s="18"/>
      <c r="N48" s="1" t="s">
        <v>114</v>
      </c>
    </row>
    <row r="49" spans="1:52" ht="30" customHeight="1" x14ac:dyDescent="0.3">
      <c r="A49" s="19" t="s">
        <v>52</v>
      </c>
      <c r="B49" s="19" t="s">
        <v>52</v>
      </c>
      <c r="C49" s="19" t="s">
        <v>52</v>
      </c>
      <c r="D49" s="20"/>
      <c r="E49" s="22"/>
      <c r="F49" s="25"/>
      <c r="G49" s="22"/>
      <c r="H49" s="25"/>
      <c r="I49" s="22"/>
      <c r="J49" s="25"/>
      <c r="K49" s="22"/>
      <c r="L49" s="25"/>
      <c r="M49" s="19" t="s">
        <v>52</v>
      </c>
      <c r="N49" s="1" t="s">
        <v>52</v>
      </c>
      <c r="O49" s="1" t="s">
        <v>52</v>
      </c>
      <c r="P49" s="1" t="s">
        <v>52</v>
      </c>
      <c r="Q49" s="1" t="s">
        <v>52</v>
      </c>
      <c r="R49" s="1" t="s">
        <v>52</v>
      </c>
      <c r="AV49" s="1" t="s">
        <v>52</v>
      </c>
      <c r="AW49" s="1" t="s">
        <v>52</v>
      </c>
      <c r="AX49" s="1" t="s">
        <v>52</v>
      </c>
      <c r="AY49" s="1" t="s">
        <v>52</v>
      </c>
      <c r="AZ49" s="1" t="s">
        <v>52</v>
      </c>
    </row>
    <row r="50" spans="1:52" ht="30" customHeight="1" x14ac:dyDescent="0.3">
      <c r="A50" s="20"/>
      <c r="B50" s="20"/>
      <c r="C50" s="20"/>
      <c r="D50" s="20"/>
      <c r="E50" s="22"/>
      <c r="F50" s="25"/>
      <c r="G50" s="22"/>
      <c r="H50" s="25"/>
      <c r="I50" s="22"/>
      <c r="J50" s="25"/>
      <c r="K50" s="22"/>
      <c r="L50" s="25"/>
      <c r="M50" s="20"/>
    </row>
    <row r="51" spans="1:52" ht="30" customHeight="1" x14ac:dyDescent="0.3">
      <c r="A51" s="16" t="s">
        <v>550</v>
      </c>
      <c r="B51" s="17"/>
      <c r="C51" s="17"/>
      <c r="D51" s="17"/>
      <c r="E51" s="21"/>
      <c r="F51" s="24"/>
      <c r="G51" s="21"/>
      <c r="H51" s="24"/>
      <c r="I51" s="21"/>
      <c r="J51" s="24"/>
      <c r="K51" s="21"/>
      <c r="L51" s="24"/>
      <c r="M51" s="18"/>
      <c r="N51" s="1" t="s">
        <v>120</v>
      </c>
    </row>
    <row r="52" spans="1:52" ht="30" customHeight="1" x14ac:dyDescent="0.3">
      <c r="A52" s="19" t="s">
        <v>552</v>
      </c>
      <c r="B52" s="19" t="s">
        <v>512</v>
      </c>
      <c r="C52" s="19" t="s">
        <v>513</v>
      </c>
      <c r="D52" s="20">
        <v>3.1E-2</v>
      </c>
      <c r="E52" s="22">
        <f>단가대비표!O82</f>
        <v>0</v>
      </c>
      <c r="F52" s="25">
        <f>TRUNC(E52*D52,1)</f>
        <v>0</v>
      </c>
      <c r="G52" s="22">
        <f>단가대비표!P82</f>
        <v>248350</v>
      </c>
      <c r="H52" s="25">
        <f>TRUNC(G52*D52,1)</f>
        <v>7698.8</v>
      </c>
      <c r="I52" s="22">
        <f>단가대비표!V82</f>
        <v>0</v>
      </c>
      <c r="J52" s="25">
        <f>TRUNC(I52*D52,1)</f>
        <v>0</v>
      </c>
      <c r="K52" s="22">
        <f>TRUNC(E52+G52+I52,1)</f>
        <v>248350</v>
      </c>
      <c r="L52" s="25">
        <f>TRUNC(F52+H52+J52,1)</f>
        <v>7698.8</v>
      </c>
      <c r="M52" s="19" t="s">
        <v>52</v>
      </c>
      <c r="N52" s="1" t="s">
        <v>120</v>
      </c>
      <c r="O52" s="1" t="s">
        <v>553</v>
      </c>
      <c r="P52" s="1" t="s">
        <v>64</v>
      </c>
      <c r="Q52" s="1" t="s">
        <v>64</v>
      </c>
      <c r="R52" s="1" t="s">
        <v>63</v>
      </c>
      <c r="V52">
        <v>1</v>
      </c>
      <c r="AV52" s="1" t="s">
        <v>52</v>
      </c>
      <c r="AW52" s="1" t="s">
        <v>554</v>
      </c>
      <c r="AX52" s="1" t="s">
        <v>52</v>
      </c>
      <c r="AY52" s="1" t="s">
        <v>52</v>
      </c>
      <c r="AZ52" s="1" t="s">
        <v>52</v>
      </c>
    </row>
    <row r="53" spans="1:52" ht="30" customHeight="1" x14ac:dyDescent="0.3">
      <c r="A53" s="19" t="s">
        <v>555</v>
      </c>
      <c r="B53" s="19" t="s">
        <v>556</v>
      </c>
      <c r="C53" s="19" t="s">
        <v>436</v>
      </c>
      <c r="D53" s="20">
        <v>1</v>
      </c>
      <c r="E53" s="22">
        <v>0</v>
      </c>
      <c r="F53" s="25">
        <f>TRUNC(E53*D53,1)</f>
        <v>0</v>
      </c>
      <c r="G53" s="22">
        <v>0</v>
      </c>
      <c r="H53" s="25">
        <f>TRUNC(G53*D53,1)</f>
        <v>0</v>
      </c>
      <c r="I53" s="22">
        <f>TRUNC(SUMIF(V52:V53, RIGHTB(O53, 1), H52:H53)*U53, 2)</f>
        <v>307.95</v>
      </c>
      <c r="J53" s="25">
        <f>TRUNC(I53*D53,1)</f>
        <v>307.89999999999998</v>
      </c>
      <c r="K53" s="22">
        <f>TRUNC(E53+G53+I53,1)</f>
        <v>307.89999999999998</v>
      </c>
      <c r="L53" s="25">
        <f>TRUNC(F53+H53+J53,1)</f>
        <v>307.89999999999998</v>
      </c>
      <c r="M53" s="19" t="s">
        <v>52</v>
      </c>
      <c r="N53" s="1" t="s">
        <v>120</v>
      </c>
      <c r="O53" s="1" t="s">
        <v>441</v>
      </c>
      <c r="P53" s="1" t="s">
        <v>64</v>
      </c>
      <c r="Q53" s="1" t="s">
        <v>64</v>
      </c>
      <c r="R53" s="1" t="s">
        <v>64</v>
      </c>
      <c r="S53">
        <v>1</v>
      </c>
      <c r="T53">
        <v>2</v>
      </c>
      <c r="U53">
        <v>0.04</v>
      </c>
      <c r="AV53" s="1" t="s">
        <v>52</v>
      </c>
      <c r="AW53" s="1" t="s">
        <v>557</v>
      </c>
      <c r="AX53" s="1" t="s">
        <v>52</v>
      </c>
      <c r="AY53" s="1" t="s">
        <v>52</v>
      </c>
      <c r="AZ53" s="1" t="s">
        <v>52</v>
      </c>
    </row>
    <row r="54" spans="1:52" ht="30" customHeight="1" x14ac:dyDescent="0.3">
      <c r="A54" s="19" t="s">
        <v>508</v>
      </c>
      <c r="B54" s="19" t="s">
        <v>52</v>
      </c>
      <c r="C54" s="19" t="s">
        <v>52</v>
      </c>
      <c r="D54" s="20"/>
      <c r="E54" s="22"/>
      <c r="F54" s="25">
        <f>TRUNC(SUMIF(N52:N53, N51, F52:F53),0)</f>
        <v>0</v>
      </c>
      <c r="G54" s="22"/>
      <c r="H54" s="25">
        <f>TRUNC(SUMIF(N52:N53, N51, H52:H53),0)</f>
        <v>7698</v>
      </c>
      <c r="I54" s="22"/>
      <c r="J54" s="25">
        <f>TRUNC(SUMIF(N52:N53, N51, J52:J53),0)</f>
        <v>307</v>
      </c>
      <c r="K54" s="22"/>
      <c r="L54" s="25">
        <f>F54+H54+J54</f>
        <v>8005</v>
      </c>
      <c r="M54" s="19" t="s">
        <v>52</v>
      </c>
      <c r="N54" s="1" t="s">
        <v>73</v>
      </c>
      <c r="O54" s="1" t="s">
        <v>73</v>
      </c>
      <c r="P54" s="1" t="s">
        <v>52</v>
      </c>
      <c r="Q54" s="1" t="s">
        <v>52</v>
      </c>
      <c r="R54" s="1" t="s">
        <v>52</v>
      </c>
      <c r="AV54" s="1" t="s">
        <v>52</v>
      </c>
      <c r="AW54" s="1" t="s">
        <v>52</v>
      </c>
      <c r="AX54" s="1" t="s">
        <v>52</v>
      </c>
      <c r="AY54" s="1" t="s">
        <v>52</v>
      </c>
      <c r="AZ54" s="1" t="s">
        <v>52</v>
      </c>
    </row>
    <row r="55" spans="1:52" ht="30" customHeight="1" x14ac:dyDescent="0.3">
      <c r="A55" s="20"/>
      <c r="B55" s="20"/>
      <c r="C55" s="20"/>
      <c r="D55" s="20"/>
      <c r="E55" s="22"/>
      <c r="F55" s="25"/>
      <c r="G55" s="22"/>
      <c r="H55" s="25"/>
      <c r="I55" s="22"/>
      <c r="J55" s="25"/>
      <c r="K55" s="22"/>
      <c r="L55" s="25"/>
      <c r="M55" s="20"/>
    </row>
    <row r="56" spans="1:52" ht="30" customHeight="1" x14ac:dyDescent="0.3">
      <c r="A56" s="16" t="s">
        <v>558</v>
      </c>
      <c r="B56" s="17"/>
      <c r="C56" s="17"/>
      <c r="D56" s="17"/>
      <c r="E56" s="21"/>
      <c r="F56" s="24"/>
      <c r="G56" s="21"/>
      <c r="H56" s="24"/>
      <c r="I56" s="21"/>
      <c r="J56" s="24"/>
      <c r="K56" s="21"/>
      <c r="L56" s="24"/>
      <c r="M56" s="18"/>
      <c r="N56" s="1" t="s">
        <v>125</v>
      </c>
    </row>
    <row r="57" spans="1:52" ht="30" customHeight="1" x14ac:dyDescent="0.3">
      <c r="A57" s="19" t="s">
        <v>561</v>
      </c>
      <c r="B57" s="19" t="s">
        <v>512</v>
      </c>
      <c r="C57" s="19" t="s">
        <v>513</v>
      </c>
      <c r="D57" s="20">
        <v>8.0000000000000002E-3</v>
      </c>
      <c r="E57" s="22">
        <f>단가대비표!O84</f>
        <v>0</v>
      </c>
      <c r="F57" s="25">
        <f>TRUNC(E57*D57,1)</f>
        <v>0</v>
      </c>
      <c r="G57" s="22">
        <f>단가대비표!P84</f>
        <v>272354</v>
      </c>
      <c r="H57" s="25">
        <f>TRUNC(G57*D57,1)</f>
        <v>2178.8000000000002</v>
      </c>
      <c r="I57" s="22">
        <f>단가대비표!V84</f>
        <v>0</v>
      </c>
      <c r="J57" s="25">
        <f>TRUNC(I57*D57,1)</f>
        <v>0</v>
      </c>
      <c r="K57" s="22">
        <f t="shared" ref="K57:L59" si="6">TRUNC(E57+G57+I57,1)</f>
        <v>272354</v>
      </c>
      <c r="L57" s="25">
        <f t="shared" si="6"/>
        <v>2178.8000000000002</v>
      </c>
      <c r="M57" s="19" t="s">
        <v>52</v>
      </c>
      <c r="N57" s="1" t="s">
        <v>125</v>
      </c>
      <c r="O57" s="1" t="s">
        <v>562</v>
      </c>
      <c r="P57" s="1" t="s">
        <v>64</v>
      </c>
      <c r="Q57" s="1" t="s">
        <v>64</v>
      </c>
      <c r="R57" s="1" t="s">
        <v>63</v>
      </c>
      <c r="AV57" s="1" t="s">
        <v>52</v>
      </c>
      <c r="AW57" s="1" t="s">
        <v>563</v>
      </c>
      <c r="AX57" s="1" t="s">
        <v>52</v>
      </c>
      <c r="AY57" s="1" t="s">
        <v>52</v>
      </c>
      <c r="AZ57" s="1" t="s">
        <v>52</v>
      </c>
    </row>
    <row r="58" spans="1:52" ht="30" customHeight="1" x14ac:dyDescent="0.3">
      <c r="A58" s="19" t="s">
        <v>511</v>
      </c>
      <c r="B58" s="19" t="s">
        <v>512</v>
      </c>
      <c r="C58" s="19" t="s">
        <v>513</v>
      </c>
      <c r="D58" s="20">
        <v>3.0000000000000001E-3</v>
      </c>
      <c r="E58" s="22">
        <f>단가대비표!O75</f>
        <v>0</v>
      </c>
      <c r="F58" s="25">
        <f>TRUNC(E58*D58,1)</f>
        <v>0</v>
      </c>
      <c r="G58" s="22">
        <f>단가대비표!P75</f>
        <v>169804</v>
      </c>
      <c r="H58" s="25">
        <f>TRUNC(G58*D58,1)</f>
        <v>509.4</v>
      </c>
      <c r="I58" s="22">
        <f>단가대비표!V75</f>
        <v>0</v>
      </c>
      <c r="J58" s="25">
        <f>TRUNC(I58*D58,1)</f>
        <v>0</v>
      </c>
      <c r="K58" s="22">
        <f t="shared" si="6"/>
        <v>169804</v>
      </c>
      <c r="L58" s="25">
        <f t="shared" si="6"/>
        <v>509.4</v>
      </c>
      <c r="M58" s="19" t="s">
        <v>52</v>
      </c>
      <c r="N58" s="1" t="s">
        <v>125</v>
      </c>
      <c r="O58" s="1" t="s">
        <v>514</v>
      </c>
      <c r="P58" s="1" t="s">
        <v>64</v>
      </c>
      <c r="Q58" s="1" t="s">
        <v>64</v>
      </c>
      <c r="R58" s="1" t="s">
        <v>63</v>
      </c>
      <c r="AV58" s="1" t="s">
        <v>52</v>
      </c>
      <c r="AW58" s="1" t="s">
        <v>564</v>
      </c>
      <c r="AX58" s="1" t="s">
        <v>52</v>
      </c>
      <c r="AY58" s="1" t="s">
        <v>52</v>
      </c>
      <c r="AZ58" s="1" t="s">
        <v>52</v>
      </c>
    </row>
    <row r="59" spans="1:52" ht="30" customHeight="1" x14ac:dyDescent="0.3">
      <c r="A59" s="19" t="s">
        <v>565</v>
      </c>
      <c r="B59" s="19" t="s">
        <v>566</v>
      </c>
      <c r="C59" s="19" t="s">
        <v>306</v>
      </c>
      <c r="D59" s="20">
        <v>6.6E-3</v>
      </c>
      <c r="E59" s="22">
        <f>단가대비표!O27</f>
        <v>71500</v>
      </c>
      <c r="F59" s="25">
        <f>TRUNC(E59*D59,1)</f>
        <v>471.9</v>
      </c>
      <c r="G59" s="22">
        <f>단가대비표!P27</f>
        <v>0</v>
      </c>
      <c r="H59" s="25">
        <f>TRUNC(G59*D59,1)</f>
        <v>0</v>
      </c>
      <c r="I59" s="22">
        <f>단가대비표!V27</f>
        <v>0</v>
      </c>
      <c r="J59" s="25">
        <f>TRUNC(I59*D59,1)</f>
        <v>0</v>
      </c>
      <c r="K59" s="22">
        <f t="shared" si="6"/>
        <v>71500</v>
      </c>
      <c r="L59" s="25">
        <f t="shared" si="6"/>
        <v>471.9</v>
      </c>
      <c r="M59" s="19" t="s">
        <v>52</v>
      </c>
      <c r="N59" s="1" t="s">
        <v>125</v>
      </c>
      <c r="O59" s="1" t="s">
        <v>567</v>
      </c>
      <c r="P59" s="1" t="s">
        <v>64</v>
      </c>
      <c r="Q59" s="1" t="s">
        <v>64</v>
      </c>
      <c r="R59" s="1" t="s">
        <v>63</v>
      </c>
      <c r="AV59" s="1" t="s">
        <v>52</v>
      </c>
      <c r="AW59" s="1" t="s">
        <v>568</v>
      </c>
      <c r="AX59" s="1" t="s">
        <v>52</v>
      </c>
      <c r="AY59" s="1" t="s">
        <v>52</v>
      </c>
      <c r="AZ59" s="1" t="s">
        <v>52</v>
      </c>
    </row>
    <row r="60" spans="1:52" ht="30" customHeight="1" x14ac:dyDescent="0.3">
      <c r="A60" s="19" t="s">
        <v>508</v>
      </c>
      <c r="B60" s="19" t="s">
        <v>52</v>
      </c>
      <c r="C60" s="19" t="s">
        <v>52</v>
      </c>
      <c r="D60" s="20"/>
      <c r="E60" s="22"/>
      <c r="F60" s="25">
        <f>TRUNC(SUMIF(N57:N59, N56, F57:F59),0)</f>
        <v>471</v>
      </c>
      <c r="G60" s="22"/>
      <c r="H60" s="25">
        <f>TRUNC(SUMIF(N57:N59, N56, H57:H59),0)</f>
        <v>2688</v>
      </c>
      <c r="I60" s="22"/>
      <c r="J60" s="25">
        <f>TRUNC(SUMIF(N57:N59, N56, J57:J59),0)</f>
        <v>0</v>
      </c>
      <c r="K60" s="22"/>
      <c r="L60" s="25">
        <f>F60+H60+J60</f>
        <v>3159</v>
      </c>
      <c r="M60" s="19" t="s">
        <v>52</v>
      </c>
      <c r="N60" s="1" t="s">
        <v>73</v>
      </c>
      <c r="O60" s="1" t="s">
        <v>73</v>
      </c>
      <c r="P60" s="1" t="s">
        <v>52</v>
      </c>
      <c r="Q60" s="1" t="s">
        <v>52</v>
      </c>
      <c r="R60" s="1" t="s">
        <v>52</v>
      </c>
      <c r="AV60" s="1" t="s">
        <v>52</v>
      </c>
      <c r="AW60" s="1" t="s">
        <v>52</v>
      </c>
      <c r="AX60" s="1" t="s">
        <v>52</v>
      </c>
      <c r="AY60" s="1" t="s">
        <v>52</v>
      </c>
      <c r="AZ60" s="1" t="s">
        <v>52</v>
      </c>
    </row>
    <row r="61" spans="1:52" ht="30" customHeight="1" x14ac:dyDescent="0.3">
      <c r="A61" s="20"/>
      <c r="B61" s="20"/>
      <c r="C61" s="20"/>
      <c r="D61" s="20"/>
      <c r="E61" s="22"/>
      <c r="F61" s="25"/>
      <c r="G61" s="22"/>
      <c r="H61" s="25"/>
      <c r="I61" s="22"/>
      <c r="J61" s="25"/>
      <c r="K61" s="22"/>
      <c r="L61" s="25"/>
      <c r="M61" s="20"/>
    </row>
    <row r="62" spans="1:52" ht="30" customHeight="1" x14ac:dyDescent="0.3">
      <c r="A62" s="16" t="s">
        <v>569</v>
      </c>
      <c r="B62" s="17"/>
      <c r="C62" s="17"/>
      <c r="D62" s="17"/>
      <c r="E62" s="21"/>
      <c r="F62" s="24"/>
      <c r="G62" s="21"/>
      <c r="H62" s="24"/>
      <c r="I62" s="21"/>
      <c r="J62" s="24"/>
      <c r="K62" s="21"/>
      <c r="L62" s="24"/>
      <c r="M62" s="18"/>
      <c r="N62" s="1" t="s">
        <v>168</v>
      </c>
    </row>
    <row r="63" spans="1:52" ht="30" customHeight="1" x14ac:dyDescent="0.3">
      <c r="A63" s="19" t="s">
        <v>518</v>
      </c>
      <c r="B63" s="19" t="s">
        <v>519</v>
      </c>
      <c r="C63" s="19" t="s">
        <v>520</v>
      </c>
      <c r="D63" s="20">
        <v>0.03</v>
      </c>
      <c r="E63" s="22">
        <f>단가대비표!O54</f>
        <v>10400</v>
      </c>
      <c r="F63" s="25">
        <f>TRUNC(E63*D63,1)</f>
        <v>312</v>
      </c>
      <c r="G63" s="22">
        <f>단가대비표!P54</f>
        <v>0</v>
      </c>
      <c r="H63" s="25">
        <f>TRUNC(G63*D63,1)</f>
        <v>0</v>
      </c>
      <c r="I63" s="22">
        <f>단가대비표!V54</f>
        <v>0</v>
      </c>
      <c r="J63" s="25">
        <f>TRUNC(I63*D63,1)</f>
        <v>0</v>
      </c>
      <c r="K63" s="22">
        <f>TRUNC(E63+G63+I63,1)</f>
        <v>10400</v>
      </c>
      <c r="L63" s="25">
        <f>TRUNC(F63+H63+J63,1)</f>
        <v>312</v>
      </c>
      <c r="M63" s="19" t="s">
        <v>52</v>
      </c>
      <c r="N63" s="1" t="s">
        <v>168</v>
      </c>
      <c r="O63" s="1" t="s">
        <v>521</v>
      </c>
      <c r="P63" s="1" t="s">
        <v>64</v>
      </c>
      <c r="Q63" s="1" t="s">
        <v>64</v>
      </c>
      <c r="R63" s="1" t="s">
        <v>63</v>
      </c>
      <c r="AV63" s="1" t="s">
        <v>52</v>
      </c>
      <c r="AW63" s="1" t="s">
        <v>571</v>
      </c>
      <c r="AX63" s="1" t="s">
        <v>52</v>
      </c>
      <c r="AY63" s="1" t="s">
        <v>52</v>
      </c>
      <c r="AZ63" s="1" t="s">
        <v>52</v>
      </c>
    </row>
    <row r="64" spans="1:52" ht="30" customHeight="1" x14ac:dyDescent="0.3">
      <c r="A64" s="19" t="s">
        <v>508</v>
      </c>
      <c r="B64" s="19" t="s">
        <v>52</v>
      </c>
      <c r="C64" s="19" t="s">
        <v>52</v>
      </c>
      <c r="D64" s="20"/>
      <c r="E64" s="22"/>
      <c r="F64" s="25">
        <f>TRUNC(SUMIF(N63:N63, N62, F63:F63),0)</f>
        <v>312</v>
      </c>
      <c r="G64" s="22"/>
      <c r="H64" s="25">
        <f>TRUNC(SUMIF(N63:N63, N62, H63:H63),0)</f>
        <v>0</v>
      </c>
      <c r="I64" s="22"/>
      <c r="J64" s="25">
        <f>TRUNC(SUMIF(N63:N63, N62, J63:J63),0)</f>
        <v>0</v>
      </c>
      <c r="K64" s="22"/>
      <c r="L64" s="25">
        <f>F64+H64+J64</f>
        <v>312</v>
      </c>
      <c r="M64" s="19" t="s">
        <v>52</v>
      </c>
      <c r="N64" s="1" t="s">
        <v>73</v>
      </c>
      <c r="O64" s="1" t="s">
        <v>73</v>
      </c>
      <c r="P64" s="1" t="s">
        <v>52</v>
      </c>
      <c r="Q64" s="1" t="s">
        <v>52</v>
      </c>
      <c r="R64" s="1" t="s">
        <v>52</v>
      </c>
      <c r="AV64" s="1" t="s">
        <v>52</v>
      </c>
      <c r="AW64" s="1" t="s">
        <v>52</v>
      </c>
      <c r="AX64" s="1" t="s">
        <v>52</v>
      </c>
      <c r="AY64" s="1" t="s">
        <v>52</v>
      </c>
      <c r="AZ64" s="1" t="s">
        <v>52</v>
      </c>
    </row>
    <row r="65" spans="1:52" ht="30" customHeight="1" x14ac:dyDescent="0.3">
      <c r="A65" s="20"/>
      <c r="B65" s="20"/>
      <c r="C65" s="20"/>
      <c r="D65" s="20"/>
      <c r="E65" s="22"/>
      <c r="F65" s="25"/>
      <c r="G65" s="22"/>
      <c r="H65" s="25"/>
      <c r="I65" s="22"/>
      <c r="J65" s="25"/>
      <c r="K65" s="22"/>
      <c r="L65" s="25"/>
      <c r="M65" s="20"/>
    </row>
    <row r="66" spans="1:52" ht="30" customHeight="1" x14ac:dyDescent="0.3">
      <c r="A66" s="16" t="s">
        <v>572</v>
      </c>
      <c r="B66" s="17"/>
      <c r="C66" s="17"/>
      <c r="D66" s="17"/>
      <c r="E66" s="21"/>
      <c r="F66" s="24"/>
      <c r="G66" s="21"/>
      <c r="H66" s="24"/>
      <c r="I66" s="21"/>
      <c r="J66" s="24"/>
      <c r="K66" s="21"/>
      <c r="L66" s="24"/>
      <c r="M66" s="18"/>
      <c r="N66" s="1" t="s">
        <v>173</v>
      </c>
    </row>
    <row r="67" spans="1:52" ht="30" customHeight="1" x14ac:dyDescent="0.3">
      <c r="A67" s="19" t="s">
        <v>574</v>
      </c>
      <c r="B67" s="19" t="s">
        <v>512</v>
      </c>
      <c r="C67" s="19" t="s">
        <v>513</v>
      </c>
      <c r="D67" s="20">
        <v>0.124</v>
      </c>
      <c r="E67" s="22">
        <f>단가대비표!O83</f>
        <v>0</v>
      </c>
      <c r="F67" s="25">
        <f>TRUNC(E67*D67,1)</f>
        <v>0</v>
      </c>
      <c r="G67" s="22">
        <f>단가대비표!P83</f>
        <v>248139</v>
      </c>
      <c r="H67" s="25">
        <f>TRUNC(G67*D67,1)</f>
        <v>30769.200000000001</v>
      </c>
      <c r="I67" s="22">
        <f>단가대비표!V83</f>
        <v>0</v>
      </c>
      <c r="J67" s="25">
        <f>TRUNC(I67*D67,1)</f>
        <v>0</v>
      </c>
      <c r="K67" s="22">
        <f>TRUNC(E67+G67+I67,1)</f>
        <v>248139</v>
      </c>
      <c r="L67" s="25">
        <f>TRUNC(F67+H67+J67,1)</f>
        <v>30769.200000000001</v>
      </c>
      <c r="M67" s="19" t="s">
        <v>52</v>
      </c>
      <c r="N67" s="1" t="s">
        <v>173</v>
      </c>
      <c r="O67" s="1" t="s">
        <v>575</v>
      </c>
      <c r="P67" s="1" t="s">
        <v>64</v>
      </c>
      <c r="Q67" s="1" t="s">
        <v>64</v>
      </c>
      <c r="R67" s="1" t="s">
        <v>63</v>
      </c>
      <c r="AV67" s="1" t="s">
        <v>52</v>
      </c>
      <c r="AW67" s="1" t="s">
        <v>576</v>
      </c>
      <c r="AX67" s="1" t="s">
        <v>52</v>
      </c>
      <c r="AY67" s="1" t="s">
        <v>52</v>
      </c>
      <c r="AZ67" s="1" t="s">
        <v>52</v>
      </c>
    </row>
    <row r="68" spans="1:52" ht="30" customHeight="1" x14ac:dyDescent="0.3">
      <c r="A68" s="19" t="s">
        <v>511</v>
      </c>
      <c r="B68" s="19" t="s">
        <v>512</v>
      </c>
      <c r="C68" s="19" t="s">
        <v>513</v>
      </c>
      <c r="D68" s="20">
        <v>1.7000000000000001E-2</v>
      </c>
      <c r="E68" s="22">
        <f>단가대비표!O75</f>
        <v>0</v>
      </c>
      <c r="F68" s="25">
        <f>TRUNC(E68*D68,1)</f>
        <v>0</v>
      </c>
      <c r="G68" s="22">
        <f>단가대비표!P75</f>
        <v>169804</v>
      </c>
      <c r="H68" s="25">
        <f>TRUNC(G68*D68,1)</f>
        <v>2886.6</v>
      </c>
      <c r="I68" s="22">
        <f>단가대비표!V75</f>
        <v>0</v>
      </c>
      <c r="J68" s="25">
        <f>TRUNC(I68*D68,1)</f>
        <v>0</v>
      </c>
      <c r="K68" s="22">
        <f>TRUNC(E68+G68+I68,1)</f>
        <v>169804</v>
      </c>
      <c r="L68" s="25">
        <f>TRUNC(F68+H68+J68,1)</f>
        <v>2886.6</v>
      </c>
      <c r="M68" s="19" t="s">
        <v>52</v>
      </c>
      <c r="N68" s="1" t="s">
        <v>173</v>
      </c>
      <c r="O68" s="1" t="s">
        <v>514</v>
      </c>
      <c r="P68" s="1" t="s">
        <v>64</v>
      </c>
      <c r="Q68" s="1" t="s">
        <v>64</v>
      </c>
      <c r="R68" s="1" t="s">
        <v>63</v>
      </c>
      <c r="AV68" s="1" t="s">
        <v>52</v>
      </c>
      <c r="AW68" s="1" t="s">
        <v>577</v>
      </c>
      <c r="AX68" s="1" t="s">
        <v>52</v>
      </c>
      <c r="AY68" s="1" t="s">
        <v>52</v>
      </c>
      <c r="AZ68" s="1" t="s">
        <v>52</v>
      </c>
    </row>
    <row r="69" spans="1:52" ht="30" customHeight="1" x14ac:dyDescent="0.3">
      <c r="A69" s="19" t="s">
        <v>508</v>
      </c>
      <c r="B69" s="19" t="s">
        <v>52</v>
      </c>
      <c r="C69" s="19" t="s">
        <v>52</v>
      </c>
      <c r="D69" s="20"/>
      <c r="E69" s="22"/>
      <c r="F69" s="25">
        <f>TRUNC(SUMIF(N67:N68, N66, F67:F68),0)</f>
        <v>0</v>
      </c>
      <c r="G69" s="22"/>
      <c r="H69" s="25">
        <f>TRUNC(SUMIF(N67:N68, N66, H67:H68),0)</f>
        <v>33655</v>
      </c>
      <c r="I69" s="22"/>
      <c r="J69" s="25">
        <f>TRUNC(SUMIF(N67:N68, N66, J67:J68),0)</f>
        <v>0</v>
      </c>
      <c r="K69" s="22"/>
      <c r="L69" s="25">
        <f>F69+H69+J69</f>
        <v>33655</v>
      </c>
      <c r="M69" s="19" t="s">
        <v>52</v>
      </c>
      <c r="N69" s="1" t="s">
        <v>73</v>
      </c>
      <c r="O69" s="1" t="s">
        <v>73</v>
      </c>
      <c r="P69" s="1" t="s">
        <v>52</v>
      </c>
      <c r="Q69" s="1" t="s">
        <v>52</v>
      </c>
      <c r="R69" s="1" t="s">
        <v>52</v>
      </c>
      <c r="AV69" s="1" t="s">
        <v>52</v>
      </c>
      <c r="AW69" s="1" t="s">
        <v>52</v>
      </c>
      <c r="AX69" s="1" t="s">
        <v>52</v>
      </c>
      <c r="AY69" s="1" t="s">
        <v>52</v>
      </c>
      <c r="AZ69" s="1" t="s">
        <v>52</v>
      </c>
    </row>
    <row r="70" spans="1:52" ht="30" customHeight="1" x14ac:dyDescent="0.3">
      <c r="A70" s="20"/>
      <c r="B70" s="20"/>
      <c r="C70" s="20"/>
      <c r="D70" s="20"/>
      <c r="E70" s="22"/>
      <c r="F70" s="25"/>
      <c r="G70" s="22"/>
      <c r="H70" s="25"/>
      <c r="I70" s="22"/>
      <c r="J70" s="25"/>
      <c r="K70" s="22"/>
      <c r="L70" s="25"/>
      <c r="M70" s="20"/>
    </row>
    <row r="71" spans="1:52" ht="30" customHeight="1" x14ac:dyDescent="0.3">
      <c r="A71" s="16" t="s">
        <v>578</v>
      </c>
      <c r="B71" s="17"/>
      <c r="C71" s="17"/>
      <c r="D71" s="17"/>
      <c r="E71" s="21"/>
      <c r="F71" s="24"/>
      <c r="G71" s="21"/>
      <c r="H71" s="24"/>
      <c r="I71" s="21"/>
      <c r="J71" s="24"/>
      <c r="K71" s="21"/>
      <c r="L71" s="24"/>
      <c r="M71" s="18"/>
      <c r="N71" s="1" t="s">
        <v>178</v>
      </c>
    </row>
    <row r="72" spans="1:52" ht="30" customHeight="1" x14ac:dyDescent="0.3">
      <c r="A72" s="19" t="s">
        <v>574</v>
      </c>
      <c r="B72" s="19" t="s">
        <v>512</v>
      </c>
      <c r="C72" s="19" t="s">
        <v>513</v>
      </c>
      <c r="D72" s="20">
        <v>0.124</v>
      </c>
      <c r="E72" s="22">
        <f>단가대비표!O83</f>
        <v>0</v>
      </c>
      <c r="F72" s="25">
        <f>TRUNC(E72*D72,1)</f>
        <v>0</v>
      </c>
      <c r="G72" s="22">
        <f>단가대비표!P83</f>
        <v>248139</v>
      </c>
      <c r="H72" s="25">
        <f>TRUNC(G72*D72,1)</f>
        <v>30769.200000000001</v>
      </c>
      <c r="I72" s="22">
        <f>단가대비표!V83</f>
        <v>0</v>
      </c>
      <c r="J72" s="25">
        <f>TRUNC(I72*D72,1)</f>
        <v>0</v>
      </c>
      <c r="K72" s="22">
        <f>TRUNC(E72+G72+I72,1)</f>
        <v>248139</v>
      </c>
      <c r="L72" s="25">
        <f>TRUNC(F72+H72+J72,1)</f>
        <v>30769.200000000001</v>
      </c>
      <c r="M72" s="19" t="s">
        <v>52</v>
      </c>
      <c r="N72" s="1" t="s">
        <v>178</v>
      </c>
      <c r="O72" s="1" t="s">
        <v>575</v>
      </c>
      <c r="P72" s="1" t="s">
        <v>64</v>
      </c>
      <c r="Q72" s="1" t="s">
        <v>64</v>
      </c>
      <c r="R72" s="1" t="s">
        <v>63</v>
      </c>
      <c r="AV72" s="1" t="s">
        <v>52</v>
      </c>
      <c r="AW72" s="1" t="s">
        <v>579</v>
      </c>
      <c r="AX72" s="1" t="s">
        <v>52</v>
      </c>
      <c r="AY72" s="1" t="s">
        <v>52</v>
      </c>
      <c r="AZ72" s="1" t="s">
        <v>52</v>
      </c>
    </row>
    <row r="73" spans="1:52" ht="30" customHeight="1" x14ac:dyDescent="0.3">
      <c r="A73" s="19" t="s">
        <v>511</v>
      </c>
      <c r="B73" s="19" t="s">
        <v>512</v>
      </c>
      <c r="C73" s="19" t="s">
        <v>513</v>
      </c>
      <c r="D73" s="20">
        <v>0.02</v>
      </c>
      <c r="E73" s="22">
        <f>단가대비표!O75</f>
        <v>0</v>
      </c>
      <c r="F73" s="25">
        <f>TRUNC(E73*D73,1)</f>
        <v>0</v>
      </c>
      <c r="G73" s="22">
        <f>단가대비표!P75</f>
        <v>169804</v>
      </c>
      <c r="H73" s="25">
        <f>TRUNC(G73*D73,1)</f>
        <v>3396</v>
      </c>
      <c r="I73" s="22">
        <f>단가대비표!V75</f>
        <v>0</v>
      </c>
      <c r="J73" s="25">
        <f>TRUNC(I73*D73,1)</f>
        <v>0</v>
      </c>
      <c r="K73" s="22">
        <f>TRUNC(E73+G73+I73,1)</f>
        <v>169804</v>
      </c>
      <c r="L73" s="25">
        <f>TRUNC(F73+H73+J73,1)</f>
        <v>3396</v>
      </c>
      <c r="M73" s="19" t="s">
        <v>52</v>
      </c>
      <c r="N73" s="1" t="s">
        <v>178</v>
      </c>
      <c r="O73" s="1" t="s">
        <v>514</v>
      </c>
      <c r="P73" s="1" t="s">
        <v>64</v>
      </c>
      <c r="Q73" s="1" t="s">
        <v>64</v>
      </c>
      <c r="R73" s="1" t="s">
        <v>63</v>
      </c>
      <c r="AV73" s="1" t="s">
        <v>52</v>
      </c>
      <c r="AW73" s="1" t="s">
        <v>580</v>
      </c>
      <c r="AX73" s="1" t="s">
        <v>52</v>
      </c>
      <c r="AY73" s="1" t="s">
        <v>52</v>
      </c>
      <c r="AZ73" s="1" t="s">
        <v>52</v>
      </c>
    </row>
    <row r="74" spans="1:52" ht="30" customHeight="1" x14ac:dyDescent="0.3">
      <c r="A74" s="19" t="s">
        <v>508</v>
      </c>
      <c r="B74" s="19" t="s">
        <v>52</v>
      </c>
      <c r="C74" s="19" t="s">
        <v>52</v>
      </c>
      <c r="D74" s="20"/>
      <c r="E74" s="22"/>
      <c r="F74" s="25">
        <f>TRUNC(SUMIF(N72:N73, N71, F72:F73),0)</f>
        <v>0</v>
      </c>
      <c r="G74" s="22"/>
      <c r="H74" s="25">
        <f>TRUNC(SUMIF(N72:N73, N71, H72:H73),0)</f>
        <v>34165</v>
      </c>
      <c r="I74" s="22"/>
      <c r="J74" s="25">
        <f>TRUNC(SUMIF(N72:N73, N71, J72:J73),0)</f>
        <v>0</v>
      </c>
      <c r="K74" s="22"/>
      <c r="L74" s="25">
        <f>F74+H74+J74</f>
        <v>34165</v>
      </c>
      <c r="M74" s="19" t="s">
        <v>52</v>
      </c>
      <c r="N74" s="1" t="s">
        <v>73</v>
      </c>
      <c r="O74" s="1" t="s">
        <v>73</v>
      </c>
      <c r="P74" s="1" t="s">
        <v>52</v>
      </c>
      <c r="Q74" s="1" t="s">
        <v>52</v>
      </c>
      <c r="R74" s="1" t="s">
        <v>52</v>
      </c>
      <c r="AV74" s="1" t="s">
        <v>52</v>
      </c>
      <c r="AW74" s="1" t="s">
        <v>52</v>
      </c>
      <c r="AX74" s="1" t="s">
        <v>52</v>
      </c>
      <c r="AY74" s="1" t="s">
        <v>52</v>
      </c>
      <c r="AZ74" s="1" t="s">
        <v>52</v>
      </c>
    </row>
    <row r="75" spans="1:52" ht="30" customHeight="1" x14ac:dyDescent="0.3">
      <c r="A75" s="20"/>
      <c r="B75" s="20"/>
      <c r="C75" s="20"/>
      <c r="D75" s="20"/>
      <c r="E75" s="22"/>
      <c r="F75" s="25"/>
      <c r="G75" s="22"/>
      <c r="H75" s="25"/>
      <c r="I75" s="22"/>
      <c r="J75" s="25"/>
      <c r="K75" s="22"/>
      <c r="L75" s="25"/>
      <c r="M75" s="20"/>
    </row>
    <row r="76" spans="1:52" ht="30" customHeight="1" x14ac:dyDescent="0.3">
      <c r="A76" s="16" t="s">
        <v>581</v>
      </c>
      <c r="B76" s="17"/>
      <c r="C76" s="17"/>
      <c r="D76" s="17"/>
      <c r="E76" s="21"/>
      <c r="F76" s="24"/>
      <c r="G76" s="21"/>
      <c r="H76" s="24"/>
      <c r="I76" s="21"/>
      <c r="J76" s="24"/>
      <c r="K76" s="21"/>
      <c r="L76" s="24"/>
      <c r="M76" s="18"/>
      <c r="N76" s="1" t="s">
        <v>182</v>
      </c>
    </row>
    <row r="77" spans="1:52" ht="30" customHeight="1" x14ac:dyDescent="0.3">
      <c r="A77" s="19" t="s">
        <v>518</v>
      </c>
      <c r="B77" s="19" t="s">
        <v>519</v>
      </c>
      <c r="C77" s="19" t="s">
        <v>520</v>
      </c>
      <c r="D77" s="20">
        <v>0.03</v>
      </c>
      <c r="E77" s="22">
        <f>단가대비표!O54</f>
        <v>10400</v>
      </c>
      <c r="F77" s="25">
        <f>TRUNC(E77*D77,1)</f>
        <v>312</v>
      </c>
      <c r="G77" s="22">
        <f>단가대비표!P54</f>
        <v>0</v>
      </c>
      <c r="H77" s="25">
        <f>TRUNC(G77*D77,1)</f>
        <v>0</v>
      </c>
      <c r="I77" s="22">
        <f>단가대비표!V54</f>
        <v>0</v>
      </c>
      <c r="J77" s="25">
        <f>TRUNC(I77*D77,1)</f>
        <v>0</v>
      </c>
      <c r="K77" s="22">
        <f>TRUNC(E77+G77+I77,1)</f>
        <v>10400</v>
      </c>
      <c r="L77" s="25">
        <f>TRUNC(F77+H77+J77,1)</f>
        <v>312</v>
      </c>
      <c r="M77" s="19" t="s">
        <v>52</v>
      </c>
      <c r="N77" s="1" t="s">
        <v>182</v>
      </c>
      <c r="O77" s="1" t="s">
        <v>521</v>
      </c>
      <c r="P77" s="1" t="s">
        <v>64</v>
      </c>
      <c r="Q77" s="1" t="s">
        <v>64</v>
      </c>
      <c r="R77" s="1" t="s">
        <v>63</v>
      </c>
      <c r="AV77" s="1" t="s">
        <v>52</v>
      </c>
      <c r="AW77" s="1" t="s">
        <v>583</v>
      </c>
      <c r="AX77" s="1" t="s">
        <v>52</v>
      </c>
      <c r="AY77" s="1" t="s">
        <v>52</v>
      </c>
      <c r="AZ77" s="1" t="s">
        <v>52</v>
      </c>
    </row>
    <row r="78" spans="1:52" ht="30" customHeight="1" x14ac:dyDescent="0.3">
      <c r="A78" s="19" t="s">
        <v>508</v>
      </c>
      <c r="B78" s="19" t="s">
        <v>52</v>
      </c>
      <c r="C78" s="19" t="s">
        <v>52</v>
      </c>
      <c r="D78" s="20"/>
      <c r="E78" s="22"/>
      <c r="F78" s="25">
        <f>TRUNC(SUMIF(N77:N77, N76, F77:F77),0)</f>
        <v>312</v>
      </c>
      <c r="G78" s="22"/>
      <c r="H78" s="25">
        <f>TRUNC(SUMIF(N77:N77, N76, H77:H77),0)</f>
        <v>0</v>
      </c>
      <c r="I78" s="22"/>
      <c r="J78" s="25">
        <f>TRUNC(SUMIF(N77:N77, N76, J77:J77),0)</f>
        <v>0</v>
      </c>
      <c r="K78" s="22"/>
      <c r="L78" s="25">
        <f>F78+H78+J78</f>
        <v>312</v>
      </c>
      <c r="M78" s="19" t="s">
        <v>52</v>
      </c>
      <c r="N78" s="1" t="s">
        <v>73</v>
      </c>
      <c r="O78" s="1" t="s">
        <v>73</v>
      </c>
      <c r="P78" s="1" t="s">
        <v>52</v>
      </c>
      <c r="Q78" s="1" t="s">
        <v>52</v>
      </c>
      <c r="R78" s="1" t="s">
        <v>52</v>
      </c>
      <c r="AV78" s="1" t="s">
        <v>52</v>
      </c>
      <c r="AW78" s="1" t="s">
        <v>52</v>
      </c>
      <c r="AX78" s="1" t="s">
        <v>52</v>
      </c>
      <c r="AY78" s="1" t="s">
        <v>52</v>
      </c>
      <c r="AZ78" s="1" t="s">
        <v>52</v>
      </c>
    </row>
    <row r="79" spans="1:52" ht="30" customHeight="1" x14ac:dyDescent="0.3">
      <c r="A79" s="20"/>
      <c r="B79" s="20"/>
      <c r="C79" s="20"/>
      <c r="D79" s="20"/>
      <c r="E79" s="22"/>
      <c r="F79" s="25"/>
      <c r="G79" s="22"/>
      <c r="H79" s="25"/>
      <c r="I79" s="22"/>
      <c r="J79" s="25"/>
      <c r="K79" s="22"/>
      <c r="L79" s="25"/>
      <c r="M79" s="20"/>
    </row>
    <row r="80" spans="1:52" ht="30" customHeight="1" x14ac:dyDescent="0.3">
      <c r="A80" s="16" t="s">
        <v>584</v>
      </c>
      <c r="B80" s="17"/>
      <c r="C80" s="17"/>
      <c r="D80" s="17"/>
      <c r="E80" s="21"/>
      <c r="F80" s="24"/>
      <c r="G80" s="21"/>
      <c r="H80" s="24"/>
      <c r="I80" s="21"/>
      <c r="J80" s="24"/>
      <c r="K80" s="21"/>
      <c r="L80" s="24"/>
      <c r="M80" s="18"/>
      <c r="N80" s="1" t="s">
        <v>189</v>
      </c>
    </row>
    <row r="81" spans="1:52" ht="30" customHeight="1" x14ac:dyDescent="0.3">
      <c r="A81" s="19" t="s">
        <v>587</v>
      </c>
      <c r="B81" s="19" t="s">
        <v>588</v>
      </c>
      <c r="C81" s="19" t="s">
        <v>68</v>
      </c>
      <c r="D81" s="20">
        <v>1</v>
      </c>
      <c r="E81" s="22">
        <f>단가대비표!O71</f>
        <v>1640</v>
      </c>
      <c r="F81" s="25">
        <f>TRUNC(E81*D81,1)</f>
        <v>1640</v>
      </c>
      <c r="G81" s="22">
        <f>단가대비표!P71</f>
        <v>7820</v>
      </c>
      <c r="H81" s="25">
        <f>TRUNC(G81*D81,1)</f>
        <v>7820</v>
      </c>
      <c r="I81" s="22">
        <f>단가대비표!V71</f>
        <v>0</v>
      </c>
      <c r="J81" s="25">
        <f>TRUNC(I81*D81,1)</f>
        <v>0</v>
      </c>
      <c r="K81" s="22">
        <f t="shared" ref="K81:L83" si="7">TRUNC(E81+G81+I81,1)</f>
        <v>9460</v>
      </c>
      <c r="L81" s="25">
        <f t="shared" si="7"/>
        <v>9460</v>
      </c>
      <c r="M81" s="19" t="s">
        <v>589</v>
      </c>
      <c r="N81" s="1" t="s">
        <v>189</v>
      </c>
      <c r="O81" s="1" t="s">
        <v>590</v>
      </c>
      <c r="P81" s="1" t="s">
        <v>64</v>
      </c>
      <c r="Q81" s="1" t="s">
        <v>64</v>
      </c>
      <c r="R81" s="1" t="s">
        <v>63</v>
      </c>
      <c r="AV81" s="1" t="s">
        <v>52</v>
      </c>
      <c r="AW81" s="1" t="s">
        <v>591</v>
      </c>
      <c r="AX81" s="1" t="s">
        <v>52</v>
      </c>
      <c r="AY81" s="1" t="s">
        <v>52</v>
      </c>
      <c r="AZ81" s="1" t="s">
        <v>52</v>
      </c>
    </row>
    <row r="82" spans="1:52" ht="30" customHeight="1" x14ac:dyDescent="0.3">
      <c r="A82" s="19" t="s">
        <v>592</v>
      </c>
      <c r="B82" s="19" t="s">
        <v>593</v>
      </c>
      <c r="C82" s="19" t="s">
        <v>594</v>
      </c>
      <c r="D82" s="20">
        <v>1</v>
      </c>
      <c r="E82" s="22">
        <f>일위대가목록!E48</f>
        <v>174</v>
      </c>
      <c r="F82" s="25">
        <f>TRUNC(E82*D82,1)</f>
        <v>174</v>
      </c>
      <c r="G82" s="22">
        <f>일위대가목록!F48</f>
        <v>0</v>
      </c>
      <c r="H82" s="25">
        <f>TRUNC(G82*D82,1)</f>
        <v>0</v>
      </c>
      <c r="I82" s="22">
        <f>일위대가목록!G48</f>
        <v>0</v>
      </c>
      <c r="J82" s="25">
        <f>TRUNC(I82*D82,1)</f>
        <v>0</v>
      </c>
      <c r="K82" s="22">
        <f t="shared" si="7"/>
        <v>174</v>
      </c>
      <c r="L82" s="25">
        <f t="shared" si="7"/>
        <v>174</v>
      </c>
      <c r="M82" s="19" t="s">
        <v>595</v>
      </c>
      <c r="N82" s="1" t="s">
        <v>189</v>
      </c>
      <c r="O82" s="1" t="s">
        <v>596</v>
      </c>
      <c r="P82" s="1" t="s">
        <v>63</v>
      </c>
      <c r="Q82" s="1" t="s">
        <v>64</v>
      </c>
      <c r="R82" s="1" t="s">
        <v>64</v>
      </c>
      <c r="AV82" s="1" t="s">
        <v>52</v>
      </c>
      <c r="AW82" s="1" t="s">
        <v>597</v>
      </c>
      <c r="AX82" s="1" t="s">
        <v>52</v>
      </c>
      <c r="AY82" s="1" t="s">
        <v>52</v>
      </c>
      <c r="AZ82" s="1" t="s">
        <v>52</v>
      </c>
    </row>
    <row r="83" spans="1:52" ht="30" customHeight="1" x14ac:dyDescent="0.3">
      <c r="A83" s="19" t="s">
        <v>598</v>
      </c>
      <c r="B83" s="19" t="s">
        <v>599</v>
      </c>
      <c r="C83" s="19" t="s">
        <v>594</v>
      </c>
      <c r="D83" s="20">
        <v>1</v>
      </c>
      <c r="E83" s="22">
        <f>일위대가목록!E49</f>
        <v>376</v>
      </c>
      <c r="F83" s="25">
        <f>TRUNC(E83*D83,1)</f>
        <v>376</v>
      </c>
      <c r="G83" s="22">
        <f>일위대가목록!F49</f>
        <v>18846</v>
      </c>
      <c r="H83" s="25">
        <f>TRUNC(G83*D83,1)</f>
        <v>18846</v>
      </c>
      <c r="I83" s="22">
        <f>일위대가목록!G49</f>
        <v>0</v>
      </c>
      <c r="J83" s="25">
        <f>TRUNC(I83*D83,1)</f>
        <v>0</v>
      </c>
      <c r="K83" s="22">
        <f t="shared" si="7"/>
        <v>19222</v>
      </c>
      <c r="L83" s="25">
        <f t="shared" si="7"/>
        <v>19222</v>
      </c>
      <c r="M83" s="19" t="s">
        <v>600</v>
      </c>
      <c r="N83" s="1" t="s">
        <v>189</v>
      </c>
      <c r="O83" s="1" t="s">
        <v>601</v>
      </c>
      <c r="P83" s="1" t="s">
        <v>63</v>
      </c>
      <c r="Q83" s="1" t="s">
        <v>64</v>
      </c>
      <c r="R83" s="1" t="s">
        <v>64</v>
      </c>
      <c r="AV83" s="1" t="s">
        <v>52</v>
      </c>
      <c r="AW83" s="1" t="s">
        <v>602</v>
      </c>
      <c r="AX83" s="1" t="s">
        <v>52</v>
      </c>
      <c r="AY83" s="1" t="s">
        <v>52</v>
      </c>
      <c r="AZ83" s="1" t="s">
        <v>52</v>
      </c>
    </row>
    <row r="84" spans="1:52" ht="30" customHeight="1" x14ac:dyDescent="0.3">
      <c r="A84" s="19" t="s">
        <v>508</v>
      </c>
      <c r="B84" s="19" t="s">
        <v>52</v>
      </c>
      <c r="C84" s="19" t="s">
        <v>52</v>
      </c>
      <c r="D84" s="20"/>
      <c r="E84" s="22"/>
      <c r="F84" s="25">
        <f>TRUNC(SUMIF(N81:N83, N80, F81:F83),0)</f>
        <v>2190</v>
      </c>
      <c r="G84" s="22"/>
      <c r="H84" s="25">
        <f>TRUNC(SUMIF(N81:N83, N80, H81:H83),0)</f>
        <v>26666</v>
      </c>
      <c r="I84" s="22"/>
      <c r="J84" s="25">
        <f>TRUNC(SUMIF(N81:N83, N80, J81:J83),0)</f>
        <v>0</v>
      </c>
      <c r="K84" s="22"/>
      <c r="L84" s="25">
        <f>F84+H84+J84</f>
        <v>28856</v>
      </c>
      <c r="M84" s="19" t="s">
        <v>52</v>
      </c>
      <c r="N84" s="1" t="s">
        <v>73</v>
      </c>
      <c r="O84" s="1" t="s">
        <v>73</v>
      </c>
      <c r="P84" s="1" t="s">
        <v>52</v>
      </c>
      <c r="Q84" s="1" t="s">
        <v>52</v>
      </c>
      <c r="R84" s="1" t="s">
        <v>52</v>
      </c>
      <c r="AV84" s="1" t="s">
        <v>52</v>
      </c>
      <c r="AW84" s="1" t="s">
        <v>52</v>
      </c>
      <c r="AX84" s="1" t="s">
        <v>52</v>
      </c>
      <c r="AY84" s="1" t="s">
        <v>52</v>
      </c>
      <c r="AZ84" s="1" t="s">
        <v>52</v>
      </c>
    </row>
    <row r="85" spans="1:52" ht="30" customHeight="1" x14ac:dyDescent="0.3">
      <c r="A85" s="20"/>
      <c r="B85" s="20"/>
      <c r="C85" s="20"/>
      <c r="D85" s="20"/>
      <c r="E85" s="22"/>
      <c r="F85" s="25"/>
      <c r="G85" s="22"/>
      <c r="H85" s="25"/>
      <c r="I85" s="22"/>
      <c r="J85" s="25"/>
      <c r="K85" s="22"/>
      <c r="L85" s="25"/>
      <c r="M85" s="20"/>
    </row>
    <row r="86" spans="1:52" ht="30" customHeight="1" x14ac:dyDescent="0.3">
      <c r="A86" s="16" t="s">
        <v>603</v>
      </c>
      <c r="B86" s="17"/>
      <c r="C86" s="17"/>
      <c r="D86" s="17"/>
      <c r="E86" s="21"/>
      <c r="F86" s="24"/>
      <c r="G86" s="21"/>
      <c r="H86" s="24"/>
      <c r="I86" s="21"/>
      <c r="J86" s="24"/>
      <c r="K86" s="21"/>
      <c r="L86" s="24"/>
      <c r="M86" s="18"/>
      <c r="N86" s="1" t="s">
        <v>194</v>
      </c>
    </row>
    <row r="87" spans="1:52" ht="30" customHeight="1" x14ac:dyDescent="0.3">
      <c r="A87" s="19" t="s">
        <v>587</v>
      </c>
      <c r="B87" s="19" t="s">
        <v>588</v>
      </c>
      <c r="C87" s="19" t="s">
        <v>68</v>
      </c>
      <c r="D87" s="20">
        <v>1</v>
      </c>
      <c r="E87" s="22">
        <f>단가대비표!O71</f>
        <v>1640</v>
      </c>
      <c r="F87" s="25">
        <f>TRUNC(E87*D87,1)</f>
        <v>1640</v>
      </c>
      <c r="G87" s="22">
        <f>단가대비표!P71</f>
        <v>7820</v>
      </c>
      <c r="H87" s="25">
        <f>TRUNC(G87*D87,1)</f>
        <v>7820</v>
      </c>
      <c r="I87" s="22">
        <f>단가대비표!V71</f>
        <v>0</v>
      </c>
      <c r="J87" s="25">
        <f>TRUNC(I87*D87,1)</f>
        <v>0</v>
      </c>
      <c r="K87" s="22">
        <f t="shared" ref="K87:L89" si="8">TRUNC(E87+G87+I87,1)</f>
        <v>9460</v>
      </c>
      <c r="L87" s="25">
        <f t="shared" si="8"/>
        <v>9460</v>
      </c>
      <c r="M87" s="19" t="s">
        <v>589</v>
      </c>
      <c r="N87" s="1" t="s">
        <v>194</v>
      </c>
      <c r="O87" s="1" t="s">
        <v>590</v>
      </c>
      <c r="P87" s="1" t="s">
        <v>64</v>
      </c>
      <c r="Q87" s="1" t="s">
        <v>64</v>
      </c>
      <c r="R87" s="1" t="s">
        <v>63</v>
      </c>
      <c r="AV87" s="1" t="s">
        <v>52</v>
      </c>
      <c r="AW87" s="1" t="s">
        <v>606</v>
      </c>
      <c r="AX87" s="1" t="s">
        <v>52</v>
      </c>
      <c r="AY87" s="1" t="s">
        <v>52</v>
      </c>
      <c r="AZ87" s="1" t="s">
        <v>52</v>
      </c>
    </row>
    <row r="88" spans="1:52" ht="30" customHeight="1" x14ac:dyDescent="0.3">
      <c r="A88" s="19" t="s">
        <v>607</v>
      </c>
      <c r="B88" s="19" t="s">
        <v>608</v>
      </c>
      <c r="C88" s="19" t="s">
        <v>594</v>
      </c>
      <c r="D88" s="20">
        <v>1</v>
      </c>
      <c r="E88" s="22">
        <f>일위대가목록!E50</f>
        <v>441</v>
      </c>
      <c r="F88" s="25">
        <f>TRUNC(E88*D88,1)</f>
        <v>441</v>
      </c>
      <c r="G88" s="22">
        <f>일위대가목록!F50</f>
        <v>0</v>
      </c>
      <c r="H88" s="25">
        <f>TRUNC(G88*D88,1)</f>
        <v>0</v>
      </c>
      <c r="I88" s="22">
        <f>일위대가목록!G50</f>
        <v>0</v>
      </c>
      <c r="J88" s="25">
        <f>TRUNC(I88*D88,1)</f>
        <v>0</v>
      </c>
      <c r="K88" s="22">
        <f t="shared" si="8"/>
        <v>441</v>
      </c>
      <c r="L88" s="25">
        <f t="shared" si="8"/>
        <v>441</v>
      </c>
      <c r="M88" s="19" t="s">
        <v>609</v>
      </c>
      <c r="N88" s="1" t="s">
        <v>194</v>
      </c>
      <c r="O88" s="1" t="s">
        <v>610</v>
      </c>
      <c r="P88" s="1" t="s">
        <v>63</v>
      </c>
      <c r="Q88" s="1" t="s">
        <v>64</v>
      </c>
      <c r="R88" s="1" t="s">
        <v>64</v>
      </c>
      <c r="AV88" s="1" t="s">
        <v>52</v>
      </c>
      <c r="AW88" s="1" t="s">
        <v>611</v>
      </c>
      <c r="AX88" s="1" t="s">
        <v>52</v>
      </c>
      <c r="AY88" s="1" t="s">
        <v>52</v>
      </c>
      <c r="AZ88" s="1" t="s">
        <v>52</v>
      </c>
    </row>
    <row r="89" spans="1:52" ht="30" customHeight="1" x14ac:dyDescent="0.3">
      <c r="A89" s="19" t="s">
        <v>612</v>
      </c>
      <c r="B89" s="19" t="s">
        <v>613</v>
      </c>
      <c r="C89" s="19" t="s">
        <v>594</v>
      </c>
      <c r="D89" s="20">
        <v>1</v>
      </c>
      <c r="E89" s="22">
        <f>일위대가목록!E51</f>
        <v>135</v>
      </c>
      <c r="F89" s="25">
        <f>TRUNC(E89*D89,1)</f>
        <v>135</v>
      </c>
      <c r="G89" s="22">
        <f>일위대가목록!F51</f>
        <v>6761</v>
      </c>
      <c r="H89" s="25">
        <f>TRUNC(G89*D89,1)</f>
        <v>6761</v>
      </c>
      <c r="I89" s="22">
        <f>일위대가목록!G51</f>
        <v>0</v>
      </c>
      <c r="J89" s="25">
        <f>TRUNC(I89*D89,1)</f>
        <v>0</v>
      </c>
      <c r="K89" s="22">
        <f t="shared" si="8"/>
        <v>6896</v>
      </c>
      <c r="L89" s="25">
        <f t="shared" si="8"/>
        <v>6896</v>
      </c>
      <c r="M89" s="19" t="s">
        <v>614</v>
      </c>
      <c r="N89" s="1" t="s">
        <v>194</v>
      </c>
      <c r="O89" s="1" t="s">
        <v>615</v>
      </c>
      <c r="P89" s="1" t="s">
        <v>63</v>
      </c>
      <c r="Q89" s="1" t="s">
        <v>64</v>
      </c>
      <c r="R89" s="1" t="s">
        <v>64</v>
      </c>
      <c r="AV89" s="1" t="s">
        <v>52</v>
      </c>
      <c r="AW89" s="1" t="s">
        <v>616</v>
      </c>
      <c r="AX89" s="1" t="s">
        <v>52</v>
      </c>
      <c r="AY89" s="1" t="s">
        <v>52</v>
      </c>
      <c r="AZ89" s="1" t="s">
        <v>52</v>
      </c>
    </row>
    <row r="90" spans="1:52" ht="30" customHeight="1" x14ac:dyDescent="0.3">
      <c r="A90" s="19" t="s">
        <v>508</v>
      </c>
      <c r="B90" s="19" t="s">
        <v>52</v>
      </c>
      <c r="C90" s="19" t="s">
        <v>52</v>
      </c>
      <c r="D90" s="20"/>
      <c r="E90" s="22"/>
      <c r="F90" s="25">
        <f>TRUNC(SUMIF(N87:N89, N86, F87:F89),0)</f>
        <v>2216</v>
      </c>
      <c r="G90" s="22"/>
      <c r="H90" s="25">
        <f>TRUNC(SUMIF(N87:N89, N86, H87:H89),0)</f>
        <v>14581</v>
      </c>
      <c r="I90" s="22"/>
      <c r="J90" s="25">
        <f>TRUNC(SUMIF(N87:N89, N86, J87:J89),0)</f>
        <v>0</v>
      </c>
      <c r="K90" s="22"/>
      <c r="L90" s="25">
        <f>F90+H90+J90</f>
        <v>16797</v>
      </c>
      <c r="M90" s="19" t="s">
        <v>52</v>
      </c>
      <c r="N90" s="1" t="s">
        <v>73</v>
      </c>
      <c r="O90" s="1" t="s">
        <v>73</v>
      </c>
      <c r="P90" s="1" t="s">
        <v>52</v>
      </c>
      <c r="Q90" s="1" t="s">
        <v>52</v>
      </c>
      <c r="R90" s="1" t="s">
        <v>52</v>
      </c>
      <c r="AV90" s="1" t="s">
        <v>52</v>
      </c>
      <c r="AW90" s="1" t="s">
        <v>52</v>
      </c>
      <c r="AX90" s="1" t="s">
        <v>52</v>
      </c>
      <c r="AY90" s="1" t="s">
        <v>52</v>
      </c>
      <c r="AZ90" s="1" t="s">
        <v>52</v>
      </c>
    </row>
    <row r="91" spans="1:52" ht="30" customHeight="1" x14ac:dyDescent="0.3">
      <c r="A91" s="20"/>
      <c r="B91" s="20"/>
      <c r="C91" s="20"/>
      <c r="D91" s="20"/>
      <c r="E91" s="22"/>
      <c r="F91" s="25"/>
      <c r="G91" s="22"/>
      <c r="H91" s="25"/>
      <c r="I91" s="22"/>
      <c r="J91" s="25"/>
      <c r="K91" s="22"/>
      <c r="L91" s="25"/>
      <c r="M91" s="20"/>
    </row>
    <row r="92" spans="1:52" ht="30" customHeight="1" x14ac:dyDescent="0.3">
      <c r="A92" s="16" t="s">
        <v>617</v>
      </c>
      <c r="B92" s="17"/>
      <c r="C92" s="17"/>
      <c r="D92" s="17"/>
      <c r="E92" s="21"/>
      <c r="F92" s="24"/>
      <c r="G92" s="21"/>
      <c r="H92" s="24"/>
      <c r="I92" s="21"/>
      <c r="J92" s="24"/>
      <c r="K92" s="21"/>
      <c r="L92" s="24"/>
      <c r="M92" s="18"/>
      <c r="N92" s="1" t="s">
        <v>198</v>
      </c>
    </row>
    <row r="93" spans="1:52" ht="30" customHeight="1" x14ac:dyDescent="0.3">
      <c r="A93" s="19" t="s">
        <v>619</v>
      </c>
      <c r="B93" s="19" t="s">
        <v>620</v>
      </c>
      <c r="C93" s="19" t="s">
        <v>68</v>
      </c>
      <c r="D93" s="20">
        <v>1</v>
      </c>
      <c r="E93" s="22">
        <f>일위대가목록!E52</f>
        <v>117</v>
      </c>
      <c r="F93" s="25">
        <f>TRUNC(E93*D93,1)</f>
        <v>117</v>
      </c>
      <c r="G93" s="22">
        <f>일위대가목록!F52</f>
        <v>3244</v>
      </c>
      <c r="H93" s="25">
        <f>TRUNC(G93*D93,1)</f>
        <v>3244</v>
      </c>
      <c r="I93" s="22">
        <f>일위대가목록!G52</f>
        <v>0</v>
      </c>
      <c r="J93" s="25">
        <f>TRUNC(I93*D93,1)</f>
        <v>0</v>
      </c>
      <c r="K93" s="22">
        <f t="shared" ref="K93:L95" si="9">TRUNC(E93+G93+I93,1)</f>
        <v>3361</v>
      </c>
      <c r="L93" s="25">
        <f t="shared" si="9"/>
        <v>3361</v>
      </c>
      <c r="M93" s="19" t="s">
        <v>621</v>
      </c>
      <c r="N93" s="1" t="s">
        <v>198</v>
      </c>
      <c r="O93" s="1" t="s">
        <v>622</v>
      </c>
      <c r="P93" s="1" t="s">
        <v>63</v>
      </c>
      <c r="Q93" s="1" t="s">
        <v>64</v>
      </c>
      <c r="R93" s="1" t="s">
        <v>64</v>
      </c>
      <c r="AV93" s="1" t="s">
        <v>52</v>
      </c>
      <c r="AW93" s="1" t="s">
        <v>623</v>
      </c>
      <c r="AX93" s="1" t="s">
        <v>52</v>
      </c>
      <c r="AY93" s="1" t="s">
        <v>52</v>
      </c>
      <c r="AZ93" s="1" t="s">
        <v>52</v>
      </c>
    </row>
    <row r="94" spans="1:52" ht="30" customHeight="1" x14ac:dyDescent="0.3">
      <c r="A94" s="19" t="s">
        <v>607</v>
      </c>
      <c r="B94" s="19" t="s">
        <v>608</v>
      </c>
      <c r="C94" s="19" t="s">
        <v>594</v>
      </c>
      <c r="D94" s="20">
        <v>1</v>
      </c>
      <c r="E94" s="22">
        <f>일위대가목록!E50</f>
        <v>441</v>
      </c>
      <c r="F94" s="25">
        <f>TRUNC(E94*D94,1)</f>
        <v>441</v>
      </c>
      <c r="G94" s="22">
        <f>일위대가목록!F50</f>
        <v>0</v>
      </c>
      <c r="H94" s="25">
        <f>TRUNC(G94*D94,1)</f>
        <v>0</v>
      </c>
      <c r="I94" s="22">
        <f>일위대가목록!G50</f>
        <v>0</v>
      </c>
      <c r="J94" s="25">
        <f>TRUNC(I94*D94,1)</f>
        <v>0</v>
      </c>
      <c r="K94" s="22">
        <f t="shared" si="9"/>
        <v>441</v>
      </c>
      <c r="L94" s="25">
        <f t="shared" si="9"/>
        <v>441</v>
      </c>
      <c r="M94" s="19" t="s">
        <v>609</v>
      </c>
      <c r="N94" s="1" t="s">
        <v>198</v>
      </c>
      <c r="O94" s="1" t="s">
        <v>610</v>
      </c>
      <c r="P94" s="1" t="s">
        <v>63</v>
      </c>
      <c r="Q94" s="1" t="s">
        <v>64</v>
      </c>
      <c r="R94" s="1" t="s">
        <v>64</v>
      </c>
      <c r="AV94" s="1" t="s">
        <v>52</v>
      </c>
      <c r="AW94" s="1" t="s">
        <v>624</v>
      </c>
      <c r="AX94" s="1" t="s">
        <v>52</v>
      </c>
      <c r="AY94" s="1" t="s">
        <v>52</v>
      </c>
      <c r="AZ94" s="1" t="s">
        <v>52</v>
      </c>
    </row>
    <row r="95" spans="1:52" ht="30" customHeight="1" x14ac:dyDescent="0.3">
      <c r="A95" s="19" t="s">
        <v>612</v>
      </c>
      <c r="B95" s="19" t="s">
        <v>625</v>
      </c>
      <c r="C95" s="19" t="s">
        <v>594</v>
      </c>
      <c r="D95" s="20">
        <v>1</v>
      </c>
      <c r="E95" s="22">
        <f>일위대가목록!E53</f>
        <v>135</v>
      </c>
      <c r="F95" s="25">
        <f>TRUNC(E95*D95,1)</f>
        <v>135</v>
      </c>
      <c r="G95" s="22">
        <f>일위대가목록!F53</f>
        <v>8113</v>
      </c>
      <c r="H95" s="25">
        <f>TRUNC(G95*D95,1)</f>
        <v>8113</v>
      </c>
      <c r="I95" s="22">
        <f>일위대가목록!G53</f>
        <v>0</v>
      </c>
      <c r="J95" s="25">
        <f>TRUNC(I95*D95,1)</f>
        <v>0</v>
      </c>
      <c r="K95" s="22">
        <f t="shared" si="9"/>
        <v>8248</v>
      </c>
      <c r="L95" s="25">
        <f t="shared" si="9"/>
        <v>8248</v>
      </c>
      <c r="M95" s="19" t="s">
        <v>626</v>
      </c>
      <c r="N95" s="1" t="s">
        <v>198</v>
      </c>
      <c r="O95" s="1" t="s">
        <v>627</v>
      </c>
      <c r="P95" s="1" t="s">
        <v>63</v>
      </c>
      <c r="Q95" s="1" t="s">
        <v>64</v>
      </c>
      <c r="R95" s="1" t="s">
        <v>64</v>
      </c>
      <c r="AV95" s="1" t="s">
        <v>52</v>
      </c>
      <c r="AW95" s="1" t="s">
        <v>628</v>
      </c>
      <c r="AX95" s="1" t="s">
        <v>52</v>
      </c>
      <c r="AY95" s="1" t="s">
        <v>52</v>
      </c>
      <c r="AZ95" s="1" t="s">
        <v>52</v>
      </c>
    </row>
    <row r="96" spans="1:52" ht="30" customHeight="1" x14ac:dyDescent="0.3">
      <c r="A96" s="19" t="s">
        <v>508</v>
      </c>
      <c r="B96" s="19" t="s">
        <v>52</v>
      </c>
      <c r="C96" s="19" t="s">
        <v>52</v>
      </c>
      <c r="D96" s="20"/>
      <c r="E96" s="22"/>
      <c r="F96" s="25">
        <f>TRUNC(SUMIF(N93:N95, N92, F93:F95),0)</f>
        <v>693</v>
      </c>
      <c r="G96" s="22"/>
      <c r="H96" s="25">
        <f>TRUNC(SUMIF(N93:N95, N92, H93:H95),0)</f>
        <v>11357</v>
      </c>
      <c r="I96" s="22"/>
      <c r="J96" s="25">
        <f>TRUNC(SUMIF(N93:N95, N92, J93:J95),0)</f>
        <v>0</v>
      </c>
      <c r="K96" s="22"/>
      <c r="L96" s="25">
        <f>F96+H96+J96</f>
        <v>12050</v>
      </c>
      <c r="M96" s="19" t="s">
        <v>52</v>
      </c>
      <c r="N96" s="1" t="s">
        <v>73</v>
      </c>
      <c r="O96" s="1" t="s">
        <v>73</v>
      </c>
      <c r="P96" s="1" t="s">
        <v>52</v>
      </c>
      <c r="Q96" s="1" t="s">
        <v>52</v>
      </c>
      <c r="R96" s="1" t="s">
        <v>52</v>
      </c>
      <c r="AV96" s="1" t="s">
        <v>52</v>
      </c>
      <c r="AW96" s="1" t="s">
        <v>52</v>
      </c>
      <c r="AX96" s="1" t="s">
        <v>52</v>
      </c>
      <c r="AY96" s="1" t="s">
        <v>52</v>
      </c>
      <c r="AZ96" s="1" t="s">
        <v>52</v>
      </c>
    </row>
    <row r="97" spans="1:52" ht="30" customHeight="1" x14ac:dyDescent="0.3">
      <c r="A97" s="20"/>
      <c r="B97" s="20"/>
      <c r="C97" s="20"/>
      <c r="D97" s="20"/>
      <c r="E97" s="22"/>
      <c r="F97" s="25"/>
      <c r="G97" s="22"/>
      <c r="H97" s="25"/>
      <c r="I97" s="22"/>
      <c r="J97" s="25"/>
      <c r="K97" s="22"/>
      <c r="L97" s="25"/>
      <c r="M97" s="20"/>
    </row>
    <row r="98" spans="1:52" ht="30" customHeight="1" x14ac:dyDescent="0.3">
      <c r="A98" s="16" t="s">
        <v>629</v>
      </c>
      <c r="B98" s="17"/>
      <c r="C98" s="17"/>
      <c r="D98" s="17"/>
      <c r="E98" s="21"/>
      <c r="F98" s="24"/>
      <c r="G98" s="21"/>
      <c r="H98" s="24"/>
      <c r="I98" s="21"/>
      <c r="J98" s="24"/>
      <c r="K98" s="21"/>
      <c r="L98" s="24"/>
      <c r="M98" s="18"/>
      <c r="N98" s="1" t="s">
        <v>203</v>
      </c>
    </row>
    <row r="99" spans="1:52" ht="30" customHeight="1" x14ac:dyDescent="0.3">
      <c r="A99" s="19" t="s">
        <v>631</v>
      </c>
      <c r="B99" s="19" t="s">
        <v>632</v>
      </c>
      <c r="C99" s="19" t="s">
        <v>594</v>
      </c>
      <c r="D99" s="20">
        <v>1</v>
      </c>
      <c r="E99" s="22">
        <f>일위대가목록!E54</f>
        <v>8594</v>
      </c>
      <c r="F99" s="25">
        <f>TRUNC(E99*D99,1)</f>
        <v>8594</v>
      </c>
      <c r="G99" s="22">
        <f>일위대가목록!F54</f>
        <v>0</v>
      </c>
      <c r="H99" s="25">
        <f>TRUNC(G99*D99,1)</f>
        <v>0</v>
      </c>
      <c r="I99" s="22">
        <f>일위대가목록!G54</f>
        <v>0</v>
      </c>
      <c r="J99" s="25">
        <f>TRUNC(I99*D99,1)</f>
        <v>0</v>
      </c>
      <c r="K99" s="22">
        <f>TRUNC(E99+G99+I99,1)</f>
        <v>8594</v>
      </c>
      <c r="L99" s="25">
        <f>TRUNC(F99+H99+J99,1)</f>
        <v>8594</v>
      </c>
      <c r="M99" s="19" t="s">
        <v>633</v>
      </c>
      <c r="N99" s="1" t="s">
        <v>203</v>
      </c>
      <c r="O99" s="1" t="s">
        <v>634</v>
      </c>
      <c r="P99" s="1" t="s">
        <v>63</v>
      </c>
      <c r="Q99" s="1" t="s">
        <v>64</v>
      </c>
      <c r="R99" s="1" t="s">
        <v>64</v>
      </c>
      <c r="AV99" s="1" t="s">
        <v>52</v>
      </c>
      <c r="AW99" s="1" t="s">
        <v>635</v>
      </c>
      <c r="AX99" s="1" t="s">
        <v>52</v>
      </c>
      <c r="AY99" s="1" t="s">
        <v>52</v>
      </c>
      <c r="AZ99" s="1" t="s">
        <v>52</v>
      </c>
    </row>
    <row r="100" spans="1:52" ht="30" customHeight="1" x14ac:dyDescent="0.3">
      <c r="A100" s="19" t="s">
        <v>636</v>
      </c>
      <c r="B100" s="19" t="s">
        <v>637</v>
      </c>
      <c r="C100" s="19" t="s">
        <v>594</v>
      </c>
      <c r="D100" s="20">
        <v>1</v>
      </c>
      <c r="E100" s="22">
        <f>일위대가목록!E55</f>
        <v>301</v>
      </c>
      <c r="F100" s="25">
        <f>TRUNC(E100*D100,1)</f>
        <v>301</v>
      </c>
      <c r="G100" s="22">
        <f>일위대가목록!F55</f>
        <v>15055</v>
      </c>
      <c r="H100" s="25">
        <f>TRUNC(G100*D100,1)</f>
        <v>15055</v>
      </c>
      <c r="I100" s="22">
        <f>일위대가목록!G55</f>
        <v>0</v>
      </c>
      <c r="J100" s="25">
        <f>TRUNC(I100*D100,1)</f>
        <v>0</v>
      </c>
      <c r="K100" s="22">
        <f>TRUNC(E100+G100+I100,1)</f>
        <v>15356</v>
      </c>
      <c r="L100" s="25">
        <f>TRUNC(F100+H100+J100,1)</f>
        <v>15356</v>
      </c>
      <c r="M100" s="19" t="s">
        <v>638</v>
      </c>
      <c r="N100" s="1" t="s">
        <v>203</v>
      </c>
      <c r="O100" s="1" t="s">
        <v>639</v>
      </c>
      <c r="P100" s="1" t="s">
        <v>63</v>
      </c>
      <c r="Q100" s="1" t="s">
        <v>64</v>
      </c>
      <c r="R100" s="1" t="s">
        <v>64</v>
      </c>
      <c r="AV100" s="1" t="s">
        <v>52</v>
      </c>
      <c r="AW100" s="1" t="s">
        <v>640</v>
      </c>
      <c r="AX100" s="1" t="s">
        <v>52</v>
      </c>
      <c r="AY100" s="1" t="s">
        <v>52</v>
      </c>
      <c r="AZ100" s="1" t="s">
        <v>52</v>
      </c>
    </row>
    <row r="101" spans="1:52" ht="30" customHeight="1" x14ac:dyDescent="0.3">
      <c r="A101" s="19" t="s">
        <v>508</v>
      </c>
      <c r="B101" s="19" t="s">
        <v>52</v>
      </c>
      <c r="C101" s="19" t="s">
        <v>52</v>
      </c>
      <c r="D101" s="20"/>
      <c r="E101" s="22"/>
      <c r="F101" s="25">
        <f>TRUNC(SUMIF(N99:N100, N98, F99:F100),0)</f>
        <v>8895</v>
      </c>
      <c r="G101" s="22"/>
      <c r="H101" s="25">
        <f>TRUNC(SUMIF(N99:N100, N98, H99:H100),0)</f>
        <v>15055</v>
      </c>
      <c r="I101" s="22"/>
      <c r="J101" s="25">
        <f>TRUNC(SUMIF(N99:N100, N98, J99:J100),0)</f>
        <v>0</v>
      </c>
      <c r="K101" s="22"/>
      <c r="L101" s="25">
        <f>F101+H101+J101</f>
        <v>23950</v>
      </c>
      <c r="M101" s="19" t="s">
        <v>52</v>
      </c>
      <c r="N101" s="1" t="s">
        <v>73</v>
      </c>
      <c r="O101" s="1" t="s">
        <v>73</v>
      </c>
      <c r="P101" s="1" t="s">
        <v>52</v>
      </c>
      <c r="Q101" s="1" t="s">
        <v>52</v>
      </c>
      <c r="R101" s="1" t="s">
        <v>52</v>
      </c>
      <c r="AV101" s="1" t="s">
        <v>52</v>
      </c>
      <c r="AW101" s="1" t="s">
        <v>52</v>
      </c>
      <c r="AX101" s="1" t="s">
        <v>52</v>
      </c>
      <c r="AY101" s="1" t="s">
        <v>52</v>
      </c>
      <c r="AZ101" s="1" t="s">
        <v>52</v>
      </c>
    </row>
    <row r="102" spans="1:52" ht="30" customHeight="1" x14ac:dyDescent="0.3">
      <c r="A102" s="20"/>
      <c r="B102" s="20"/>
      <c r="C102" s="20"/>
      <c r="D102" s="20"/>
      <c r="E102" s="22"/>
      <c r="F102" s="25"/>
      <c r="G102" s="22"/>
      <c r="H102" s="25"/>
      <c r="I102" s="22"/>
      <c r="J102" s="25"/>
      <c r="K102" s="22"/>
      <c r="L102" s="25"/>
      <c r="M102" s="20"/>
    </row>
    <row r="103" spans="1:52" ht="30" customHeight="1" x14ac:dyDescent="0.3">
      <c r="A103" s="16" t="s">
        <v>641</v>
      </c>
      <c r="B103" s="17"/>
      <c r="C103" s="17"/>
      <c r="D103" s="17"/>
      <c r="E103" s="21"/>
      <c r="F103" s="24"/>
      <c r="G103" s="21"/>
      <c r="H103" s="24"/>
      <c r="I103" s="21"/>
      <c r="J103" s="24"/>
      <c r="K103" s="21"/>
      <c r="L103" s="24"/>
      <c r="M103" s="18"/>
      <c r="N103" s="1" t="s">
        <v>214</v>
      </c>
    </row>
    <row r="104" spans="1:52" ht="30" customHeight="1" x14ac:dyDescent="0.3">
      <c r="A104" s="19" t="s">
        <v>643</v>
      </c>
      <c r="B104" s="19" t="s">
        <v>644</v>
      </c>
      <c r="C104" s="19" t="s">
        <v>645</v>
      </c>
      <c r="D104" s="20">
        <v>3.0501999999999998</v>
      </c>
      <c r="E104" s="22">
        <f>단가대비표!O22</f>
        <v>1758</v>
      </c>
      <c r="F104" s="25">
        <f>TRUNC(E104*D104,1)</f>
        <v>5362.2</v>
      </c>
      <c r="G104" s="22">
        <f>단가대비표!P22</f>
        <v>0</v>
      </c>
      <c r="H104" s="25">
        <f>TRUNC(G104*D104,1)</f>
        <v>0</v>
      </c>
      <c r="I104" s="22">
        <f>단가대비표!V22</f>
        <v>0</v>
      </c>
      <c r="J104" s="25">
        <f>TRUNC(I104*D104,1)</f>
        <v>0</v>
      </c>
      <c r="K104" s="22">
        <f>TRUNC(E104+G104+I104,1)</f>
        <v>1758</v>
      </c>
      <c r="L104" s="25">
        <f>TRUNC(F104+H104+J104,1)</f>
        <v>5362.2</v>
      </c>
      <c r="M104" s="19" t="s">
        <v>52</v>
      </c>
      <c r="N104" s="1" t="s">
        <v>214</v>
      </c>
      <c r="O104" s="1" t="s">
        <v>646</v>
      </c>
      <c r="P104" s="1" t="s">
        <v>64</v>
      </c>
      <c r="Q104" s="1" t="s">
        <v>64</v>
      </c>
      <c r="R104" s="1" t="s">
        <v>63</v>
      </c>
      <c r="AV104" s="1" t="s">
        <v>52</v>
      </c>
      <c r="AW104" s="1" t="s">
        <v>647</v>
      </c>
      <c r="AX104" s="1" t="s">
        <v>52</v>
      </c>
      <c r="AY104" s="1" t="s">
        <v>52</v>
      </c>
      <c r="AZ104" s="1" t="s">
        <v>52</v>
      </c>
    </row>
    <row r="105" spans="1:52" ht="30" customHeight="1" x14ac:dyDescent="0.3">
      <c r="A105" s="19" t="s">
        <v>211</v>
      </c>
      <c r="B105" s="19" t="s">
        <v>648</v>
      </c>
      <c r="C105" s="19" t="s">
        <v>68</v>
      </c>
      <c r="D105" s="20">
        <v>1</v>
      </c>
      <c r="E105" s="22">
        <f>일위대가목록!E56</f>
        <v>0</v>
      </c>
      <c r="F105" s="25">
        <f>TRUNC(E105*D105,1)</f>
        <v>0</v>
      </c>
      <c r="G105" s="22">
        <f>일위대가목록!F56</f>
        <v>9710</v>
      </c>
      <c r="H105" s="25">
        <f>TRUNC(G105*D105,1)</f>
        <v>9710</v>
      </c>
      <c r="I105" s="22">
        <f>일위대가목록!G56</f>
        <v>194</v>
      </c>
      <c r="J105" s="25">
        <f>TRUNC(I105*D105,1)</f>
        <v>194</v>
      </c>
      <c r="K105" s="22">
        <f>TRUNC(E105+G105+I105,1)</f>
        <v>9904</v>
      </c>
      <c r="L105" s="25">
        <f>TRUNC(F105+H105+J105,1)</f>
        <v>9904</v>
      </c>
      <c r="M105" s="19" t="s">
        <v>649</v>
      </c>
      <c r="N105" s="1" t="s">
        <v>214</v>
      </c>
      <c r="O105" s="1" t="s">
        <v>650</v>
      </c>
      <c r="P105" s="1" t="s">
        <v>63</v>
      </c>
      <c r="Q105" s="1" t="s">
        <v>64</v>
      </c>
      <c r="R105" s="1" t="s">
        <v>64</v>
      </c>
      <c r="AV105" s="1" t="s">
        <v>52</v>
      </c>
      <c r="AW105" s="1" t="s">
        <v>651</v>
      </c>
      <c r="AX105" s="1" t="s">
        <v>52</v>
      </c>
      <c r="AY105" s="1" t="s">
        <v>52</v>
      </c>
      <c r="AZ105" s="1" t="s">
        <v>52</v>
      </c>
    </row>
    <row r="106" spans="1:52" ht="30" customHeight="1" x14ac:dyDescent="0.3">
      <c r="A106" s="19" t="s">
        <v>508</v>
      </c>
      <c r="B106" s="19" t="s">
        <v>52</v>
      </c>
      <c r="C106" s="19" t="s">
        <v>52</v>
      </c>
      <c r="D106" s="20"/>
      <c r="E106" s="22"/>
      <c r="F106" s="25">
        <f>TRUNC(SUMIF(N104:N105, N103, F104:F105),0)</f>
        <v>5362</v>
      </c>
      <c r="G106" s="22"/>
      <c r="H106" s="25">
        <f>TRUNC(SUMIF(N104:N105, N103, H104:H105),0)</f>
        <v>9710</v>
      </c>
      <c r="I106" s="22"/>
      <c r="J106" s="25">
        <f>TRUNC(SUMIF(N104:N105, N103, J104:J105),0)</f>
        <v>194</v>
      </c>
      <c r="K106" s="22"/>
      <c r="L106" s="25">
        <f>F106+H106+J106</f>
        <v>15266</v>
      </c>
      <c r="M106" s="19" t="s">
        <v>52</v>
      </c>
      <c r="N106" s="1" t="s">
        <v>73</v>
      </c>
      <c r="O106" s="1" t="s">
        <v>73</v>
      </c>
      <c r="P106" s="1" t="s">
        <v>52</v>
      </c>
      <c r="Q106" s="1" t="s">
        <v>52</v>
      </c>
      <c r="R106" s="1" t="s">
        <v>52</v>
      </c>
      <c r="AV106" s="1" t="s">
        <v>52</v>
      </c>
      <c r="AW106" s="1" t="s">
        <v>52</v>
      </c>
      <c r="AX106" s="1" t="s">
        <v>52</v>
      </c>
      <c r="AY106" s="1" t="s">
        <v>52</v>
      </c>
      <c r="AZ106" s="1" t="s">
        <v>52</v>
      </c>
    </row>
    <row r="107" spans="1:52" ht="30" customHeight="1" x14ac:dyDescent="0.3">
      <c r="A107" s="20"/>
      <c r="B107" s="20"/>
      <c r="C107" s="20"/>
      <c r="D107" s="20"/>
      <c r="E107" s="22"/>
      <c r="F107" s="25"/>
      <c r="G107" s="22"/>
      <c r="H107" s="25"/>
      <c r="I107" s="22"/>
      <c r="J107" s="25"/>
      <c r="K107" s="22"/>
      <c r="L107" s="25"/>
      <c r="M107" s="20"/>
    </row>
    <row r="108" spans="1:52" ht="30" customHeight="1" x14ac:dyDescent="0.3">
      <c r="A108" s="16" t="s">
        <v>652</v>
      </c>
      <c r="B108" s="17"/>
      <c r="C108" s="17"/>
      <c r="D108" s="17"/>
      <c r="E108" s="21"/>
      <c r="F108" s="24"/>
      <c r="G108" s="21"/>
      <c r="H108" s="24"/>
      <c r="I108" s="21"/>
      <c r="J108" s="24"/>
      <c r="K108" s="21"/>
      <c r="L108" s="24"/>
      <c r="M108" s="18"/>
      <c r="N108" s="1" t="s">
        <v>219</v>
      </c>
    </row>
    <row r="109" spans="1:52" ht="30" customHeight="1" x14ac:dyDescent="0.3">
      <c r="A109" s="19" t="s">
        <v>653</v>
      </c>
      <c r="B109" s="19" t="s">
        <v>654</v>
      </c>
      <c r="C109" s="19" t="s">
        <v>411</v>
      </c>
      <c r="D109" s="20">
        <v>1.01</v>
      </c>
      <c r="E109" s="22">
        <f>단가대비표!O57</f>
        <v>26400</v>
      </c>
      <c r="F109" s="25">
        <f>TRUNC(E109*D109,1)</f>
        <v>26664</v>
      </c>
      <c r="G109" s="22">
        <f>단가대비표!P57</f>
        <v>0</v>
      </c>
      <c r="H109" s="25">
        <f>TRUNC(G109*D109,1)</f>
        <v>0</v>
      </c>
      <c r="I109" s="22">
        <f>단가대비표!V57</f>
        <v>0</v>
      </c>
      <c r="J109" s="25">
        <f>TRUNC(I109*D109,1)</f>
        <v>0</v>
      </c>
      <c r="K109" s="22">
        <f t="shared" ref="K109:L113" si="10">TRUNC(E109+G109+I109,1)</f>
        <v>26400</v>
      </c>
      <c r="L109" s="25">
        <f t="shared" si="10"/>
        <v>26664</v>
      </c>
      <c r="M109" s="19" t="s">
        <v>655</v>
      </c>
      <c r="N109" s="1" t="s">
        <v>219</v>
      </c>
      <c r="O109" s="1" t="s">
        <v>656</v>
      </c>
      <c r="P109" s="1" t="s">
        <v>64</v>
      </c>
      <c r="Q109" s="1" t="s">
        <v>64</v>
      </c>
      <c r="R109" s="1" t="s">
        <v>63</v>
      </c>
      <c r="AV109" s="1" t="s">
        <v>52</v>
      </c>
      <c r="AW109" s="1" t="s">
        <v>657</v>
      </c>
      <c r="AX109" s="1" t="s">
        <v>52</v>
      </c>
      <c r="AY109" s="1" t="s">
        <v>52</v>
      </c>
      <c r="AZ109" s="1" t="s">
        <v>52</v>
      </c>
    </row>
    <row r="110" spans="1:52" ht="30" customHeight="1" x14ac:dyDescent="0.3">
      <c r="A110" s="19" t="s">
        <v>170</v>
      </c>
      <c r="B110" s="19" t="s">
        <v>658</v>
      </c>
      <c r="C110" s="19" t="s">
        <v>68</v>
      </c>
      <c r="D110" s="20">
        <v>1</v>
      </c>
      <c r="E110" s="22">
        <f>일위대가목록!E57</f>
        <v>0</v>
      </c>
      <c r="F110" s="25">
        <f>TRUNC(E110*D110,1)</f>
        <v>0</v>
      </c>
      <c r="G110" s="22">
        <f>일위대가목록!F57</f>
        <v>22802</v>
      </c>
      <c r="H110" s="25">
        <f>TRUNC(G110*D110,1)</f>
        <v>22802</v>
      </c>
      <c r="I110" s="22">
        <f>일위대가목록!G57</f>
        <v>0</v>
      </c>
      <c r="J110" s="25">
        <f>TRUNC(I110*D110,1)</f>
        <v>0</v>
      </c>
      <c r="K110" s="22">
        <f t="shared" si="10"/>
        <v>22802</v>
      </c>
      <c r="L110" s="25">
        <f t="shared" si="10"/>
        <v>22802</v>
      </c>
      <c r="M110" s="19" t="s">
        <v>659</v>
      </c>
      <c r="N110" s="1" t="s">
        <v>219</v>
      </c>
      <c r="O110" s="1" t="s">
        <v>660</v>
      </c>
      <c r="P110" s="1" t="s">
        <v>63</v>
      </c>
      <c r="Q110" s="1" t="s">
        <v>64</v>
      </c>
      <c r="R110" s="1" t="s">
        <v>64</v>
      </c>
      <c r="AV110" s="1" t="s">
        <v>52</v>
      </c>
      <c r="AW110" s="1" t="s">
        <v>661</v>
      </c>
      <c r="AX110" s="1" t="s">
        <v>52</v>
      </c>
      <c r="AY110" s="1" t="s">
        <v>52</v>
      </c>
      <c r="AZ110" s="1" t="s">
        <v>52</v>
      </c>
    </row>
    <row r="111" spans="1:52" ht="30" customHeight="1" x14ac:dyDescent="0.3">
      <c r="A111" s="19" t="s">
        <v>570</v>
      </c>
      <c r="B111" s="19" t="s">
        <v>166</v>
      </c>
      <c r="C111" s="19" t="s">
        <v>524</v>
      </c>
      <c r="D111" s="20">
        <v>2</v>
      </c>
      <c r="E111" s="22">
        <f>일위대가목록!E15</f>
        <v>312</v>
      </c>
      <c r="F111" s="25">
        <f>TRUNC(E111*D111,1)</f>
        <v>624</v>
      </c>
      <c r="G111" s="22">
        <f>일위대가목록!F15</f>
        <v>0</v>
      </c>
      <c r="H111" s="25">
        <f>TRUNC(G111*D111,1)</f>
        <v>0</v>
      </c>
      <c r="I111" s="22">
        <f>일위대가목록!G15</f>
        <v>0</v>
      </c>
      <c r="J111" s="25">
        <f>TRUNC(I111*D111,1)</f>
        <v>0</v>
      </c>
      <c r="K111" s="22">
        <f t="shared" si="10"/>
        <v>312</v>
      </c>
      <c r="L111" s="25">
        <f t="shared" si="10"/>
        <v>624</v>
      </c>
      <c r="M111" s="19" t="s">
        <v>167</v>
      </c>
      <c r="N111" s="1" t="s">
        <v>219</v>
      </c>
      <c r="O111" s="1" t="s">
        <v>168</v>
      </c>
      <c r="P111" s="1" t="s">
        <v>63</v>
      </c>
      <c r="Q111" s="1" t="s">
        <v>64</v>
      </c>
      <c r="R111" s="1" t="s">
        <v>64</v>
      </c>
      <c r="AV111" s="1" t="s">
        <v>52</v>
      </c>
      <c r="AW111" s="1" t="s">
        <v>662</v>
      </c>
      <c r="AX111" s="1" t="s">
        <v>52</v>
      </c>
      <c r="AY111" s="1" t="s">
        <v>52</v>
      </c>
      <c r="AZ111" s="1" t="s">
        <v>52</v>
      </c>
    </row>
    <row r="112" spans="1:52" ht="30" customHeight="1" x14ac:dyDescent="0.3">
      <c r="A112" s="19" t="s">
        <v>663</v>
      </c>
      <c r="B112" s="19" t="s">
        <v>664</v>
      </c>
      <c r="C112" s="19" t="s">
        <v>365</v>
      </c>
      <c r="D112" s="20">
        <v>1.502</v>
      </c>
      <c r="E112" s="22">
        <f>단가대비표!O20</f>
        <v>3686</v>
      </c>
      <c r="F112" s="25">
        <f>TRUNC(E112*D112,1)</f>
        <v>5536.3</v>
      </c>
      <c r="G112" s="22">
        <f>단가대비표!P20</f>
        <v>0</v>
      </c>
      <c r="H112" s="25">
        <f>TRUNC(G112*D112,1)</f>
        <v>0</v>
      </c>
      <c r="I112" s="22">
        <f>단가대비표!V20</f>
        <v>0</v>
      </c>
      <c r="J112" s="25">
        <f>TRUNC(I112*D112,1)</f>
        <v>0</v>
      </c>
      <c r="K112" s="22">
        <f t="shared" si="10"/>
        <v>3686</v>
      </c>
      <c r="L112" s="25">
        <f t="shared" si="10"/>
        <v>5536.3</v>
      </c>
      <c r="M112" s="19" t="s">
        <v>52</v>
      </c>
      <c r="N112" s="1" t="s">
        <v>219</v>
      </c>
      <c r="O112" s="1" t="s">
        <v>665</v>
      </c>
      <c r="P112" s="1" t="s">
        <v>64</v>
      </c>
      <c r="Q112" s="1" t="s">
        <v>64</v>
      </c>
      <c r="R112" s="1" t="s">
        <v>63</v>
      </c>
      <c r="AV112" s="1" t="s">
        <v>52</v>
      </c>
      <c r="AW112" s="1" t="s">
        <v>666</v>
      </c>
      <c r="AX112" s="1" t="s">
        <v>52</v>
      </c>
      <c r="AY112" s="1" t="s">
        <v>52</v>
      </c>
      <c r="AZ112" s="1" t="s">
        <v>52</v>
      </c>
    </row>
    <row r="113" spans="1:52" ht="30" customHeight="1" x14ac:dyDescent="0.3">
      <c r="A113" s="19" t="s">
        <v>667</v>
      </c>
      <c r="B113" s="19" t="s">
        <v>668</v>
      </c>
      <c r="C113" s="19" t="s">
        <v>365</v>
      </c>
      <c r="D113" s="20">
        <v>1.365</v>
      </c>
      <c r="E113" s="22">
        <f>일위대가목록!E58</f>
        <v>136</v>
      </c>
      <c r="F113" s="25">
        <f>TRUNC(E113*D113,1)</f>
        <v>185.6</v>
      </c>
      <c r="G113" s="22">
        <f>일위대가목록!F58</f>
        <v>6840</v>
      </c>
      <c r="H113" s="25">
        <f>TRUNC(G113*D113,1)</f>
        <v>9336.6</v>
      </c>
      <c r="I113" s="22">
        <f>일위대가목록!G58</f>
        <v>273</v>
      </c>
      <c r="J113" s="25">
        <f>TRUNC(I113*D113,1)</f>
        <v>372.6</v>
      </c>
      <c r="K113" s="22">
        <f t="shared" si="10"/>
        <v>7249</v>
      </c>
      <c r="L113" s="25">
        <f t="shared" si="10"/>
        <v>9894.7999999999993</v>
      </c>
      <c r="M113" s="19" t="s">
        <v>669</v>
      </c>
      <c r="N113" s="1" t="s">
        <v>219</v>
      </c>
      <c r="O113" s="1" t="s">
        <v>670</v>
      </c>
      <c r="P113" s="1" t="s">
        <v>63</v>
      </c>
      <c r="Q113" s="1" t="s">
        <v>64</v>
      </c>
      <c r="R113" s="1" t="s">
        <v>64</v>
      </c>
      <c r="AV113" s="1" t="s">
        <v>52</v>
      </c>
      <c r="AW113" s="1" t="s">
        <v>671</v>
      </c>
      <c r="AX113" s="1" t="s">
        <v>52</v>
      </c>
      <c r="AY113" s="1" t="s">
        <v>52</v>
      </c>
      <c r="AZ113" s="1" t="s">
        <v>52</v>
      </c>
    </row>
    <row r="114" spans="1:52" ht="30" customHeight="1" x14ac:dyDescent="0.3">
      <c r="A114" s="19" t="s">
        <v>508</v>
      </c>
      <c r="B114" s="19" t="s">
        <v>52</v>
      </c>
      <c r="C114" s="19" t="s">
        <v>52</v>
      </c>
      <c r="D114" s="20"/>
      <c r="E114" s="22"/>
      <c r="F114" s="25">
        <f>TRUNC(SUMIF(N109:N113, N108, F109:F113),0)</f>
        <v>33009</v>
      </c>
      <c r="G114" s="22"/>
      <c r="H114" s="25">
        <f>TRUNC(SUMIF(N109:N113, N108, H109:H113),0)</f>
        <v>32138</v>
      </c>
      <c r="I114" s="22"/>
      <c r="J114" s="25">
        <f>TRUNC(SUMIF(N109:N113, N108, J109:J113),0)</f>
        <v>372</v>
      </c>
      <c r="K114" s="22"/>
      <c r="L114" s="25">
        <f>F114+H114+J114</f>
        <v>65519</v>
      </c>
      <c r="M114" s="19" t="s">
        <v>52</v>
      </c>
      <c r="N114" s="1" t="s">
        <v>73</v>
      </c>
      <c r="O114" s="1" t="s">
        <v>73</v>
      </c>
      <c r="P114" s="1" t="s">
        <v>52</v>
      </c>
      <c r="Q114" s="1" t="s">
        <v>52</v>
      </c>
      <c r="R114" s="1" t="s">
        <v>52</v>
      </c>
      <c r="AV114" s="1" t="s">
        <v>52</v>
      </c>
      <c r="AW114" s="1" t="s">
        <v>52</v>
      </c>
      <c r="AX114" s="1" t="s">
        <v>52</v>
      </c>
      <c r="AY114" s="1" t="s">
        <v>52</v>
      </c>
      <c r="AZ114" s="1" t="s">
        <v>52</v>
      </c>
    </row>
    <row r="115" spans="1:52" ht="30" customHeight="1" x14ac:dyDescent="0.3">
      <c r="A115" s="20"/>
      <c r="B115" s="20"/>
      <c r="C115" s="20"/>
      <c r="D115" s="20"/>
      <c r="E115" s="22"/>
      <c r="F115" s="25"/>
      <c r="G115" s="22"/>
      <c r="H115" s="25"/>
      <c r="I115" s="22"/>
      <c r="J115" s="25"/>
      <c r="K115" s="22"/>
      <c r="L115" s="25"/>
      <c r="M115" s="20"/>
    </row>
    <row r="116" spans="1:52" ht="30" customHeight="1" x14ac:dyDescent="0.3">
      <c r="A116" s="16" t="s">
        <v>672</v>
      </c>
      <c r="B116" s="17"/>
      <c r="C116" s="17"/>
      <c r="D116" s="17"/>
      <c r="E116" s="21"/>
      <c r="F116" s="24"/>
      <c r="G116" s="21"/>
      <c r="H116" s="24"/>
      <c r="I116" s="21"/>
      <c r="J116" s="24"/>
      <c r="K116" s="21"/>
      <c r="L116" s="24"/>
      <c r="M116" s="18"/>
      <c r="N116" s="1" t="s">
        <v>224</v>
      </c>
    </row>
    <row r="117" spans="1:52" ht="30" customHeight="1" x14ac:dyDescent="0.3">
      <c r="A117" s="19" t="s">
        <v>673</v>
      </c>
      <c r="B117" s="19" t="s">
        <v>674</v>
      </c>
      <c r="C117" s="19" t="s">
        <v>524</v>
      </c>
      <c r="D117" s="20">
        <v>0.72</v>
      </c>
      <c r="E117" s="22">
        <f>단가대비표!O58</f>
        <v>2670</v>
      </c>
      <c r="F117" s="25">
        <f t="shared" ref="F117:F123" si="11">TRUNC(E117*D117,1)</f>
        <v>1922.4</v>
      </c>
      <c r="G117" s="22">
        <f>단가대비표!P58</f>
        <v>0</v>
      </c>
      <c r="H117" s="25">
        <f t="shared" ref="H117:H123" si="12">TRUNC(G117*D117,1)</f>
        <v>0</v>
      </c>
      <c r="I117" s="22">
        <f>단가대비표!V58</f>
        <v>0</v>
      </c>
      <c r="J117" s="25">
        <f t="shared" ref="J117:J123" si="13">TRUNC(I117*D117,1)</f>
        <v>0</v>
      </c>
      <c r="K117" s="22">
        <f t="shared" ref="K117:L123" si="14">TRUNC(E117+G117+I117,1)</f>
        <v>2670</v>
      </c>
      <c r="L117" s="25">
        <f t="shared" si="14"/>
        <v>1922.4</v>
      </c>
      <c r="M117" s="19" t="s">
        <v>52</v>
      </c>
      <c r="N117" s="1" t="s">
        <v>224</v>
      </c>
      <c r="O117" s="1" t="s">
        <v>675</v>
      </c>
      <c r="P117" s="1" t="s">
        <v>64</v>
      </c>
      <c r="Q117" s="1" t="s">
        <v>64</v>
      </c>
      <c r="R117" s="1" t="s">
        <v>63</v>
      </c>
      <c r="AV117" s="1" t="s">
        <v>52</v>
      </c>
      <c r="AW117" s="1" t="s">
        <v>676</v>
      </c>
      <c r="AX117" s="1" t="s">
        <v>52</v>
      </c>
      <c r="AY117" s="1" t="s">
        <v>52</v>
      </c>
      <c r="AZ117" s="1" t="s">
        <v>52</v>
      </c>
    </row>
    <row r="118" spans="1:52" ht="30" customHeight="1" x14ac:dyDescent="0.3">
      <c r="A118" s="19" t="s">
        <v>677</v>
      </c>
      <c r="B118" s="19" t="s">
        <v>678</v>
      </c>
      <c r="C118" s="19" t="s">
        <v>524</v>
      </c>
      <c r="D118" s="20">
        <v>2.02</v>
      </c>
      <c r="E118" s="22">
        <f>단가대비표!O59</f>
        <v>3140</v>
      </c>
      <c r="F118" s="25">
        <f t="shared" si="11"/>
        <v>6342.8</v>
      </c>
      <c r="G118" s="22">
        <f>단가대비표!P59</f>
        <v>0</v>
      </c>
      <c r="H118" s="25">
        <f t="shared" si="12"/>
        <v>0</v>
      </c>
      <c r="I118" s="22">
        <f>단가대비표!V59</f>
        <v>0</v>
      </c>
      <c r="J118" s="25">
        <f t="shared" si="13"/>
        <v>0</v>
      </c>
      <c r="K118" s="22">
        <f t="shared" si="14"/>
        <v>3140</v>
      </c>
      <c r="L118" s="25">
        <f t="shared" si="14"/>
        <v>6342.8</v>
      </c>
      <c r="M118" s="19" t="s">
        <v>52</v>
      </c>
      <c r="N118" s="1" t="s">
        <v>224</v>
      </c>
      <c r="O118" s="1" t="s">
        <v>679</v>
      </c>
      <c r="P118" s="1" t="s">
        <v>64</v>
      </c>
      <c r="Q118" s="1" t="s">
        <v>64</v>
      </c>
      <c r="R118" s="1" t="s">
        <v>63</v>
      </c>
      <c r="V118">
        <v>1</v>
      </c>
      <c r="AV118" s="1" t="s">
        <v>52</v>
      </c>
      <c r="AW118" s="1" t="s">
        <v>680</v>
      </c>
      <c r="AX118" s="1" t="s">
        <v>52</v>
      </c>
      <c r="AY118" s="1" t="s">
        <v>52</v>
      </c>
      <c r="AZ118" s="1" t="s">
        <v>52</v>
      </c>
    </row>
    <row r="119" spans="1:52" ht="30" customHeight="1" x14ac:dyDescent="0.3">
      <c r="A119" s="19" t="s">
        <v>681</v>
      </c>
      <c r="B119" s="19" t="s">
        <v>682</v>
      </c>
      <c r="C119" s="19" t="s">
        <v>411</v>
      </c>
      <c r="D119" s="20">
        <v>2.62</v>
      </c>
      <c r="E119" s="22">
        <f>단가대비표!O60</f>
        <v>500</v>
      </c>
      <c r="F119" s="25">
        <f t="shared" si="11"/>
        <v>1310</v>
      </c>
      <c r="G119" s="22">
        <f>단가대비표!P60</f>
        <v>0</v>
      </c>
      <c r="H119" s="25">
        <f t="shared" si="12"/>
        <v>0</v>
      </c>
      <c r="I119" s="22">
        <f>단가대비표!V60</f>
        <v>0</v>
      </c>
      <c r="J119" s="25">
        <f t="shared" si="13"/>
        <v>0</v>
      </c>
      <c r="K119" s="22">
        <f t="shared" si="14"/>
        <v>500</v>
      </c>
      <c r="L119" s="25">
        <f t="shared" si="14"/>
        <v>1310</v>
      </c>
      <c r="M119" s="19" t="s">
        <v>52</v>
      </c>
      <c r="N119" s="1" t="s">
        <v>224</v>
      </c>
      <c r="O119" s="1" t="s">
        <v>683</v>
      </c>
      <c r="P119" s="1" t="s">
        <v>64</v>
      </c>
      <c r="Q119" s="1" t="s">
        <v>64</v>
      </c>
      <c r="R119" s="1" t="s">
        <v>63</v>
      </c>
      <c r="V119">
        <v>1</v>
      </c>
      <c r="AV119" s="1" t="s">
        <v>52</v>
      </c>
      <c r="AW119" s="1" t="s">
        <v>684</v>
      </c>
      <c r="AX119" s="1" t="s">
        <v>52</v>
      </c>
      <c r="AY119" s="1" t="s">
        <v>52</v>
      </c>
      <c r="AZ119" s="1" t="s">
        <v>52</v>
      </c>
    </row>
    <row r="120" spans="1:52" ht="30" customHeight="1" x14ac:dyDescent="0.3">
      <c r="A120" s="19" t="s">
        <v>685</v>
      </c>
      <c r="B120" s="19" t="s">
        <v>686</v>
      </c>
      <c r="C120" s="19" t="s">
        <v>524</v>
      </c>
      <c r="D120" s="20">
        <v>0.47</v>
      </c>
      <c r="E120" s="22">
        <f>단가대비표!O61</f>
        <v>1410</v>
      </c>
      <c r="F120" s="25">
        <f t="shared" si="11"/>
        <v>662.7</v>
      </c>
      <c r="G120" s="22">
        <f>단가대비표!P61</f>
        <v>0</v>
      </c>
      <c r="H120" s="25">
        <f t="shared" si="12"/>
        <v>0</v>
      </c>
      <c r="I120" s="22">
        <f>단가대비표!V61</f>
        <v>0</v>
      </c>
      <c r="J120" s="25">
        <f t="shared" si="13"/>
        <v>0</v>
      </c>
      <c r="K120" s="22">
        <f t="shared" si="14"/>
        <v>1410</v>
      </c>
      <c r="L120" s="25">
        <f t="shared" si="14"/>
        <v>662.7</v>
      </c>
      <c r="M120" s="19" t="s">
        <v>52</v>
      </c>
      <c r="N120" s="1" t="s">
        <v>224</v>
      </c>
      <c r="O120" s="1" t="s">
        <v>687</v>
      </c>
      <c r="P120" s="1" t="s">
        <v>64</v>
      </c>
      <c r="Q120" s="1" t="s">
        <v>64</v>
      </c>
      <c r="R120" s="1" t="s">
        <v>63</v>
      </c>
      <c r="V120">
        <v>1</v>
      </c>
      <c r="AV120" s="1" t="s">
        <v>52</v>
      </c>
      <c r="AW120" s="1" t="s">
        <v>688</v>
      </c>
      <c r="AX120" s="1" t="s">
        <v>52</v>
      </c>
      <c r="AY120" s="1" t="s">
        <v>52</v>
      </c>
      <c r="AZ120" s="1" t="s">
        <v>52</v>
      </c>
    </row>
    <row r="121" spans="1:52" ht="30" customHeight="1" x14ac:dyDescent="0.3">
      <c r="A121" s="19" t="s">
        <v>689</v>
      </c>
      <c r="B121" s="19" t="s">
        <v>690</v>
      </c>
      <c r="C121" s="19" t="s">
        <v>411</v>
      </c>
      <c r="D121" s="20">
        <v>1.17</v>
      </c>
      <c r="E121" s="22">
        <f>단가대비표!O44</f>
        <v>370</v>
      </c>
      <c r="F121" s="25">
        <f t="shared" si="11"/>
        <v>432.9</v>
      </c>
      <c r="G121" s="22">
        <f>단가대비표!P44</f>
        <v>0</v>
      </c>
      <c r="H121" s="25">
        <f t="shared" si="12"/>
        <v>0</v>
      </c>
      <c r="I121" s="22">
        <f>단가대비표!V44</f>
        <v>0</v>
      </c>
      <c r="J121" s="25">
        <f t="shared" si="13"/>
        <v>0</v>
      </c>
      <c r="K121" s="22">
        <f t="shared" si="14"/>
        <v>370</v>
      </c>
      <c r="L121" s="25">
        <f t="shared" si="14"/>
        <v>432.9</v>
      </c>
      <c r="M121" s="19" t="s">
        <v>52</v>
      </c>
      <c r="N121" s="1" t="s">
        <v>224</v>
      </c>
      <c r="O121" s="1" t="s">
        <v>691</v>
      </c>
      <c r="P121" s="1" t="s">
        <v>64</v>
      </c>
      <c r="Q121" s="1" t="s">
        <v>64</v>
      </c>
      <c r="R121" s="1" t="s">
        <v>63</v>
      </c>
      <c r="V121">
        <v>1</v>
      </c>
      <c r="AV121" s="1" t="s">
        <v>52</v>
      </c>
      <c r="AW121" s="1" t="s">
        <v>692</v>
      </c>
      <c r="AX121" s="1" t="s">
        <v>52</v>
      </c>
      <c r="AY121" s="1" t="s">
        <v>52</v>
      </c>
      <c r="AZ121" s="1" t="s">
        <v>52</v>
      </c>
    </row>
    <row r="122" spans="1:52" ht="30" customHeight="1" x14ac:dyDescent="0.3">
      <c r="A122" s="19" t="s">
        <v>693</v>
      </c>
      <c r="B122" s="19" t="s">
        <v>694</v>
      </c>
      <c r="C122" s="19" t="s">
        <v>436</v>
      </c>
      <c r="D122" s="20">
        <v>1</v>
      </c>
      <c r="E122" s="22">
        <f>TRUNC(SUMIF(V117:V123, RIGHTB(O122, 1), F117:F123)*U122, 2)</f>
        <v>437.42</v>
      </c>
      <c r="F122" s="25">
        <f t="shared" si="11"/>
        <v>437.4</v>
      </c>
      <c r="G122" s="22">
        <v>0</v>
      </c>
      <c r="H122" s="25">
        <f t="shared" si="12"/>
        <v>0</v>
      </c>
      <c r="I122" s="22">
        <v>0</v>
      </c>
      <c r="J122" s="25">
        <f t="shared" si="13"/>
        <v>0</v>
      </c>
      <c r="K122" s="22">
        <f t="shared" si="14"/>
        <v>437.4</v>
      </c>
      <c r="L122" s="25">
        <f t="shared" si="14"/>
        <v>437.4</v>
      </c>
      <c r="M122" s="19" t="s">
        <v>52</v>
      </c>
      <c r="N122" s="1" t="s">
        <v>224</v>
      </c>
      <c r="O122" s="1" t="s">
        <v>441</v>
      </c>
      <c r="P122" s="1" t="s">
        <v>64</v>
      </c>
      <c r="Q122" s="1" t="s">
        <v>64</v>
      </c>
      <c r="R122" s="1" t="s">
        <v>64</v>
      </c>
      <c r="S122">
        <v>0</v>
      </c>
      <c r="T122">
        <v>0</v>
      </c>
      <c r="U122">
        <v>0.05</v>
      </c>
      <c r="AV122" s="1" t="s">
        <v>52</v>
      </c>
      <c r="AW122" s="1" t="s">
        <v>695</v>
      </c>
      <c r="AX122" s="1" t="s">
        <v>52</v>
      </c>
      <c r="AY122" s="1" t="s">
        <v>52</v>
      </c>
      <c r="AZ122" s="1" t="s">
        <v>52</v>
      </c>
    </row>
    <row r="123" spans="1:52" ht="30" customHeight="1" x14ac:dyDescent="0.3">
      <c r="A123" s="19" t="s">
        <v>696</v>
      </c>
      <c r="B123" s="19" t="s">
        <v>52</v>
      </c>
      <c r="C123" s="19" t="s">
        <v>594</v>
      </c>
      <c r="D123" s="20">
        <v>1</v>
      </c>
      <c r="E123" s="22">
        <f>일위대가목록!E59</f>
        <v>0</v>
      </c>
      <c r="F123" s="25">
        <f t="shared" si="11"/>
        <v>0</v>
      </c>
      <c r="G123" s="22">
        <f>일위대가목록!F59</f>
        <v>10366</v>
      </c>
      <c r="H123" s="25">
        <f t="shared" si="12"/>
        <v>10366</v>
      </c>
      <c r="I123" s="22">
        <f>일위대가목록!G59</f>
        <v>622</v>
      </c>
      <c r="J123" s="25">
        <f t="shared" si="13"/>
        <v>622</v>
      </c>
      <c r="K123" s="22">
        <f t="shared" si="14"/>
        <v>10988</v>
      </c>
      <c r="L123" s="25">
        <f t="shared" si="14"/>
        <v>10988</v>
      </c>
      <c r="M123" s="19" t="s">
        <v>697</v>
      </c>
      <c r="N123" s="1" t="s">
        <v>224</v>
      </c>
      <c r="O123" s="1" t="s">
        <v>698</v>
      </c>
      <c r="P123" s="1" t="s">
        <v>63</v>
      </c>
      <c r="Q123" s="1" t="s">
        <v>64</v>
      </c>
      <c r="R123" s="1" t="s">
        <v>64</v>
      </c>
      <c r="AV123" s="1" t="s">
        <v>52</v>
      </c>
      <c r="AW123" s="1" t="s">
        <v>699</v>
      </c>
      <c r="AX123" s="1" t="s">
        <v>52</v>
      </c>
      <c r="AY123" s="1" t="s">
        <v>52</v>
      </c>
      <c r="AZ123" s="1" t="s">
        <v>52</v>
      </c>
    </row>
    <row r="124" spans="1:52" ht="30" customHeight="1" x14ac:dyDescent="0.3">
      <c r="A124" s="19" t="s">
        <v>508</v>
      </c>
      <c r="B124" s="19" t="s">
        <v>52</v>
      </c>
      <c r="C124" s="19" t="s">
        <v>52</v>
      </c>
      <c r="D124" s="20"/>
      <c r="E124" s="22"/>
      <c r="F124" s="25">
        <f>TRUNC(SUMIF(N117:N123, N116, F117:F123),0)</f>
        <v>11108</v>
      </c>
      <c r="G124" s="22"/>
      <c r="H124" s="25">
        <f>TRUNC(SUMIF(N117:N123, N116, H117:H123),0)</f>
        <v>10366</v>
      </c>
      <c r="I124" s="22"/>
      <c r="J124" s="25">
        <f>TRUNC(SUMIF(N117:N123, N116, J117:J123),0)</f>
        <v>622</v>
      </c>
      <c r="K124" s="22"/>
      <c r="L124" s="25">
        <f>F124+H124+J124</f>
        <v>22096</v>
      </c>
      <c r="M124" s="19" t="s">
        <v>52</v>
      </c>
      <c r="N124" s="1" t="s">
        <v>73</v>
      </c>
      <c r="O124" s="1" t="s">
        <v>73</v>
      </c>
      <c r="P124" s="1" t="s">
        <v>52</v>
      </c>
      <c r="Q124" s="1" t="s">
        <v>52</v>
      </c>
      <c r="R124" s="1" t="s">
        <v>52</v>
      </c>
      <c r="AV124" s="1" t="s">
        <v>52</v>
      </c>
      <c r="AW124" s="1" t="s">
        <v>52</v>
      </c>
      <c r="AX124" s="1" t="s">
        <v>52</v>
      </c>
      <c r="AY124" s="1" t="s">
        <v>52</v>
      </c>
      <c r="AZ124" s="1" t="s">
        <v>52</v>
      </c>
    </row>
    <row r="125" spans="1:52" ht="30" customHeight="1" x14ac:dyDescent="0.3">
      <c r="A125" s="20"/>
      <c r="B125" s="20"/>
      <c r="C125" s="20"/>
      <c r="D125" s="20"/>
      <c r="E125" s="22"/>
      <c r="F125" s="25"/>
      <c r="G125" s="22"/>
      <c r="H125" s="25"/>
      <c r="I125" s="22"/>
      <c r="J125" s="25"/>
      <c r="K125" s="22"/>
      <c r="L125" s="25"/>
      <c r="M125" s="20"/>
    </row>
    <row r="126" spans="1:52" ht="30" customHeight="1" x14ac:dyDescent="0.3">
      <c r="A126" s="16" t="s">
        <v>700</v>
      </c>
      <c r="B126" s="17"/>
      <c r="C126" s="17"/>
      <c r="D126" s="17"/>
      <c r="E126" s="21"/>
      <c r="F126" s="24"/>
      <c r="G126" s="21"/>
      <c r="H126" s="24"/>
      <c r="I126" s="21"/>
      <c r="J126" s="24"/>
      <c r="K126" s="21"/>
      <c r="L126" s="24"/>
      <c r="M126" s="18"/>
      <c r="N126" s="1" t="s">
        <v>229</v>
      </c>
    </row>
    <row r="127" spans="1:52" ht="30" customHeight="1" x14ac:dyDescent="0.3">
      <c r="A127" s="19" t="s">
        <v>704</v>
      </c>
      <c r="B127" s="19" t="s">
        <v>702</v>
      </c>
      <c r="C127" s="19" t="s">
        <v>68</v>
      </c>
      <c r="D127" s="20">
        <v>1.03</v>
      </c>
      <c r="E127" s="22">
        <f>단가대비표!O10</f>
        <v>4828</v>
      </c>
      <c r="F127" s="25">
        <f>TRUNC(E127*D127,1)</f>
        <v>4972.8</v>
      </c>
      <c r="G127" s="22">
        <f>단가대비표!P10</f>
        <v>0</v>
      </c>
      <c r="H127" s="25">
        <f>TRUNC(G127*D127,1)</f>
        <v>0</v>
      </c>
      <c r="I127" s="22">
        <f>단가대비표!V10</f>
        <v>0</v>
      </c>
      <c r="J127" s="25">
        <f>TRUNC(I127*D127,1)</f>
        <v>0</v>
      </c>
      <c r="K127" s="22">
        <f>TRUNC(E127+G127+I127,1)</f>
        <v>4828</v>
      </c>
      <c r="L127" s="25">
        <f>TRUNC(F127+H127+J127,1)</f>
        <v>4972.8</v>
      </c>
      <c r="M127" s="19" t="s">
        <v>52</v>
      </c>
      <c r="N127" s="1" t="s">
        <v>229</v>
      </c>
      <c r="O127" s="1" t="s">
        <v>705</v>
      </c>
      <c r="P127" s="1" t="s">
        <v>64</v>
      </c>
      <c r="Q127" s="1" t="s">
        <v>64</v>
      </c>
      <c r="R127" s="1" t="s">
        <v>63</v>
      </c>
      <c r="AV127" s="1" t="s">
        <v>52</v>
      </c>
      <c r="AW127" s="1" t="s">
        <v>706</v>
      </c>
      <c r="AX127" s="1" t="s">
        <v>52</v>
      </c>
      <c r="AY127" s="1" t="s">
        <v>52</v>
      </c>
      <c r="AZ127" s="1" t="s">
        <v>52</v>
      </c>
    </row>
    <row r="128" spans="1:52" ht="30" customHeight="1" x14ac:dyDescent="0.3">
      <c r="A128" s="19" t="s">
        <v>707</v>
      </c>
      <c r="B128" s="19" t="s">
        <v>708</v>
      </c>
      <c r="C128" s="19" t="s">
        <v>68</v>
      </c>
      <c r="D128" s="20">
        <v>1</v>
      </c>
      <c r="E128" s="22">
        <f>일위대가목록!E60</f>
        <v>0</v>
      </c>
      <c r="F128" s="25">
        <f>TRUNC(E128*D128,1)</f>
        <v>0</v>
      </c>
      <c r="G128" s="22">
        <f>일위대가목록!F60</f>
        <v>18139</v>
      </c>
      <c r="H128" s="25">
        <f>TRUNC(G128*D128,1)</f>
        <v>18139</v>
      </c>
      <c r="I128" s="22">
        <f>일위대가목록!G60</f>
        <v>362</v>
      </c>
      <c r="J128" s="25">
        <f>TRUNC(I128*D128,1)</f>
        <v>362</v>
      </c>
      <c r="K128" s="22">
        <f>TRUNC(E128+G128+I128,1)</f>
        <v>18501</v>
      </c>
      <c r="L128" s="25">
        <f>TRUNC(F128+H128+J128,1)</f>
        <v>18501</v>
      </c>
      <c r="M128" s="19" t="s">
        <v>709</v>
      </c>
      <c r="N128" s="1" t="s">
        <v>229</v>
      </c>
      <c r="O128" s="1" t="s">
        <v>710</v>
      </c>
      <c r="P128" s="1" t="s">
        <v>63</v>
      </c>
      <c r="Q128" s="1" t="s">
        <v>64</v>
      </c>
      <c r="R128" s="1" t="s">
        <v>64</v>
      </c>
      <c r="AV128" s="1" t="s">
        <v>52</v>
      </c>
      <c r="AW128" s="1" t="s">
        <v>711</v>
      </c>
      <c r="AX128" s="1" t="s">
        <v>52</v>
      </c>
      <c r="AY128" s="1" t="s">
        <v>52</v>
      </c>
      <c r="AZ128" s="1" t="s">
        <v>52</v>
      </c>
    </row>
    <row r="129" spans="1:52" ht="30" customHeight="1" x14ac:dyDescent="0.3">
      <c r="A129" s="19" t="s">
        <v>508</v>
      </c>
      <c r="B129" s="19" t="s">
        <v>52</v>
      </c>
      <c r="C129" s="19" t="s">
        <v>52</v>
      </c>
      <c r="D129" s="20"/>
      <c r="E129" s="22"/>
      <c r="F129" s="25">
        <f>TRUNC(SUMIF(N127:N128, N126, F127:F128),0)</f>
        <v>4972</v>
      </c>
      <c r="G129" s="22"/>
      <c r="H129" s="25">
        <f>TRUNC(SUMIF(N127:N128, N126, H127:H128),0)</f>
        <v>18139</v>
      </c>
      <c r="I129" s="22"/>
      <c r="J129" s="25">
        <f>TRUNC(SUMIF(N127:N128, N126, J127:J128),0)</f>
        <v>362</v>
      </c>
      <c r="K129" s="22"/>
      <c r="L129" s="25">
        <f>F129+H129+J129</f>
        <v>23473</v>
      </c>
      <c r="M129" s="19" t="s">
        <v>52</v>
      </c>
      <c r="N129" s="1" t="s">
        <v>73</v>
      </c>
      <c r="O129" s="1" t="s">
        <v>73</v>
      </c>
      <c r="P129" s="1" t="s">
        <v>52</v>
      </c>
      <c r="Q129" s="1" t="s">
        <v>52</v>
      </c>
      <c r="R129" s="1" t="s">
        <v>52</v>
      </c>
      <c r="AV129" s="1" t="s">
        <v>52</v>
      </c>
      <c r="AW129" s="1" t="s">
        <v>52</v>
      </c>
      <c r="AX129" s="1" t="s">
        <v>52</v>
      </c>
      <c r="AY129" s="1" t="s">
        <v>52</v>
      </c>
      <c r="AZ129" s="1" t="s">
        <v>52</v>
      </c>
    </row>
    <row r="130" spans="1:52" ht="30" customHeight="1" x14ac:dyDescent="0.3">
      <c r="A130" s="20"/>
      <c r="B130" s="20"/>
      <c r="C130" s="20"/>
      <c r="D130" s="20"/>
      <c r="E130" s="22"/>
      <c r="F130" s="25"/>
      <c r="G130" s="22"/>
      <c r="H130" s="25"/>
      <c r="I130" s="22"/>
      <c r="J130" s="25"/>
      <c r="K130" s="22"/>
      <c r="L130" s="25"/>
      <c r="M130" s="20"/>
    </row>
    <row r="131" spans="1:52" ht="30" customHeight="1" x14ac:dyDescent="0.3">
      <c r="A131" s="16" t="s">
        <v>712</v>
      </c>
      <c r="B131" s="17"/>
      <c r="C131" s="17"/>
      <c r="D131" s="17"/>
      <c r="E131" s="21"/>
      <c r="F131" s="24"/>
      <c r="G131" s="21"/>
      <c r="H131" s="24"/>
      <c r="I131" s="21"/>
      <c r="J131" s="24"/>
      <c r="K131" s="21"/>
      <c r="L131" s="24"/>
      <c r="M131" s="18"/>
      <c r="N131" s="1" t="s">
        <v>234</v>
      </c>
    </row>
    <row r="132" spans="1:52" ht="30" customHeight="1" x14ac:dyDescent="0.3">
      <c r="A132" s="19" t="s">
        <v>714</v>
      </c>
      <c r="B132" s="19" t="s">
        <v>715</v>
      </c>
      <c r="C132" s="19" t="s">
        <v>68</v>
      </c>
      <c r="D132" s="20">
        <v>2.1</v>
      </c>
      <c r="E132" s="22">
        <f>단가대비표!O31</f>
        <v>2901.23</v>
      </c>
      <c r="F132" s="25">
        <f>TRUNC(E132*D132,1)</f>
        <v>6092.5</v>
      </c>
      <c r="G132" s="22">
        <f>단가대비표!P31</f>
        <v>0</v>
      </c>
      <c r="H132" s="25">
        <f>TRUNC(G132*D132,1)</f>
        <v>0</v>
      </c>
      <c r="I132" s="22">
        <f>단가대비표!V31</f>
        <v>0</v>
      </c>
      <c r="J132" s="25">
        <f>TRUNC(I132*D132,1)</f>
        <v>0</v>
      </c>
      <c r="K132" s="22">
        <f t="shared" ref="K132:L134" si="15">TRUNC(E132+G132+I132,1)</f>
        <v>2901.2</v>
      </c>
      <c r="L132" s="25">
        <f t="shared" si="15"/>
        <v>6092.5</v>
      </c>
      <c r="M132" s="19" t="s">
        <v>52</v>
      </c>
      <c r="N132" s="1" t="s">
        <v>234</v>
      </c>
      <c r="O132" s="1" t="s">
        <v>716</v>
      </c>
      <c r="P132" s="1" t="s">
        <v>64</v>
      </c>
      <c r="Q132" s="1" t="s">
        <v>64</v>
      </c>
      <c r="R132" s="1" t="s">
        <v>63</v>
      </c>
      <c r="V132">
        <v>1</v>
      </c>
      <c r="AV132" s="1" t="s">
        <v>52</v>
      </c>
      <c r="AW132" s="1" t="s">
        <v>717</v>
      </c>
      <c r="AX132" s="1" t="s">
        <v>52</v>
      </c>
      <c r="AY132" s="1" t="s">
        <v>52</v>
      </c>
      <c r="AZ132" s="1" t="s">
        <v>52</v>
      </c>
    </row>
    <row r="133" spans="1:52" ht="30" customHeight="1" x14ac:dyDescent="0.3">
      <c r="A133" s="19" t="s">
        <v>693</v>
      </c>
      <c r="B133" s="19" t="s">
        <v>718</v>
      </c>
      <c r="C133" s="19" t="s">
        <v>436</v>
      </c>
      <c r="D133" s="20">
        <v>1</v>
      </c>
      <c r="E133" s="22">
        <f>TRUNC(SUMIF(V132:V134, RIGHTB(O133, 1), F132:F134)*U133, 2)</f>
        <v>182.77</v>
      </c>
      <c r="F133" s="25">
        <f>TRUNC(E133*D133,1)</f>
        <v>182.7</v>
      </c>
      <c r="G133" s="22">
        <v>0</v>
      </c>
      <c r="H133" s="25">
        <f>TRUNC(G133*D133,1)</f>
        <v>0</v>
      </c>
      <c r="I133" s="22">
        <v>0</v>
      </c>
      <c r="J133" s="25">
        <f>TRUNC(I133*D133,1)</f>
        <v>0</v>
      </c>
      <c r="K133" s="22">
        <f t="shared" si="15"/>
        <v>182.7</v>
      </c>
      <c r="L133" s="25">
        <f t="shared" si="15"/>
        <v>182.7</v>
      </c>
      <c r="M133" s="19" t="s">
        <v>52</v>
      </c>
      <c r="N133" s="1" t="s">
        <v>234</v>
      </c>
      <c r="O133" s="1" t="s">
        <v>441</v>
      </c>
      <c r="P133" s="1" t="s">
        <v>64</v>
      </c>
      <c r="Q133" s="1" t="s">
        <v>64</v>
      </c>
      <c r="R133" s="1" t="s">
        <v>64</v>
      </c>
      <c r="S133">
        <v>0</v>
      </c>
      <c r="T133">
        <v>0</v>
      </c>
      <c r="U133">
        <v>0.03</v>
      </c>
      <c r="AV133" s="1" t="s">
        <v>52</v>
      </c>
      <c r="AW133" s="1" t="s">
        <v>719</v>
      </c>
      <c r="AX133" s="1" t="s">
        <v>52</v>
      </c>
      <c r="AY133" s="1" t="s">
        <v>52</v>
      </c>
      <c r="AZ133" s="1" t="s">
        <v>52</v>
      </c>
    </row>
    <row r="134" spans="1:52" ht="30" customHeight="1" x14ac:dyDescent="0.3">
      <c r="A134" s="19" t="s">
        <v>720</v>
      </c>
      <c r="B134" s="19" t="s">
        <v>721</v>
      </c>
      <c r="C134" s="19" t="s">
        <v>68</v>
      </c>
      <c r="D134" s="20">
        <v>1</v>
      </c>
      <c r="E134" s="22">
        <f>일위대가목록!E61</f>
        <v>0</v>
      </c>
      <c r="F134" s="25">
        <f>TRUNC(E134*D134,1)</f>
        <v>0</v>
      </c>
      <c r="G134" s="22">
        <f>일위대가목록!F61</f>
        <v>14834</v>
      </c>
      <c r="H134" s="25">
        <f>TRUNC(G134*D134,1)</f>
        <v>14834</v>
      </c>
      <c r="I134" s="22">
        <f>일위대가목록!G61</f>
        <v>148</v>
      </c>
      <c r="J134" s="25">
        <f>TRUNC(I134*D134,1)</f>
        <v>148</v>
      </c>
      <c r="K134" s="22">
        <f t="shared" si="15"/>
        <v>14982</v>
      </c>
      <c r="L134" s="25">
        <f t="shared" si="15"/>
        <v>14982</v>
      </c>
      <c r="M134" s="19" t="s">
        <v>722</v>
      </c>
      <c r="N134" s="1" t="s">
        <v>234</v>
      </c>
      <c r="O134" s="1" t="s">
        <v>723</v>
      </c>
      <c r="P134" s="1" t="s">
        <v>63</v>
      </c>
      <c r="Q134" s="1" t="s">
        <v>64</v>
      </c>
      <c r="R134" s="1" t="s">
        <v>64</v>
      </c>
      <c r="AV134" s="1" t="s">
        <v>52</v>
      </c>
      <c r="AW134" s="1" t="s">
        <v>724</v>
      </c>
      <c r="AX134" s="1" t="s">
        <v>52</v>
      </c>
      <c r="AY134" s="1" t="s">
        <v>52</v>
      </c>
      <c r="AZ134" s="1" t="s">
        <v>52</v>
      </c>
    </row>
    <row r="135" spans="1:52" ht="30" customHeight="1" x14ac:dyDescent="0.3">
      <c r="A135" s="19" t="s">
        <v>508</v>
      </c>
      <c r="B135" s="19" t="s">
        <v>52</v>
      </c>
      <c r="C135" s="19" t="s">
        <v>52</v>
      </c>
      <c r="D135" s="20"/>
      <c r="E135" s="22"/>
      <c r="F135" s="25">
        <f>TRUNC(SUMIF(N132:N134, N131, F132:F134),0)</f>
        <v>6275</v>
      </c>
      <c r="G135" s="22"/>
      <c r="H135" s="25">
        <f>TRUNC(SUMIF(N132:N134, N131, H132:H134),0)</f>
        <v>14834</v>
      </c>
      <c r="I135" s="22"/>
      <c r="J135" s="25">
        <f>TRUNC(SUMIF(N132:N134, N131, J132:J134),0)</f>
        <v>148</v>
      </c>
      <c r="K135" s="22"/>
      <c r="L135" s="25">
        <f>F135+H135+J135</f>
        <v>21257</v>
      </c>
      <c r="M135" s="19" t="s">
        <v>52</v>
      </c>
      <c r="N135" s="1" t="s">
        <v>73</v>
      </c>
      <c r="O135" s="1" t="s">
        <v>73</v>
      </c>
      <c r="P135" s="1" t="s">
        <v>52</v>
      </c>
      <c r="Q135" s="1" t="s">
        <v>52</v>
      </c>
      <c r="R135" s="1" t="s">
        <v>52</v>
      </c>
      <c r="AV135" s="1" t="s">
        <v>52</v>
      </c>
      <c r="AW135" s="1" t="s">
        <v>52</v>
      </c>
      <c r="AX135" s="1" t="s">
        <v>52</v>
      </c>
      <c r="AY135" s="1" t="s">
        <v>52</v>
      </c>
      <c r="AZ135" s="1" t="s">
        <v>52</v>
      </c>
    </row>
    <row r="136" spans="1:52" ht="30" customHeight="1" x14ac:dyDescent="0.3">
      <c r="A136" s="20"/>
      <c r="B136" s="20"/>
      <c r="C136" s="20"/>
      <c r="D136" s="20"/>
      <c r="E136" s="22"/>
      <c r="F136" s="25"/>
      <c r="G136" s="22"/>
      <c r="H136" s="25"/>
      <c r="I136" s="22"/>
      <c r="J136" s="25"/>
      <c r="K136" s="22"/>
      <c r="L136" s="25"/>
      <c r="M136" s="20"/>
    </row>
    <row r="137" spans="1:52" ht="30" customHeight="1" x14ac:dyDescent="0.3">
      <c r="A137" s="16" t="s">
        <v>725</v>
      </c>
      <c r="B137" s="17"/>
      <c r="C137" s="17"/>
      <c r="D137" s="17"/>
      <c r="E137" s="21"/>
      <c r="F137" s="24"/>
      <c r="G137" s="21"/>
      <c r="H137" s="24"/>
      <c r="I137" s="21"/>
      <c r="J137" s="24"/>
      <c r="K137" s="21"/>
      <c r="L137" s="24"/>
      <c r="M137" s="18"/>
      <c r="N137" s="1" t="s">
        <v>239</v>
      </c>
    </row>
    <row r="138" spans="1:52" ht="30" customHeight="1" x14ac:dyDescent="0.3">
      <c r="A138" s="19" t="s">
        <v>727</v>
      </c>
      <c r="B138" s="19" t="s">
        <v>728</v>
      </c>
      <c r="C138" s="19" t="s">
        <v>68</v>
      </c>
      <c r="D138" s="20">
        <v>1.03</v>
      </c>
      <c r="E138" s="22">
        <f>단가대비표!O9</f>
        <v>4316</v>
      </c>
      <c r="F138" s="25">
        <f>TRUNC(E138*D138,1)</f>
        <v>4445.3999999999996</v>
      </c>
      <c r="G138" s="22">
        <f>단가대비표!P9</f>
        <v>0</v>
      </c>
      <c r="H138" s="25">
        <f>TRUNC(G138*D138,1)</f>
        <v>0</v>
      </c>
      <c r="I138" s="22">
        <f>단가대비표!V9</f>
        <v>0</v>
      </c>
      <c r="J138" s="25">
        <f>TRUNC(I138*D138,1)</f>
        <v>0</v>
      </c>
      <c r="K138" s="22">
        <f>TRUNC(E138+G138+I138,1)</f>
        <v>4316</v>
      </c>
      <c r="L138" s="25">
        <f>TRUNC(F138+H138+J138,1)</f>
        <v>4445.3999999999996</v>
      </c>
      <c r="M138" s="19" t="s">
        <v>52</v>
      </c>
      <c r="N138" s="1" t="s">
        <v>239</v>
      </c>
      <c r="O138" s="1" t="s">
        <v>729</v>
      </c>
      <c r="P138" s="1" t="s">
        <v>64</v>
      </c>
      <c r="Q138" s="1" t="s">
        <v>64</v>
      </c>
      <c r="R138" s="1" t="s">
        <v>63</v>
      </c>
      <c r="AV138" s="1" t="s">
        <v>52</v>
      </c>
      <c r="AW138" s="1" t="s">
        <v>730</v>
      </c>
      <c r="AX138" s="1" t="s">
        <v>52</v>
      </c>
      <c r="AY138" s="1" t="s">
        <v>52</v>
      </c>
      <c r="AZ138" s="1" t="s">
        <v>52</v>
      </c>
    </row>
    <row r="139" spans="1:52" ht="30" customHeight="1" x14ac:dyDescent="0.3">
      <c r="A139" s="19" t="s">
        <v>707</v>
      </c>
      <c r="B139" s="19" t="s">
        <v>708</v>
      </c>
      <c r="C139" s="19" t="s">
        <v>68</v>
      </c>
      <c r="D139" s="20">
        <v>1</v>
      </c>
      <c r="E139" s="22">
        <f>일위대가목록!E60</f>
        <v>0</v>
      </c>
      <c r="F139" s="25">
        <f>TRUNC(E139*D139,1)</f>
        <v>0</v>
      </c>
      <c r="G139" s="22">
        <f>일위대가목록!F60</f>
        <v>18139</v>
      </c>
      <c r="H139" s="25">
        <f>TRUNC(G139*D139,1)</f>
        <v>18139</v>
      </c>
      <c r="I139" s="22">
        <f>일위대가목록!G60</f>
        <v>362</v>
      </c>
      <c r="J139" s="25">
        <f>TRUNC(I139*D139,1)</f>
        <v>362</v>
      </c>
      <c r="K139" s="22">
        <f>TRUNC(E139+G139+I139,1)</f>
        <v>18501</v>
      </c>
      <c r="L139" s="25">
        <f>TRUNC(F139+H139+J139,1)</f>
        <v>18501</v>
      </c>
      <c r="M139" s="19" t="s">
        <v>709</v>
      </c>
      <c r="N139" s="1" t="s">
        <v>239</v>
      </c>
      <c r="O139" s="1" t="s">
        <v>710</v>
      </c>
      <c r="P139" s="1" t="s">
        <v>63</v>
      </c>
      <c r="Q139" s="1" t="s">
        <v>64</v>
      </c>
      <c r="R139" s="1" t="s">
        <v>64</v>
      </c>
      <c r="AV139" s="1" t="s">
        <v>52</v>
      </c>
      <c r="AW139" s="1" t="s">
        <v>731</v>
      </c>
      <c r="AX139" s="1" t="s">
        <v>52</v>
      </c>
      <c r="AY139" s="1" t="s">
        <v>52</v>
      </c>
      <c r="AZ139" s="1" t="s">
        <v>52</v>
      </c>
    </row>
    <row r="140" spans="1:52" ht="30" customHeight="1" x14ac:dyDescent="0.3">
      <c r="A140" s="19" t="s">
        <v>508</v>
      </c>
      <c r="B140" s="19" t="s">
        <v>52</v>
      </c>
      <c r="C140" s="19" t="s">
        <v>52</v>
      </c>
      <c r="D140" s="20"/>
      <c r="E140" s="22"/>
      <c r="F140" s="25">
        <f>TRUNC(SUMIF(N138:N139, N137, F138:F139),0)</f>
        <v>4445</v>
      </c>
      <c r="G140" s="22"/>
      <c r="H140" s="25">
        <f>TRUNC(SUMIF(N138:N139, N137, H138:H139),0)</f>
        <v>18139</v>
      </c>
      <c r="I140" s="22"/>
      <c r="J140" s="25">
        <f>TRUNC(SUMIF(N138:N139, N137, J138:J139),0)</f>
        <v>362</v>
      </c>
      <c r="K140" s="22"/>
      <c r="L140" s="25">
        <f>F140+H140+J140</f>
        <v>22946</v>
      </c>
      <c r="M140" s="19" t="s">
        <v>52</v>
      </c>
      <c r="N140" s="1" t="s">
        <v>73</v>
      </c>
      <c r="O140" s="1" t="s">
        <v>73</v>
      </c>
      <c r="P140" s="1" t="s">
        <v>52</v>
      </c>
      <c r="Q140" s="1" t="s">
        <v>52</v>
      </c>
      <c r="R140" s="1" t="s">
        <v>52</v>
      </c>
      <c r="AV140" s="1" t="s">
        <v>52</v>
      </c>
      <c r="AW140" s="1" t="s">
        <v>52</v>
      </c>
      <c r="AX140" s="1" t="s">
        <v>52</v>
      </c>
      <c r="AY140" s="1" t="s">
        <v>52</v>
      </c>
      <c r="AZ140" s="1" t="s">
        <v>52</v>
      </c>
    </row>
    <row r="141" spans="1:52" ht="30" customHeight="1" x14ac:dyDescent="0.3">
      <c r="A141" s="20"/>
      <c r="B141" s="20"/>
      <c r="C141" s="20"/>
      <c r="D141" s="20"/>
      <c r="E141" s="22"/>
      <c r="F141" s="25"/>
      <c r="G141" s="22"/>
      <c r="H141" s="25"/>
      <c r="I141" s="22"/>
      <c r="J141" s="25"/>
      <c r="K141" s="22"/>
      <c r="L141" s="25"/>
      <c r="M141" s="20"/>
    </row>
    <row r="142" spans="1:52" ht="30" customHeight="1" x14ac:dyDescent="0.3">
      <c r="A142" s="16" t="s">
        <v>732</v>
      </c>
      <c r="B142" s="17"/>
      <c r="C142" s="17"/>
      <c r="D142" s="17"/>
      <c r="E142" s="21"/>
      <c r="F142" s="24"/>
      <c r="G142" s="21"/>
      <c r="H142" s="24"/>
      <c r="I142" s="21"/>
      <c r="J142" s="24"/>
      <c r="K142" s="21"/>
      <c r="L142" s="24"/>
      <c r="M142" s="18"/>
      <c r="N142" s="1" t="s">
        <v>285</v>
      </c>
    </row>
    <row r="143" spans="1:52" ht="30" customHeight="1" x14ac:dyDescent="0.3">
      <c r="A143" s="19" t="s">
        <v>733</v>
      </c>
      <c r="B143" s="19" t="s">
        <v>734</v>
      </c>
      <c r="C143" s="19" t="s">
        <v>365</v>
      </c>
      <c r="D143" s="20">
        <v>15.84</v>
      </c>
      <c r="E143" s="22">
        <f>단가대비표!O23</f>
        <v>729</v>
      </c>
      <c r="F143" s="25">
        <f>TRUNC(E143*D143,1)</f>
        <v>11547.3</v>
      </c>
      <c r="G143" s="22">
        <f>단가대비표!P23</f>
        <v>0</v>
      </c>
      <c r="H143" s="25">
        <f>TRUNC(G143*D143,1)</f>
        <v>0</v>
      </c>
      <c r="I143" s="22">
        <f>단가대비표!V23</f>
        <v>0</v>
      </c>
      <c r="J143" s="25">
        <f>TRUNC(I143*D143,1)</f>
        <v>0</v>
      </c>
      <c r="K143" s="22">
        <f>TRUNC(E143+G143+I143,1)</f>
        <v>729</v>
      </c>
      <c r="L143" s="25">
        <f>TRUNC(F143+H143+J143,1)</f>
        <v>11547.3</v>
      </c>
      <c r="M143" s="19" t="s">
        <v>52</v>
      </c>
      <c r="N143" s="1" t="s">
        <v>285</v>
      </c>
      <c r="O143" s="1" t="s">
        <v>735</v>
      </c>
      <c r="P143" s="1" t="s">
        <v>64</v>
      </c>
      <c r="Q143" s="1" t="s">
        <v>64</v>
      </c>
      <c r="R143" s="1" t="s">
        <v>63</v>
      </c>
      <c r="AV143" s="1" t="s">
        <v>52</v>
      </c>
      <c r="AW143" s="1" t="s">
        <v>736</v>
      </c>
      <c r="AX143" s="1" t="s">
        <v>52</v>
      </c>
      <c r="AY143" s="1" t="s">
        <v>52</v>
      </c>
      <c r="AZ143" s="1" t="s">
        <v>52</v>
      </c>
    </row>
    <row r="144" spans="1:52" ht="30" customHeight="1" x14ac:dyDescent="0.3">
      <c r="A144" s="19" t="s">
        <v>737</v>
      </c>
      <c r="B144" s="19" t="s">
        <v>738</v>
      </c>
      <c r="C144" s="19" t="s">
        <v>68</v>
      </c>
      <c r="D144" s="20">
        <v>1</v>
      </c>
      <c r="E144" s="22">
        <f>일위대가목록!E62</f>
        <v>0</v>
      </c>
      <c r="F144" s="25">
        <f>TRUNC(E144*D144,1)</f>
        <v>0</v>
      </c>
      <c r="G144" s="22">
        <f>일위대가목록!F62</f>
        <v>11432</v>
      </c>
      <c r="H144" s="25">
        <f>TRUNC(G144*D144,1)</f>
        <v>11432</v>
      </c>
      <c r="I144" s="22">
        <f>일위대가목록!G62</f>
        <v>228</v>
      </c>
      <c r="J144" s="25">
        <f>TRUNC(I144*D144,1)</f>
        <v>228</v>
      </c>
      <c r="K144" s="22">
        <f>TRUNC(E144+G144+I144,1)</f>
        <v>11660</v>
      </c>
      <c r="L144" s="25">
        <f>TRUNC(F144+H144+J144,1)</f>
        <v>11660</v>
      </c>
      <c r="M144" s="19" t="s">
        <v>739</v>
      </c>
      <c r="N144" s="1" t="s">
        <v>285</v>
      </c>
      <c r="O144" s="1" t="s">
        <v>740</v>
      </c>
      <c r="P144" s="1" t="s">
        <v>63</v>
      </c>
      <c r="Q144" s="1" t="s">
        <v>64</v>
      </c>
      <c r="R144" s="1" t="s">
        <v>64</v>
      </c>
      <c r="AV144" s="1" t="s">
        <v>52</v>
      </c>
      <c r="AW144" s="1" t="s">
        <v>741</v>
      </c>
      <c r="AX144" s="1" t="s">
        <v>52</v>
      </c>
      <c r="AY144" s="1" t="s">
        <v>52</v>
      </c>
      <c r="AZ144" s="1" t="s">
        <v>52</v>
      </c>
    </row>
    <row r="145" spans="1:52" ht="30" customHeight="1" x14ac:dyDescent="0.3">
      <c r="A145" s="19" t="s">
        <v>508</v>
      </c>
      <c r="B145" s="19" t="s">
        <v>52</v>
      </c>
      <c r="C145" s="19" t="s">
        <v>52</v>
      </c>
      <c r="D145" s="20"/>
      <c r="E145" s="22"/>
      <c r="F145" s="25">
        <f>TRUNC(SUMIF(N143:N144, N142, F143:F144),0)</f>
        <v>11547</v>
      </c>
      <c r="G145" s="22"/>
      <c r="H145" s="25">
        <f>TRUNC(SUMIF(N143:N144, N142, H143:H144),0)</f>
        <v>11432</v>
      </c>
      <c r="I145" s="22"/>
      <c r="J145" s="25">
        <f>TRUNC(SUMIF(N143:N144, N142, J143:J144),0)</f>
        <v>228</v>
      </c>
      <c r="K145" s="22"/>
      <c r="L145" s="25">
        <f>F145+H145+J145</f>
        <v>23207</v>
      </c>
      <c r="M145" s="19" t="s">
        <v>52</v>
      </c>
      <c r="N145" s="1" t="s">
        <v>73</v>
      </c>
      <c r="O145" s="1" t="s">
        <v>73</v>
      </c>
      <c r="P145" s="1" t="s">
        <v>52</v>
      </c>
      <c r="Q145" s="1" t="s">
        <v>52</v>
      </c>
      <c r="R145" s="1" t="s">
        <v>52</v>
      </c>
      <c r="AV145" s="1" t="s">
        <v>52</v>
      </c>
      <c r="AW145" s="1" t="s">
        <v>52</v>
      </c>
      <c r="AX145" s="1" t="s">
        <v>52</v>
      </c>
      <c r="AY145" s="1" t="s">
        <v>52</v>
      </c>
      <c r="AZ145" s="1" t="s">
        <v>52</v>
      </c>
    </row>
    <row r="146" spans="1:52" ht="30" customHeight="1" x14ac:dyDescent="0.3">
      <c r="A146" s="20"/>
      <c r="B146" s="20"/>
      <c r="C146" s="20"/>
      <c r="D146" s="20"/>
      <c r="E146" s="22"/>
      <c r="F146" s="25"/>
      <c r="G146" s="22"/>
      <c r="H146" s="25"/>
      <c r="I146" s="22"/>
      <c r="J146" s="25"/>
      <c r="K146" s="22"/>
      <c r="L146" s="25"/>
      <c r="M146" s="20"/>
    </row>
    <row r="147" spans="1:52" ht="30" customHeight="1" x14ac:dyDescent="0.3">
      <c r="A147" s="16" t="s">
        <v>742</v>
      </c>
      <c r="B147" s="17"/>
      <c r="C147" s="17"/>
      <c r="D147" s="17"/>
      <c r="E147" s="21"/>
      <c r="F147" s="24"/>
      <c r="G147" s="21"/>
      <c r="H147" s="24"/>
      <c r="I147" s="21"/>
      <c r="J147" s="24"/>
      <c r="K147" s="21"/>
      <c r="L147" s="24"/>
      <c r="M147" s="18"/>
      <c r="N147" s="1" t="s">
        <v>290</v>
      </c>
    </row>
    <row r="148" spans="1:52" ht="30" customHeight="1" x14ac:dyDescent="0.3">
      <c r="A148" s="19" t="s">
        <v>745</v>
      </c>
      <c r="B148" s="19" t="s">
        <v>746</v>
      </c>
      <c r="C148" s="19" t="s">
        <v>93</v>
      </c>
      <c r="D148" s="20">
        <v>1</v>
      </c>
      <c r="E148" s="22">
        <f>단가대비표!O28</f>
        <v>10000</v>
      </c>
      <c r="F148" s="25">
        <f>TRUNC(E148*D148,1)</f>
        <v>10000</v>
      </c>
      <c r="G148" s="22">
        <f>단가대비표!P28</f>
        <v>0</v>
      </c>
      <c r="H148" s="25">
        <f>TRUNC(G148*D148,1)</f>
        <v>0</v>
      </c>
      <c r="I148" s="22">
        <f>단가대비표!V28</f>
        <v>0</v>
      </c>
      <c r="J148" s="25">
        <f>TRUNC(I148*D148,1)</f>
        <v>0</v>
      </c>
      <c r="K148" s="22">
        <f t="shared" ref="K148:L152" si="16">TRUNC(E148+G148+I148,1)</f>
        <v>10000</v>
      </c>
      <c r="L148" s="25">
        <f t="shared" si="16"/>
        <v>10000</v>
      </c>
      <c r="M148" s="19" t="s">
        <v>52</v>
      </c>
      <c r="N148" s="1" t="s">
        <v>290</v>
      </c>
      <c r="O148" s="1" t="s">
        <v>747</v>
      </c>
      <c r="P148" s="1" t="s">
        <v>64</v>
      </c>
      <c r="Q148" s="1" t="s">
        <v>64</v>
      </c>
      <c r="R148" s="1" t="s">
        <v>63</v>
      </c>
      <c r="AV148" s="1" t="s">
        <v>52</v>
      </c>
      <c r="AW148" s="1" t="s">
        <v>748</v>
      </c>
      <c r="AX148" s="1" t="s">
        <v>52</v>
      </c>
      <c r="AY148" s="1" t="s">
        <v>52</v>
      </c>
      <c r="AZ148" s="1" t="s">
        <v>52</v>
      </c>
    </row>
    <row r="149" spans="1:52" ht="30" customHeight="1" x14ac:dyDescent="0.3">
      <c r="A149" s="19" t="s">
        <v>749</v>
      </c>
      <c r="B149" s="19" t="s">
        <v>750</v>
      </c>
      <c r="C149" s="19" t="s">
        <v>306</v>
      </c>
      <c r="D149" s="20">
        <v>3.3E-3</v>
      </c>
      <c r="E149" s="22">
        <f>일위대가목록!E63</f>
        <v>0</v>
      </c>
      <c r="F149" s="25">
        <f>TRUNC(E149*D149,1)</f>
        <v>0</v>
      </c>
      <c r="G149" s="22">
        <f>일위대가목록!F63</f>
        <v>112070</v>
      </c>
      <c r="H149" s="25">
        <f>TRUNC(G149*D149,1)</f>
        <v>369.8</v>
      </c>
      <c r="I149" s="22">
        <f>일위대가목록!G63</f>
        <v>0</v>
      </c>
      <c r="J149" s="25">
        <f>TRUNC(I149*D149,1)</f>
        <v>0</v>
      </c>
      <c r="K149" s="22">
        <f t="shared" si="16"/>
        <v>112070</v>
      </c>
      <c r="L149" s="25">
        <f t="shared" si="16"/>
        <v>369.8</v>
      </c>
      <c r="M149" s="19" t="s">
        <v>751</v>
      </c>
      <c r="N149" s="1" t="s">
        <v>290</v>
      </c>
      <c r="O149" s="1" t="s">
        <v>752</v>
      </c>
      <c r="P149" s="1" t="s">
        <v>63</v>
      </c>
      <c r="Q149" s="1" t="s">
        <v>64</v>
      </c>
      <c r="R149" s="1" t="s">
        <v>64</v>
      </c>
      <c r="AV149" s="1" t="s">
        <v>52</v>
      </c>
      <c r="AW149" s="1" t="s">
        <v>753</v>
      </c>
      <c r="AX149" s="1" t="s">
        <v>52</v>
      </c>
      <c r="AY149" s="1" t="s">
        <v>52</v>
      </c>
      <c r="AZ149" s="1" t="s">
        <v>52</v>
      </c>
    </row>
    <row r="150" spans="1:52" ht="30" customHeight="1" x14ac:dyDescent="0.3">
      <c r="A150" s="19" t="s">
        <v>737</v>
      </c>
      <c r="B150" s="19" t="s">
        <v>738</v>
      </c>
      <c r="C150" s="19" t="s">
        <v>68</v>
      </c>
      <c r="D150" s="20">
        <v>0.09</v>
      </c>
      <c r="E150" s="22">
        <f>일위대가목록!E62</f>
        <v>0</v>
      </c>
      <c r="F150" s="25">
        <f>TRUNC(E150*D150,1)</f>
        <v>0</v>
      </c>
      <c r="G150" s="22">
        <f>일위대가목록!F62</f>
        <v>11432</v>
      </c>
      <c r="H150" s="25">
        <f>TRUNC(G150*D150,1)</f>
        <v>1028.8</v>
      </c>
      <c r="I150" s="22">
        <f>일위대가목록!G62</f>
        <v>228</v>
      </c>
      <c r="J150" s="25">
        <f>TRUNC(I150*D150,1)</f>
        <v>20.5</v>
      </c>
      <c r="K150" s="22">
        <f t="shared" si="16"/>
        <v>11660</v>
      </c>
      <c r="L150" s="25">
        <f t="shared" si="16"/>
        <v>1049.3</v>
      </c>
      <c r="M150" s="19" t="s">
        <v>739</v>
      </c>
      <c r="N150" s="1" t="s">
        <v>290</v>
      </c>
      <c r="O150" s="1" t="s">
        <v>740</v>
      </c>
      <c r="P150" s="1" t="s">
        <v>63</v>
      </c>
      <c r="Q150" s="1" t="s">
        <v>64</v>
      </c>
      <c r="R150" s="1" t="s">
        <v>64</v>
      </c>
      <c r="AV150" s="1" t="s">
        <v>52</v>
      </c>
      <c r="AW150" s="1" t="s">
        <v>754</v>
      </c>
      <c r="AX150" s="1" t="s">
        <v>52</v>
      </c>
      <c r="AY150" s="1" t="s">
        <v>52</v>
      </c>
      <c r="AZ150" s="1" t="s">
        <v>52</v>
      </c>
    </row>
    <row r="151" spans="1:52" ht="30" customHeight="1" x14ac:dyDescent="0.3">
      <c r="A151" s="19" t="s">
        <v>755</v>
      </c>
      <c r="B151" s="19" t="s">
        <v>756</v>
      </c>
      <c r="C151" s="19" t="s">
        <v>68</v>
      </c>
      <c r="D151" s="20">
        <v>0.09</v>
      </c>
      <c r="E151" s="22">
        <f>일위대가목록!E64</f>
        <v>1942</v>
      </c>
      <c r="F151" s="25">
        <f>TRUNC(E151*D151,1)</f>
        <v>174.7</v>
      </c>
      <c r="G151" s="22">
        <f>일위대가목록!F64</f>
        <v>44313</v>
      </c>
      <c r="H151" s="25">
        <f>TRUNC(G151*D151,1)</f>
        <v>3988.1</v>
      </c>
      <c r="I151" s="22">
        <f>일위대가목록!G64</f>
        <v>1232</v>
      </c>
      <c r="J151" s="25">
        <f>TRUNC(I151*D151,1)</f>
        <v>110.8</v>
      </c>
      <c r="K151" s="22">
        <f t="shared" si="16"/>
        <v>47487</v>
      </c>
      <c r="L151" s="25">
        <f t="shared" si="16"/>
        <v>4273.6000000000004</v>
      </c>
      <c r="M151" s="19" t="s">
        <v>757</v>
      </c>
      <c r="N151" s="1" t="s">
        <v>290</v>
      </c>
      <c r="O151" s="1" t="s">
        <v>758</v>
      </c>
      <c r="P151" s="1" t="s">
        <v>63</v>
      </c>
      <c r="Q151" s="1" t="s">
        <v>64</v>
      </c>
      <c r="R151" s="1" t="s">
        <v>64</v>
      </c>
      <c r="V151">
        <v>1</v>
      </c>
      <c r="AV151" s="1" t="s">
        <v>52</v>
      </c>
      <c r="AW151" s="1" t="s">
        <v>759</v>
      </c>
      <c r="AX151" s="1" t="s">
        <v>52</v>
      </c>
      <c r="AY151" s="1" t="s">
        <v>52</v>
      </c>
      <c r="AZ151" s="1" t="s">
        <v>52</v>
      </c>
    </row>
    <row r="152" spans="1:52" ht="30" customHeight="1" x14ac:dyDescent="0.3">
      <c r="A152" s="19" t="s">
        <v>760</v>
      </c>
      <c r="B152" s="19" t="s">
        <v>761</v>
      </c>
      <c r="C152" s="19" t="s">
        <v>436</v>
      </c>
      <c r="D152" s="20">
        <v>1</v>
      </c>
      <c r="E152" s="22">
        <v>0</v>
      </c>
      <c r="F152" s="25">
        <f>TRUNC(E152*D152,1)</f>
        <v>0</v>
      </c>
      <c r="G152" s="22">
        <f>TRUNC(SUMIF(V148:V152, RIGHTB(O152, 1), H148:H152)*U152, 2)</f>
        <v>1395.83</v>
      </c>
      <c r="H152" s="25">
        <f>TRUNC(G152*D152,1)</f>
        <v>1395.8</v>
      </c>
      <c r="I152" s="22">
        <v>0</v>
      </c>
      <c r="J152" s="25">
        <f>TRUNC(I152*D152,1)</f>
        <v>0</v>
      </c>
      <c r="K152" s="22">
        <f t="shared" si="16"/>
        <v>1395.8</v>
      </c>
      <c r="L152" s="25">
        <f t="shared" si="16"/>
        <v>1395.8</v>
      </c>
      <c r="M152" s="19" t="s">
        <v>52</v>
      </c>
      <c r="N152" s="1" t="s">
        <v>290</v>
      </c>
      <c r="O152" s="1" t="s">
        <v>441</v>
      </c>
      <c r="P152" s="1" t="s">
        <v>64</v>
      </c>
      <c r="Q152" s="1" t="s">
        <v>64</v>
      </c>
      <c r="R152" s="1" t="s">
        <v>64</v>
      </c>
      <c r="S152">
        <v>1</v>
      </c>
      <c r="T152">
        <v>1</v>
      </c>
      <c r="U152">
        <v>0.35</v>
      </c>
      <c r="AV152" s="1" t="s">
        <v>52</v>
      </c>
      <c r="AW152" s="1" t="s">
        <v>762</v>
      </c>
      <c r="AX152" s="1" t="s">
        <v>52</v>
      </c>
      <c r="AY152" s="1" t="s">
        <v>52</v>
      </c>
      <c r="AZ152" s="1" t="s">
        <v>52</v>
      </c>
    </row>
    <row r="153" spans="1:52" ht="30" customHeight="1" x14ac:dyDescent="0.3">
      <c r="A153" s="19" t="s">
        <v>508</v>
      </c>
      <c r="B153" s="19" t="s">
        <v>52</v>
      </c>
      <c r="C153" s="19" t="s">
        <v>52</v>
      </c>
      <c r="D153" s="20"/>
      <c r="E153" s="22"/>
      <c r="F153" s="25">
        <f>TRUNC(SUMIF(N148:N152, N147, F148:F152),0)</f>
        <v>10174</v>
      </c>
      <c r="G153" s="22"/>
      <c r="H153" s="25">
        <f>TRUNC(SUMIF(N148:N152, N147, H148:H152),0)</f>
        <v>6782</v>
      </c>
      <c r="I153" s="22"/>
      <c r="J153" s="25">
        <f>TRUNC(SUMIF(N148:N152, N147, J148:J152),0)</f>
        <v>131</v>
      </c>
      <c r="K153" s="22"/>
      <c r="L153" s="25">
        <f>F153+H153+J153</f>
        <v>17087</v>
      </c>
      <c r="M153" s="19" t="s">
        <v>52</v>
      </c>
      <c r="N153" s="1" t="s">
        <v>73</v>
      </c>
      <c r="O153" s="1" t="s">
        <v>73</v>
      </c>
      <c r="P153" s="1" t="s">
        <v>52</v>
      </c>
      <c r="Q153" s="1" t="s">
        <v>52</v>
      </c>
      <c r="R153" s="1" t="s">
        <v>52</v>
      </c>
      <c r="AV153" s="1" t="s">
        <v>52</v>
      </c>
      <c r="AW153" s="1" t="s">
        <v>52</v>
      </c>
      <c r="AX153" s="1" t="s">
        <v>52</v>
      </c>
      <c r="AY153" s="1" t="s">
        <v>52</v>
      </c>
      <c r="AZ153" s="1" t="s">
        <v>52</v>
      </c>
    </row>
    <row r="154" spans="1:52" ht="30" customHeight="1" x14ac:dyDescent="0.3">
      <c r="A154" s="20"/>
      <c r="B154" s="20"/>
      <c r="C154" s="20"/>
      <c r="D154" s="20"/>
      <c r="E154" s="22"/>
      <c r="F154" s="25"/>
      <c r="G154" s="22"/>
      <c r="H154" s="25"/>
      <c r="I154" s="22"/>
      <c r="J154" s="25"/>
      <c r="K154" s="22"/>
      <c r="L154" s="25"/>
      <c r="M154" s="20"/>
    </row>
    <row r="155" spans="1:52" ht="30" customHeight="1" x14ac:dyDescent="0.3">
      <c r="A155" s="16" t="s">
        <v>763</v>
      </c>
      <c r="B155" s="17"/>
      <c r="C155" s="17"/>
      <c r="D155" s="17"/>
      <c r="E155" s="21"/>
      <c r="F155" s="24"/>
      <c r="G155" s="21"/>
      <c r="H155" s="24"/>
      <c r="I155" s="21"/>
      <c r="J155" s="24"/>
      <c r="K155" s="21"/>
      <c r="L155" s="24"/>
      <c r="M155" s="18"/>
      <c r="N155" s="1" t="s">
        <v>295</v>
      </c>
    </row>
    <row r="156" spans="1:52" ht="30" customHeight="1" x14ac:dyDescent="0.3">
      <c r="A156" s="19" t="s">
        <v>765</v>
      </c>
      <c r="B156" s="19" t="s">
        <v>766</v>
      </c>
      <c r="C156" s="19" t="s">
        <v>68</v>
      </c>
      <c r="D156" s="20">
        <v>1.1000000000000001</v>
      </c>
      <c r="E156" s="22">
        <f>단가대비표!O29</f>
        <v>38800</v>
      </c>
      <c r="F156" s="25">
        <f>TRUNC(E156*D156,1)</f>
        <v>42680</v>
      </c>
      <c r="G156" s="22">
        <f>단가대비표!P29</f>
        <v>0</v>
      </c>
      <c r="H156" s="25">
        <f>TRUNC(G156*D156,1)</f>
        <v>0</v>
      </c>
      <c r="I156" s="22">
        <f>단가대비표!V29</f>
        <v>0</v>
      </c>
      <c r="J156" s="25">
        <f>TRUNC(I156*D156,1)</f>
        <v>0</v>
      </c>
      <c r="K156" s="22">
        <f>TRUNC(E156+G156+I156,1)</f>
        <v>38800</v>
      </c>
      <c r="L156" s="25">
        <f>TRUNC(F156+H156+J156,1)</f>
        <v>42680</v>
      </c>
      <c r="M156" s="19" t="s">
        <v>52</v>
      </c>
      <c r="N156" s="1" t="s">
        <v>295</v>
      </c>
      <c r="O156" s="1" t="s">
        <v>767</v>
      </c>
      <c r="P156" s="1" t="s">
        <v>64</v>
      </c>
      <c r="Q156" s="1" t="s">
        <v>64</v>
      </c>
      <c r="R156" s="1" t="s">
        <v>63</v>
      </c>
      <c r="AV156" s="1" t="s">
        <v>52</v>
      </c>
      <c r="AW156" s="1" t="s">
        <v>768</v>
      </c>
      <c r="AX156" s="1" t="s">
        <v>52</v>
      </c>
      <c r="AY156" s="1" t="s">
        <v>52</v>
      </c>
      <c r="AZ156" s="1" t="s">
        <v>52</v>
      </c>
    </row>
    <row r="157" spans="1:52" ht="30" customHeight="1" x14ac:dyDescent="0.3">
      <c r="A157" s="19" t="s">
        <v>769</v>
      </c>
      <c r="B157" s="19" t="s">
        <v>770</v>
      </c>
      <c r="C157" s="19" t="s">
        <v>68</v>
      </c>
      <c r="D157" s="20">
        <v>1</v>
      </c>
      <c r="E157" s="22">
        <f>단가대비표!O73</f>
        <v>22123</v>
      </c>
      <c r="F157" s="25">
        <f>TRUNC(E157*D157,1)</f>
        <v>22123</v>
      </c>
      <c r="G157" s="22">
        <f>단가대비표!P73</f>
        <v>88893</v>
      </c>
      <c r="H157" s="25">
        <f>TRUNC(G157*D157,1)</f>
        <v>88893</v>
      </c>
      <c r="I157" s="22">
        <f>단가대비표!V73</f>
        <v>0</v>
      </c>
      <c r="J157" s="25">
        <f>TRUNC(I157*D157,1)</f>
        <v>0</v>
      </c>
      <c r="K157" s="22">
        <f>TRUNC(E157+G157+I157,1)</f>
        <v>111016</v>
      </c>
      <c r="L157" s="25">
        <f>TRUNC(F157+H157+J157,1)</f>
        <v>111016</v>
      </c>
      <c r="M157" s="19" t="s">
        <v>52</v>
      </c>
      <c r="N157" s="1" t="s">
        <v>295</v>
      </c>
      <c r="O157" s="1" t="s">
        <v>771</v>
      </c>
      <c r="P157" s="1" t="s">
        <v>64</v>
      </c>
      <c r="Q157" s="1" t="s">
        <v>64</v>
      </c>
      <c r="R157" s="1" t="s">
        <v>63</v>
      </c>
      <c r="AV157" s="1" t="s">
        <v>52</v>
      </c>
      <c r="AW157" s="1" t="s">
        <v>772</v>
      </c>
      <c r="AX157" s="1" t="s">
        <v>52</v>
      </c>
      <c r="AY157" s="1" t="s">
        <v>52</v>
      </c>
      <c r="AZ157" s="1" t="s">
        <v>52</v>
      </c>
    </row>
    <row r="158" spans="1:52" ht="30" customHeight="1" x14ac:dyDescent="0.3">
      <c r="A158" s="19" t="s">
        <v>508</v>
      </c>
      <c r="B158" s="19" t="s">
        <v>52</v>
      </c>
      <c r="C158" s="19" t="s">
        <v>52</v>
      </c>
      <c r="D158" s="20"/>
      <c r="E158" s="22"/>
      <c r="F158" s="25">
        <f>TRUNC(SUMIF(N156:N157, N155, F156:F157),0)</f>
        <v>64803</v>
      </c>
      <c r="G158" s="22"/>
      <c r="H158" s="25">
        <f>TRUNC(SUMIF(N156:N157, N155, H156:H157),0)</f>
        <v>88893</v>
      </c>
      <c r="I158" s="22"/>
      <c r="J158" s="25">
        <f>TRUNC(SUMIF(N156:N157, N155, J156:J157),0)</f>
        <v>0</v>
      </c>
      <c r="K158" s="22"/>
      <c r="L158" s="25">
        <f>F158+H158+J158</f>
        <v>153696</v>
      </c>
      <c r="M158" s="19" t="s">
        <v>52</v>
      </c>
      <c r="N158" s="1" t="s">
        <v>73</v>
      </c>
      <c r="O158" s="1" t="s">
        <v>73</v>
      </c>
      <c r="P158" s="1" t="s">
        <v>52</v>
      </c>
      <c r="Q158" s="1" t="s">
        <v>52</v>
      </c>
      <c r="R158" s="1" t="s">
        <v>52</v>
      </c>
      <c r="AV158" s="1" t="s">
        <v>52</v>
      </c>
      <c r="AW158" s="1" t="s">
        <v>52</v>
      </c>
      <c r="AX158" s="1" t="s">
        <v>52</v>
      </c>
      <c r="AY158" s="1" t="s">
        <v>52</v>
      </c>
      <c r="AZ158" s="1" t="s">
        <v>52</v>
      </c>
    </row>
    <row r="159" spans="1:52" ht="30" customHeight="1" x14ac:dyDescent="0.3">
      <c r="A159" s="20"/>
      <c r="B159" s="20"/>
      <c r="C159" s="20"/>
      <c r="D159" s="20"/>
      <c r="E159" s="22"/>
      <c r="F159" s="25"/>
      <c r="G159" s="22"/>
      <c r="H159" s="25"/>
      <c r="I159" s="22"/>
      <c r="J159" s="25"/>
      <c r="K159" s="22"/>
      <c r="L159" s="25"/>
      <c r="M159" s="20"/>
    </row>
    <row r="160" spans="1:52" ht="30" customHeight="1" x14ac:dyDescent="0.3">
      <c r="A160" s="16" t="s">
        <v>773</v>
      </c>
      <c r="B160" s="17"/>
      <c r="C160" s="17"/>
      <c r="D160" s="17"/>
      <c r="E160" s="21"/>
      <c r="F160" s="24"/>
      <c r="G160" s="21"/>
      <c r="H160" s="24"/>
      <c r="I160" s="21"/>
      <c r="J160" s="24"/>
      <c r="K160" s="21"/>
      <c r="L160" s="24"/>
      <c r="M160" s="18"/>
      <c r="N160" s="1" t="s">
        <v>300</v>
      </c>
    </row>
    <row r="161" spans="1:52" ht="30" customHeight="1" x14ac:dyDescent="0.3">
      <c r="A161" s="19" t="s">
        <v>774</v>
      </c>
      <c r="B161" s="19" t="s">
        <v>775</v>
      </c>
      <c r="C161" s="19" t="s">
        <v>68</v>
      </c>
      <c r="D161" s="20">
        <v>0.255</v>
      </c>
      <c r="E161" s="22">
        <f>일위대가목록!E67</f>
        <v>18268</v>
      </c>
      <c r="F161" s="25">
        <f>TRUNC(E161*D161,1)</f>
        <v>4658.3</v>
      </c>
      <c r="G161" s="22">
        <f>일위대가목록!F67</f>
        <v>55901</v>
      </c>
      <c r="H161" s="25">
        <f>TRUNC(G161*D161,1)</f>
        <v>14254.7</v>
      </c>
      <c r="I161" s="22">
        <f>일위대가목록!G67</f>
        <v>1535</v>
      </c>
      <c r="J161" s="25">
        <f>TRUNC(I161*D161,1)</f>
        <v>391.4</v>
      </c>
      <c r="K161" s="22">
        <f t="shared" ref="K161:L164" si="17">TRUNC(E161+G161+I161,1)</f>
        <v>75704</v>
      </c>
      <c r="L161" s="25">
        <f t="shared" si="17"/>
        <v>19304.400000000001</v>
      </c>
      <c r="M161" s="19" t="s">
        <v>776</v>
      </c>
      <c r="N161" s="1" t="s">
        <v>300</v>
      </c>
      <c r="O161" s="1" t="s">
        <v>777</v>
      </c>
      <c r="P161" s="1" t="s">
        <v>63</v>
      </c>
      <c r="Q161" s="1" t="s">
        <v>64</v>
      </c>
      <c r="R161" s="1" t="s">
        <v>64</v>
      </c>
      <c r="AV161" s="1" t="s">
        <v>52</v>
      </c>
      <c r="AW161" s="1" t="s">
        <v>778</v>
      </c>
      <c r="AX161" s="1" t="s">
        <v>52</v>
      </c>
      <c r="AY161" s="1" t="s">
        <v>52</v>
      </c>
      <c r="AZ161" s="1" t="s">
        <v>52</v>
      </c>
    </row>
    <row r="162" spans="1:52" ht="30" customHeight="1" x14ac:dyDescent="0.3">
      <c r="A162" s="19" t="s">
        <v>779</v>
      </c>
      <c r="B162" s="19" t="s">
        <v>780</v>
      </c>
      <c r="C162" s="19" t="s">
        <v>83</v>
      </c>
      <c r="D162" s="20">
        <v>1</v>
      </c>
      <c r="E162" s="22">
        <f>일위대가목록!E68</f>
        <v>1223</v>
      </c>
      <c r="F162" s="25">
        <f>TRUNC(E162*D162,1)</f>
        <v>1223</v>
      </c>
      <c r="G162" s="22">
        <f>일위대가목록!F68</f>
        <v>2080</v>
      </c>
      <c r="H162" s="25">
        <f>TRUNC(G162*D162,1)</f>
        <v>2080</v>
      </c>
      <c r="I162" s="22">
        <f>일위대가목록!G68</f>
        <v>81</v>
      </c>
      <c r="J162" s="25">
        <f>TRUNC(I162*D162,1)</f>
        <v>81</v>
      </c>
      <c r="K162" s="22">
        <f t="shared" si="17"/>
        <v>3384</v>
      </c>
      <c r="L162" s="25">
        <f t="shared" si="17"/>
        <v>3384</v>
      </c>
      <c r="M162" s="19" t="s">
        <v>781</v>
      </c>
      <c r="N162" s="1" t="s">
        <v>300</v>
      </c>
      <c r="O162" s="1" t="s">
        <v>782</v>
      </c>
      <c r="P162" s="1" t="s">
        <v>63</v>
      </c>
      <c r="Q162" s="1" t="s">
        <v>64</v>
      </c>
      <c r="R162" s="1" t="s">
        <v>64</v>
      </c>
      <c r="AV162" s="1" t="s">
        <v>52</v>
      </c>
      <c r="AW162" s="1" t="s">
        <v>783</v>
      </c>
      <c r="AX162" s="1" t="s">
        <v>52</v>
      </c>
      <c r="AY162" s="1" t="s">
        <v>52</v>
      </c>
      <c r="AZ162" s="1" t="s">
        <v>52</v>
      </c>
    </row>
    <row r="163" spans="1:52" ht="30" customHeight="1" x14ac:dyDescent="0.3">
      <c r="A163" s="19" t="s">
        <v>779</v>
      </c>
      <c r="B163" s="19" t="s">
        <v>784</v>
      </c>
      <c r="C163" s="19" t="s">
        <v>83</v>
      </c>
      <c r="D163" s="20">
        <v>1</v>
      </c>
      <c r="E163" s="22">
        <f>일위대가목록!E69</f>
        <v>1484</v>
      </c>
      <c r="F163" s="25">
        <f>TRUNC(E163*D163,1)</f>
        <v>1484</v>
      </c>
      <c r="G163" s="22">
        <f>일위대가목록!F69</f>
        <v>2520</v>
      </c>
      <c r="H163" s="25">
        <f>TRUNC(G163*D163,1)</f>
        <v>2520</v>
      </c>
      <c r="I163" s="22">
        <f>일위대가목록!G69</f>
        <v>99</v>
      </c>
      <c r="J163" s="25">
        <f>TRUNC(I163*D163,1)</f>
        <v>99</v>
      </c>
      <c r="K163" s="22">
        <f t="shared" si="17"/>
        <v>4103</v>
      </c>
      <c r="L163" s="25">
        <f t="shared" si="17"/>
        <v>4103</v>
      </c>
      <c r="M163" s="19" t="s">
        <v>785</v>
      </c>
      <c r="N163" s="1" t="s">
        <v>300</v>
      </c>
      <c r="O163" s="1" t="s">
        <v>786</v>
      </c>
      <c r="P163" s="1" t="s">
        <v>63</v>
      </c>
      <c r="Q163" s="1" t="s">
        <v>64</v>
      </c>
      <c r="R163" s="1" t="s">
        <v>64</v>
      </c>
      <c r="AV163" s="1" t="s">
        <v>52</v>
      </c>
      <c r="AW163" s="1" t="s">
        <v>787</v>
      </c>
      <c r="AX163" s="1" t="s">
        <v>52</v>
      </c>
      <c r="AY163" s="1" t="s">
        <v>52</v>
      </c>
      <c r="AZ163" s="1" t="s">
        <v>52</v>
      </c>
    </row>
    <row r="164" spans="1:52" ht="30" customHeight="1" x14ac:dyDescent="0.3">
      <c r="A164" s="19" t="s">
        <v>788</v>
      </c>
      <c r="B164" s="19" t="s">
        <v>789</v>
      </c>
      <c r="C164" s="19" t="s">
        <v>83</v>
      </c>
      <c r="D164" s="20">
        <v>0.22220000000000001</v>
      </c>
      <c r="E164" s="22">
        <f>일위대가목록!E70</f>
        <v>627</v>
      </c>
      <c r="F164" s="25">
        <f>TRUNC(E164*D164,1)</f>
        <v>139.30000000000001</v>
      </c>
      <c r="G164" s="22">
        <f>일위대가목록!F70</f>
        <v>3963</v>
      </c>
      <c r="H164" s="25">
        <f>TRUNC(G164*D164,1)</f>
        <v>880.5</v>
      </c>
      <c r="I164" s="22">
        <f>일위대가목록!G70</f>
        <v>147</v>
      </c>
      <c r="J164" s="25">
        <f>TRUNC(I164*D164,1)</f>
        <v>32.6</v>
      </c>
      <c r="K164" s="22">
        <f t="shared" si="17"/>
        <v>4737</v>
      </c>
      <c r="L164" s="25">
        <f t="shared" si="17"/>
        <v>1052.4000000000001</v>
      </c>
      <c r="M164" s="19" t="s">
        <v>790</v>
      </c>
      <c r="N164" s="1" t="s">
        <v>300</v>
      </c>
      <c r="O164" s="1" t="s">
        <v>791</v>
      </c>
      <c r="P164" s="1" t="s">
        <v>63</v>
      </c>
      <c r="Q164" s="1" t="s">
        <v>64</v>
      </c>
      <c r="R164" s="1" t="s">
        <v>64</v>
      </c>
      <c r="AV164" s="1" t="s">
        <v>52</v>
      </c>
      <c r="AW164" s="1" t="s">
        <v>792</v>
      </c>
      <c r="AX164" s="1" t="s">
        <v>52</v>
      </c>
      <c r="AY164" s="1" t="s">
        <v>52</v>
      </c>
      <c r="AZ164" s="1" t="s">
        <v>52</v>
      </c>
    </row>
    <row r="165" spans="1:52" ht="30" customHeight="1" x14ac:dyDescent="0.3">
      <c r="A165" s="19" t="s">
        <v>508</v>
      </c>
      <c r="B165" s="19" t="s">
        <v>52</v>
      </c>
      <c r="C165" s="19" t="s">
        <v>52</v>
      </c>
      <c r="D165" s="20"/>
      <c r="E165" s="22"/>
      <c r="F165" s="25">
        <f>TRUNC(SUMIF(N161:N164, N160, F161:F164),0)</f>
        <v>7504</v>
      </c>
      <c r="G165" s="22"/>
      <c r="H165" s="25">
        <f>TRUNC(SUMIF(N161:N164, N160, H161:H164),0)</f>
        <v>19735</v>
      </c>
      <c r="I165" s="22"/>
      <c r="J165" s="25">
        <f>TRUNC(SUMIF(N161:N164, N160, J161:J164),0)</f>
        <v>604</v>
      </c>
      <c r="K165" s="22"/>
      <c r="L165" s="25">
        <f>F165+H165+J165</f>
        <v>27843</v>
      </c>
      <c r="M165" s="19" t="s">
        <v>52</v>
      </c>
      <c r="N165" s="1" t="s">
        <v>73</v>
      </c>
      <c r="O165" s="1" t="s">
        <v>73</v>
      </c>
      <c r="P165" s="1" t="s">
        <v>52</v>
      </c>
      <c r="Q165" s="1" t="s">
        <v>52</v>
      </c>
      <c r="R165" s="1" t="s">
        <v>52</v>
      </c>
      <c r="AV165" s="1" t="s">
        <v>52</v>
      </c>
      <c r="AW165" s="1" t="s">
        <v>52</v>
      </c>
      <c r="AX165" s="1" t="s">
        <v>52</v>
      </c>
      <c r="AY165" s="1" t="s">
        <v>52</v>
      </c>
      <c r="AZ165" s="1" t="s">
        <v>52</v>
      </c>
    </row>
    <row r="166" spans="1:52" ht="30" customHeight="1" x14ac:dyDescent="0.3">
      <c r="A166" s="20"/>
      <c r="B166" s="20"/>
      <c r="C166" s="20"/>
      <c r="D166" s="20"/>
      <c r="E166" s="22"/>
      <c r="F166" s="25"/>
      <c r="G166" s="22"/>
      <c r="H166" s="25"/>
      <c r="I166" s="22"/>
      <c r="J166" s="25"/>
      <c r="K166" s="22"/>
      <c r="L166" s="25"/>
      <c r="M166" s="20"/>
    </row>
    <row r="167" spans="1:52" ht="30" customHeight="1" x14ac:dyDescent="0.3">
      <c r="A167" s="16" t="s">
        <v>793</v>
      </c>
      <c r="B167" s="17"/>
      <c r="C167" s="17"/>
      <c r="D167" s="17"/>
      <c r="E167" s="21"/>
      <c r="F167" s="24"/>
      <c r="G167" s="21"/>
      <c r="H167" s="24"/>
      <c r="I167" s="21"/>
      <c r="J167" s="24"/>
      <c r="K167" s="21"/>
      <c r="L167" s="24"/>
      <c r="M167" s="18"/>
      <c r="N167" s="1" t="s">
        <v>308</v>
      </c>
    </row>
    <row r="168" spans="1:52" ht="30" customHeight="1" x14ac:dyDescent="0.3">
      <c r="A168" s="19" t="s">
        <v>794</v>
      </c>
      <c r="B168" s="19" t="s">
        <v>795</v>
      </c>
      <c r="C168" s="19" t="s">
        <v>796</v>
      </c>
      <c r="D168" s="20">
        <v>3.0300000000000001E-2</v>
      </c>
      <c r="E168" s="22">
        <f>일위대가목록!E81</f>
        <v>33503</v>
      </c>
      <c r="F168" s="25">
        <f>TRUNC(E168*D168,1)</f>
        <v>1015.1</v>
      </c>
      <c r="G168" s="22">
        <f>일위대가목록!F81</f>
        <v>57077</v>
      </c>
      <c r="H168" s="25">
        <f>TRUNC(G168*D168,1)</f>
        <v>1729.4</v>
      </c>
      <c r="I168" s="22">
        <f>일위대가목록!G81</f>
        <v>32050</v>
      </c>
      <c r="J168" s="25">
        <f>TRUNC(I168*D168,1)</f>
        <v>971.1</v>
      </c>
      <c r="K168" s="22">
        <f>TRUNC(E168+G168+I168,1)</f>
        <v>122630</v>
      </c>
      <c r="L168" s="25">
        <f>TRUNC(F168+H168+J168,1)</f>
        <v>3715.6</v>
      </c>
      <c r="M168" s="19" t="s">
        <v>797</v>
      </c>
      <c r="N168" s="1" t="s">
        <v>308</v>
      </c>
      <c r="O168" s="1" t="s">
        <v>798</v>
      </c>
      <c r="P168" s="1" t="s">
        <v>63</v>
      </c>
      <c r="Q168" s="1" t="s">
        <v>64</v>
      </c>
      <c r="R168" s="1" t="s">
        <v>64</v>
      </c>
      <c r="AV168" s="1" t="s">
        <v>52</v>
      </c>
      <c r="AW168" s="1" t="s">
        <v>799</v>
      </c>
      <c r="AX168" s="1" t="s">
        <v>52</v>
      </c>
      <c r="AY168" s="1" t="s">
        <v>52</v>
      </c>
      <c r="AZ168" s="1" t="s">
        <v>52</v>
      </c>
    </row>
    <row r="169" spans="1:52" ht="30" customHeight="1" x14ac:dyDescent="0.3">
      <c r="A169" s="19" t="s">
        <v>511</v>
      </c>
      <c r="B169" s="19" t="s">
        <v>512</v>
      </c>
      <c r="C169" s="19" t="s">
        <v>513</v>
      </c>
      <c r="D169" s="20">
        <v>2.5250000000000002E-2</v>
      </c>
      <c r="E169" s="22">
        <f>단가대비표!O75</f>
        <v>0</v>
      </c>
      <c r="F169" s="25">
        <f>TRUNC(E169*D169,1)</f>
        <v>0</v>
      </c>
      <c r="G169" s="22">
        <f>단가대비표!P75</f>
        <v>169804</v>
      </c>
      <c r="H169" s="25">
        <f>TRUNC(G169*D169,1)</f>
        <v>4287.5</v>
      </c>
      <c r="I169" s="22">
        <f>단가대비표!V75</f>
        <v>0</v>
      </c>
      <c r="J169" s="25">
        <f>TRUNC(I169*D169,1)</f>
        <v>0</v>
      </c>
      <c r="K169" s="22">
        <f>TRUNC(E169+G169+I169,1)</f>
        <v>169804</v>
      </c>
      <c r="L169" s="25">
        <f>TRUNC(F169+H169+J169,1)</f>
        <v>4287.5</v>
      </c>
      <c r="M169" s="19" t="s">
        <v>52</v>
      </c>
      <c r="N169" s="1" t="s">
        <v>308</v>
      </c>
      <c r="O169" s="1" t="s">
        <v>514</v>
      </c>
      <c r="P169" s="1" t="s">
        <v>64</v>
      </c>
      <c r="Q169" s="1" t="s">
        <v>64</v>
      </c>
      <c r="R169" s="1" t="s">
        <v>63</v>
      </c>
      <c r="AV169" s="1" t="s">
        <v>52</v>
      </c>
      <c r="AW169" s="1" t="s">
        <v>800</v>
      </c>
      <c r="AX169" s="1" t="s">
        <v>52</v>
      </c>
      <c r="AY169" s="1" t="s">
        <v>52</v>
      </c>
      <c r="AZ169" s="1" t="s">
        <v>52</v>
      </c>
    </row>
    <row r="170" spans="1:52" ht="30" customHeight="1" x14ac:dyDescent="0.3">
      <c r="A170" s="19" t="s">
        <v>508</v>
      </c>
      <c r="B170" s="19" t="s">
        <v>52</v>
      </c>
      <c r="C170" s="19" t="s">
        <v>52</v>
      </c>
      <c r="D170" s="20"/>
      <c r="E170" s="22"/>
      <c r="F170" s="25">
        <f>TRUNC(SUMIF(N168:N169, N167, F168:F169),0)</f>
        <v>1015</v>
      </c>
      <c r="G170" s="22"/>
      <c r="H170" s="25">
        <f>TRUNC(SUMIF(N168:N169, N167, H168:H169),0)</f>
        <v>6016</v>
      </c>
      <c r="I170" s="22"/>
      <c r="J170" s="25">
        <f>TRUNC(SUMIF(N168:N169, N167, J168:J169),0)</f>
        <v>971</v>
      </c>
      <c r="K170" s="22"/>
      <c r="L170" s="25">
        <f>F170+H170+J170</f>
        <v>8002</v>
      </c>
      <c r="M170" s="19" t="s">
        <v>52</v>
      </c>
      <c r="N170" s="1" t="s">
        <v>73</v>
      </c>
      <c r="O170" s="1" t="s">
        <v>73</v>
      </c>
      <c r="P170" s="1" t="s">
        <v>52</v>
      </c>
      <c r="Q170" s="1" t="s">
        <v>52</v>
      </c>
      <c r="R170" s="1" t="s">
        <v>52</v>
      </c>
      <c r="AV170" s="1" t="s">
        <v>52</v>
      </c>
      <c r="AW170" s="1" t="s">
        <v>52</v>
      </c>
      <c r="AX170" s="1" t="s">
        <v>52</v>
      </c>
      <c r="AY170" s="1" t="s">
        <v>52</v>
      </c>
      <c r="AZ170" s="1" t="s">
        <v>52</v>
      </c>
    </row>
    <row r="171" spans="1:52" ht="30" customHeight="1" x14ac:dyDescent="0.3">
      <c r="A171" s="20"/>
      <c r="B171" s="20"/>
      <c r="C171" s="20"/>
      <c r="D171" s="20"/>
      <c r="E171" s="22"/>
      <c r="F171" s="25"/>
      <c r="G171" s="22"/>
      <c r="H171" s="25"/>
      <c r="I171" s="22"/>
      <c r="J171" s="25"/>
      <c r="K171" s="22"/>
      <c r="L171" s="25"/>
      <c r="M171" s="20"/>
    </row>
    <row r="172" spans="1:52" ht="30" customHeight="1" x14ac:dyDescent="0.3">
      <c r="A172" s="16" t="s">
        <v>801</v>
      </c>
      <c r="B172" s="17"/>
      <c r="C172" s="17"/>
      <c r="D172" s="17"/>
      <c r="E172" s="21"/>
      <c r="F172" s="24"/>
      <c r="G172" s="21"/>
      <c r="H172" s="24"/>
      <c r="I172" s="21"/>
      <c r="J172" s="24"/>
      <c r="K172" s="21"/>
      <c r="L172" s="24"/>
      <c r="M172" s="18"/>
      <c r="N172" s="1" t="s">
        <v>313</v>
      </c>
    </row>
    <row r="173" spans="1:52" ht="30" customHeight="1" x14ac:dyDescent="0.3">
      <c r="A173" s="19" t="s">
        <v>803</v>
      </c>
      <c r="B173" s="19" t="s">
        <v>804</v>
      </c>
      <c r="C173" s="19" t="s">
        <v>60</v>
      </c>
      <c r="D173" s="20">
        <v>6.4799999999999996E-3</v>
      </c>
      <c r="E173" s="22">
        <f>단가대비표!O15</f>
        <v>245000</v>
      </c>
      <c r="F173" s="25">
        <f>TRUNC(E173*D173,1)</f>
        <v>1587.6</v>
      </c>
      <c r="G173" s="22">
        <f>단가대비표!P15</f>
        <v>0</v>
      </c>
      <c r="H173" s="25">
        <f>TRUNC(G173*D173,1)</f>
        <v>0</v>
      </c>
      <c r="I173" s="22">
        <f>단가대비표!V15</f>
        <v>0</v>
      </c>
      <c r="J173" s="25">
        <f>TRUNC(I173*D173,1)</f>
        <v>0</v>
      </c>
      <c r="K173" s="22">
        <f t="shared" ref="K173:L177" si="18">TRUNC(E173+G173+I173,1)</f>
        <v>245000</v>
      </c>
      <c r="L173" s="25">
        <f t="shared" si="18"/>
        <v>1587.6</v>
      </c>
      <c r="M173" s="19" t="s">
        <v>52</v>
      </c>
      <c r="N173" s="1" t="s">
        <v>313</v>
      </c>
      <c r="O173" s="1" t="s">
        <v>805</v>
      </c>
      <c r="P173" s="1" t="s">
        <v>64</v>
      </c>
      <c r="Q173" s="1" t="s">
        <v>64</v>
      </c>
      <c r="R173" s="1" t="s">
        <v>63</v>
      </c>
      <c r="AV173" s="1" t="s">
        <v>52</v>
      </c>
      <c r="AW173" s="1" t="s">
        <v>806</v>
      </c>
      <c r="AX173" s="1" t="s">
        <v>52</v>
      </c>
      <c r="AY173" s="1" t="s">
        <v>52</v>
      </c>
      <c r="AZ173" s="1" t="s">
        <v>52</v>
      </c>
    </row>
    <row r="174" spans="1:52" ht="30" customHeight="1" x14ac:dyDescent="0.3">
      <c r="A174" s="19" t="s">
        <v>807</v>
      </c>
      <c r="B174" s="19" t="s">
        <v>808</v>
      </c>
      <c r="C174" s="19" t="s">
        <v>809</v>
      </c>
      <c r="D174" s="20">
        <v>24</v>
      </c>
      <c r="E174" s="22">
        <f>단가대비표!O74</f>
        <v>0</v>
      </c>
      <c r="F174" s="25">
        <f>TRUNC(E174*D174,1)</f>
        <v>0</v>
      </c>
      <c r="G174" s="22">
        <f>단가대비표!P74</f>
        <v>0</v>
      </c>
      <c r="H174" s="25">
        <f>TRUNC(G174*D174,1)</f>
        <v>0</v>
      </c>
      <c r="I174" s="22">
        <f>단가대비표!V74</f>
        <v>0</v>
      </c>
      <c r="J174" s="25">
        <f>TRUNC(I174*D174,1)</f>
        <v>0</v>
      </c>
      <c r="K174" s="22">
        <f t="shared" si="18"/>
        <v>0</v>
      </c>
      <c r="L174" s="25">
        <f t="shared" si="18"/>
        <v>0</v>
      </c>
      <c r="M174" s="19" t="s">
        <v>52</v>
      </c>
      <c r="N174" s="1" t="s">
        <v>313</v>
      </c>
      <c r="O174" s="1" t="s">
        <v>810</v>
      </c>
      <c r="P174" s="1" t="s">
        <v>64</v>
      </c>
      <c r="Q174" s="1" t="s">
        <v>64</v>
      </c>
      <c r="R174" s="1" t="s">
        <v>63</v>
      </c>
      <c r="AV174" s="1" t="s">
        <v>52</v>
      </c>
      <c r="AW174" s="1" t="s">
        <v>811</v>
      </c>
      <c r="AX174" s="1" t="s">
        <v>52</v>
      </c>
      <c r="AY174" s="1" t="s">
        <v>52</v>
      </c>
      <c r="AZ174" s="1" t="s">
        <v>52</v>
      </c>
    </row>
    <row r="175" spans="1:52" ht="30" customHeight="1" x14ac:dyDescent="0.3">
      <c r="A175" s="19" t="s">
        <v>511</v>
      </c>
      <c r="B175" s="19" t="s">
        <v>512</v>
      </c>
      <c r="C175" s="19" t="s">
        <v>513</v>
      </c>
      <c r="D175" s="20">
        <v>1.8239999999999999E-2</v>
      </c>
      <c r="E175" s="22">
        <f>단가대비표!O75</f>
        <v>0</v>
      </c>
      <c r="F175" s="25">
        <f>TRUNC(E175*D175,1)</f>
        <v>0</v>
      </c>
      <c r="G175" s="22">
        <f>단가대비표!P75</f>
        <v>169804</v>
      </c>
      <c r="H175" s="25">
        <f>TRUNC(G175*D175,1)</f>
        <v>3097.2</v>
      </c>
      <c r="I175" s="22">
        <f>단가대비표!V75</f>
        <v>0</v>
      </c>
      <c r="J175" s="25">
        <f>TRUNC(I175*D175,1)</f>
        <v>0</v>
      </c>
      <c r="K175" s="22">
        <f t="shared" si="18"/>
        <v>169804</v>
      </c>
      <c r="L175" s="25">
        <f t="shared" si="18"/>
        <v>3097.2</v>
      </c>
      <c r="M175" s="19" t="s">
        <v>52</v>
      </c>
      <c r="N175" s="1" t="s">
        <v>313</v>
      </c>
      <c r="O175" s="1" t="s">
        <v>514</v>
      </c>
      <c r="P175" s="1" t="s">
        <v>64</v>
      </c>
      <c r="Q175" s="1" t="s">
        <v>64</v>
      </c>
      <c r="R175" s="1" t="s">
        <v>63</v>
      </c>
      <c r="V175">
        <v>1</v>
      </c>
      <c r="AV175" s="1" t="s">
        <v>52</v>
      </c>
      <c r="AW175" s="1" t="s">
        <v>812</v>
      </c>
      <c r="AX175" s="1" t="s">
        <v>52</v>
      </c>
      <c r="AY175" s="1" t="s">
        <v>52</v>
      </c>
      <c r="AZ175" s="1" t="s">
        <v>52</v>
      </c>
    </row>
    <row r="176" spans="1:52" ht="30" customHeight="1" x14ac:dyDescent="0.3">
      <c r="A176" s="19" t="s">
        <v>555</v>
      </c>
      <c r="B176" s="19" t="s">
        <v>813</v>
      </c>
      <c r="C176" s="19" t="s">
        <v>436</v>
      </c>
      <c r="D176" s="20">
        <v>1</v>
      </c>
      <c r="E176" s="22">
        <v>0</v>
      </c>
      <c r="F176" s="25">
        <f>TRUNC(E176*D176,1)</f>
        <v>0</v>
      </c>
      <c r="G176" s="22">
        <v>0</v>
      </c>
      <c r="H176" s="25">
        <f>TRUNC(G176*D176,1)</f>
        <v>0</v>
      </c>
      <c r="I176" s="22">
        <f>TRUNC(SUMIF(V173:V177, RIGHTB(O176, 1), H173:H177)*U176, 2)</f>
        <v>154.86000000000001</v>
      </c>
      <c r="J176" s="25">
        <f>TRUNC(I176*D176,1)</f>
        <v>154.80000000000001</v>
      </c>
      <c r="K176" s="22">
        <f t="shared" si="18"/>
        <v>154.80000000000001</v>
      </c>
      <c r="L176" s="25">
        <f t="shared" si="18"/>
        <v>154.80000000000001</v>
      </c>
      <c r="M176" s="19" t="s">
        <v>52</v>
      </c>
      <c r="N176" s="1" t="s">
        <v>313</v>
      </c>
      <c r="O176" s="1" t="s">
        <v>441</v>
      </c>
      <c r="P176" s="1" t="s">
        <v>64</v>
      </c>
      <c r="Q176" s="1" t="s">
        <v>64</v>
      </c>
      <c r="R176" s="1" t="s">
        <v>64</v>
      </c>
      <c r="S176">
        <v>1</v>
      </c>
      <c r="T176">
        <v>2</v>
      </c>
      <c r="U176">
        <v>0.05</v>
      </c>
      <c r="AV176" s="1" t="s">
        <v>52</v>
      </c>
      <c r="AW176" s="1" t="s">
        <v>814</v>
      </c>
      <c r="AX176" s="1" t="s">
        <v>52</v>
      </c>
      <c r="AY176" s="1" t="s">
        <v>52</v>
      </c>
      <c r="AZ176" s="1" t="s">
        <v>52</v>
      </c>
    </row>
    <row r="177" spans="1:52" ht="30" customHeight="1" x14ac:dyDescent="0.3">
      <c r="A177" s="19" t="s">
        <v>815</v>
      </c>
      <c r="B177" s="19" t="s">
        <v>816</v>
      </c>
      <c r="C177" s="19" t="s">
        <v>796</v>
      </c>
      <c r="D177" s="20">
        <v>7.9920000000000005E-2</v>
      </c>
      <c r="E177" s="22">
        <f>일위대가목록!E82</f>
        <v>9864</v>
      </c>
      <c r="F177" s="25">
        <f>TRUNC(E177*D177,1)</f>
        <v>788.3</v>
      </c>
      <c r="G177" s="22">
        <f>일위대가목록!F82</f>
        <v>35608</v>
      </c>
      <c r="H177" s="25">
        <f>TRUNC(G177*D177,1)</f>
        <v>2845.7</v>
      </c>
      <c r="I177" s="22">
        <f>일위대가목록!G82</f>
        <v>1981</v>
      </c>
      <c r="J177" s="25">
        <f>TRUNC(I177*D177,1)</f>
        <v>158.30000000000001</v>
      </c>
      <c r="K177" s="22">
        <f t="shared" si="18"/>
        <v>47453</v>
      </c>
      <c r="L177" s="25">
        <f t="shared" si="18"/>
        <v>3792.3</v>
      </c>
      <c r="M177" s="19" t="s">
        <v>817</v>
      </c>
      <c r="N177" s="1" t="s">
        <v>313</v>
      </c>
      <c r="O177" s="1" t="s">
        <v>818</v>
      </c>
      <c r="P177" s="1" t="s">
        <v>63</v>
      </c>
      <c r="Q177" s="1" t="s">
        <v>64</v>
      </c>
      <c r="R177" s="1" t="s">
        <v>64</v>
      </c>
      <c r="AV177" s="1" t="s">
        <v>52</v>
      </c>
      <c r="AW177" s="1" t="s">
        <v>819</v>
      </c>
      <c r="AX177" s="1" t="s">
        <v>52</v>
      </c>
      <c r="AY177" s="1" t="s">
        <v>52</v>
      </c>
      <c r="AZ177" s="1" t="s">
        <v>52</v>
      </c>
    </row>
    <row r="178" spans="1:52" ht="30" customHeight="1" x14ac:dyDescent="0.3">
      <c r="A178" s="19" t="s">
        <v>508</v>
      </c>
      <c r="B178" s="19" t="s">
        <v>52</v>
      </c>
      <c r="C178" s="19" t="s">
        <v>52</v>
      </c>
      <c r="D178" s="20"/>
      <c r="E178" s="22"/>
      <c r="F178" s="25">
        <f>TRUNC(SUMIF(N173:N177, N172, F173:F177),0)</f>
        <v>2375</v>
      </c>
      <c r="G178" s="22"/>
      <c r="H178" s="25">
        <f>TRUNC(SUMIF(N173:N177, N172, H173:H177),0)</f>
        <v>5942</v>
      </c>
      <c r="I178" s="22"/>
      <c r="J178" s="25">
        <f>TRUNC(SUMIF(N173:N177, N172, J173:J177),0)</f>
        <v>313</v>
      </c>
      <c r="K178" s="22"/>
      <c r="L178" s="25">
        <f>F178+H178+J178</f>
        <v>8630</v>
      </c>
      <c r="M178" s="19" t="s">
        <v>52</v>
      </c>
      <c r="N178" s="1" t="s">
        <v>73</v>
      </c>
      <c r="O178" s="1" t="s">
        <v>73</v>
      </c>
      <c r="P178" s="1" t="s">
        <v>52</v>
      </c>
      <c r="Q178" s="1" t="s">
        <v>52</v>
      </c>
      <c r="R178" s="1" t="s">
        <v>52</v>
      </c>
      <c r="AV178" s="1" t="s">
        <v>52</v>
      </c>
      <c r="AW178" s="1" t="s">
        <v>52</v>
      </c>
      <c r="AX178" s="1" t="s">
        <v>52</v>
      </c>
      <c r="AY178" s="1" t="s">
        <v>52</v>
      </c>
      <c r="AZ178" s="1" t="s">
        <v>52</v>
      </c>
    </row>
    <row r="179" spans="1:52" ht="30" customHeight="1" x14ac:dyDescent="0.3">
      <c r="A179" s="20"/>
      <c r="B179" s="20"/>
      <c r="C179" s="20"/>
      <c r="D179" s="20"/>
      <c r="E179" s="22"/>
      <c r="F179" s="25"/>
      <c r="G179" s="22"/>
      <c r="H179" s="25"/>
      <c r="I179" s="22"/>
      <c r="J179" s="25"/>
      <c r="K179" s="22"/>
      <c r="L179" s="25"/>
      <c r="M179" s="20"/>
    </row>
    <row r="180" spans="1:52" ht="30" customHeight="1" x14ac:dyDescent="0.3">
      <c r="A180" s="16" t="s">
        <v>820</v>
      </c>
      <c r="B180" s="17"/>
      <c r="C180" s="17"/>
      <c r="D180" s="17"/>
      <c r="E180" s="21"/>
      <c r="F180" s="24"/>
      <c r="G180" s="21"/>
      <c r="H180" s="24"/>
      <c r="I180" s="21"/>
      <c r="J180" s="24"/>
      <c r="K180" s="21"/>
      <c r="L180" s="24"/>
      <c r="M180" s="18"/>
      <c r="N180" s="1" t="s">
        <v>318</v>
      </c>
    </row>
    <row r="181" spans="1:52" ht="30" customHeight="1" x14ac:dyDescent="0.3">
      <c r="A181" s="19" t="s">
        <v>822</v>
      </c>
      <c r="B181" s="19" t="s">
        <v>512</v>
      </c>
      <c r="C181" s="19" t="s">
        <v>513</v>
      </c>
      <c r="D181" s="20">
        <v>0.87</v>
      </c>
      <c r="E181" s="22">
        <f>단가대비표!O80</f>
        <v>0</v>
      </c>
      <c r="F181" s="25">
        <f>TRUNC(E181*D181,1)</f>
        <v>0</v>
      </c>
      <c r="G181" s="22">
        <f>단가대비표!P80</f>
        <v>220081</v>
      </c>
      <c r="H181" s="25">
        <f>TRUNC(G181*D181,1)</f>
        <v>191470.4</v>
      </c>
      <c r="I181" s="22">
        <f>단가대비표!V80</f>
        <v>0</v>
      </c>
      <c r="J181" s="25">
        <f>TRUNC(I181*D181,1)</f>
        <v>0</v>
      </c>
      <c r="K181" s="22">
        <f t="shared" ref="K181:L184" si="19">TRUNC(E181+G181+I181,1)</f>
        <v>220081</v>
      </c>
      <c r="L181" s="25">
        <f t="shared" si="19"/>
        <v>191470.4</v>
      </c>
      <c r="M181" s="19" t="s">
        <v>52</v>
      </c>
      <c r="N181" s="1" t="s">
        <v>318</v>
      </c>
      <c r="O181" s="1" t="s">
        <v>823</v>
      </c>
      <c r="P181" s="1" t="s">
        <v>64</v>
      </c>
      <c r="Q181" s="1" t="s">
        <v>64</v>
      </c>
      <c r="R181" s="1" t="s">
        <v>63</v>
      </c>
      <c r="V181">
        <v>1</v>
      </c>
      <c r="AV181" s="1" t="s">
        <v>52</v>
      </c>
      <c r="AW181" s="1" t="s">
        <v>824</v>
      </c>
      <c r="AX181" s="1" t="s">
        <v>52</v>
      </c>
      <c r="AY181" s="1" t="s">
        <v>52</v>
      </c>
      <c r="AZ181" s="1" t="s">
        <v>52</v>
      </c>
    </row>
    <row r="182" spans="1:52" ht="30" customHeight="1" x14ac:dyDescent="0.3">
      <c r="A182" s="19" t="s">
        <v>511</v>
      </c>
      <c r="B182" s="19" t="s">
        <v>512</v>
      </c>
      <c r="C182" s="19" t="s">
        <v>513</v>
      </c>
      <c r="D182" s="20">
        <v>0.43</v>
      </c>
      <c r="E182" s="22">
        <f>단가대비표!O75</f>
        <v>0</v>
      </c>
      <c r="F182" s="25">
        <f>TRUNC(E182*D182,1)</f>
        <v>0</v>
      </c>
      <c r="G182" s="22">
        <f>단가대비표!P75</f>
        <v>169804</v>
      </c>
      <c r="H182" s="25">
        <f>TRUNC(G182*D182,1)</f>
        <v>73015.7</v>
      </c>
      <c r="I182" s="22">
        <f>단가대비표!V75</f>
        <v>0</v>
      </c>
      <c r="J182" s="25">
        <f>TRUNC(I182*D182,1)</f>
        <v>0</v>
      </c>
      <c r="K182" s="22">
        <f t="shared" si="19"/>
        <v>169804</v>
      </c>
      <c r="L182" s="25">
        <f t="shared" si="19"/>
        <v>73015.7</v>
      </c>
      <c r="M182" s="19" t="s">
        <v>52</v>
      </c>
      <c r="N182" s="1" t="s">
        <v>318</v>
      </c>
      <c r="O182" s="1" t="s">
        <v>514</v>
      </c>
      <c r="P182" s="1" t="s">
        <v>64</v>
      </c>
      <c r="Q182" s="1" t="s">
        <v>64</v>
      </c>
      <c r="R182" s="1" t="s">
        <v>63</v>
      </c>
      <c r="V182">
        <v>1</v>
      </c>
      <c r="AV182" s="1" t="s">
        <v>52</v>
      </c>
      <c r="AW182" s="1" t="s">
        <v>825</v>
      </c>
      <c r="AX182" s="1" t="s">
        <v>52</v>
      </c>
      <c r="AY182" s="1" t="s">
        <v>52</v>
      </c>
      <c r="AZ182" s="1" t="s">
        <v>52</v>
      </c>
    </row>
    <row r="183" spans="1:52" ht="30" customHeight="1" x14ac:dyDescent="0.3">
      <c r="A183" s="19" t="s">
        <v>826</v>
      </c>
      <c r="B183" s="19" t="s">
        <v>827</v>
      </c>
      <c r="C183" s="19" t="s">
        <v>796</v>
      </c>
      <c r="D183" s="20">
        <v>6.96</v>
      </c>
      <c r="E183" s="22">
        <f>일위대가목록!E83</f>
        <v>0</v>
      </c>
      <c r="F183" s="25">
        <f>TRUNC(E183*D183,1)</f>
        <v>0</v>
      </c>
      <c r="G183" s="22">
        <f>일위대가목록!F83</f>
        <v>0</v>
      </c>
      <c r="H183" s="25">
        <f>TRUNC(G183*D183,1)</f>
        <v>0</v>
      </c>
      <c r="I183" s="22">
        <f>일위대가목록!G83</f>
        <v>333</v>
      </c>
      <c r="J183" s="25">
        <f>TRUNC(I183*D183,1)</f>
        <v>2317.6</v>
      </c>
      <c r="K183" s="22">
        <f t="shared" si="19"/>
        <v>333</v>
      </c>
      <c r="L183" s="25">
        <f t="shared" si="19"/>
        <v>2317.6</v>
      </c>
      <c r="M183" s="19" t="s">
        <v>828</v>
      </c>
      <c r="N183" s="1" t="s">
        <v>318</v>
      </c>
      <c r="O183" s="1" t="s">
        <v>829</v>
      </c>
      <c r="P183" s="1" t="s">
        <v>63</v>
      </c>
      <c r="Q183" s="1" t="s">
        <v>64</v>
      </c>
      <c r="R183" s="1" t="s">
        <v>64</v>
      </c>
      <c r="AV183" s="1" t="s">
        <v>52</v>
      </c>
      <c r="AW183" s="1" t="s">
        <v>830</v>
      </c>
      <c r="AX183" s="1" t="s">
        <v>52</v>
      </c>
      <c r="AY183" s="1" t="s">
        <v>52</v>
      </c>
      <c r="AZ183" s="1" t="s">
        <v>52</v>
      </c>
    </row>
    <row r="184" spans="1:52" ht="30" customHeight="1" x14ac:dyDescent="0.3">
      <c r="A184" s="19" t="s">
        <v>693</v>
      </c>
      <c r="B184" s="19" t="s">
        <v>831</v>
      </c>
      <c r="C184" s="19" t="s">
        <v>436</v>
      </c>
      <c r="D184" s="20">
        <v>1</v>
      </c>
      <c r="E184" s="22">
        <f>TRUNC(SUMIF(V181:V184, RIGHTB(O184, 1), H181:H184)*U184, 2)</f>
        <v>2644.86</v>
      </c>
      <c r="F184" s="25">
        <f>TRUNC(E184*D184,1)</f>
        <v>2644.8</v>
      </c>
      <c r="G184" s="22">
        <v>0</v>
      </c>
      <c r="H184" s="25">
        <f>TRUNC(G184*D184,1)</f>
        <v>0</v>
      </c>
      <c r="I184" s="22">
        <v>0</v>
      </c>
      <c r="J184" s="25">
        <f>TRUNC(I184*D184,1)</f>
        <v>0</v>
      </c>
      <c r="K184" s="22">
        <f t="shared" si="19"/>
        <v>2644.8</v>
      </c>
      <c r="L184" s="25">
        <f t="shared" si="19"/>
        <v>2644.8</v>
      </c>
      <c r="M184" s="19" t="s">
        <v>52</v>
      </c>
      <c r="N184" s="1" t="s">
        <v>318</v>
      </c>
      <c r="O184" s="1" t="s">
        <v>441</v>
      </c>
      <c r="P184" s="1" t="s">
        <v>64</v>
      </c>
      <c r="Q184" s="1" t="s">
        <v>64</v>
      </c>
      <c r="R184" s="1" t="s">
        <v>64</v>
      </c>
      <c r="S184">
        <v>1</v>
      </c>
      <c r="T184">
        <v>0</v>
      </c>
      <c r="U184">
        <v>0.01</v>
      </c>
      <c r="AV184" s="1" t="s">
        <v>52</v>
      </c>
      <c r="AW184" s="1" t="s">
        <v>832</v>
      </c>
      <c r="AX184" s="1" t="s">
        <v>52</v>
      </c>
      <c r="AY184" s="1" t="s">
        <v>52</v>
      </c>
      <c r="AZ184" s="1" t="s">
        <v>52</v>
      </c>
    </row>
    <row r="185" spans="1:52" ht="30" customHeight="1" x14ac:dyDescent="0.3">
      <c r="A185" s="19" t="s">
        <v>508</v>
      </c>
      <c r="B185" s="19" t="s">
        <v>52</v>
      </c>
      <c r="C185" s="19" t="s">
        <v>52</v>
      </c>
      <c r="D185" s="20"/>
      <c r="E185" s="22"/>
      <c r="F185" s="25">
        <f>TRUNC(SUMIF(N181:N184, N180, F181:F184),0)</f>
        <v>2644</v>
      </c>
      <c r="G185" s="22"/>
      <c r="H185" s="25">
        <f>TRUNC(SUMIF(N181:N184, N180, H181:H184),0)</f>
        <v>264486</v>
      </c>
      <c r="I185" s="22"/>
      <c r="J185" s="25">
        <f>TRUNC(SUMIF(N181:N184, N180, J181:J184),0)</f>
        <v>2317</v>
      </c>
      <c r="K185" s="22"/>
      <c r="L185" s="25">
        <f>F185+H185+J185</f>
        <v>269447</v>
      </c>
      <c r="M185" s="19" t="s">
        <v>52</v>
      </c>
      <c r="N185" s="1" t="s">
        <v>73</v>
      </c>
      <c r="O185" s="1" t="s">
        <v>73</v>
      </c>
      <c r="P185" s="1" t="s">
        <v>52</v>
      </c>
      <c r="Q185" s="1" t="s">
        <v>52</v>
      </c>
      <c r="R185" s="1" t="s">
        <v>52</v>
      </c>
      <c r="AV185" s="1" t="s">
        <v>52</v>
      </c>
      <c r="AW185" s="1" t="s">
        <v>52</v>
      </c>
      <c r="AX185" s="1" t="s">
        <v>52</v>
      </c>
      <c r="AY185" s="1" t="s">
        <v>52</v>
      </c>
      <c r="AZ185" s="1" t="s">
        <v>52</v>
      </c>
    </row>
    <row r="186" spans="1:52" ht="30" customHeight="1" x14ac:dyDescent="0.3">
      <c r="A186" s="20"/>
      <c r="B186" s="20"/>
      <c r="C186" s="20"/>
      <c r="D186" s="20"/>
      <c r="E186" s="22"/>
      <c r="F186" s="25"/>
      <c r="G186" s="22"/>
      <c r="H186" s="25"/>
      <c r="I186" s="22"/>
      <c r="J186" s="25"/>
      <c r="K186" s="22"/>
      <c r="L186" s="25"/>
      <c r="M186" s="20"/>
    </row>
    <row r="187" spans="1:52" ht="30" customHeight="1" x14ac:dyDescent="0.3">
      <c r="A187" s="16" t="s">
        <v>833</v>
      </c>
      <c r="B187" s="17"/>
      <c r="C187" s="17"/>
      <c r="D187" s="17"/>
      <c r="E187" s="21"/>
      <c r="F187" s="24"/>
      <c r="G187" s="21"/>
      <c r="H187" s="24"/>
      <c r="I187" s="21"/>
      <c r="J187" s="24"/>
      <c r="K187" s="21"/>
      <c r="L187" s="24"/>
      <c r="M187" s="18"/>
      <c r="N187" s="1" t="s">
        <v>323</v>
      </c>
    </row>
    <row r="188" spans="1:52" ht="30" customHeight="1" x14ac:dyDescent="0.3">
      <c r="A188" s="19" t="s">
        <v>834</v>
      </c>
      <c r="B188" s="19" t="s">
        <v>512</v>
      </c>
      <c r="C188" s="19" t="s">
        <v>513</v>
      </c>
      <c r="D188" s="20">
        <v>1.6E-2</v>
      </c>
      <c r="E188" s="22">
        <f>단가대비표!O87</f>
        <v>0</v>
      </c>
      <c r="F188" s="25">
        <f>TRUNC(E188*D188,1)</f>
        <v>0</v>
      </c>
      <c r="G188" s="22">
        <f>단가대비표!P87</f>
        <v>252249</v>
      </c>
      <c r="H188" s="25">
        <f>TRUNC(G188*D188,1)</f>
        <v>4035.9</v>
      </c>
      <c r="I188" s="22">
        <f>단가대비표!V87</f>
        <v>0</v>
      </c>
      <c r="J188" s="25">
        <f>TRUNC(I188*D188,1)</f>
        <v>0</v>
      </c>
      <c r="K188" s="22">
        <f>TRUNC(E188+G188+I188,1)</f>
        <v>252249</v>
      </c>
      <c r="L188" s="25">
        <f>TRUNC(F188+H188+J188,1)</f>
        <v>4035.9</v>
      </c>
      <c r="M188" s="19" t="s">
        <v>52</v>
      </c>
      <c r="N188" s="1" t="s">
        <v>323</v>
      </c>
      <c r="O188" s="1" t="s">
        <v>835</v>
      </c>
      <c r="P188" s="1" t="s">
        <v>64</v>
      </c>
      <c r="Q188" s="1" t="s">
        <v>64</v>
      </c>
      <c r="R188" s="1" t="s">
        <v>63</v>
      </c>
      <c r="AV188" s="1" t="s">
        <v>52</v>
      </c>
      <c r="AW188" s="1" t="s">
        <v>836</v>
      </c>
      <c r="AX188" s="1" t="s">
        <v>52</v>
      </c>
      <c r="AY188" s="1" t="s">
        <v>52</v>
      </c>
      <c r="AZ188" s="1" t="s">
        <v>52</v>
      </c>
    </row>
    <row r="189" spans="1:52" ht="30" customHeight="1" x14ac:dyDescent="0.3">
      <c r="A189" s="19" t="s">
        <v>511</v>
      </c>
      <c r="B189" s="19" t="s">
        <v>512</v>
      </c>
      <c r="C189" s="19" t="s">
        <v>513</v>
      </c>
      <c r="D189" s="20">
        <v>1.0999999999999999E-2</v>
      </c>
      <c r="E189" s="22">
        <f>단가대비표!O75</f>
        <v>0</v>
      </c>
      <c r="F189" s="25">
        <f>TRUNC(E189*D189,1)</f>
        <v>0</v>
      </c>
      <c r="G189" s="22">
        <f>단가대비표!P75</f>
        <v>169804</v>
      </c>
      <c r="H189" s="25">
        <f>TRUNC(G189*D189,1)</f>
        <v>1867.8</v>
      </c>
      <c r="I189" s="22">
        <f>단가대비표!V75</f>
        <v>0</v>
      </c>
      <c r="J189" s="25">
        <f>TRUNC(I189*D189,1)</f>
        <v>0</v>
      </c>
      <c r="K189" s="22">
        <f>TRUNC(E189+G189+I189,1)</f>
        <v>169804</v>
      </c>
      <c r="L189" s="25">
        <f>TRUNC(F189+H189+J189,1)</f>
        <v>1867.8</v>
      </c>
      <c r="M189" s="19" t="s">
        <v>52</v>
      </c>
      <c r="N189" s="1" t="s">
        <v>323</v>
      </c>
      <c r="O189" s="1" t="s">
        <v>514</v>
      </c>
      <c r="P189" s="1" t="s">
        <v>64</v>
      </c>
      <c r="Q189" s="1" t="s">
        <v>64</v>
      </c>
      <c r="R189" s="1" t="s">
        <v>63</v>
      </c>
      <c r="AV189" s="1" t="s">
        <v>52</v>
      </c>
      <c r="AW189" s="1" t="s">
        <v>837</v>
      </c>
      <c r="AX189" s="1" t="s">
        <v>52</v>
      </c>
      <c r="AY189" s="1" t="s">
        <v>52</v>
      </c>
      <c r="AZ189" s="1" t="s">
        <v>52</v>
      </c>
    </row>
    <row r="190" spans="1:52" ht="30" customHeight="1" x14ac:dyDescent="0.3">
      <c r="A190" s="19" t="s">
        <v>508</v>
      </c>
      <c r="B190" s="19" t="s">
        <v>52</v>
      </c>
      <c r="C190" s="19" t="s">
        <v>52</v>
      </c>
      <c r="D190" s="20"/>
      <c r="E190" s="22"/>
      <c r="F190" s="25">
        <f>TRUNC(SUMIF(N188:N189, N187, F188:F189),0)</f>
        <v>0</v>
      </c>
      <c r="G190" s="22"/>
      <c r="H190" s="25">
        <f>TRUNC(SUMIF(N188:N189, N187, H188:H189),0)</f>
        <v>5903</v>
      </c>
      <c r="I190" s="22"/>
      <c r="J190" s="25">
        <f>TRUNC(SUMIF(N188:N189, N187, J188:J189),0)</f>
        <v>0</v>
      </c>
      <c r="K190" s="22"/>
      <c r="L190" s="25">
        <f>F190+H190+J190</f>
        <v>5903</v>
      </c>
      <c r="M190" s="19" t="s">
        <v>52</v>
      </c>
      <c r="N190" s="1" t="s">
        <v>73</v>
      </c>
      <c r="O190" s="1" t="s">
        <v>73</v>
      </c>
      <c r="P190" s="1" t="s">
        <v>52</v>
      </c>
      <c r="Q190" s="1" t="s">
        <v>52</v>
      </c>
      <c r="R190" s="1" t="s">
        <v>52</v>
      </c>
      <c r="AV190" s="1" t="s">
        <v>52</v>
      </c>
      <c r="AW190" s="1" t="s">
        <v>52</v>
      </c>
      <c r="AX190" s="1" t="s">
        <v>52</v>
      </c>
      <c r="AY190" s="1" t="s">
        <v>52</v>
      </c>
      <c r="AZ190" s="1" t="s">
        <v>52</v>
      </c>
    </row>
    <row r="191" spans="1:52" ht="30" customHeight="1" x14ac:dyDescent="0.3">
      <c r="A191" s="20"/>
      <c r="B191" s="20"/>
      <c r="C191" s="20"/>
      <c r="D191" s="20"/>
      <c r="E191" s="22"/>
      <c r="F191" s="25"/>
      <c r="G191" s="22"/>
      <c r="H191" s="25"/>
      <c r="I191" s="22"/>
      <c r="J191" s="25"/>
      <c r="K191" s="22"/>
      <c r="L191" s="25"/>
      <c r="M191" s="20"/>
    </row>
    <row r="192" spans="1:52" ht="30" customHeight="1" x14ac:dyDescent="0.3">
      <c r="A192" s="16" t="s">
        <v>838</v>
      </c>
      <c r="B192" s="17"/>
      <c r="C192" s="17"/>
      <c r="D192" s="17"/>
      <c r="E192" s="21"/>
      <c r="F192" s="24"/>
      <c r="G192" s="21"/>
      <c r="H192" s="24"/>
      <c r="I192" s="21"/>
      <c r="J192" s="24"/>
      <c r="K192" s="21"/>
      <c r="L192" s="24"/>
      <c r="M192" s="18"/>
      <c r="N192" s="1" t="s">
        <v>327</v>
      </c>
    </row>
    <row r="193" spans="1:52" ht="30" customHeight="1" x14ac:dyDescent="0.3">
      <c r="A193" s="19" t="s">
        <v>834</v>
      </c>
      <c r="B193" s="19" t="s">
        <v>512</v>
      </c>
      <c r="C193" s="19" t="s">
        <v>513</v>
      </c>
      <c r="D193" s="20">
        <v>1.7999999999999999E-2</v>
      </c>
      <c r="E193" s="22">
        <f>단가대비표!O87</f>
        <v>0</v>
      </c>
      <c r="F193" s="25">
        <f>TRUNC(E193*D193,1)</f>
        <v>0</v>
      </c>
      <c r="G193" s="22">
        <f>단가대비표!P87</f>
        <v>252249</v>
      </c>
      <c r="H193" s="25">
        <f>TRUNC(G193*D193,1)</f>
        <v>4540.3999999999996</v>
      </c>
      <c r="I193" s="22">
        <f>단가대비표!V87</f>
        <v>0</v>
      </c>
      <c r="J193" s="25">
        <f>TRUNC(I193*D193,1)</f>
        <v>0</v>
      </c>
      <c r="K193" s="22">
        <f t="shared" ref="K193:L195" si="20">TRUNC(E193+G193+I193,1)</f>
        <v>252249</v>
      </c>
      <c r="L193" s="25">
        <f t="shared" si="20"/>
        <v>4540.3999999999996</v>
      </c>
      <c r="M193" s="19" t="s">
        <v>52</v>
      </c>
      <c r="N193" s="1" t="s">
        <v>327</v>
      </c>
      <c r="O193" s="1" t="s">
        <v>835</v>
      </c>
      <c r="P193" s="1" t="s">
        <v>64</v>
      </c>
      <c r="Q193" s="1" t="s">
        <v>64</v>
      </c>
      <c r="R193" s="1" t="s">
        <v>63</v>
      </c>
      <c r="V193">
        <v>1</v>
      </c>
      <c r="AV193" s="1" t="s">
        <v>52</v>
      </c>
      <c r="AW193" s="1" t="s">
        <v>841</v>
      </c>
      <c r="AX193" s="1" t="s">
        <v>52</v>
      </c>
      <c r="AY193" s="1" t="s">
        <v>52</v>
      </c>
      <c r="AZ193" s="1" t="s">
        <v>52</v>
      </c>
    </row>
    <row r="194" spans="1:52" ht="30" customHeight="1" x14ac:dyDescent="0.3">
      <c r="A194" s="19" t="s">
        <v>511</v>
      </c>
      <c r="B194" s="19" t="s">
        <v>512</v>
      </c>
      <c r="C194" s="19" t="s">
        <v>513</v>
      </c>
      <c r="D194" s="20">
        <v>1.2E-2</v>
      </c>
      <c r="E194" s="22">
        <f>단가대비표!O75</f>
        <v>0</v>
      </c>
      <c r="F194" s="25">
        <f>TRUNC(E194*D194,1)</f>
        <v>0</v>
      </c>
      <c r="G194" s="22">
        <f>단가대비표!P75</f>
        <v>169804</v>
      </c>
      <c r="H194" s="25">
        <f>TRUNC(G194*D194,1)</f>
        <v>2037.6</v>
      </c>
      <c r="I194" s="22">
        <f>단가대비표!V75</f>
        <v>0</v>
      </c>
      <c r="J194" s="25">
        <f>TRUNC(I194*D194,1)</f>
        <v>0</v>
      </c>
      <c r="K194" s="22">
        <f t="shared" si="20"/>
        <v>169804</v>
      </c>
      <c r="L194" s="25">
        <f t="shared" si="20"/>
        <v>2037.6</v>
      </c>
      <c r="M194" s="19" t="s">
        <v>52</v>
      </c>
      <c r="N194" s="1" t="s">
        <v>327</v>
      </c>
      <c r="O194" s="1" t="s">
        <v>514</v>
      </c>
      <c r="P194" s="1" t="s">
        <v>64</v>
      </c>
      <c r="Q194" s="1" t="s">
        <v>64</v>
      </c>
      <c r="R194" s="1" t="s">
        <v>63</v>
      </c>
      <c r="V194">
        <v>1</v>
      </c>
      <c r="AV194" s="1" t="s">
        <v>52</v>
      </c>
      <c r="AW194" s="1" t="s">
        <v>842</v>
      </c>
      <c r="AX194" s="1" t="s">
        <v>52</v>
      </c>
      <c r="AY194" s="1" t="s">
        <v>52</v>
      </c>
      <c r="AZ194" s="1" t="s">
        <v>52</v>
      </c>
    </row>
    <row r="195" spans="1:52" ht="30" customHeight="1" x14ac:dyDescent="0.3">
      <c r="A195" s="19" t="s">
        <v>555</v>
      </c>
      <c r="B195" s="19" t="s">
        <v>843</v>
      </c>
      <c r="C195" s="19" t="s">
        <v>436</v>
      </c>
      <c r="D195" s="20">
        <v>1</v>
      </c>
      <c r="E195" s="22">
        <v>0</v>
      </c>
      <c r="F195" s="25">
        <f>TRUNC(E195*D195,1)</f>
        <v>0</v>
      </c>
      <c r="G195" s="22">
        <v>0</v>
      </c>
      <c r="H195" s="25">
        <f>TRUNC(G195*D195,1)</f>
        <v>0</v>
      </c>
      <c r="I195" s="22">
        <f>TRUNC(SUMIF(V193:V195, RIGHTB(O195, 1), H193:H195)*U195, 2)</f>
        <v>131.56</v>
      </c>
      <c r="J195" s="25">
        <f>TRUNC(I195*D195,1)</f>
        <v>131.5</v>
      </c>
      <c r="K195" s="22">
        <f t="shared" si="20"/>
        <v>131.5</v>
      </c>
      <c r="L195" s="25">
        <f t="shared" si="20"/>
        <v>131.5</v>
      </c>
      <c r="M195" s="19" t="s">
        <v>52</v>
      </c>
      <c r="N195" s="1" t="s">
        <v>327</v>
      </c>
      <c r="O195" s="1" t="s">
        <v>441</v>
      </c>
      <c r="P195" s="1" t="s">
        <v>64</v>
      </c>
      <c r="Q195" s="1" t="s">
        <v>64</v>
      </c>
      <c r="R195" s="1" t="s">
        <v>64</v>
      </c>
      <c r="S195">
        <v>1</v>
      </c>
      <c r="T195">
        <v>2</v>
      </c>
      <c r="U195">
        <v>0.02</v>
      </c>
      <c r="AV195" s="1" t="s">
        <v>52</v>
      </c>
      <c r="AW195" s="1" t="s">
        <v>844</v>
      </c>
      <c r="AX195" s="1" t="s">
        <v>52</v>
      </c>
      <c r="AY195" s="1" t="s">
        <v>52</v>
      </c>
      <c r="AZ195" s="1" t="s">
        <v>52</v>
      </c>
    </row>
    <row r="196" spans="1:52" ht="30" customHeight="1" x14ac:dyDescent="0.3">
      <c r="A196" s="19" t="s">
        <v>508</v>
      </c>
      <c r="B196" s="19" t="s">
        <v>52</v>
      </c>
      <c r="C196" s="19" t="s">
        <v>52</v>
      </c>
      <c r="D196" s="20"/>
      <c r="E196" s="22"/>
      <c r="F196" s="25">
        <f>TRUNC(SUMIF(N193:N195, N192, F193:F195),0)</f>
        <v>0</v>
      </c>
      <c r="G196" s="22"/>
      <c r="H196" s="25">
        <f>TRUNC(SUMIF(N193:N195, N192, H193:H195),0)</f>
        <v>6578</v>
      </c>
      <c r="I196" s="22"/>
      <c r="J196" s="25">
        <f>TRUNC(SUMIF(N193:N195, N192, J193:J195),0)</f>
        <v>131</v>
      </c>
      <c r="K196" s="22"/>
      <c r="L196" s="25">
        <f>F196+H196+J196</f>
        <v>6709</v>
      </c>
      <c r="M196" s="19" t="s">
        <v>52</v>
      </c>
      <c r="N196" s="1" t="s">
        <v>73</v>
      </c>
      <c r="O196" s="1" t="s">
        <v>73</v>
      </c>
      <c r="P196" s="1" t="s">
        <v>52</v>
      </c>
      <c r="Q196" s="1" t="s">
        <v>52</v>
      </c>
      <c r="R196" s="1" t="s">
        <v>52</v>
      </c>
      <c r="AV196" s="1" t="s">
        <v>52</v>
      </c>
      <c r="AW196" s="1" t="s">
        <v>52</v>
      </c>
      <c r="AX196" s="1" t="s">
        <v>52</v>
      </c>
      <c r="AY196" s="1" t="s">
        <v>52</v>
      </c>
      <c r="AZ196" s="1" t="s">
        <v>52</v>
      </c>
    </row>
    <row r="197" spans="1:52" ht="30" customHeight="1" x14ac:dyDescent="0.3">
      <c r="A197" s="20"/>
      <c r="B197" s="20"/>
      <c r="C197" s="20"/>
      <c r="D197" s="20"/>
      <c r="E197" s="22"/>
      <c r="F197" s="25"/>
      <c r="G197" s="22"/>
      <c r="H197" s="25"/>
      <c r="I197" s="22"/>
      <c r="J197" s="25"/>
      <c r="K197" s="22"/>
      <c r="L197" s="25"/>
      <c r="M197" s="20"/>
    </row>
    <row r="198" spans="1:52" ht="30" customHeight="1" x14ac:dyDescent="0.3">
      <c r="A198" s="16" t="s">
        <v>845</v>
      </c>
      <c r="B198" s="17"/>
      <c r="C198" s="17"/>
      <c r="D198" s="17"/>
      <c r="E198" s="21"/>
      <c r="F198" s="24"/>
      <c r="G198" s="21"/>
      <c r="H198" s="24"/>
      <c r="I198" s="21"/>
      <c r="J198" s="24"/>
      <c r="K198" s="21"/>
      <c r="L198" s="24"/>
      <c r="M198" s="18"/>
      <c r="N198" s="1" t="s">
        <v>331</v>
      </c>
    </row>
    <row r="199" spans="1:52" ht="30" customHeight="1" x14ac:dyDescent="0.3">
      <c r="A199" s="19" t="s">
        <v>834</v>
      </c>
      <c r="B199" s="19" t="s">
        <v>512</v>
      </c>
      <c r="C199" s="19" t="s">
        <v>513</v>
      </c>
      <c r="D199" s="20">
        <v>6.0000000000000001E-3</v>
      </c>
      <c r="E199" s="22">
        <f>단가대비표!O87</f>
        <v>0</v>
      </c>
      <c r="F199" s="25">
        <f>TRUNC(E199*D199,1)</f>
        <v>0</v>
      </c>
      <c r="G199" s="22">
        <f>단가대비표!P87</f>
        <v>252249</v>
      </c>
      <c r="H199" s="25">
        <f>TRUNC(G199*D199,1)</f>
        <v>1513.4</v>
      </c>
      <c r="I199" s="22">
        <f>단가대비표!V87</f>
        <v>0</v>
      </c>
      <c r="J199" s="25">
        <f>TRUNC(I199*D199,1)</f>
        <v>0</v>
      </c>
      <c r="K199" s="22">
        <f>TRUNC(E199+G199+I199,1)</f>
        <v>252249</v>
      </c>
      <c r="L199" s="25">
        <f>TRUNC(F199+H199+J199,1)</f>
        <v>1513.4</v>
      </c>
      <c r="M199" s="19" t="s">
        <v>52</v>
      </c>
      <c r="N199" s="1" t="s">
        <v>331</v>
      </c>
      <c r="O199" s="1" t="s">
        <v>835</v>
      </c>
      <c r="P199" s="1" t="s">
        <v>64</v>
      </c>
      <c r="Q199" s="1" t="s">
        <v>64</v>
      </c>
      <c r="R199" s="1" t="s">
        <v>63</v>
      </c>
      <c r="AV199" s="1" t="s">
        <v>52</v>
      </c>
      <c r="AW199" s="1" t="s">
        <v>848</v>
      </c>
      <c r="AX199" s="1" t="s">
        <v>52</v>
      </c>
      <c r="AY199" s="1" t="s">
        <v>52</v>
      </c>
      <c r="AZ199" s="1" t="s">
        <v>52</v>
      </c>
    </row>
    <row r="200" spans="1:52" ht="30" customHeight="1" x14ac:dyDescent="0.3">
      <c r="A200" s="19" t="s">
        <v>511</v>
      </c>
      <c r="B200" s="19" t="s">
        <v>512</v>
      </c>
      <c r="C200" s="19" t="s">
        <v>513</v>
      </c>
      <c r="D200" s="20">
        <v>4.0000000000000001E-3</v>
      </c>
      <c r="E200" s="22">
        <f>단가대비표!O75</f>
        <v>0</v>
      </c>
      <c r="F200" s="25">
        <f>TRUNC(E200*D200,1)</f>
        <v>0</v>
      </c>
      <c r="G200" s="22">
        <f>단가대비표!P75</f>
        <v>169804</v>
      </c>
      <c r="H200" s="25">
        <f>TRUNC(G200*D200,1)</f>
        <v>679.2</v>
      </c>
      <c r="I200" s="22">
        <f>단가대비표!V75</f>
        <v>0</v>
      </c>
      <c r="J200" s="25">
        <f>TRUNC(I200*D200,1)</f>
        <v>0</v>
      </c>
      <c r="K200" s="22">
        <f>TRUNC(E200+G200+I200,1)</f>
        <v>169804</v>
      </c>
      <c r="L200" s="25">
        <f>TRUNC(F200+H200+J200,1)</f>
        <v>679.2</v>
      </c>
      <c r="M200" s="19" t="s">
        <v>52</v>
      </c>
      <c r="N200" s="1" t="s">
        <v>331</v>
      </c>
      <c r="O200" s="1" t="s">
        <v>514</v>
      </c>
      <c r="P200" s="1" t="s">
        <v>64</v>
      </c>
      <c r="Q200" s="1" t="s">
        <v>64</v>
      </c>
      <c r="R200" s="1" t="s">
        <v>63</v>
      </c>
      <c r="AV200" s="1" t="s">
        <v>52</v>
      </c>
      <c r="AW200" s="1" t="s">
        <v>849</v>
      </c>
      <c r="AX200" s="1" t="s">
        <v>52</v>
      </c>
      <c r="AY200" s="1" t="s">
        <v>52</v>
      </c>
      <c r="AZ200" s="1" t="s">
        <v>52</v>
      </c>
    </row>
    <row r="201" spans="1:52" ht="30" customHeight="1" x14ac:dyDescent="0.3">
      <c r="A201" s="19" t="s">
        <v>508</v>
      </c>
      <c r="B201" s="19" t="s">
        <v>52</v>
      </c>
      <c r="C201" s="19" t="s">
        <v>52</v>
      </c>
      <c r="D201" s="20"/>
      <c r="E201" s="22"/>
      <c r="F201" s="25">
        <f>TRUNC(SUMIF(N199:N200, N198, F199:F200),0)</f>
        <v>0</v>
      </c>
      <c r="G201" s="22"/>
      <c r="H201" s="25">
        <f>TRUNC(SUMIF(N199:N200, N198, H199:H200),0)</f>
        <v>2192</v>
      </c>
      <c r="I201" s="22"/>
      <c r="J201" s="25">
        <f>TRUNC(SUMIF(N199:N200, N198, J199:J200),0)</f>
        <v>0</v>
      </c>
      <c r="K201" s="22"/>
      <c r="L201" s="25">
        <f>F201+H201+J201</f>
        <v>2192</v>
      </c>
      <c r="M201" s="19" t="s">
        <v>52</v>
      </c>
      <c r="N201" s="1" t="s">
        <v>73</v>
      </c>
      <c r="O201" s="1" t="s">
        <v>73</v>
      </c>
      <c r="P201" s="1" t="s">
        <v>52</v>
      </c>
      <c r="Q201" s="1" t="s">
        <v>52</v>
      </c>
      <c r="R201" s="1" t="s">
        <v>52</v>
      </c>
      <c r="AV201" s="1" t="s">
        <v>52</v>
      </c>
      <c r="AW201" s="1" t="s">
        <v>52</v>
      </c>
      <c r="AX201" s="1" t="s">
        <v>52</v>
      </c>
      <c r="AY201" s="1" t="s">
        <v>52</v>
      </c>
      <c r="AZ201" s="1" t="s">
        <v>52</v>
      </c>
    </row>
    <row r="202" spans="1:52" ht="30" customHeight="1" x14ac:dyDescent="0.3">
      <c r="A202" s="20"/>
      <c r="B202" s="20"/>
      <c r="C202" s="20"/>
      <c r="D202" s="20"/>
      <c r="E202" s="22"/>
      <c r="F202" s="25"/>
      <c r="G202" s="22"/>
      <c r="H202" s="25"/>
      <c r="I202" s="22"/>
      <c r="J202" s="25"/>
      <c r="K202" s="22"/>
      <c r="L202" s="25"/>
      <c r="M202" s="20"/>
    </row>
    <row r="203" spans="1:52" ht="30" customHeight="1" x14ac:dyDescent="0.3">
      <c r="A203" s="16" t="s">
        <v>850</v>
      </c>
      <c r="B203" s="17"/>
      <c r="C203" s="17"/>
      <c r="D203" s="17"/>
      <c r="E203" s="21"/>
      <c r="F203" s="24"/>
      <c r="G203" s="21"/>
      <c r="H203" s="24"/>
      <c r="I203" s="21"/>
      <c r="J203" s="24"/>
      <c r="K203" s="21"/>
      <c r="L203" s="24"/>
      <c r="M203" s="18"/>
      <c r="N203" s="1" t="s">
        <v>335</v>
      </c>
    </row>
    <row r="204" spans="1:52" ht="30" customHeight="1" x14ac:dyDescent="0.3">
      <c r="A204" s="19" t="s">
        <v>552</v>
      </c>
      <c r="B204" s="19" t="s">
        <v>512</v>
      </c>
      <c r="C204" s="19" t="s">
        <v>513</v>
      </c>
      <c r="D204" s="20">
        <v>0.04</v>
      </c>
      <c r="E204" s="22">
        <f>단가대비표!O82</f>
        <v>0</v>
      </c>
      <c r="F204" s="25">
        <f>TRUNC(E204*D204,1)</f>
        <v>0</v>
      </c>
      <c r="G204" s="22">
        <f>단가대비표!P82</f>
        <v>248350</v>
      </c>
      <c r="H204" s="25">
        <f>TRUNC(G204*D204,1)</f>
        <v>9934</v>
      </c>
      <c r="I204" s="22">
        <f>단가대비표!V82</f>
        <v>0</v>
      </c>
      <c r="J204" s="25">
        <f>TRUNC(I204*D204,1)</f>
        <v>0</v>
      </c>
      <c r="K204" s="22">
        <f>TRUNC(E204+G204+I204,1)</f>
        <v>248350</v>
      </c>
      <c r="L204" s="25">
        <f>TRUNC(F204+H204+J204,1)</f>
        <v>9934</v>
      </c>
      <c r="M204" s="19" t="s">
        <v>52</v>
      </c>
      <c r="N204" s="1" t="s">
        <v>335</v>
      </c>
      <c r="O204" s="1" t="s">
        <v>553</v>
      </c>
      <c r="P204" s="1" t="s">
        <v>64</v>
      </c>
      <c r="Q204" s="1" t="s">
        <v>64</v>
      </c>
      <c r="R204" s="1" t="s">
        <v>63</v>
      </c>
      <c r="AV204" s="1" t="s">
        <v>52</v>
      </c>
      <c r="AW204" s="1" t="s">
        <v>851</v>
      </c>
      <c r="AX204" s="1" t="s">
        <v>52</v>
      </c>
      <c r="AY204" s="1" t="s">
        <v>52</v>
      </c>
      <c r="AZ204" s="1" t="s">
        <v>52</v>
      </c>
    </row>
    <row r="205" spans="1:52" ht="30" customHeight="1" x14ac:dyDescent="0.3">
      <c r="A205" s="19" t="s">
        <v>511</v>
      </c>
      <c r="B205" s="19" t="s">
        <v>512</v>
      </c>
      <c r="C205" s="19" t="s">
        <v>513</v>
      </c>
      <c r="D205" s="20">
        <v>0.02</v>
      </c>
      <c r="E205" s="22">
        <f>단가대비표!O75</f>
        <v>0</v>
      </c>
      <c r="F205" s="25">
        <f>TRUNC(E205*D205,1)</f>
        <v>0</v>
      </c>
      <c r="G205" s="22">
        <f>단가대비표!P75</f>
        <v>169804</v>
      </c>
      <c r="H205" s="25">
        <f>TRUNC(G205*D205,1)</f>
        <v>3396</v>
      </c>
      <c r="I205" s="22">
        <f>단가대비표!V75</f>
        <v>0</v>
      </c>
      <c r="J205" s="25">
        <f>TRUNC(I205*D205,1)</f>
        <v>0</v>
      </c>
      <c r="K205" s="22">
        <f>TRUNC(E205+G205+I205,1)</f>
        <v>169804</v>
      </c>
      <c r="L205" s="25">
        <f>TRUNC(F205+H205+J205,1)</f>
        <v>3396</v>
      </c>
      <c r="M205" s="19" t="s">
        <v>52</v>
      </c>
      <c r="N205" s="1" t="s">
        <v>335</v>
      </c>
      <c r="O205" s="1" t="s">
        <v>514</v>
      </c>
      <c r="P205" s="1" t="s">
        <v>64</v>
      </c>
      <c r="Q205" s="1" t="s">
        <v>64</v>
      </c>
      <c r="R205" s="1" t="s">
        <v>63</v>
      </c>
      <c r="AV205" s="1" t="s">
        <v>52</v>
      </c>
      <c r="AW205" s="1" t="s">
        <v>852</v>
      </c>
      <c r="AX205" s="1" t="s">
        <v>52</v>
      </c>
      <c r="AY205" s="1" t="s">
        <v>52</v>
      </c>
      <c r="AZ205" s="1" t="s">
        <v>52</v>
      </c>
    </row>
    <row r="206" spans="1:52" ht="30" customHeight="1" x14ac:dyDescent="0.3">
      <c r="A206" s="19" t="s">
        <v>508</v>
      </c>
      <c r="B206" s="19" t="s">
        <v>52</v>
      </c>
      <c r="C206" s="19" t="s">
        <v>52</v>
      </c>
      <c r="D206" s="20"/>
      <c r="E206" s="22"/>
      <c r="F206" s="25">
        <f>TRUNC(SUMIF(N204:N205, N203, F204:F205),0)</f>
        <v>0</v>
      </c>
      <c r="G206" s="22"/>
      <c r="H206" s="25">
        <f>TRUNC(SUMIF(N204:N205, N203, H204:H205),0)</f>
        <v>13330</v>
      </c>
      <c r="I206" s="22"/>
      <c r="J206" s="25">
        <f>TRUNC(SUMIF(N204:N205, N203, J204:J205),0)</f>
        <v>0</v>
      </c>
      <c r="K206" s="22"/>
      <c r="L206" s="25">
        <f>F206+H206+J206</f>
        <v>13330</v>
      </c>
      <c r="M206" s="19" t="s">
        <v>52</v>
      </c>
      <c r="N206" s="1" t="s">
        <v>73</v>
      </c>
      <c r="O206" s="1" t="s">
        <v>73</v>
      </c>
      <c r="P206" s="1" t="s">
        <v>52</v>
      </c>
      <c r="Q206" s="1" t="s">
        <v>52</v>
      </c>
      <c r="R206" s="1" t="s">
        <v>52</v>
      </c>
      <c r="AV206" s="1" t="s">
        <v>52</v>
      </c>
      <c r="AW206" s="1" t="s">
        <v>52</v>
      </c>
      <c r="AX206" s="1" t="s">
        <v>52</v>
      </c>
      <c r="AY206" s="1" t="s">
        <v>52</v>
      </c>
      <c r="AZ206" s="1" t="s">
        <v>52</v>
      </c>
    </row>
    <row r="207" spans="1:52" ht="30" customHeight="1" x14ac:dyDescent="0.3">
      <c r="A207" s="20"/>
      <c r="B207" s="20"/>
      <c r="C207" s="20"/>
      <c r="D207" s="20"/>
      <c r="E207" s="22"/>
      <c r="F207" s="25"/>
      <c r="G207" s="22"/>
      <c r="H207" s="25"/>
      <c r="I207" s="22"/>
      <c r="J207" s="25"/>
      <c r="K207" s="22"/>
      <c r="L207" s="25"/>
      <c r="M207" s="20"/>
    </row>
    <row r="208" spans="1:52" ht="30" customHeight="1" x14ac:dyDescent="0.3">
      <c r="A208" s="16" t="s">
        <v>853</v>
      </c>
      <c r="B208" s="17"/>
      <c r="C208" s="17"/>
      <c r="D208" s="17"/>
      <c r="E208" s="21"/>
      <c r="F208" s="24"/>
      <c r="G208" s="21"/>
      <c r="H208" s="24"/>
      <c r="I208" s="21"/>
      <c r="J208" s="24"/>
      <c r="K208" s="21"/>
      <c r="L208" s="24"/>
      <c r="M208" s="18"/>
      <c r="N208" s="1" t="s">
        <v>340</v>
      </c>
    </row>
    <row r="209" spans="1:52" ht="30" customHeight="1" x14ac:dyDescent="0.3">
      <c r="A209" s="19" t="s">
        <v>854</v>
      </c>
      <c r="B209" s="19" t="s">
        <v>770</v>
      </c>
      <c r="C209" s="19" t="s">
        <v>68</v>
      </c>
      <c r="D209" s="20">
        <v>0.5</v>
      </c>
      <c r="E209" s="22">
        <f>단가대비표!O72</f>
        <v>0</v>
      </c>
      <c r="F209" s="25">
        <f>TRUNC(E209*D209,1)</f>
        <v>0</v>
      </c>
      <c r="G209" s="22">
        <f>단가대비표!P72</f>
        <v>43200</v>
      </c>
      <c r="H209" s="25">
        <f>TRUNC(G209*D209,1)</f>
        <v>21600</v>
      </c>
      <c r="I209" s="22">
        <f>단가대비표!V72</f>
        <v>0</v>
      </c>
      <c r="J209" s="25">
        <f>TRUNC(I209*D209,1)</f>
        <v>0</v>
      </c>
      <c r="K209" s="22">
        <f>TRUNC(E209+G209+I209,1)</f>
        <v>43200</v>
      </c>
      <c r="L209" s="25">
        <f>TRUNC(F209+H209+J209,1)</f>
        <v>21600</v>
      </c>
      <c r="M209" s="19" t="s">
        <v>52</v>
      </c>
      <c r="N209" s="1" t="s">
        <v>340</v>
      </c>
      <c r="O209" s="1" t="s">
        <v>855</v>
      </c>
      <c r="P209" s="1" t="s">
        <v>64</v>
      </c>
      <c r="Q209" s="1" t="s">
        <v>64</v>
      </c>
      <c r="R209" s="1" t="s">
        <v>63</v>
      </c>
      <c r="AV209" s="1" t="s">
        <v>52</v>
      </c>
      <c r="AW209" s="1" t="s">
        <v>856</v>
      </c>
      <c r="AX209" s="1" t="s">
        <v>52</v>
      </c>
      <c r="AY209" s="1" t="s">
        <v>52</v>
      </c>
      <c r="AZ209" s="1" t="s">
        <v>52</v>
      </c>
    </row>
    <row r="210" spans="1:52" ht="30" customHeight="1" x14ac:dyDescent="0.3">
      <c r="A210" s="19" t="s">
        <v>508</v>
      </c>
      <c r="B210" s="19" t="s">
        <v>52</v>
      </c>
      <c r="C210" s="19" t="s">
        <v>52</v>
      </c>
      <c r="D210" s="20"/>
      <c r="E210" s="22"/>
      <c r="F210" s="25">
        <f>TRUNC(SUMIF(N209:N209, N208, F209:F209),0)</f>
        <v>0</v>
      </c>
      <c r="G210" s="22"/>
      <c r="H210" s="25">
        <f>TRUNC(SUMIF(N209:N209, N208, H209:H209),0)</f>
        <v>21600</v>
      </c>
      <c r="I210" s="22"/>
      <c r="J210" s="25">
        <f>TRUNC(SUMIF(N209:N209, N208, J209:J209),0)</f>
        <v>0</v>
      </c>
      <c r="K210" s="22"/>
      <c r="L210" s="25">
        <f>F210+H210+J210</f>
        <v>21600</v>
      </c>
      <c r="M210" s="19" t="s">
        <v>52</v>
      </c>
      <c r="N210" s="1" t="s">
        <v>73</v>
      </c>
      <c r="O210" s="1" t="s">
        <v>73</v>
      </c>
      <c r="P210" s="1" t="s">
        <v>52</v>
      </c>
      <c r="Q210" s="1" t="s">
        <v>52</v>
      </c>
      <c r="R210" s="1" t="s">
        <v>52</v>
      </c>
      <c r="AV210" s="1" t="s">
        <v>52</v>
      </c>
      <c r="AW210" s="1" t="s">
        <v>52</v>
      </c>
      <c r="AX210" s="1" t="s">
        <v>52</v>
      </c>
      <c r="AY210" s="1" t="s">
        <v>52</v>
      </c>
      <c r="AZ210" s="1" t="s">
        <v>52</v>
      </c>
    </row>
    <row r="211" spans="1:52" ht="30" customHeight="1" x14ac:dyDescent="0.3">
      <c r="A211" s="20"/>
      <c r="B211" s="20"/>
      <c r="C211" s="20"/>
      <c r="D211" s="20"/>
      <c r="E211" s="22"/>
      <c r="F211" s="25"/>
      <c r="G211" s="22"/>
      <c r="H211" s="25"/>
      <c r="I211" s="22"/>
      <c r="J211" s="25"/>
      <c r="K211" s="22"/>
      <c r="L211" s="25"/>
      <c r="M211" s="20"/>
    </row>
    <row r="212" spans="1:52" ht="30" customHeight="1" x14ac:dyDescent="0.3">
      <c r="A212" s="16" t="s">
        <v>857</v>
      </c>
      <c r="B212" s="17"/>
      <c r="C212" s="17"/>
      <c r="D212" s="17"/>
      <c r="E212" s="21"/>
      <c r="F212" s="24"/>
      <c r="G212" s="21"/>
      <c r="H212" s="24"/>
      <c r="I212" s="21"/>
      <c r="J212" s="24"/>
      <c r="K212" s="21"/>
      <c r="L212" s="24"/>
      <c r="M212" s="18"/>
      <c r="N212" s="1" t="s">
        <v>345</v>
      </c>
    </row>
    <row r="213" spans="1:52" ht="30" customHeight="1" x14ac:dyDescent="0.3">
      <c r="A213" s="19" t="s">
        <v>834</v>
      </c>
      <c r="B213" s="19" t="s">
        <v>512</v>
      </c>
      <c r="C213" s="19" t="s">
        <v>513</v>
      </c>
      <c r="D213" s="20">
        <v>0.05</v>
      </c>
      <c r="E213" s="22">
        <f>단가대비표!O87</f>
        <v>0</v>
      </c>
      <c r="F213" s="25">
        <f>TRUNC(E213*D213,1)</f>
        <v>0</v>
      </c>
      <c r="G213" s="22">
        <f>단가대비표!P87</f>
        <v>252249</v>
      </c>
      <c r="H213" s="25">
        <f>TRUNC(G213*D213,1)</f>
        <v>12612.4</v>
      </c>
      <c r="I213" s="22">
        <f>단가대비표!V87</f>
        <v>0</v>
      </c>
      <c r="J213" s="25">
        <f>TRUNC(I213*D213,1)</f>
        <v>0</v>
      </c>
      <c r="K213" s="22">
        <f>TRUNC(E213+G213+I213,1)</f>
        <v>252249</v>
      </c>
      <c r="L213" s="25">
        <f>TRUNC(F213+H213+J213,1)</f>
        <v>12612.4</v>
      </c>
      <c r="M213" s="19" t="s">
        <v>52</v>
      </c>
      <c r="N213" s="1" t="s">
        <v>345</v>
      </c>
      <c r="O213" s="1" t="s">
        <v>835</v>
      </c>
      <c r="P213" s="1" t="s">
        <v>64</v>
      </c>
      <c r="Q213" s="1" t="s">
        <v>64</v>
      </c>
      <c r="R213" s="1" t="s">
        <v>63</v>
      </c>
      <c r="AV213" s="1" t="s">
        <v>52</v>
      </c>
      <c r="AW213" s="1" t="s">
        <v>858</v>
      </c>
      <c r="AX213" s="1" t="s">
        <v>52</v>
      </c>
      <c r="AY213" s="1" t="s">
        <v>52</v>
      </c>
      <c r="AZ213" s="1" t="s">
        <v>52</v>
      </c>
    </row>
    <row r="214" spans="1:52" ht="30" customHeight="1" x14ac:dyDescent="0.3">
      <c r="A214" s="19" t="s">
        <v>508</v>
      </c>
      <c r="B214" s="19" t="s">
        <v>52</v>
      </c>
      <c r="C214" s="19" t="s">
        <v>52</v>
      </c>
      <c r="D214" s="20"/>
      <c r="E214" s="22"/>
      <c r="F214" s="25">
        <f>TRUNC(SUMIF(N213:N213, N212, F213:F213),0)</f>
        <v>0</v>
      </c>
      <c r="G214" s="22"/>
      <c r="H214" s="25">
        <f>TRUNC(SUMIF(N213:N213, N212, H213:H213),0)</f>
        <v>12612</v>
      </c>
      <c r="I214" s="22"/>
      <c r="J214" s="25">
        <f>TRUNC(SUMIF(N213:N213, N212, J213:J213),0)</f>
        <v>0</v>
      </c>
      <c r="K214" s="22"/>
      <c r="L214" s="25">
        <f>F214+H214+J214</f>
        <v>12612</v>
      </c>
      <c r="M214" s="19" t="s">
        <v>52</v>
      </c>
      <c r="N214" s="1" t="s">
        <v>73</v>
      </c>
      <c r="O214" s="1" t="s">
        <v>73</v>
      </c>
      <c r="P214" s="1" t="s">
        <v>52</v>
      </c>
      <c r="Q214" s="1" t="s">
        <v>52</v>
      </c>
      <c r="R214" s="1" t="s">
        <v>52</v>
      </c>
      <c r="AV214" s="1" t="s">
        <v>52</v>
      </c>
      <c r="AW214" s="1" t="s">
        <v>52</v>
      </c>
      <c r="AX214" s="1" t="s">
        <v>52</v>
      </c>
      <c r="AY214" s="1" t="s">
        <v>52</v>
      </c>
      <c r="AZ214" s="1" t="s">
        <v>52</v>
      </c>
    </row>
    <row r="215" spans="1:52" ht="30" customHeight="1" x14ac:dyDescent="0.3">
      <c r="A215" s="20"/>
      <c r="B215" s="20"/>
      <c r="C215" s="20"/>
      <c r="D215" s="20"/>
      <c r="E215" s="22"/>
      <c r="F215" s="25"/>
      <c r="G215" s="22"/>
      <c r="H215" s="25"/>
      <c r="I215" s="22"/>
      <c r="J215" s="25"/>
      <c r="K215" s="22"/>
      <c r="L215" s="25"/>
      <c r="M215" s="20"/>
    </row>
    <row r="216" spans="1:52" ht="30" customHeight="1" x14ac:dyDescent="0.3">
      <c r="A216" s="16" t="s">
        <v>859</v>
      </c>
      <c r="B216" s="17"/>
      <c r="C216" s="17"/>
      <c r="D216" s="17"/>
      <c r="E216" s="21"/>
      <c r="F216" s="24"/>
      <c r="G216" s="21"/>
      <c r="H216" s="24"/>
      <c r="I216" s="21"/>
      <c r="J216" s="24"/>
      <c r="K216" s="21"/>
      <c r="L216" s="24"/>
      <c r="M216" s="18"/>
      <c r="N216" s="1" t="s">
        <v>349</v>
      </c>
    </row>
    <row r="217" spans="1:52" ht="30" customHeight="1" x14ac:dyDescent="0.3">
      <c r="A217" s="19" t="s">
        <v>860</v>
      </c>
      <c r="B217" s="19" t="s">
        <v>512</v>
      </c>
      <c r="C217" s="19" t="s">
        <v>513</v>
      </c>
      <c r="D217" s="20">
        <v>4.4999999999999998E-2</v>
      </c>
      <c r="E217" s="22">
        <f>단가대비표!O78</f>
        <v>0</v>
      </c>
      <c r="F217" s="25">
        <f>TRUNC(E217*D217,1)</f>
        <v>0</v>
      </c>
      <c r="G217" s="22">
        <f>단가대비표!P78</f>
        <v>237754</v>
      </c>
      <c r="H217" s="25">
        <f>TRUNC(G217*D217,1)</f>
        <v>10698.9</v>
      </c>
      <c r="I217" s="22">
        <f>단가대비표!V78</f>
        <v>0</v>
      </c>
      <c r="J217" s="25">
        <f>TRUNC(I217*D217,1)</f>
        <v>0</v>
      </c>
      <c r="K217" s="22">
        <f>TRUNC(E217+G217+I217,1)</f>
        <v>237754</v>
      </c>
      <c r="L217" s="25">
        <f>TRUNC(F217+H217+J217,1)</f>
        <v>10698.9</v>
      </c>
      <c r="M217" s="19" t="s">
        <v>52</v>
      </c>
      <c r="N217" s="1" t="s">
        <v>349</v>
      </c>
      <c r="O217" s="1" t="s">
        <v>861</v>
      </c>
      <c r="P217" s="1" t="s">
        <v>64</v>
      </c>
      <c r="Q217" s="1" t="s">
        <v>64</v>
      </c>
      <c r="R217" s="1" t="s">
        <v>63</v>
      </c>
      <c r="AV217" s="1" t="s">
        <v>52</v>
      </c>
      <c r="AW217" s="1" t="s">
        <v>862</v>
      </c>
      <c r="AX217" s="1" t="s">
        <v>52</v>
      </c>
      <c r="AY217" s="1" t="s">
        <v>52</v>
      </c>
      <c r="AZ217" s="1" t="s">
        <v>52</v>
      </c>
    </row>
    <row r="218" spans="1:52" ht="30" customHeight="1" x14ac:dyDescent="0.3">
      <c r="A218" s="19" t="s">
        <v>508</v>
      </c>
      <c r="B218" s="19" t="s">
        <v>52</v>
      </c>
      <c r="C218" s="19" t="s">
        <v>52</v>
      </c>
      <c r="D218" s="20"/>
      <c r="E218" s="22"/>
      <c r="F218" s="25">
        <f>TRUNC(SUMIF(N217:N217, N216, F217:F217),0)</f>
        <v>0</v>
      </c>
      <c r="G218" s="22"/>
      <c r="H218" s="25">
        <f>TRUNC(SUMIF(N217:N217, N216, H217:H217),0)</f>
        <v>10698</v>
      </c>
      <c r="I218" s="22"/>
      <c r="J218" s="25">
        <f>TRUNC(SUMIF(N217:N217, N216, J217:J217),0)</f>
        <v>0</v>
      </c>
      <c r="K218" s="22"/>
      <c r="L218" s="25">
        <f>F218+H218+J218</f>
        <v>10698</v>
      </c>
      <c r="M218" s="19" t="s">
        <v>52</v>
      </c>
      <c r="N218" s="1" t="s">
        <v>73</v>
      </c>
      <c r="O218" s="1" t="s">
        <v>73</v>
      </c>
      <c r="P218" s="1" t="s">
        <v>52</v>
      </c>
      <c r="Q218" s="1" t="s">
        <v>52</v>
      </c>
      <c r="R218" s="1" t="s">
        <v>52</v>
      </c>
      <c r="AV218" s="1" t="s">
        <v>52</v>
      </c>
      <c r="AW218" s="1" t="s">
        <v>52</v>
      </c>
      <c r="AX218" s="1" t="s">
        <v>52</v>
      </c>
      <c r="AY218" s="1" t="s">
        <v>52</v>
      </c>
      <c r="AZ218" s="1" t="s">
        <v>52</v>
      </c>
    </row>
    <row r="219" spans="1:52" ht="30" customHeight="1" x14ac:dyDescent="0.3">
      <c r="A219" s="20"/>
      <c r="B219" s="20"/>
      <c r="C219" s="20"/>
      <c r="D219" s="20"/>
      <c r="E219" s="22"/>
      <c r="F219" s="25"/>
      <c r="G219" s="22"/>
      <c r="H219" s="25"/>
      <c r="I219" s="22"/>
      <c r="J219" s="25"/>
      <c r="K219" s="22"/>
      <c r="L219" s="25"/>
      <c r="M219" s="20"/>
    </row>
    <row r="220" spans="1:52" ht="30" customHeight="1" x14ac:dyDescent="0.3">
      <c r="A220" s="16" t="s">
        <v>863</v>
      </c>
      <c r="B220" s="17"/>
      <c r="C220" s="17"/>
      <c r="D220" s="17"/>
      <c r="E220" s="21"/>
      <c r="F220" s="24"/>
      <c r="G220" s="21"/>
      <c r="H220" s="24"/>
      <c r="I220" s="21"/>
      <c r="J220" s="24"/>
      <c r="K220" s="21"/>
      <c r="L220" s="24"/>
      <c r="M220" s="18"/>
      <c r="N220" s="1" t="s">
        <v>353</v>
      </c>
    </row>
    <row r="221" spans="1:52" ht="30" customHeight="1" x14ac:dyDescent="0.3">
      <c r="A221" s="19" t="s">
        <v>511</v>
      </c>
      <c r="B221" s="19" t="s">
        <v>512</v>
      </c>
      <c r="C221" s="19" t="s">
        <v>513</v>
      </c>
      <c r="D221" s="20">
        <v>0.01</v>
      </c>
      <c r="E221" s="22">
        <f>단가대비표!O75</f>
        <v>0</v>
      </c>
      <c r="F221" s="25">
        <f>TRUNC(E221*D221,1)</f>
        <v>0</v>
      </c>
      <c r="G221" s="22">
        <f>단가대비표!P75</f>
        <v>169804</v>
      </c>
      <c r="H221" s="25">
        <f>TRUNC(G221*D221,1)</f>
        <v>1698</v>
      </c>
      <c r="I221" s="22">
        <f>단가대비표!V75</f>
        <v>0</v>
      </c>
      <c r="J221" s="25">
        <f>TRUNC(I221*D221,1)</f>
        <v>0</v>
      </c>
      <c r="K221" s="22">
        <f>TRUNC(E221+G221+I221,1)</f>
        <v>169804</v>
      </c>
      <c r="L221" s="25">
        <f>TRUNC(F221+H221+J221,1)</f>
        <v>1698</v>
      </c>
      <c r="M221" s="19" t="s">
        <v>52</v>
      </c>
      <c r="N221" s="1" t="s">
        <v>353</v>
      </c>
      <c r="O221" s="1" t="s">
        <v>514</v>
      </c>
      <c r="P221" s="1" t="s">
        <v>64</v>
      </c>
      <c r="Q221" s="1" t="s">
        <v>64</v>
      </c>
      <c r="R221" s="1" t="s">
        <v>63</v>
      </c>
      <c r="AV221" s="1" t="s">
        <v>52</v>
      </c>
      <c r="AW221" s="1" t="s">
        <v>864</v>
      </c>
      <c r="AX221" s="1" t="s">
        <v>52</v>
      </c>
      <c r="AY221" s="1" t="s">
        <v>52</v>
      </c>
      <c r="AZ221" s="1" t="s">
        <v>52</v>
      </c>
    </row>
    <row r="222" spans="1:52" ht="30" customHeight="1" x14ac:dyDescent="0.3">
      <c r="A222" s="19" t="s">
        <v>508</v>
      </c>
      <c r="B222" s="19" t="s">
        <v>52</v>
      </c>
      <c r="C222" s="19" t="s">
        <v>52</v>
      </c>
      <c r="D222" s="20"/>
      <c r="E222" s="22"/>
      <c r="F222" s="25">
        <f>TRUNC(SUMIF(N221:N221, N220, F221:F221),0)</f>
        <v>0</v>
      </c>
      <c r="G222" s="22"/>
      <c r="H222" s="25">
        <f>TRUNC(SUMIF(N221:N221, N220, H221:H221),0)</f>
        <v>1698</v>
      </c>
      <c r="I222" s="22"/>
      <c r="J222" s="25">
        <f>TRUNC(SUMIF(N221:N221, N220, J221:J221),0)</f>
        <v>0</v>
      </c>
      <c r="K222" s="22"/>
      <c r="L222" s="25">
        <f>F222+H222+J222</f>
        <v>1698</v>
      </c>
      <c r="M222" s="19" t="s">
        <v>52</v>
      </c>
      <c r="N222" s="1" t="s">
        <v>73</v>
      </c>
      <c r="O222" s="1" t="s">
        <v>73</v>
      </c>
      <c r="P222" s="1" t="s">
        <v>52</v>
      </c>
      <c r="Q222" s="1" t="s">
        <v>52</v>
      </c>
      <c r="R222" s="1" t="s">
        <v>52</v>
      </c>
      <c r="AV222" s="1" t="s">
        <v>52</v>
      </c>
      <c r="AW222" s="1" t="s">
        <v>52</v>
      </c>
      <c r="AX222" s="1" t="s">
        <v>52</v>
      </c>
      <c r="AY222" s="1" t="s">
        <v>52</v>
      </c>
      <c r="AZ222" s="1" t="s">
        <v>52</v>
      </c>
    </row>
    <row r="223" spans="1:52" ht="30" customHeight="1" x14ac:dyDescent="0.3">
      <c r="A223" s="20"/>
      <c r="B223" s="20"/>
      <c r="C223" s="20"/>
      <c r="D223" s="20"/>
      <c r="E223" s="22"/>
      <c r="F223" s="25"/>
      <c r="G223" s="22"/>
      <c r="H223" s="25"/>
      <c r="I223" s="22"/>
      <c r="J223" s="25"/>
      <c r="K223" s="22"/>
      <c r="L223" s="25"/>
      <c r="M223" s="20"/>
    </row>
    <row r="224" spans="1:52" ht="30" customHeight="1" x14ac:dyDescent="0.3">
      <c r="A224" s="16" t="s">
        <v>865</v>
      </c>
      <c r="B224" s="17"/>
      <c r="C224" s="17"/>
      <c r="D224" s="17"/>
      <c r="E224" s="21"/>
      <c r="F224" s="24"/>
      <c r="G224" s="21"/>
      <c r="H224" s="24"/>
      <c r="I224" s="21"/>
      <c r="J224" s="24"/>
      <c r="K224" s="21"/>
      <c r="L224" s="24"/>
      <c r="M224" s="18"/>
      <c r="N224" s="1" t="s">
        <v>358</v>
      </c>
    </row>
    <row r="225" spans="1:52" ht="30" customHeight="1" x14ac:dyDescent="0.3">
      <c r="A225" s="19" t="s">
        <v>866</v>
      </c>
      <c r="B225" s="19" t="s">
        <v>867</v>
      </c>
      <c r="C225" s="19" t="s">
        <v>68</v>
      </c>
      <c r="D225" s="20">
        <v>0.09</v>
      </c>
      <c r="E225" s="22">
        <f>일위대가목록!E84</f>
        <v>0</v>
      </c>
      <c r="F225" s="25">
        <f>TRUNC(E225*D225,1)</f>
        <v>0</v>
      </c>
      <c r="G225" s="22">
        <f>일위대가목록!F84</f>
        <v>16242</v>
      </c>
      <c r="H225" s="25">
        <f>TRUNC(G225*D225,1)</f>
        <v>1461.7</v>
      </c>
      <c r="I225" s="22">
        <f>일위대가목록!G84</f>
        <v>974</v>
      </c>
      <c r="J225" s="25">
        <f>TRUNC(I225*D225,1)</f>
        <v>87.6</v>
      </c>
      <c r="K225" s="22">
        <f>TRUNC(E225+G225+I225,1)</f>
        <v>17216</v>
      </c>
      <c r="L225" s="25">
        <f>TRUNC(F225+H225+J225,1)</f>
        <v>1549.3</v>
      </c>
      <c r="M225" s="19" t="s">
        <v>868</v>
      </c>
      <c r="N225" s="1" t="s">
        <v>358</v>
      </c>
      <c r="O225" s="1" t="s">
        <v>869</v>
      </c>
      <c r="P225" s="1" t="s">
        <v>63</v>
      </c>
      <c r="Q225" s="1" t="s">
        <v>64</v>
      </c>
      <c r="R225" s="1" t="s">
        <v>64</v>
      </c>
      <c r="V225">
        <v>1</v>
      </c>
      <c r="AV225" s="1" t="s">
        <v>52</v>
      </c>
      <c r="AW225" s="1" t="s">
        <v>870</v>
      </c>
      <c r="AX225" s="1" t="s">
        <v>52</v>
      </c>
      <c r="AY225" s="1" t="s">
        <v>52</v>
      </c>
      <c r="AZ225" s="1" t="s">
        <v>52</v>
      </c>
    </row>
    <row r="226" spans="1:52" ht="30" customHeight="1" x14ac:dyDescent="0.3">
      <c r="A226" s="19" t="s">
        <v>760</v>
      </c>
      <c r="B226" s="19" t="s">
        <v>871</v>
      </c>
      <c r="C226" s="19" t="s">
        <v>436</v>
      </c>
      <c r="D226" s="20">
        <v>1</v>
      </c>
      <c r="E226" s="22">
        <v>0</v>
      </c>
      <c r="F226" s="25">
        <f>TRUNC(E226*D226,1)</f>
        <v>0</v>
      </c>
      <c r="G226" s="22">
        <f>TRUNC(SUMIF(V225:V226, RIGHTB(O226, 1), H225:H226)*U226, 2)</f>
        <v>438.51</v>
      </c>
      <c r="H226" s="25">
        <f>TRUNC(G226*D226,1)</f>
        <v>438.5</v>
      </c>
      <c r="I226" s="22">
        <v>0</v>
      </c>
      <c r="J226" s="25">
        <f>TRUNC(I226*D226,1)</f>
        <v>0</v>
      </c>
      <c r="K226" s="22">
        <f>TRUNC(E226+G226+I226,1)</f>
        <v>438.5</v>
      </c>
      <c r="L226" s="25">
        <f>TRUNC(F226+H226+J226,1)</f>
        <v>438.5</v>
      </c>
      <c r="M226" s="19" t="s">
        <v>52</v>
      </c>
      <c r="N226" s="1" t="s">
        <v>358</v>
      </c>
      <c r="O226" s="1" t="s">
        <v>441</v>
      </c>
      <c r="P226" s="1" t="s">
        <v>64</v>
      </c>
      <c r="Q226" s="1" t="s">
        <v>64</v>
      </c>
      <c r="R226" s="1" t="s">
        <v>64</v>
      </c>
      <c r="S226">
        <v>1</v>
      </c>
      <c r="T226">
        <v>1</v>
      </c>
      <c r="U226">
        <v>0.3</v>
      </c>
      <c r="AV226" s="1" t="s">
        <v>52</v>
      </c>
      <c r="AW226" s="1" t="s">
        <v>872</v>
      </c>
      <c r="AX226" s="1" t="s">
        <v>52</v>
      </c>
      <c r="AY226" s="1" t="s">
        <v>52</v>
      </c>
      <c r="AZ226" s="1" t="s">
        <v>52</v>
      </c>
    </row>
    <row r="227" spans="1:52" ht="30" customHeight="1" x14ac:dyDescent="0.3">
      <c r="A227" s="19" t="s">
        <v>508</v>
      </c>
      <c r="B227" s="19" t="s">
        <v>52</v>
      </c>
      <c r="C227" s="19" t="s">
        <v>52</v>
      </c>
      <c r="D227" s="20"/>
      <c r="E227" s="22"/>
      <c r="F227" s="25">
        <f>TRUNC(SUMIF(N225:N226, N224, F225:F226),0)</f>
        <v>0</v>
      </c>
      <c r="G227" s="22"/>
      <c r="H227" s="25">
        <f>TRUNC(SUMIF(N225:N226, N224, H225:H226),0)</f>
        <v>1900</v>
      </c>
      <c r="I227" s="22"/>
      <c r="J227" s="25">
        <f>TRUNC(SUMIF(N225:N226, N224, J225:J226),0)</f>
        <v>87</v>
      </c>
      <c r="K227" s="22"/>
      <c r="L227" s="25">
        <f>F227+H227+J227</f>
        <v>1987</v>
      </c>
      <c r="M227" s="19" t="s">
        <v>52</v>
      </c>
      <c r="N227" s="1" t="s">
        <v>73</v>
      </c>
      <c r="O227" s="1" t="s">
        <v>73</v>
      </c>
      <c r="P227" s="1" t="s">
        <v>52</v>
      </c>
      <c r="Q227" s="1" t="s">
        <v>52</v>
      </c>
      <c r="R227" s="1" t="s">
        <v>52</v>
      </c>
      <c r="AV227" s="1" t="s">
        <v>52</v>
      </c>
      <c r="AW227" s="1" t="s">
        <v>52</v>
      </c>
      <c r="AX227" s="1" t="s">
        <v>52</v>
      </c>
      <c r="AY227" s="1" t="s">
        <v>52</v>
      </c>
      <c r="AZ227" s="1" t="s">
        <v>52</v>
      </c>
    </row>
    <row r="228" spans="1:52" ht="30" customHeight="1" x14ac:dyDescent="0.3">
      <c r="A228" s="20"/>
      <c r="B228" s="20"/>
      <c r="C228" s="20"/>
      <c r="D228" s="20"/>
      <c r="E228" s="22"/>
      <c r="F228" s="25"/>
      <c r="G228" s="22"/>
      <c r="H228" s="25"/>
      <c r="I228" s="22"/>
      <c r="J228" s="25"/>
      <c r="K228" s="22"/>
      <c r="L228" s="25"/>
      <c r="M228" s="20"/>
    </row>
    <row r="229" spans="1:52" ht="30" customHeight="1" x14ac:dyDescent="0.3">
      <c r="A229" s="16" t="s">
        <v>873</v>
      </c>
      <c r="B229" s="17"/>
      <c r="C229" s="17"/>
      <c r="D229" s="17"/>
      <c r="E229" s="21"/>
      <c r="F229" s="24"/>
      <c r="G229" s="21"/>
      <c r="H229" s="24"/>
      <c r="I229" s="21"/>
      <c r="J229" s="24"/>
      <c r="K229" s="21"/>
      <c r="L229" s="24"/>
      <c r="M229" s="18"/>
      <c r="N229" s="1" t="s">
        <v>506</v>
      </c>
    </row>
    <row r="230" spans="1:52" ht="30" customHeight="1" x14ac:dyDescent="0.3">
      <c r="A230" s="19" t="s">
        <v>875</v>
      </c>
      <c r="B230" s="19" t="s">
        <v>512</v>
      </c>
      <c r="C230" s="19" t="s">
        <v>513</v>
      </c>
      <c r="D230" s="20">
        <v>0.25</v>
      </c>
      <c r="E230" s="22">
        <f>단가대비표!O77</f>
        <v>0</v>
      </c>
      <c r="F230" s="25">
        <f>TRUNC(E230*D230,1)</f>
        <v>0</v>
      </c>
      <c r="G230" s="22">
        <f>단가대비표!P77</f>
        <v>279433</v>
      </c>
      <c r="H230" s="25">
        <f>TRUNC(G230*D230,1)</f>
        <v>69858.2</v>
      </c>
      <c r="I230" s="22">
        <f>단가대비표!V77</f>
        <v>0</v>
      </c>
      <c r="J230" s="25">
        <f>TRUNC(I230*D230,1)</f>
        <v>0</v>
      </c>
      <c r="K230" s="22">
        <f>TRUNC(E230+G230+I230,1)</f>
        <v>279433</v>
      </c>
      <c r="L230" s="25">
        <f>TRUNC(F230+H230+J230,1)</f>
        <v>69858.2</v>
      </c>
      <c r="M230" s="19" t="s">
        <v>52</v>
      </c>
      <c r="N230" s="1" t="s">
        <v>506</v>
      </c>
      <c r="O230" s="1" t="s">
        <v>876</v>
      </c>
      <c r="P230" s="1" t="s">
        <v>64</v>
      </c>
      <c r="Q230" s="1" t="s">
        <v>64</v>
      </c>
      <c r="R230" s="1" t="s">
        <v>63</v>
      </c>
      <c r="AV230" s="1" t="s">
        <v>52</v>
      </c>
      <c r="AW230" s="1" t="s">
        <v>877</v>
      </c>
      <c r="AX230" s="1" t="s">
        <v>52</v>
      </c>
      <c r="AY230" s="1" t="s">
        <v>52</v>
      </c>
      <c r="AZ230" s="1" t="s">
        <v>52</v>
      </c>
    </row>
    <row r="231" spans="1:52" ht="30" customHeight="1" x14ac:dyDescent="0.3">
      <c r="A231" s="19" t="s">
        <v>511</v>
      </c>
      <c r="B231" s="19" t="s">
        <v>512</v>
      </c>
      <c r="C231" s="19" t="s">
        <v>513</v>
      </c>
      <c r="D231" s="20">
        <v>0.14000000000000001</v>
      </c>
      <c r="E231" s="22">
        <f>단가대비표!O75</f>
        <v>0</v>
      </c>
      <c r="F231" s="25">
        <f>TRUNC(E231*D231,1)</f>
        <v>0</v>
      </c>
      <c r="G231" s="22">
        <f>단가대비표!P75</f>
        <v>169804</v>
      </c>
      <c r="H231" s="25">
        <f>TRUNC(G231*D231,1)</f>
        <v>23772.5</v>
      </c>
      <c r="I231" s="22">
        <f>단가대비표!V75</f>
        <v>0</v>
      </c>
      <c r="J231" s="25">
        <f>TRUNC(I231*D231,1)</f>
        <v>0</v>
      </c>
      <c r="K231" s="22">
        <f>TRUNC(E231+G231+I231,1)</f>
        <v>169804</v>
      </c>
      <c r="L231" s="25">
        <f>TRUNC(F231+H231+J231,1)</f>
        <v>23772.5</v>
      </c>
      <c r="M231" s="19" t="s">
        <v>52</v>
      </c>
      <c r="N231" s="1" t="s">
        <v>506</v>
      </c>
      <c r="O231" s="1" t="s">
        <v>514</v>
      </c>
      <c r="P231" s="1" t="s">
        <v>64</v>
      </c>
      <c r="Q231" s="1" t="s">
        <v>64</v>
      </c>
      <c r="R231" s="1" t="s">
        <v>63</v>
      </c>
      <c r="AV231" s="1" t="s">
        <v>52</v>
      </c>
      <c r="AW231" s="1" t="s">
        <v>878</v>
      </c>
      <c r="AX231" s="1" t="s">
        <v>52</v>
      </c>
      <c r="AY231" s="1" t="s">
        <v>52</v>
      </c>
      <c r="AZ231" s="1" t="s">
        <v>52</v>
      </c>
    </row>
    <row r="232" spans="1:52" ht="30" customHeight="1" x14ac:dyDescent="0.3">
      <c r="A232" s="19" t="s">
        <v>508</v>
      </c>
      <c r="B232" s="19" t="s">
        <v>52</v>
      </c>
      <c r="C232" s="19" t="s">
        <v>52</v>
      </c>
      <c r="D232" s="20"/>
      <c r="E232" s="22"/>
      <c r="F232" s="25">
        <f>TRUNC(SUMIF(N230:N231, N229, F230:F231),0)</f>
        <v>0</v>
      </c>
      <c r="G232" s="22"/>
      <c r="H232" s="25">
        <f>TRUNC(SUMIF(N230:N231, N229, H230:H231),0)</f>
        <v>93630</v>
      </c>
      <c r="I232" s="22"/>
      <c r="J232" s="25">
        <f>TRUNC(SUMIF(N230:N231, N229, J230:J231),0)</f>
        <v>0</v>
      </c>
      <c r="K232" s="22"/>
      <c r="L232" s="25">
        <f>F232+H232+J232</f>
        <v>93630</v>
      </c>
      <c r="M232" s="19" t="s">
        <v>52</v>
      </c>
      <c r="N232" s="1" t="s">
        <v>73</v>
      </c>
      <c r="O232" s="1" t="s">
        <v>73</v>
      </c>
      <c r="P232" s="1" t="s">
        <v>52</v>
      </c>
      <c r="Q232" s="1" t="s">
        <v>52</v>
      </c>
      <c r="R232" s="1" t="s">
        <v>52</v>
      </c>
      <c r="AV232" s="1" t="s">
        <v>52</v>
      </c>
      <c r="AW232" s="1" t="s">
        <v>52</v>
      </c>
      <c r="AX232" s="1" t="s">
        <v>52</v>
      </c>
      <c r="AY232" s="1" t="s">
        <v>52</v>
      </c>
      <c r="AZ232" s="1" t="s">
        <v>52</v>
      </c>
    </row>
    <row r="233" spans="1:52" ht="30" customHeight="1" x14ac:dyDescent="0.3">
      <c r="A233" s="20"/>
      <c r="B233" s="20"/>
      <c r="C233" s="20"/>
      <c r="D233" s="20"/>
      <c r="E233" s="22"/>
      <c r="F233" s="25"/>
      <c r="G233" s="22"/>
      <c r="H233" s="25"/>
      <c r="I233" s="22"/>
      <c r="J233" s="25"/>
      <c r="K233" s="22"/>
      <c r="L233" s="25"/>
      <c r="M233" s="20"/>
    </row>
    <row r="234" spans="1:52" ht="30" customHeight="1" x14ac:dyDescent="0.3">
      <c r="A234" s="16" t="s">
        <v>879</v>
      </c>
      <c r="B234" s="17"/>
      <c r="C234" s="17"/>
      <c r="D234" s="17"/>
      <c r="E234" s="21"/>
      <c r="F234" s="24"/>
      <c r="G234" s="21"/>
      <c r="H234" s="24"/>
      <c r="I234" s="21"/>
      <c r="J234" s="24"/>
      <c r="K234" s="21"/>
      <c r="L234" s="24"/>
      <c r="M234" s="18"/>
      <c r="N234" s="1" t="s">
        <v>526</v>
      </c>
    </row>
    <row r="235" spans="1:52" ht="30" customHeight="1" x14ac:dyDescent="0.3">
      <c r="A235" s="19" t="s">
        <v>880</v>
      </c>
      <c r="B235" s="19" t="s">
        <v>881</v>
      </c>
      <c r="C235" s="19" t="s">
        <v>513</v>
      </c>
      <c r="D235" s="20">
        <v>2.5000000000000001E-2</v>
      </c>
      <c r="E235" s="22">
        <f>단가대비표!O91</f>
        <v>0</v>
      </c>
      <c r="F235" s="25">
        <f>TRUNC(E235*D235,1)</f>
        <v>0</v>
      </c>
      <c r="G235" s="22">
        <f>단가대비표!P91</f>
        <v>206732</v>
      </c>
      <c r="H235" s="25">
        <f>TRUNC(G235*D235,1)</f>
        <v>5168.3</v>
      </c>
      <c r="I235" s="22">
        <f>단가대비표!V91</f>
        <v>0</v>
      </c>
      <c r="J235" s="25">
        <f>TRUNC(I235*D235,1)</f>
        <v>0</v>
      </c>
      <c r="K235" s="22">
        <f>TRUNC(E235+G235+I235,1)</f>
        <v>206732</v>
      </c>
      <c r="L235" s="25">
        <f>TRUNC(F235+H235+J235,1)</f>
        <v>5168.3</v>
      </c>
      <c r="M235" s="19" t="s">
        <v>52</v>
      </c>
      <c r="N235" s="1" t="s">
        <v>526</v>
      </c>
      <c r="O235" s="1" t="s">
        <v>882</v>
      </c>
      <c r="P235" s="1" t="s">
        <v>64</v>
      </c>
      <c r="Q235" s="1" t="s">
        <v>64</v>
      </c>
      <c r="R235" s="1" t="s">
        <v>63</v>
      </c>
      <c r="AV235" s="1" t="s">
        <v>52</v>
      </c>
      <c r="AW235" s="1" t="s">
        <v>883</v>
      </c>
      <c r="AX235" s="1" t="s">
        <v>52</v>
      </c>
      <c r="AY235" s="1" t="s">
        <v>52</v>
      </c>
      <c r="AZ235" s="1" t="s">
        <v>52</v>
      </c>
    </row>
    <row r="236" spans="1:52" ht="30" customHeight="1" x14ac:dyDescent="0.3">
      <c r="A236" s="19" t="s">
        <v>508</v>
      </c>
      <c r="B236" s="19" t="s">
        <v>52</v>
      </c>
      <c r="C236" s="19" t="s">
        <v>52</v>
      </c>
      <c r="D236" s="20"/>
      <c r="E236" s="22"/>
      <c r="F236" s="25">
        <f>TRUNC(SUMIF(N235:N235, N234, F235:F235),0)</f>
        <v>0</v>
      </c>
      <c r="G236" s="22"/>
      <c r="H236" s="25">
        <f>TRUNC(SUMIF(N235:N235, N234, H235:H235),0)</f>
        <v>5168</v>
      </c>
      <c r="I236" s="22"/>
      <c r="J236" s="25">
        <f>TRUNC(SUMIF(N235:N235, N234, J235:J235),0)</f>
        <v>0</v>
      </c>
      <c r="K236" s="22"/>
      <c r="L236" s="25">
        <f>F236+H236+J236</f>
        <v>5168</v>
      </c>
      <c r="M236" s="19" t="s">
        <v>52</v>
      </c>
      <c r="N236" s="1" t="s">
        <v>73</v>
      </c>
      <c r="O236" s="1" t="s">
        <v>73</v>
      </c>
      <c r="P236" s="1" t="s">
        <v>52</v>
      </c>
      <c r="Q236" s="1" t="s">
        <v>52</v>
      </c>
      <c r="R236" s="1" t="s">
        <v>52</v>
      </c>
      <c r="AV236" s="1" t="s">
        <v>52</v>
      </c>
      <c r="AW236" s="1" t="s">
        <v>52</v>
      </c>
      <c r="AX236" s="1" t="s">
        <v>52</v>
      </c>
      <c r="AY236" s="1" t="s">
        <v>52</v>
      </c>
      <c r="AZ236" s="1" t="s">
        <v>52</v>
      </c>
    </row>
    <row r="237" spans="1:52" ht="30" customHeight="1" x14ac:dyDescent="0.3">
      <c r="A237" s="20"/>
      <c r="B237" s="20"/>
      <c r="C237" s="20"/>
      <c r="D237" s="20"/>
      <c r="E237" s="22"/>
      <c r="F237" s="25"/>
      <c r="G237" s="22"/>
      <c r="H237" s="25"/>
      <c r="I237" s="22"/>
      <c r="J237" s="25"/>
      <c r="K237" s="22"/>
      <c r="L237" s="25"/>
      <c r="M237" s="20"/>
    </row>
    <row r="238" spans="1:52" ht="30" customHeight="1" x14ac:dyDescent="0.3">
      <c r="A238" s="16" t="s">
        <v>884</v>
      </c>
      <c r="B238" s="17"/>
      <c r="C238" s="17"/>
      <c r="D238" s="17"/>
      <c r="E238" s="21"/>
      <c r="F238" s="24"/>
      <c r="G238" s="21"/>
      <c r="H238" s="24"/>
      <c r="I238" s="21"/>
      <c r="J238" s="24"/>
      <c r="K238" s="21"/>
      <c r="L238" s="24"/>
      <c r="M238" s="18"/>
      <c r="N238" s="1" t="s">
        <v>547</v>
      </c>
    </row>
    <row r="239" spans="1:52" ht="30" customHeight="1" x14ac:dyDescent="0.3">
      <c r="A239" s="19" t="s">
        <v>552</v>
      </c>
      <c r="B239" s="19" t="s">
        <v>512</v>
      </c>
      <c r="C239" s="19" t="s">
        <v>513</v>
      </c>
      <c r="D239" s="20">
        <v>0.313</v>
      </c>
      <c r="E239" s="22">
        <f>단가대비표!O82</f>
        <v>0</v>
      </c>
      <c r="F239" s="25">
        <f>TRUNC(E239*D239,1)</f>
        <v>0</v>
      </c>
      <c r="G239" s="22">
        <f>단가대비표!P82</f>
        <v>248350</v>
      </c>
      <c r="H239" s="25">
        <f>TRUNC(G239*D239,1)</f>
        <v>77733.5</v>
      </c>
      <c r="I239" s="22">
        <f>단가대비표!V82</f>
        <v>0</v>
      </c>
      <c r="J239" s="25">
        <f>TRUNC(I239*D239,1)</f>
        <v>0</v>
      </c>
      <c r="K239" s="22">
        <f t="shared" ref="K239:L241" si="21">TRUNC(E239+G239+I239,1)</f>
        <v>248350</v>
      </c>
      <c r="L239" s="25">
        <f t="shared" si="21"/>
        <v>77733.5</v>
      </c>
      <c r="M239" s="19" t="s">
        <v>52</v>
      </c>
      <c r="N239" s="1" t="s">
        <v>547</v>
      </c>
      <c r="O239" s="1" t="s">
        <v>553</v>
      </c>
      <c r="P239" s="1" t="s">
        <v>64</v>
      </c>
      <c r="Q239" s="1" t="s">
        <v>64</v>
      </c>
      <c r="R239" s="1" t="s">
        <v>63</v>
      </c>
      <c r="V239">
        <v>1</v>
      </c>
      <c r="AV239" s="1" t="s">
        <v>52</v>
      </c>
      <c r="AW239" s="1" t="s">
        <v>886</v>
      </c>
      <c r="AX239" s="1" t="s">
        <v>52</v>
      </c>
      <c r="AY239" s="1" t="s">
        <v>52</v>
      </c>
      <c r="AZ239" s="1" t="s">
        <v>52</v>
      </c>
    </row>
    <row r="240" spans="1:52" ht="30" customHeight="1" x14ac:dyDescent="0.3">
      <c r="A240" s="19" t="s">
        <v>511</v>
      </c>
      <c r="B240" s="19" t="s">
        <v>512</v>
      </c>
      <c r="C240" s="19" t="s">
        <v>513</v>
      </c>
      <c r="D240" s="20">
        <v>6.4000000000000001E-2</v>
      </c>
      <c r="E240" s="22">
        <f>단가대비표!O75</f>
        <v>0</v>
      </c>
      <c r="F240" s="25">
        <f>TRUNC(E240*D240,1)</f>
        <v>0</v>
      </c>
      <c r="G240" s="22">
        <f>단가대비표!P75</f>
        <v>169804</v>
      </c>
      <c r="H240" s="25">
        <f>TRUNC(G240*D240,1)</f>
        <v>10867.4</v>
      </c>
      <c r="I240" s="22">
        <f>단가대비표!V75</f>
        <v>0</v>
      </c>
      <c r="J240" s="25">
        <f>TRUNC(I240*D240,1)</f>
        <v>0</v>
      </c>
      <c r="K240" s="22">
        <f t="shared" si="21"/>
        <v>169804</v>
      </c>
      <c r="L240" s="25">
        <f t="shared" si="21"/>
        <v>10867.4</v>
      </c>
      <c r="M240" s="19" t="s">
        <v>52</v>
      </c>
      <c r="N240" s="1" t="s">
        <v>547</v>
      </c>
      <c r="O240" s="1" t="s">
        <v>514</v>
      </c>
      <c r="P240" s="1" t="s">
        <v>64</v>
      </c>
      <c r="Q240" s="1" t="s">
        <v>64</v>
      </c>
      <c r="R240" s="1" t="s">
        <v>63</v>
      </c>
      <c r="V240">
        <v>1</v>
      </c>
      <c r="AV240" s="1" t="s">
        <v>52</v>
      </c>
      <c r="AW240" s="1" t="s">
        <v>887</v>
      </c>
      <c r="AX240" s="1" t="s">
        <v>52</v>
      </c>
      <c r="AY240" s="1" t="s">
        <v>52</v>
      </c>
      <c r="AZ240" s="1" t="s">
        <v>52</v>
      </c>
    </row>
    <row r="241" spans="1:52" ht="30" customHeight="1" x14ac:dyDescent="0.3">
      <c r="A241" s="19" t="s">
        <v>555</v>
      </c>
      <c r="B241" s="19" t="s">
        <v>888</v>
      </c>
      <c r="C241" s="19" t="s">
        <v>436</v>
      </c>
      <c r="D241" s="20">
        <v>1</v>
      </c>
      <c r="E241" s="22">
        <v>0</v>
      </c>
      <c r="F241" s="25">
        <f>TRUNC(E241*D241,1)</f>
        <v>0</v>
      </c>
      <c r="G241" s="22">
        <v>0</v>
      </c>
      <c r="H241" s="25">
        <f>TRUNC(G241*D241,1)</f>
        <v>0</v>
      </c>
      <c r="I241" s="22">
        <f>TRUNC(SUMIF(V239:V241, RIGHTB(O241, 1), H239:H241)*U241, 2)</f>
        <v>2658.02</v>
      </c>
      <c r="J241" s="25">
        <f>TRUNC(I241*D241,1)</f>
        <v>2658</v>
      </c>
      <c r="K241" s="22">
        <f t="shared" si="21"/>
        <v>2658</v>
      </c>
      <c r="L241" s="25">
        <f t="shared" si="21"/>
        <v>2658</v>
      </c>
      <c r="M241" s="19" t="s">
        <v>52</v>
      </c>
      <c r="N241" s="1" t="s">
        <v>547</v>
      </c>
      <c r="O241" s="1" t="s">
        <v>441</v>
      </c>
      <c r="P241" s="1" t="s">
        <v>64</v>
      </c>
      <c r="Q241" s="1" t="s">
        <v>64</v>
      </c>
      <c r="R241" s="1" t="s">
        <v>64</v>
      </c>
      <c r="S241">
        <v>1</v>
      </c>
      <c r="T241">
        <v>2</v>
      </c>
      <c r="U241">
        <v>0.03</v>
      </c>
      <c r="AV241" s="1" t="s">
        <v>52</v>
      </c>
      <c r="AW241" s="1" t="s">
        <v>889</v>
      </c>
      <c r="AX241" s="1" t="s">
        <v>52</v>
      </c>
      <c r="AY241" s="1" t="s">
        <v>52</v>
      </c>
      <c r="AZ241" s="1" t="s">
        <v>52</v>
      </c>
    </row>
    <row r="242" spans="1:52" ht="30" customHeight="1" x14ac:dyDescent="0.3">
      <c r="A242" s="19" t="s">
        <v>508</v>
      </c>
      <c r="B242" s="19" t="s">
        <v>52</v>
      </c>
      <c r="C242" s="19" t="s">
        <v>52</v>
      </c>
      <c r="D242" s="20"/>
      <c r="E242" s="22"/>
      <c r="F242" s="25">
        <f>TRUNC(SUMIF(N239:N241, N238, F239:F241),0)</f>
        <v>0</v>
      </c>
      <c r="G242" s="22"/>
      <c r="H242" s="25">
        <f>TRUNC(SUMIF(N239:N241, N238, H239:H241),0)</f>
        <v>88600</v>
      </c>
      <c r="I242" s="22"/>
      <c r="J242" s="25">
        <f>TRUNC(SUMIF(N239:N241, N238, J239:J241),0)</f>
        <v>2658</v>
      </c>
      <c r="K242" s="22"/>
      <c r="L242" s="25">
        <f>F242+H242+J242</f>
        <v>91258</v>
      </c>
      <c r="M242" s="19" t="s">
        <v>52</v>
      </c>
      <c r="N242" s="1" t="s">
        <v>73</v>
      </c>
      <c r="O242" s="1" t="s">
        <v>73</v>
      </c>
      <c r="P242" s="1" t="s">
        <v>52</v>
      </c>
      <c r="Q242" s="1" t="s">
        <v>52</v>
      </c>
      <c r="R242" s="1" t="s">
        <v>52</v>
      </c>
      <c r="AV242" s="1" t="s">
        <v>52</v>
      </c>
      <c r="AW242" s="1" t="s">
        <v>52</v>
      </c>
      <c r="AX242" s="1" t="s">
        <v>52</v>
      </c>
      <c r="AY242" s="1" t="s">
        <v>52</v>
      </c>
      <c r="AZ242" s="1" t="s">
        <v>52</v>
      </c>
    </row>
    <row r="243" spans="1:52" ht="30" customHeight="1" x14ac:dyDescent="0.3">
      <c r="A243" s="20"/>
      <c r="B243" s="20"/>
      <c r="C243" s="20"/>
      <c r="D243" s="20"/>
      <c r="E243" s="22"/>
      <c r="F243" s="25"/>
      <c r="G243" s="22"/>
      <c r="H243" s="25"/>
      <c r="I243" s="22"/>
      <c r="J243" s="25"/>
      <c r="K243" s="22"/>
      <c r="L243" s="25"/>
      <c r="M243" s="20"/>
    </row>
    <row r="244" spans="1:52" ht="30" customHeight="1" x14ac:dyDescent="0.3">
      <c r="A244" s="16" t="s">
        <v>890</v>
      </c>
      <c r="B244" s="17"/>
      <c r="C244" s="17"/>
      <c r="D244" s="17"/>
      <c r="E244" s="21"/>
      <c r="F244" s="24"/>
      <c r="G244" s="21"/>
      <c r="H244" s="24"/>
      <c r="I244" s="21"/>
      <c r="J244" s="24"/>
      <c r="K244" s="21"/>
      <c r="L244" s="24"/>
      <c r="M244" s="18"/>
      <c r="N244" s="1" t="s">
        <v>596</v>
      </c>
    </row>
    <row r="245" spans="1:52" ht="30" customHeight="1" x14ac:dyDescent="0.3">
      <c r="A245" s="19" t="s">
        <v>891</v>
      </c>
      <c r="B245" s="19" t="s">
        <v>892</v>
      </c>
      <c r="C245" s="19" t="s">
        <v>520</v>
      </c>
      <c r="D245" s="20">
        <v>0.26</v>
      </c>
      <c r="E245" s="22">
        <f>단가대비표!O52</f>
        <v>0</v>
      </c>
      <c r="F245" s="25">
        <f>TRUNC(E245*D245,1)</f>
        <v>0</v>
      </c>
      <c r="G245" s="22">
        <f>단가대비표!P52</f>
        <v>0</v>
      </c>
      <c r="H245" s="25">
        <f>TRUNC(G245*D245,1)</f>
        <v>0</v>
      </c>
      <c r="I245" s="22">
        <f>단가대비표!V52</f>
        <v>0</v>
      </c>
      <c r="J245" s="25">
        <f>TRUNC(I245*D245,1)</f>
        <v>0</v>
      </c>
      <c r="K245" s="22">
        <f>TRUNC(E245+G245+I245,1)</f>
        <v>0</v>
      </c>
      <c r="L245" s="25">
        <f>TRUNC(F245+H245+J245,1)</f>
        <v>0</v>
      </c>
      <c r="M245" s="19" t="s">
        <v>52</v>
      </c>
      <c r="N245" s="1" t="s">
        <v>596</v>
      </c>
      <c r="O245" s="1" t="s">
        <v>893</v>
      </c>
      <c r="P245" s="1" t="s">
        <v>64</v>
      </c>
      <c r="Q245" s="1" t="s">
        <v>64</v>
      </c>
      <c r="R245" s="1" t="s">
        <v>63</v>
      </c>
      <c r="AV245" s="1" t="s">
        <v>52</v>
      </c>
      <c r="AW245" s="1" t="s">
        <v>894</v>
      </c>
      <c r="AX245" s="1" t="s">
        <v>52</v>
      </c>
      <c r="AY245" s="1" t="s">
        <v>52</v>
      </c>
      <c r="AZ245" s="1" t="s">
        <v>52</v>
      </c>
    </row>
    <row r="246" spans="1:52" ht="30" customHeight="1" x14ac:dyDescent="0.3">
      <c r="A246" s="19" t="s">
        <v>895</v>
      </c>
      <c r="B246" s="19" t="s">
        <v>896</v>
      </c>
      <c r="C246" s="19" t="s">
        <v>520</v>
      </c>
      <c r="D246" s="20">
        <v>0.05</v>
      </c>
      <c r="E246" s="22">
        <f>단가대비표!O55</f>
        <v>3494.44</v>
      </c>
      <c r="F246" s="25">
        <f>TRUNC(E246*D246,1)</f>
        <v>174.7</v>
      </c>
      <c r="G246" s="22">
        <f>단가대비표!P55</f>
        <v>0</v>
      </c>
      <c r="H246" s="25">
        <f>TRUNC(G246*D246,1)</f>
        <v>0</v>
      </c>
      <c r="I246" s="22">
        <f>단가대비표!V55</f>
        <v>0</v>
      </c>
      <c r="J246" s="25">
        <f>TRUNC(I246*D246,1)</f>
        <v>0</v>
      </c>
      <c r="K246" s="22">
        <f>TRUNC(E246+G246+I246,1)</f>
        <v>3494.4</v>
      </c>
      <c r="L246" s="25">
        <f>TRUNC(F246+H246+J246,1)</f>
        <v>174.7</v>
      </c>
      <c r="M246" s="19" t="s">
        <v>52</v>
      </c>
      <c r="N246" s="1" t="s">
        <v>596</v>
      </c>
      <c r="O246" s="1" t="s">
        <v>897</v>
      </c>
      <c r="P246" s="1" t="s">
        <v>64</v>
      </c>
      <c r="Q246" s="1" t="s">
        <v>64</v>
      </c>
      <c r="R246" s="1" t="s">
        <v>63</v>
      </c>
      <c r="AV246" s="1" t="s">
        <v>52</v>
      </c>
      <c r="AW246" s="1" t="s">
        <v>898</v>
      </c>
      <c r="AX246" s="1" t="s">
        <v>52</v>
      </c>
      <c r="AY246" s="1" t="s">
        <v>52</v>
      </c>
      <c r="AZ246" s="1" t="s">
        <v>52</v>
      </c>
    </row>
    <row r="247" spans="1:52" ht="30" customHeight="1" x14ac:dyDescent="0.3">
      <c r="A247" s="19" t="s">
        <v>508</v>
      </c>
      <c r="B247" s="19" t="s">
        <v>52</v>
      </c>
      <c r="C247" s="19" t="s">
        <v>52</v>
      </c>
      <c r="D247" s="20"/>
      <c r="E247" s="22"/>
      <c r="F247" s="25">
        <f>TRUNC(SUMIF(N245:N246, N244, F245:F246),0)</f>
        <v>174</v>
      </c>
      <c r="G247" s="22"/>
      <c r="H247" s="25">
        <f>TRUNC(SUMIF(N245:N246, N244, H245:H246),0)</f>
        <v>0</v>
      </c>
      <c r="I247" s="22"/>
      <c r="J247" s="25">
        <f>TRUNC(SUMIF(N245:N246, N244, J245:J246),0)</f>
        <v>0</v>
      </c>
      <c r="K247" s="22"/>
      <c r="L247" s="25">
        <f>F247+H247+J247</f>
        <v>174</v>
      </c>
      <c r="M247" s="19" t="s">
        <v>52</v>
      </c>
      <c r="N247" s="1" t="s">
        <v>73</v>
      </c>
      <c r="O247" s="1" t="s">
        <v>73</v>
      </c>
      <c r="P247" s="1" t="s">
        <v>52</v>
      </c>
      <c r="Q247" s="1" t="s">
        <v>52</v>
      </c>
      <c r="R247" s="1" t="s">
        <v>52</v>
      </c>
      <c r="AV247" s="1" t="s">
        <v>52</v>
      </c>
      <c r="AW247" s="1" t="s">
        <v>52</v>
      </c>
      <c r="AX247" s="1" t="s">
        <v>52</v>
      </c>
      <c r="AY247" s="1" t="s">
        <v>52</v>
      </c>
      <c r="AZ247" s="1" t="s">
        <v>52</v>
      </c>
    </row>
    <row r="248" spans="1:52" ht="30" customHeight="1" x14ac:dyDescent="0.3">
      <c r="A248" s="20"/>
      <c r="B248" s="20"/>
      <c r="C248" s="20"/>
      <c r="D248" s="20"/>
      <c r="E248" s="22"/>
      <c r="F248" s="25"/>
      <c r="G248" s="22"/>
      <c r="H248" s="25"/>
      <c r="I248" s="22"/>
      <c r="J248" s="25"/>
      <c r="K248" s="22"/>
      <c r="L248" s="25"/>
      <c r="M248" s="20"/>
    </row>
    <row r="249" spans="1:52" ht="30" customHeight="1" x14ac:dyDescent="0.3">
      <c r="A249" s="16" t="s">
        <v>899</v>
      </c>
      <c r="B249" s="17"/>
      <c r="C249" s="17"/>
      <c r="D249" s="17"/>
      <c r="E249" s="21"/>
      <c r="F249" s="24"/>
      <c r="G249" s="21"/>
      <c r="H249" s="24"/>
      <c r="I249" s="21"/>
      <c r="J249" s="24"/>
      <c r="K249" s="21"/>
      <c r="L249" s="24"/>
      <c r="M249" s="18"/>
      <c r="N249" s="1" t="s">
        <v>601</v>
      </c>
    </row>
    <row r="250" spans="1:52" ht="30" customHeight="1" x14ac:dyDescent="0.3">
      <c r="A250" s="19" t="s">
        <v>900</v>
      </c>
      <c r="B250" s="19" t="s">
        <v>512</v>
      </c>
      <c r="C250" s="19" t="s">
        <v>513</v>
      </c>
      <c r="D250" s="20">
        <v>6.7000000000000004E-2</v>
      </c>
      <c r="E250" s="22">
        <f>단가대비표!O86</f>
        <v>0</v>
      </c>
      <c r="F250" s="25">
        <f>TRUNC(E250*D250,1)</f>
        <v>0</v>
      </c>
      <c r="G250" s="22">
        <f>단가대비표!P86</f>
        <v>253409</v>
      </c>
      <c r="H250" s="25">
        <f>TRUNC(G250*D250,1)</f>
        <v>16978.400000000001</v>
      </c>
      <c r="I250" s="22">
        <f>단가대비표!V86</f>
        <v>0</v>
      </c>
      <c r="J250" s="25">
        <f>TRUNC(I250*D250,1)</f>
        <v>0</v>
      </c>
      <c r="K250" s="22">
        <f t="shared" ref="K250:L252" si="22">TRUNC(E250+G250+I250,1)</f>
        <v>253409</v>
      </c>
      <c r="L250" s="25">
        <f t="shared" si="22"/>
        <v>16978.400000000001</v>
      </c>
      <c r="M250" s="19" t="s">
        <v>52</v>
      </c>
      <c r="N250" s="1" t="s">
        <v>601</v>
      </c>
      <c r="O250" s="1" t="s">
        <v>901</v>
      </c>
      <c r="P250" s="1" t="s">
        <v>64</v>
      </c>
      <c r="Q250" s="1" t="s">
        <v>64</v>
      </c>
      <c r="R250" s="1" t="s">
        <v>63</v>
      </c>
      <c r="V250">
        <v>1</v>
      </c>
      <c r="AV250" s="1" t="s">
        <v>52</v>
      </c>
      <c r="AW250" s="1" t="s">
        <v>902</v>
      </c>
      <c r="AX250" s="1" t="s">
        <v>52</v>
      </c>
      <c r="AY250" s="1" t="s">
        <v>52</v>
      </c>
      <c r="AZ250" s="1" t="s">
        <v>52</v>
      </c>
    </row>
    <row r="251" spans="1:52" ht="30" customHeight="1" x14ac:dyDescent="0.3">
      <c r="A251" s="19" t="s">
        <v>511</v>
      </c>
      <c r="B251" s="19" t="s">
        <v>512</v>
      </c>
      <c r="C251" s="19" t="s">
        <v>513</v>
      </c>
      <c r="D251" s="20">
        <v>1.0999999999999999E-2</v>
      </c>
      <c r="E251" s="22">
        <f>단가대비표!O75</f>
        <v>0</v>
      </c>
      <c r="F251" s="25">
        <f>TRUNC(E251*D251,1)</f>
        <v>0</v>
      </c>
      <c r="G251" s="22">
        <f>단가대비표!P75</f>
        <v>169804</v>
      </c>
      <c r="H251" s="25">
        <f>TRUNC(G251*D251,1)</f>
        <v>1867.8</v>
      </c>
      <c r="I251" s="22">
        <f>단가대비표!V75</f>
        <v>0</v>
      </c>
      <c r="J251" s="25">
        <f>TRUNC(I251*D251,1)</f>
        <v>0</v>
      </c>
      <c r="K251" s="22">
        <f t="shared" si="22"/>
        <v>169804</v>
      </c>
      <c r="L251" s="25">
        <f t="shared" si="22"/>
        <v>1867.8</v>
      </c>
      <c r="M251" s="19" t="s">
        <v>52</v>
      </c>
      <c r="N251" s="1" t="s">
        <v>601</v>
      </c>
      <c r="O251" s="1" t="s">
        <v>514</v>
      </c>
      <c r="P251" s="1" t="s">
        <v>64</v>
      </c>
      <c r="Q251" s="1" t="s">
        <v>64</v>
      </c>
      <c r="R251" s="1" t="s">
        <v>63</v>
      </c>
      <c r="V251">
        <v>1</v>
      </c>
      <c r="AV251" s="1" t="s">
        <v>52</v>
      </c>
      <c r="AW251" s="1" t="s">
        <v>903</v>
      </c>
      <c r="AX251" s="1" t="s">
        <v>52</v>
      </c>
      <c r="AY251" s="1" t="s">
        <v>52</v>
      </c>
      <c r="AZ251" s="1" t="s">
        <v>52</v>
      </c>
    </row>
    <row r="252" spans="1:52" ht="30" customHeight="1" x14ac:dyDescent="0.3">
      <c r="A252" s="19" t="s">
        <v>904</v>
      </c>
      <c r="B252" s="19" t="s">
        <v>843</v>
      </c>
      <c r="C252" s="19" t="s">
        <v>436</v>
      </c>
      <c r="D252" s="20">
        <v>1</v>
      </c>
      <c r="E252" s="22">
        <f>TRUNC(SUMIF(V250:V252, RIGHTB(O252, 1), H250:H252)*U252, 2)</f>
        <v>376.92</v>
      </c>
      <c r="F252" s="25">
        <f>TRUNC(E252*D252,1)</f>
        <v>376.9</v>
      </c>
      <c r="G252" s="22">
        <v>0</v>
      </c>
      <c r="H252" s="25">
        <f>TRUNC(G252*D252,1)</f>
        <v>0</v>
      </c>
      <c r="I252" s="22">
        <v>0</v>
      </c>
      <c r="J252" s="25">
        <f>TRUNC(I252*D252,1)</f>
        <v>0</v>
      </c>
      <c r="K252" s="22">
        <f t="shared" si="22"/>
        <v>376.9</v>
      </c>
      <c r="L252" s="25">
        <f t="shared" si="22"/>
        <v>376.9</v>
      </c>
      <c r="M252" s="19" t="s">
        <v>52</v>
      </c>
      <c r="N252" s="1" t="s">
        <v>601</v>
      </c>
      <c r="O252" s="1" t="s">
        <v>441</v>
      </c>
      <c r="P252" s="1" t="s">
        <v>64</v>
      </c>
      <c r="Q252" s="1" t="s">
        <v>64</v>
      </c>
      <c r="R252" s="1" t="s">
        <v>64</v>
      </c>
      <c r="S252">
        <v>1</v>
      </c>
      <c r="T252">
        <v>0</v>
      </c>
      <c r="U252">
        <v>0.02</v>
      </c>
      <c r="AV252" s="1" t="s">
        <v>52</v>
      </c>
      <c r="AW252" s="1" t="s">
        <v>905</v>
      </c>
      <c r="AX252" s="1" t="s">
        <v>52</v>
      </c>
      <c r="AY252" s="1" t="s">
        <v>52</v>
      </c>
      <c r="AZ252" s="1" t="s">
        <v>52</v>
      </c>
    </row>
    <row r="253" spans="1:52" ht="30" customHeight="1" x14ac:dyDescent="0.3">
      <c r="A253" s="19" t="s">
        <v>508</v>
      </c>
      <c r="B253" s="19" t="s">
        <v>52</v>
      </c>
      <c r="C253" s="19" t="s">
        <v>52</v>
      </c>
      <c r="D253" s="20"/>
      <c r="E253" s="22"/>
      <c r="F253" s="25">
        <f>TRUNC(SUMIF(N250:N252, N249, F250:F252),0)</f>
        <v>376</v>
      </c>
      <c r="G253" s="22"/>
      <c r="H253" s="25">
        <f>TRUNC(SUMIF(N250:N252, N249, H250:H252),0)</f>
        <v>18846</v>
      </c>
      <c r="I253" s="22"/>
      <c r="J253" s="25">
        <f>TRUNC(SUMIF(N250:N252, N249, J250:J252),0)</f>
        <v>0</v>
      </c>
      <c r="K253" s="22"/>
      <c r="L253" s="25">
        <f>F253+H253+J253</f>
        <v>19222</v>
      </c>
      <c r="M253" s="19" t="s">
        <v>52</v>
      </c>
      <c r="N253" s="1" t="s">
        <v>73</v>
      </c>
      <c r="O253" s="1" t="s">
        <v>73</v>
      </c>
      <c r="P253" s="1" t="s">
        <v>52</v>
      </c>
      <c r="Q253" s="1" t="s">
        <v>52</v>
      </c>
      <c r="R253" s="1" t="s">
        <v>52</v>
      </c>
      <c r="AV253" s="1" t="s">
        <v>52</v>
      </c>
      <c r="AW253" s="1" t="s">
        <v>52</v>
      </c>
      <c r="AX253" s="1" t="s">
        <v>52</v>
      </c>
      <c r="AY253" s="1" t="s">
        <v>52</v>
      </c>
      <c r="AZ253" s="1" t="s">
        <v>52</v>
      </c>
    </row>
    <row r="254" spans="1:52" ht="30" customHeight="1" x14ac:dyDescent="0.3">
      <c r="A254" s="20"/>
      <c r="B254" s="20"/>
      <c r="C254" s="20"/>
      <c r="D254" s="20"/>
      <c r="E254" s="22"/>
      <c r="F254" s="25"/>
      <c r="G254" s="22"/>
      <c r="H254" s="25"/>
      <c r="I254" s="22"/>
      <c r="J254" s="25"/>
      <c r="K254" s="22"/>
      <c r="L254" s="25"/>
      <c r="M254" s="20"/>
    </row>
    <row r="255" spans="1:52" ht="30" customHeight="1" x14ac:dyDescent="0.3">
      <c r="A255" s="16" t="s">
        <v>906</v>
      </c>
      <c r="B255" s="17"/>
      <c r="C255" s="17"/>
      <c r="D255" s="17"/>
      <c r="E255" s="21"/>
      <c r="F255" s="24"/>
      <c r="G255" s="21"/>
      <c r="H255" s="24"/>
      <c r="I255" s="21"/>
      <c r="J255" s="24"/>
      <c r="K255" s="21"/>
      <c r="L255" s="24"/>
      <c r="M255" s="18"/>
      <c r="N255" s="1" t="s">
        <v>610</v>
      </c>
    </row>
    <row r="256" spans="1:52" ht="30" customHeight="1" x14ac:dyDescent="0.3">
      <c r="A256" s="19" t="s">
        <v>908</v>
      </c>
      <c r="B256" s="19" t="s">
        <v>909</v>
      </c>
      <c r="C256" s="19" t="s">
        <v>520</v>
      </c>
      <c r="D256" s="20">
        <v>0.15920000000000001</v>
      </c>
      <c r="E256" s="22">
        <f>단가대비표!O51</f>
        <v>2772.22</v>
      </c>
      <c r="F256" s="25">
        <f>TRUNC(E256*D256,1)</f>
        <v>441.3</v>
      </c>
      <c r="G256" s="22">
        <f>단가대비표!P51</f>
        <v>0</v>
      </c>
      <c r="H256" s="25">
        <f>TRUNC(G256*D256,1)</f>
        <v>0</v>
      </c>
      <c r="I256" s="22">
        <f>단가대비표!V51</f>
        <v>0</v>
      </c>
      <c r="J256" s="25">
        <f>TRUNC(I256*D256,1)</f>
        <v>0</v>
      </c>
      <c r="K256" s="22">
        <f>TRUNC(E256+G256+I256,1)</f>
        <v>2772.2</v>
      </c>
      <c r="L256" s="25">
        <f>TRUNC(F256+H256+J256,1)</f>
        <v>441.3</v>
      </c>
      <c r="M256" s="19" t="s">
        <v>52</v>
      </c>
      <c r="N256" s="1" t="s">
        <v>610</v>
      </c>
      <c r="O256" s="1" t="s">
        <v>910</v>
      </c>
      <c r="P256" s="1" t="s">
        <v>64</v>
      </c>
      <c r="Q256" s="1" t="s">
        <v>64</v>
      </c>
      <c r="R256" s="1" t="s">
        <v>63</v>
      </c>
      <c r="AV256" s="1" t="s">
        <v>52</v>
      </c>
      <c r="AW256" s="1" t="s">
        <v>911</v>
      </c>
      <c r="AX256" s="1" t="s">
        <v>52</v>
      </c>
      <c r="AY256" s="1" t="s">
        <v>52</v>
      </c>
      <c r="AZ256" s="1" t="s">
        <v>52</v>
      </c>
    </row>
    <row r="257" spans="1:52" ht="30" customHeight="1" x14ac:dyDescent="0.3">
      <c r="A257" s="19" t="s">
        <v>508</v>
      </c>
      <c r="B257" s="19" t="s">
        <v>52</v>
      </c>
      <c r="C257" s="19" t="s">
        <v>52</v>
      </c>
      <c r="D257" s="20"/>
      <c r="E257" s="22"/>
      <c r="F257" s="25">
        <f>TRUNC(SUMIF(N256:N256, N255, F256:F256),0)</f>
        <v>441</v>
      </c>
      <c r="G257" s="22"/>
      <c r="H257" s="25">
        <f>TRUNC(SUMIF(N256:N256, N255, H256:H256),0)</f>
        <v>0</v>
      </c>
      <c r="I257" s="22"/>
      <c r="J257" s="25">
        <f>TRUNC(SUMIF(N256:N256, N255, J256:J256),0)</f>
        <v>0</v>
      </c>
      <c r="K257" s="22"/>
      <c r="L257" s="25">
        <f>F257+H257+J257</f>
        <v>441</v>
      </c>
      <c r="M257" s="19" t="s">
        <v>52</v>
      </c>
      <c r="N257" s="1" t="s">
        <v>73</v>
      </c>
      <c r="O257" s="1" t="s">
        <v>73</v>
      </c>
      <c r="P257" s="1" t="s">
        <v>52</v>
      </c>
      <c r="Q257" s="1" t="s">
        <v>52</v>
      </c>
      <c r="R257" s="1" t="s">
        <v>52</v>
      </c>
      <c r="AV257" s="1" t="s">
        <v>52</v>
      </c>
      <c r="AW257" s="1" t="s">
        <v>52</v>
      </c>
      <c r="AX257" s="1" t="s">
        <v>52</v>
      </c>
      <c r="AY257" s="1" t="s">
        <v>52</v>
      </c>
      <c r="AZ257" s="1" t="s">
        <v>52</v>
      </c>
    </row>
    <row r="258" spans="1:52" ht="30" customHeight="1" x14ac:dyDescent="0.3">
      <c r="A258" s="20"/>
      <c r="B258" s="20"/>
      <c r="C258" s="20"/>
      <c r="D258" s="20"/>
      <c r="E258" s="22"/>
      <c r="F258" s="25"/>
      <c r="G258" s="22"/>
      <c r="H258" s="25"/>
      <c r="I258" s="22"/>
      <c r="J258" s="25"/>
      <c r="K258" s="22"/>
      <c r="L258" s="25"/>
      <c r="M258" s="20"/>
    </row>
    <row r="259" spans="1:52" ht="30" customHeight="1" x14ac:dyDescent="0.3">
      <c r="A259" s="16" t="s">
        <v>912</v>
      </c>
      <c r="B259" s="17"/>
      <c r="C259" s="17"/>
      <c r="D259" s="17"/>
      <c r="E259" s="21"/>
      <c r="F259" s="24"/>
      <c r="G259" s="21"/>
      <c r="H259" s="24"/>
      <c r="I259" s="21"/>
      <c r="J259" s="24"/>
      <c r="K259" s="21"/>
      <c r="L259" s="24"/>
      <c r="M259" s="18"/>
      <c r="N259" s="1" t="s">
        <v>615</v>
      </c>
    </row>
    <row r="260" spans="1:52" ht="30" customHeight="1" x14ac:dyDescent="0.3">
      <c r="A260" s="19" t="s">
        <v>900</v>
      </c>
      <c r="B260" s="19" t="s">
        <v>512</v>
      </c>
      <c r="C260" s="19" t="s">
        <v>513</v>
      </c>
      <c r="D260" s="20">
        <v>1.2E-2</v>
      </c>
      <c r="E260" s="22">
        <f>단가대비표!O86</f>
        <v>0</v>
      </c>
      <c r="F260" s="25">
        <f>TRUNC(E260*D260,1)</f>
        <v>0</v>
      </c>
      <c r="G260" s="22">
        <f>단가대비표!P86</f>
        <v>253409</v>
      </c>
      <c r="H260" s="25">
        <f>TRUNC(G260*D260,1)</f>
        <v>3040.9</v>
      </c>
      <c r="I260" s="22">
        <f>단가대비표!V86</f>
        <v>0</v>
      </c>
      <c r="J260" s="25">
        <f>TRUNC(I260*D260,1)</f>
        <v>0</v>
      </c>
      <c r="K260" s="22">
        <f t="shared" ref="K260:L264" si="23">TRUNC(E260+G260+I260,1)</f>
        <v>253409</v>
      </c>
      <c r="L260" s="25">
        <f t="shared" si="23"/>
        <v>3040.9</v>
      </c>
      <c r="M260" s="19" t="s">
        <v>52</v>
      </c>
      <c r="N260" s="1" t="s">
        <v>615</v>
      </c>
      <c r="O260" s="1" t="s">
        <v>901</v>
      </c>
      <c r="P260" s="1" t="s">
        <v>64</v>
      </c>
      <c r="Q260" s="1" t="s">
        <v>64</v>
      </c>
      <c r="R260" s="1" t="s">
        <v>63</v>
      </c>
      <c r="V260">
        <v>1</v>
      </c>
      <c r="AV260" s="1" t="s">
        <v>52</v>
      </c>
      <c r="AW260" s="1" t="s">
        <v>913</v>
      </c>
      <c r="AX260" s="1" t="s">
        <v>52</v>
      </c>
      <c r="AY260" s="1" t="s">
        <v>52</v>
      </c>
      <c r="AZ260" s="1" t="s">
        <v>52</v>
      </c>
    </row>
    <row r="261" spans="1:52" ht="30" customHeight="1" x14ac:dyDescent="0.3">
      <c r="A261" s="19" t="s">
        <v>511</v>
      </c>
      <c r="B261" s="19" t="s">
        <v>512</v>
      </c>
      <c r="C261" s="19" t="s">
        <v>513</v>
      </c>
      <c r="D261" s="20">
        <v>2E-3</v>
      </c>
      <c r="E261" s="22">
        <f>단가대비표!O75</f>
        <v>0</v>
      </c>
      <c r="F261" s="25">
        <f>TRUNC(E261*D261,1)</f>
        <v>0</v>
      </c>
      <c r="G261" s="22">
        <f>단가대비표!P75</f>
        <v>169804</v>
      </c>
      <c r="H261" s="25">
        <f>TRUNC(G261*D261,1)</f>
        <v>339.6</v>
      </c>
      <c r="I261" s="22">
        <f>단가대비표!V75</f>
        <v>0</v>
      </c>
      <c r="J261" s="25">
        <f>TRUNC(I261*D261,1)</f>
        <v>0</v>
      </c>
      <c r="K261" s="22">
        <f t="shared" si="23"/>
        <v>169804</v>
      </c>
      <c r="L261" s="25">
        <f t="shared" si="23"/>
        <v>339.6</v>
      </c>
      <c r="M261" s="19" t="s">
        <v>52</v>
      </c>
      <c r="N261" s="1" t="s">
        <v>615</v>
      </c>
      <c r="O261" s="1" t="s">
        <v>514</v>
      </c>
      <c r="P261" s="1" t="s">
        <v>64</v>
      </c>
      <c r="Q261" s="1" t="s">
        <v>64</v>
      </c>
      <c r="R261" s="1" t="s">
        <v>63</v>
      </c>
      <c r="V261">
        <v>1</v>
      </c>
      <c r="AV261" s="1" t="s">
        <v>52</v>
      </c>
      <c r="AW261" s="1" t="s">
        <v>914</v>
      </c>
      <c r="AX261" s="1" t="s">
        <v>52</v>
      </c>
      <c r="AY261" s="1" t="s">
        <v>52</v>
      </c>
      <c r="AZ261" s="1" t="s">
        <v>52</v>
      </c>
    </row>
    <row r="262" spans="1:52" ht="30" customHeight="1" x14ac:dyDescent="0.3">
      <c r="A262" s="19" t="s">
        <v>900</v>
      </c>
      <c r="B262" s="19" t="s">
        <v>512</v>
      </c>
      <c r="C262" s="19" t="s">
        <v>513</v>
      </c>
      <c r="D262" s="20">
        <v>1.2E-2</v>
      </c>
      <c r="E262" s="22">
        <f>단가대비표!O86</f>
        <v>0</v>
      </c>
      <c r="F262" s="25">
        <f>TRUNC(E262*D262,1)</f>
        <v>0</v>
      </c>
      <c r="G262" s="22">
        <f>단가대비표!P86</f>
        <v>253409</v>
      </c>
      <c r="H262" s="25">
        <f>TRUNC(G262*D262,1)</f>
        <v>3040.9</v>
      </c>
      <c r="I262" s="22">
        <f>단가대비표!V86</f>
        <v>0</v>
      </c>
      <c r="J262" s="25">
        <f>TRUNC(I262*D262,1)</f>
        <v>0</v>
      </c>
      <c r="K262" s="22">
        <f t="shared" si="23"/>
        <v>253409</v>
      </c>
      <c r="L262" s="25">
        <f t="shared" si="23"/>
        <v>3040.9</v>
      </c>
      <c r="M262" s="19" t="s">
        <v>52</v>
      </c>
      <c r="N262" s="1" t="s">
        <v>615</v>
      </c>
      <c r="O262" s="1" t="s">
        <v>901</v>
      </c>
      <c r="P262" s="1" t="s">
        <v>64</v>
      </c>
      <c r="Q262" s="1" t="s">
        <v>64</v>
      </c>
      <c r="R262" s="1" t="s">
        <v>63</v>
      </c>
      <c r="V262">
        <v>1</v>
      </c>
      <c r="AV262" s="1" t="s">
        <v>52</v>
      </c>
      <c r="AW262" s="1" t="s">
        <v>913</v>
      </c>
      <c r="AX262" s="1" t="s">
        <v>52</v>
      </c>
      <c r="AY262" s="1" t="s">
        <v>52</v>
      </c>
      <c r="AZ262" s="1" t="s">
        <v>52</v>
      </c>
    </row>
    <row r="263" spans="1:52" ht="30" customHeight="1" x14ac:dyDescent="0.3">
      <c r="A263" s="19" t="s">
        <v>511</v>
      </c>
      <c r="B263" s="19" t="s">
        <v>512</v>
      </c>
      <c r="C263" s="19" t="s">
        <v>513</v>
      </c>
      <c r="D263" s="20">
        <v>2E-3</v>
      </c>
      <c r="E263" s="22">
        <f>단가대비표!O75</f>
        <v>0</v>
      </c>
      <c r="F263" s="25">
        <f>TRUNC(E263*D263,1)</f>
        <v>0</v>
      </c>
      <c r="G263" s="22">
        <f>단가대비표!P75</f>
        <v>169804</v>
      </c>
      <c r="H263" s="25">
        <f>TRUNC(G263*D263,1)</f>
        <v>339.6</v>
      </c>
      <c r="I263" s="22">
        <f>단가대비표!V75</f>
        <v>0</v>
      </c>
      <c r="J263" s="25">
        <f>TRUNC(I263*D263,1)</f>
        <v>0</v>
      </c>
      <c r="K263" s="22">
        <f t="shared" si="23"/>
        <v>169804</v>
      </c>
      <c r="L263" s="25">
        <f t="shared" si="23"/>
        <v>339.6</v>
      </c>
      <c r="M263" s="19" t="s">
        <v>52</v>
      </c>
      <c r="N263" s="1" t="s">
        <v>615</v>
      </c>
      <c r="O263" s="1" t="s">
        <v>514</v>
      </c>
      <c r="P263" s="1" t="s">
        <v>64</v>
      </c>
      <c r="Q263" s="1" t="s">
        <v>64</v>
      </c>
      <c r="R263" s="1" t="s">
        <v>63</v>
      </c>
      <c r="V263">
        <v>1</v>
      </c>
      <c r="AV263" s="1" t="s">
        <v>52</v>
      </c>
      <c r="AW263" s="1" t="s">
        <v>914</v>
      </c>
      <c r="AX263" s="1" t="s">
        <v>52</v>
      </c>
      <c r="AY263" s="1" t="s">
        <v>52</v>
      </c>
      <c r="AZ263" s="1" t="s">
        <v>52</v>
      </c>
    </row>
    <row r="264" spans="1:52" ht="30" customHeight="1" x14ac:dyDescent="0.3">
      <c r="A264" s="19" t="s">
        <v>904</v>
      </c>
      <c r="B264" s="19" t="s">
        <v>843</v>
      </c>
      <c r="C264" s="19" t="s">
        <v>436</v>
      </c>
      <c r="D264" s="20">
        <v>1</v>
      </c>
      <c r="E264" s="22">
        <f>TRUNC(SUMIF(V260:V264, RIGHTB(O264, 1), H260:H264)*U264, 2)</f>
        <v>135.22</v>
      </c>
      <c r="F264" s="25">
        <f>TRUNC(E264*D264,1)</f>
        <v>135.19999999999999</v>
      </c>
      <c r="G264" s="22">
        <v>0</v>
      </c>
      <c r="H264" s="25">
        <f>TRUNC(G264*D264,1)</f>
        <v>0</v>
      </c>
      <c r="I264" s="22">
        <v>0</v>
      </c>
      <c r="J264" s="25">
        <f>TRUNC(I264*D264,1)</f>
        <v>0</v>
      </c>
      <c r="K264" s="22">
        <f t="shared" si="23"/>
        <v>135.19999999999999</v>
      </c>
      <c r="L264" s="25">
        <f t="shared" si="23"/>
        <v>135.19999999999999</v>
      </c>
      <c r="M264" s="19" t="s">
        <v>52</v>
      </c>
      <c r="N264" s="1" t="s">
        <v>615</v>
      </c>
      <c r="O264" s="1" t="s">
        <v>441</v>
      </c>
      <c r="P264" s="1" t="s">
        <v>64</v>
      </c>
      <c r="Q264" s="1" t="s">
        <v>64</v>
      </c>
      <c r="R264" s="1" t="s">
        <v>64</v>
      </c>
      <c r="S264">
        <v>1</v>
      </c>
      <c r="T264">
        <v>0</v>
      </c>
      <c r="U264">
        <v>0.02</v>
      </c>
      <c r="AV264" s="1" t="s">
        <v>52</v>
      </c>
      <c r="AW264" s="1" t="s">
        <v>915</v>
      </c>
      <c r="AX264" s="1" t="s">
        <v>52</v>
      </c>
      <c r="AY264" s="1" t="s">
        <v>52</v>
      </c>
      <c r="AZ264" s="1" t="s">
        <v>52</v>
      </c>
    </row>
    <row r="265" spans="1:52" ht="30" customHeight="1" x14ac:dyDescent="0.3">
      <c r="A265" s="19" t="s">
        <v>508</v>
      </c>
      <c r="B265" s="19" t="s">
        <v>52</v>
      </c>
      <c r="C265" s="19" t="s">
        <v>52</v>
      </c>
      <c r="D265" s="20"/>
      <c r="E265" s="22"/>
      <c r="F265" s="25">
        <f>TRUNC(SUMIF(N260:N264, N259, F260:F264),0)</f>
        <v>135</v>
      </c>
      <c r="G265" s="22"/>
      <c r="H265" s="25">
        <f>TRUNC(SUMIF(N260:N264, N259, H260:H264),0)</f>
        <v>6761</v>
      </c>
      <c r="I265" s="22"/>
      <c r="J265" s="25">
        <f>TRUNC(SUMIF(N260:N264, N259, J260:J264),0)</f>
        <v>0</v>
      </c>
      <c r="K265" s="22"/>
      <c r="L265" s="25">
        <f>F265+H265+J265</f>
        <v>6896</v>
      </c>
      <c r="M265" s="19" t="s">
        <v>52</v>
      </c>
      <c r="N265" s="1" t="s">
        <v>73</v>
      </c>
      <c r="O265" s="1" t="s">
        <v>73</v>
      </c>
      <c r="P265" s="1" t="s">
        <v>52</v>
      </c>
      <c r="Q265" s="1" t="s">
        <v>52</v>
      </c>
      <c r="R265" s="1" t="s">
        <v>52</v>
      </c>
      <c r="AV265" s="1" t="s">
        <v>52</v>
      </c>
      <c r="AW265" s="1" t="s">
        <v>52</v>
      </c>
      <c r="AX265" s="1" t="s">
        <v>52</v>
      </c>
      <c r="AY265" s="1" t="s">
        <v>52</v>
      </c>
      <c r="AZ265" s="1" t="s">
        <v>52</v>
      </c>
    </row>
    <row r="266" spans="1:52" ht="30" customHeight="1" x14ac:dyDescent="0.3">
      <c r="A266" s="20"/>
      <c r="B266" s="20"/>
      <c r="C266" s="20"/>
      <c r="D266" s="20"/>
      <c r="E266" s="22"/>
      <c r="F266" s="25"/>
      <c r="G266" s="22"/>
      <c r="H266" s="25"/>
      <c r="I266" s="22"/>
      <c r="J266" s="25"/>
      <c r="K266" s="22"/>
      <c r="L266" s="25"/>
      <c r="M266" s="20"/>
    </row>
    <row r="267" spans="1:52" ht="30" customHeight="1" x14ac:dyDescent="0.3">
      <c r="A267" s="16" t="s">
        <v>916</v>
      </c>
      <c r="B267" s="17"/>
      <c r="C267" s="17"/>
      <c r="D267" s="17"/>
      <c r="E267" s="21"/>
      <c r="F267" s="24"/>
      <c r="G267" s="21"/>
      <c r="H267" s="24"/>
      <c r="I267" s="21"/>
      <c r="J267" s="24"/>
      <c r="K267" s="21"/>
      <c r="L267" s="24"/>
      <c r="M267" s="18"/>
      <c r="N267" s="1" t="s">
        <v>622</v>
      </c>
    </row>
    <row r="268" spans="1:52" ht="30" customHeight="1" x14ac:dyDescent="0.3">
      <c r="A268" s="19" t="s">
        <v>918</v>
      </c>
      <c r="B268" s="19" t="s">
        <v>919</v>
      </c>
      <c r="C268" s="19" t="s">
        <v>365</v>
      </c>
      <c r="D268" s="20">
        <v>0.05</v>
      </c>
      <c r="E268" s="22">
        <f>단가대비표!O46</f>
        <v>728</v>
      </c>
      <c r="F268" s="25">
        <f>TRUNC(E268*D268,1)</f>
        <v>36.4</v>
      </c>
      <c r="G268" s="22">
        <f>단가대비표!P46</f>
        <v>0</v>
      </c>
      <c r="H268" s="25">
        <f>TRUNC(G268*D268,1)</f>
        <v>0</v>
      </c>
      <c r="I268" s="22">
        <f>단가대비표!V46</f>
        <v>0</v>
      </c>
      <c r="J268" s="25">
        <f>TRUNC(I268*D268,1)</f>
        <v>0</v>
      </c>
      <c r="K268" s="22">
        <f t="shared" ref="K268:L272" si="24">TRUNC(E268+G268+I268,1)</f>
        <v>728</v>
      </c>
      <c r="L268" s="25">
        <f t="shared" si="24"/>
        <v>36.4</v>
      </c>
      <c r="M268" s="19" t="s">
        <v>52</v>
      </c>
      <c r="N268" s="1" t="s">
        <v>622</v>
      </c>
      <c r="O268" s="1" t="s">
        <v>920</v>
      </c>
      <c r="P268" s="1" t="s">
        <v>64</v>
      </c>
      <c r="Q268" s="1" t="s">
        <v>64</v>
      </c>
      <c r="R268" s="1" t="s">
        <v>63</v>
      </c>
      <c r="AV268" s="1" t="s">
        <v>52</v>
      </c>
      <c r="AW268" s="1" t="s">
        <v>921</v>
      </c>
      <c r="AX268" s="1" t="s">
        <v>52</v>
      </c>
      <c r="AY268" s="1" t="s">
        <v>52</v>
      </c>
      <c r="AZ268" s="1" t="s">
        <v>52</v>
      </c>
    </row>
    <row r="269" spans="1:52" ht="30" customHeight="1" x14ac:dyDescent="0.3">
      <c r="A269" s="19" t="s">
        <v>900</v>
      </c>
      <c r="B269" s="19" t="s">
        <v>512</v>
      </c>
      <c r="C269" s="19" t="s">
        <v>513</v>
      </c>
      <c r="D269" s="20">
        <v>0.01</v>
      </c>
      <c r="E269" s="22">
        <f>단가대비표!O86</f>
        <v>0</v>
      </c>
      <c r="F269" s="25">
        <f>TRUNC(E269*D269,1)</f>
        <v>0</v>
      </c>
      <c r="G269" s="22">
        <f>단가대비표!P86</f>
        <v>253409</v>
      </c>
      <c r="H269" s="25">
        <f>TRUNC(G269*D269,1)</f>
        <v>2534</v>
      </c>
      <c r="I269" s="22">
        <f>단가대비표!V86</f>
        <v>0</v>
      </c>
      <c r="J269" s="25">
        <f>TRUNC(I269*D269,1)</f>
        <v>0</v>
      </c>
      <c r="K269" s="22">
        <f t="shared" si="24"/>
        <v>253409</v>
      </c>
      <c r="L269" s="25">
        <f t="shared" si="24"/>
        <v>2534</v>
      </c>
      <c r="M269" s="19" t="s">
        <v>52</v>
      </c>
      <c r="N269" s="1" t="s">
        <v>622</v>
      </c>
      <c r="O269" s="1" t="s">
        <v>901</v>
      </c>
      <c r="P269" s="1" t="s">
        <v>64</v>
      </c>
      <c r="Q269" s="1" t="s">
        <v>64</v>
      </c>
      <c r="R269" s="1" t="s">
        <v>63</v>
      </c>
      <c r="V269">
        <v>1</v>
      </c>
      <c r="W269">
        <v>2</v>
      </c>
      <c r="AV269" s="1" t="s">
        <v>52</v>
      </c>
      <c r="AW269" s="1" t="s">
        <v>922</v>
      </c>
      <c r="AX269" s="1" t="s">
        <v>52</v>
      </c>
      <c r="AY269" s="1" t="s">
        <v>52</v>
      </c>
      <c r="AZ269" s="1" t="s">
        <v>52</v>
      </c>
    </row>
    <row r="270" spans="1:52" ht="30" customHeight="1" x14ac:dyDescent="0.3">
      <c r="A270" s="19" t="s">
        <v>511</v>
      </c>
      <c r="B270" s="19" t="s">
        <v>512</v>
      </c>
      <c r="C270" s="19" t="s">
        <v>513</v>
      </c>
      <c r="D270" s="20">
        <v>1E-3</v>
      </c>
      <c r="E270" s="22">
        <f>단가대비표!O75</f>
        <v>0</v>
      </c>
      <c r="F270" s="25">
        <f>TRUNC(E270*D270,1)</f>
        <v>0</v>
      </c>
      <c r="G270" s="22">
        <f>단가대비표!P75</f>
        <v>169804</v>
      </c>
      <c r="H270" s="25">
        <f>TRUNC(G270*D270,1)</f>
        <v>169.8</v>
      </c>
      <c r="I270" s="22">
        <f>단가대비표!V75</f>
        <v>0</v>
      </c>
      <c r="J270" s="25">
        <f>TRUNC(I270*D270,1)</f>
        <v>0</v>
      </c>
      <c r="K270" s="22">
        <f t="shared" si="24"/>
        <v>169804</v>
      </c>
      <c r="L270" s="25">
        <f t="shared" si="24"/>
        <v>169.8</v>
      </c>
      <c r="M270" s="19" t="s">
        <v>52</v>
      </c>
      <c r="N270" s="1" t="s">
        <v>622</v>
      </c>
      <c r="O270" s="1" t="s">
        <v>514</v>
      </c>
      <c r="P270" s="1" t="s">
        <v>64</v>
      </c>
      <c r="Q270" s="1" t="s">
        <v>64</v>
      </c>
      <c r="R270" s="1" t="s">
        <v>63</v>
      </c>
      <c r="V270">
        <v>1</v>
      </c>
      <c r="W270">
        <v>2</v>
      </c>
      <c r="AV270" s="1" t="s">
        <v>52</v>
      </c>
      <c r="AW270" s="1" t="s">
        <v>923</v>
      </c>
      <c r="AX270" s="1" t="s">
        <v>52</v>
      </c>
      <c r="AY270" s="1" t="s">
        <v>52</v>
      </c>
      <c r="AZ270" s="1" t="s">
        <v>52</v>
      </c>
    </row>
    <row r="271" spans="1:52" ht="30" customHeight="1" x14ac:dyDescent="0.3">
      <c r="A271" s="19" t="s">
        <v>760</v>
      </c>
      <c r="B271" s="19" t="s">
        <v>924</v>
      </c>
      <c r="C271" s="19" t="s">
        <v>436</v>
      </c>
      <c r="D271" s="20">
        <v>1</v>
      </c>
      <c r="E271" s="22">
        <v>0</v>
      </c>
      <c r="F271" s="25">
        <f>TRUNC(E271*D271,1)</f>
        <v>0</v>
      </c>
      <c r="G271" s="22">
        <f>TRUNC(SUMIF(V268:V272, RIGHTB(O271, 1), H268:H272)*U271, 2)</f>
        <v>540.76</v>
      </c>
      <c r="H271" s="25">
        <f>TRUNC(G271*D271,1)</f>
        <v>540.70000000000005</v>
      </c>
      <c r="I271" s="22">
        <v>0</v>
      </c>
      <c r="J271" s="25">
        <f>TRUNC(I271*D271,1)</f>
        <v>0</v>
      </c>
      <c r="K271" s="22">
        <f t="shared" si="24"/>
        <v>540.70000000000005</v>
      </c>
      <c r="L271" s="25">
        <f t="shared" si="24"/>
        <v>540.70000000000005</v>
      </c>
      <c r="M271" s="19" t="s">
        <v>52</v>
      </c>
      <c r="N271" s="1" t="s">
        <v>622</v>
      </c>
      <c r="O271" s="1" t="s">
        <v>441</v>
      </c>
      <c r="P271" s="1" t="s">
        <v>64</v>
      </c>
      <c r="Q271" s="1" t="s">
        <v>64</v>
      </c>
      <c r="R271" s="1" t="s">
        <v>64</v>
      </c>
      <c r="S271">
        <v>1</v>
      </c>
      <c r="T271">
        <v>1</v>
      </c>
      <c r="U271">
        <v>0.2</v>
      </c>
      <c r="AV271" s="1" t="s">
        <v>52</v>
      </c>
      <c r="AW271" s="1" t="s">
        <v>925</v>
      </c>
      <c r="AX271" s="1" t="s">
        <v>52</v>
      </c>
      <c r="AY271" s="1" t="s">
        <v>52</v>
      </c>
      <c r="AZ271" s="1" t="s">
        <v>52</v>
      </c>
    </row>
    <row r="272" spans="1:52" ht="30" customHeight="1" x14ac:dyDescent="0.3">
      <c r="A272" s="19" t="s">
        <v>904</v>
      </c>
      <c r="B272" s="19" t="s">
        <v>888</v>
      </c>
      <c r="C272" s="19" t="s">
        <v>436</v>
      </c>
      <c r="D272" s="20">
        <v>1</v>
      </c>
      <c r="E272" s="22">
        <f>TRUNC(SUMIF(W268:W272, RIGHTB(O272, 1), H268:H272)*U272, 2)</f>
        <v>81.11</v>
      </c>
      <c r="F272" s="25">
        <f>TRUNC(E272*D272,1)</f>
        <v>81.099999999999994</v>
      </c>
      <c r="G272" s="22">
        <v>0</v>
      </c>
      <c r="H272" s="25">
        <f>TRUNC(G272*D272,1)</f>
        <v>0</v>
      </c>
      <c r="I272" s="22">
        <v>0</v>
      </c>
      <c r="J272" s="25">
        <f>TRUNC(I272*D272,1)</f>
        <v>0</v>
      </c>
      <c r="K272" s="22">
        <f t="shared" si="24"/>
        <v>81.099999999999994</v>
      </c>
      <c r="L272" s="25">
        <f t="shared" si="24"/>
        <v>81.099999999999994</v>
      </c>
      <c r="M272" s="19" t="s">
        <v>52</v>
      </c>
      <c r="N272" s="1" t="s">
        <v>622</v>
      </c>
      <c r="O272" s="1" t="s">
        <v>502</v>
      </c>
      <c r="P272" s="1" t="s">
        <v>64</v>
      </c>
      <c r="Q272" s="1" t="s">
        <v>64</v>
      </c>
      <c r="R272" s="1" t="s">
        <v>64</v>
      </c>
      <c r="S272">
        <v>1</v>
      </c>
      <c r="T272">
        <v>0</v>
      </c>
      <c r="U272">
        <v>0.03</v>
      </c>
      <c r="AV272" s="1" t="s">
        <v>52</v>
      </c>
      <c r="AW272" s="1" t="s">
        <v>926</v>
      </c>
      <c r="AX272" s="1" t="s">
        <v>52</v>
      </c>
      <c r="AY272" s="1" t="s">
        <v>52</v>
      </c>
      <c r="AZ272" s="1" t="s">
        <v>52</v>
      </c>
    </row>
    <row r="273" spans="1:52" ht="30" customHeight="1" x14ac:dyDescent="0.3">
      <c r="A273" s="19" t="s">
        <v>508</v>
      </c>
      <c r="B273" s="19" t="s">
        <v>52</v>
      </c>
      <c r="C273" s="19" t="s">
        <v>52</v>
      </c>
      <c r="D273" s="20"/>
      <c r="E273" s="22"/>
      <c r="F273" s="25">
        <f>TRUNC(SUMIF(N268:N272, N267, F268:F272),0)</f>
        <v>117</v>
      </c>
      <c r="G273" s="22"/>
      <c r="H273" s="25">
        <f>TRUNC(SUMIF(N268:N272, N267, H268:H272),0)</f>
        <v>3244</v>
      </c>
      <c r="I273" s="22"/>
      <c r="J273" s="25">
        <f>TRUNC(SUMIF(N268:N272, N267, J268:J272),0)</f>
        <v>0</v>
      </c>
      <c r="K273" s="22"/>
      <c r="L273" s="25">
        <f>F273+H273+J273</f>
        <v>3361</v>
      </c>
      <c r="M273" s="19" t="s">
        <v>52</v>
      </c>
      <c r="N273" s="1" t="s">
        <v>73</v>
      </c>
      <c r="O273" s="1" t="s">
        <v>73</v>
      </c>
      <c r="P273" s="1" t="s">
        <v>52</v>
      </c>
      <c r="Q273" s="1" t="s">
        <v>52</v>
      </c>
      <c r="R273" s="1" t="s">
        <v>52</v>
      </c>
      <c r="AV273" s="1" t="s">
        <v>52</v>
      </c>
      <c r="AW273" s="1" t="s">
        <v>52</v>
      </c>
      <c r="AX273" s="1" t="s">
        <v>52</v>
      </c>
      <c r="AY273" s="1" t="s">
        <v>52</v>
      </c>
      <c r="AZ273" s="1" t="s">
        <v>52</v>
      </c>
    </row>
    <row r="274" spans="1:52" ht="30" customHeight="1" x14ac:dyDescent="0.3">
      <c r="A274" s="20"/>
      <c r="B274" s="20"/>
      <c r="C274" s="20"/>
      <c r="D274" s="20"/>
      <c r="E274" s="22"/>
      <c r="F274" s="25"/>
      <c r="G274" s="22"/>
      <c r="H274" s="25"/>
      <c r="I274" s="22"/>
      <c r="J274" s="25"/>
      <c r="K274" s="22"/>
      <c r="L274" s="25"/>
      <c r="M274" s="20"/>
    </row>
    <row r="275" spans="1:52" ht="30" customHeight="1" x14ac:dyDescent="0.3">
      <c r="A275" s="16" t="s">
        <v>927</v>
      </c>
      <c r="B275" s="17"/>
      <c r="C275" s="17"/>
      <c r="D275" s="17"/>
      <c r="E275" s="21"/>
      <c r="F275" s="24"/>
      <c r="G275" s="21"/>
      <c r="H275" s="24"/>
      <c r="I275" s="21"/>
      <c r="J275" s="24"/>
      <c r="K275" s="21"/>
      <c r="L275" s="24"/>
      <c r="M275" s="18"/>
      <c r="N275" s="1" t="s">
        <v>627</v>
      </c>
    </row>
    <row r="276" spans="1:52" ht="30" customHeight="1" x14ac:dyDescent="0.3">
      <c r="A276" s="19" t="s">
        <v>900</v>
      </c>
      <c r="B276" s="19" t="s">
        <v>512</v>
      </c>
      <c r="C276" s="19" t="s">
        <v>513</v>
      </c>
      <c r="D276" s="20">
        <v>1.2E-2</v>
      </c>
      <c r="E276" s="22">
        <f>단가대비표!O86</f>
        <v>0</v>
      </c>
      <c r="F276" s="25">
        <f t="shared" ref="F276:F281" si="25">TRUNC(E276*D276,1)</f>
        <v>0</v>
      </c>
      <c r="G276" s="22">
        <f>단가대비표!P86</f>
        <v>253409</v>
      </c>
      <c r="H276" s="25">
        <f t="shared" ref="H276:H281" si="26">TRUNC(G276*D276,1)</f>
        <v>3040.9</v>
      </c>
      <c r="I276" s="22">
        <f>단가대비표!V86</f>
        <v>0</v>
      </c>
      <c r="J276" s="25">
        <f t="shared" ref="J276:J281" si="27">TRUNC(I276*D276,1)</f>
        <v>0</v>
      </c>
      <c r="K276" s="22">
        <f t="shared" ref="K276:L281" si="28">TRUNC(E276+G276+I276,1)</f>
        <v>253409</v>
      </c>
      <c r="L276" s="25">
        <f t="shared" si="28"/>
        <v>3040.9</v>
      </c>
      <c r="M276" s="19" t="s">
        <v>52</v>
      </c>
      <c r="N276" s="1" t="s">
        <v>627</v>
      </c>
      <c r="O276" s="1" t="s">
        <v>901</v>
      </c>
      <c r="P276" s="1" t="s">
        <v>64</v>
      </c>
      <c r="Q276" s="1" t="s">
        <v>64</v>
      </c>
      <c r="R276" s="1" t="s">
        <v>63</v>
      </c>
      <c r="V276">
        <v>1</v>
      </c>
      <c r="W276">
        <v>2</v>
      </c>
      <c r="AV276" s="1" t="s">
        <v>52</v>
      </c>
      <c r="AW276" s="1" t="s">
        <v>928</v>
      </c>
      <c r="AX276" s="1" t="s">
        <v>52</v>
      </c>
      <c r="AY276" s="1" t="s">
        <v>52</v>
      </c>
      <c r="AZ276" s="1" t="s">
        <v>52</v>
      </c>
    </row>
    <row r="277" spans="1:52" ht="30" customHeight="1" x14ac:dyDescent="0.3">
      <c r="A277" s="19" t="s">
        <v>511</v>
      </c>
      <c r="B277" s="19" t="s">
        <v>512</v>
      </c>
      <c r="C277" s="19" t="s">
        <v>513</v>
      </c>
      <c r="D277" s="20">
        <v>2E-3</v>
      </c>
      <c r="E277" s="22">
        <f>단가대비표!O75</f>
        <v>0</v>
      </c>
      <c r="F277" s="25">
        <f t="shared" si="25"/>
        <v>0</v>
      </c>
      <c r="G277" s="22">
        <f>단가대비표!P75</f>
        <v>169804</v>
      </c>
      <c r="H277" s="25">
        <f t="shared" si="26"/>
        <v>339.6</v>
      </c>
      <c r="I277" s="22">
        <f>단가대비표!V75</f>
        <v>0</v>
      </c>
      <c r="J277" s="25">
        <f t="shared" si="27"/>
        <v>0</v>
      </c>
      <c r="K277" s="22">
        <f t="shared" si="28"/>
        <v>169804</v>
      </c>
      <c r="L277" s="25">
        <f t="shared" si="28"/>
        <v>339.6</v>
      </c>
      <c r="M277" s="19" t="s">
        <v>52</v>
      </c>
      <c r="N277" s="1" t="s">
        <v>627</v>
      </c>
      <c r="O277" s="1" t="s">
        <v>514</v>
      </c>
      <c r="P277" s="1" t="s">
        <v>64</v>
      </c>
      <c r="Q277" s="1" t="s">
        <v>64</v>
      </c>
      <c r="R277" s="1" t="s">
        <v>63</v>
      </c>
      <c r="V277">
        <v>1</v>
      </c>
      <c r="W277">
        <v>2</v>
      </c>
      <c r="AV277" s="1" t="s">
        <v>52</v>
      </c>
      <c r="AW277" s="1" t="s">
        <v>929</v>
      </c>
      <c r="AX277" s="1" t="s">
        <v>52</v>
      </c>
      <c r="AY277" s="1" t="s">
        <v>52</v>
      </c>
      <c r="AZ277" s="1" t="s">
        <v>52</v>
      </c>
    </row>
    <row r="278" spans="1:52" ht="30" customHeight="1" x14ac:dyDescent="0.3">
      <c r="A278" s="19" t="s">
        <v>900</v>
      </c>
      <c r="B278" s="19" t="s">
        <v>512</v>
      </c>
      <c r="C278" s="19" t="s">
        <v>513</v>
      </c>
      <c r="D278" s="20">
        <v>1.2E-2</v>
      </c>
      <c r="E278" s="22">
        <f>단가대비표!O86</f>
        <v>0</v>
      </c>
      <c r="F278" s="25">
        <f t="shared" si="25"/>
        <v>0</v>
      </c>
      <c r="G278" s="22">
        <f>단가대비표!P86</f>
        <v>253409</v>
      </c>
      <c r="H278" s="25">
        <f t="shared" si="26"/>
        <v>3040.9</v>
      </c>
      <c r="I278" s="22">
        <f>단가대비표!V86</f>
        <v>0</v>
      </c>
      <c r="J278" s="25">
        <f t="shared" si="27"/>
        <v>0</v>
      </c>
      <c r="K278" s="22">
        <f t="shared" si="28"/>
        <v>253409</v>
      </c>
      <c r="L278" s="25">
        <f t="shared" si="28"/>
        <v>3040.9</v>
      </c>
      <c r="M278" s="19" t="s">
        <v>52</v>
      </c>
      <c r="N278" s="1" t="s">
        <v>627</v>
      </c>
      <c r="O278" s="1" t="s">
        <v>901</v>
      </c>
      <c r="P278" s="1" t="s">
        <v>64</v>
      </c>
      <c r="Q278" s="1" t="s">
        <v>64</v>
      </c>
      <c r="R278" s="1" t="s">
        <v>63</v>
      </c>
      <c r="V278">
        <v>1</v>
      </c>
      <c r="W278">
        <v>2</v>
      </c>
      <c r="AV278" s="1" t="s">
        <v>52</v>
      </c>
      <c r="AW278" s="1" t="s">
        <v>928</v>
      </c>
      <c r="AX278" s="1" t="s">
        <v>52</v>
      </c>
      <c r="AY278" s="1" t="s">
        <v>52</v>
      </c>
      <c r="AZ278" s="1" t="s">
        <v>52</v>
      </c>
    </row>
    <row r="279" spans="1:52" ht="30" customHeight="1" x14ac:dyDescent="0.3">
      <c r="A279" s="19" t="s">
        <v>511</v>
      </c>
      <c r="B279" s="19" t="s">
        <v>512</v>
      </c>
      <c r="C279" s="19" t="s">
        <v>513</v>
      </c>
      <c r="D279" s="20">
        <v>2E-3</v>
      </c>
      <c r="E279" s="22">
        <f>단가대비표!O75</f>
        <v>0</v>
      </c>
      <c r="F279" s="25">
        <f t="shared" si="25"/>
        <v>0</v>
      </c>
      <c r="G279" s="22">
        <f>단가대비표!P75</f>
        <v>169804</v>
      </c>
      <c r="H279" s="25">
        <f t="shared" si="26"/>
        <v>339.6</v>
      </c>
      <c r="I279" s="22">
        <f>단가대비표!V75</f>
        <v>0</v>
      </c>
      <c r="J279" s="25">
        <f t="shared" si="27"/>
        <v>0</v>
      </c>
      <c r="K279" s="22">
        <f t="shared" si="28"/>
        <v>169804</v>
      </c>
      <c r="L279" s="25">
        <f t="shared" si="28"/>
        <v>339.6</v>
      </c>
      <c r="M279" s="19" t="s">
        <v>52</v>
      </c>
      <c r="N279" s="1" t="s">
        <v>627</v>
      </c>
      <c r="O279" s="1" t="s">
        <v>514</v>
      </c>
      <c r="P279" s="1" t="s">
        <v>64</v>
      </c>
      <c r="Q279" s="1" t="s">
        <v>64</v>
      </c>
      <c r="R279" s="1" t="s">
        <v>63</v>
      </c>
      <c r="V279">
        <v>1</v>
      </c>
      <c r="W279">
        <v>2</v>
      </c>
      <c r="AV279" s="1" t="s">
        <v>52</v>
      </c>
      <c r="AW279" s="1" t="s">
        <v>929</v>
      </c>
      <c r="AX279" s="1" t="s">
        <v>52</v>
      </c>
      <c r="AY279" s="1" t="s">
        <v>52</v>
      </c>
      <c r="AZ279" s="1" t="s">
        <v>52</v>
      </c>
    </row>
    <row r="280" spans="1:52" ht="30" customHeight="1" x14ac:dyDescent="0.3">
      <c r="A280" s="19" t="s">
        <v>904</v>
      </c>
      <c r="B280" s="19" t="s">
        <v>843</v>
      </c>
      <c r="C280" s="19" t="s">
        <v>436</v>
      </c>
      <c r="D280" s="20">
        <v>1</v>
      </c>
      <c r="E280" s="22">
        <f>TRUNC(SUMIF(V276:V281, RIGHTB(O280, 1), H276:H281)*U280, 2)</f>
        <v>135.22</v>
      </c>
      <c r="F280" s="25">
        <f t="shared" si="25"/>
        <v>135.19999999999999</v>
      </c>
      <c r="G280" s="22">
        <v>0</v>
      </c>
      <c r="H280" s="25">
        <f t="shared" si="26"/>
        <v>0</v>
      </c>
      <c r="I280" s="22">
        <v>0</v>
      </c>
      <c r="J280" s="25">
        <f t="shared" si="27"/>
        <v>0</v>
      </c>
      <c r="K280" s="22">
        <f t="shared" si="28"/>
        <v>135.19999999999999</v>
      </c>
      <c r="L280" s="25">
        <f t="shared" si="28"/>
        <v>135.19999999999999</v>
      </c>
      <c r="M280" s="19" t="s">
        <v>52</v>
      </c>
      <c r="N280" s="1" t="s">
        <v>627</v>
      </c>
      <c r="O280" s="1" t="s">
        <v>441</v>
      </c>
      <c r="P280" s="1" t="s">
        <v>64</v>
      </c>
      <c r="Q280" s="1" t="s">
        <v>64</v>
      </c>
      <c r="R280" s="1" t="s">
        <v>64</v>
      </c>
      <c r="S280">
        <v>1</v>
      </c>
      <c r="T280">
        <v>0</v>
      </c>
      <c r="U280">
        <v>0.02</v>
      </c>
      <c r="AV280" s="1" t="s">
        <v>52</v>
      </c>
      <c r="AW280" s="1" t="s">
        <v>930</v>
      </c>
      <c r="AX280" s="1" t="s">
        <v>52</v>
      </c>
      <c r="AY280" s="1" t="s">
        <v>52</v>
      </c>
      <c r="AZ280" s="1" t="s">
        <v>52</v>
      </c>
    </row>
    <row r="281" spans="1:52" ht="30" customHeight="1" x14ac:dyDescent="0.3">
      <c r="A281" s="19" t="s">
        <v>760</v>
      </c>
      <c r="B281" s="19" t="s">
        <v>924</v>
      </c>
      <c r="C281" s="19" t="s">
        <v>436</v>
      </c>
      <c r="D281" s="20">
        <v>1</v>
      </c>
      <c r="E281" s="22">
        <v>0</v>
      </c>
      <c r="F281" s="25">
        <f t="shared" si="25"/>
        <v>0</v>
      </c>
      <c r="G281" s="22">
        <f>TRUNC(SUMIF(W276:W281, RIGHTB(O281, 1), H276:H281)*U281, 2)</f>
        <v>1352.2</v>
      </c>
      <c r="H281" s="25">
        <f t="shared" si="26"/>
        <v>1352.2</v>
      </c>
      <c r="I281" s="22">
        <v>0</v>
      </c>
      <c r="J281" s="25">
        <f t="shared" si="27"/>
        <v>0</v>
      </c>
      <c r="K281" s="22">
        <f t="shared" si="28"/>
        <v>1352.2</v>
      </c>
      <c r="L281" s="25">
        <f t="shared" si="28"/>
        <v>1352.2</v>
      </c>
      <c r="M281" s="19" t="s">
        <v>52</v>
      </c>
      <c r="N281" s="1" t="s">
        <v>627</v>
      </c>
      <c r="O281" s="1" t="s">
        <v>502</v>
      </c>
      <c r="P281" s="1" t="s">
        <v>64</v>
      </c>
      <c r="Q281" s="1" t="s">
        <v>64</v>
      </c>
      <c r="R281" s="1" t="s">
        <v>64</v>
      </c>
      <c r="S281">
        <v>1</v>
      </c>
      <c r="T281">
        <v>1</v>
      </c>
      <c r="U281">
        <v>0.2</v>
      </c>
      <c r="AV281" s="1" t="s">
        <v>52</v>
      </c>
      <c r="AW281" s="1" t="s">
        <v>931</v>
      </c>
      <c r="AX281" s="1" t="s">
        <v>52</v>
      </c>
      <c r="AY281" s="1" t="s">
        <v>52</v>
      </c>
      <c r="AZ281" s="1" t="s">
        <v>52</v>
      </c>
    </row>
    <row r="282" spans="1:52" ht="30" customHeight="1" x14ac:dyDescent="0.3">
      <c r="A282" s="19" t="s">
        <v>508</v>
      </c>
      <c r="B282" s="19" t="s">
        <v>52</v>
      </c>
      <c r="C282" s="19" t="s">
        <v>52</v>
      </c>
      <c r="D282" s="20"/>
      <c r="E282" s="22"/>
      <c r="F282" s="25">
        <f>TRUNC(SUMIF(N276:N281, N275, F276:F281),0)</f>
        <v>135</v>
      </c>
      <c r="G282" s="22"/>
      <c r="H282" s="25">
        <f>TRUNC(SUMIF(N276:N281, N275, H276:H281),0)</f>
        <v>8113</v>
      </c>
      <c r="I282" s="22"/>
      <c r="J282" s="25">
        <f>TRUNC(SUMIF(N276:N281, N275, J276:J281),0)</f>
        <v>0</v>
      </c>
      <c r="K282" s="22"/>
      <c r="L282" s="25">
        <f>F282+H282+J282</f>
        <v>8248</v>
      </c>
      <c r="M282" s="19" t="s">
        <v>52</v>
      </c>
      <c r="N282" s="1" t="s">
        <v>73</v>
      </c>
      <c r="O282" s="1" t="s">
        <v>73</v>
      </c>
      <c r="P282" s="1" t="s">
        <v>52</v>
      </c>
      <c r="Q282" s="1" t="s">
        <v>52</v>
      </c>
      <c r="R282" s="1" t="s">
        <v>52</v>
      </c>
      <c r="AV282" s="1" t="s">
        <v>52</v>
      </c>
      <c r="AW282" s="1" t="s">
        <v>52</v>
      </c>
      <c r="AX282" s="1" t="s">
        <v>52</v>
      </c>
      <c r="AY282" s="1" t="s">
        <v>52</v>
      </c>
      <c r="AZ282" s="1" t="s">
        <v>52</v>
      </c>
    </row>
    <row r="283" spans="1:52" ht="30" customHeight="1" x14ac:dyDescent="0.3">
      <c r="A283" s="20"/>
      <c r="B283" s="20"/>
      <c r="C283" s="20"/>
      <c r="D283" s="20"/>
      <c r="E283" s="22"/>
      <c r="F283" s="25"/>
      <c r="G283" s="22"/>
      <c r="H283" s="25"/>
      <c r="I283" s="22"/>
      <c r="J283" s="25"/>
      <c r="K283" s="22"/>
      <c r="L283" s="25"/>
      <c r="M283" s="20"/>
    </row>
    <row r="284" spans="1:52" ht="30" customHeight="1" x14ac:dyDescent="0.3">
      <c r="A284" s="16" t="s">
        <v>932</v>
      </c>
      <c r="B284" s="17"/>
      <c r="C284" s="17"/>
      <c r="D284" s="17"/>
      <c r="E284" s="21"/>
      <c r="F284" s="24"/>
      <c r="G284" s="21"/>
      <c r="H284" s="24"/>
      <c r="I284" s="21"/>
      <c r="J284" s="24"/>
      <c r="K284" s="21"/>
      <c r="L284" s="24"/>
      <c r="M284" s="18"/>
      <c r="N284" s="1" t="s">
        <v>634</v>
      </c>
    </row>
    <row r="285" spans="1:52" ht="30" customHeight="1" x14ac:dyDescent="0.3">
      <c r="A285" s="19" t="s">
        <v>933</v>
      </c>
      <c r="B285" s="19" t="s">
        <v>934</v>
      </c>
      <c r="C285" s="19" t="s">
        <v>520</v>
      </c>
      <c r="D285" s="20">
        <v>0.53</v>
      </c>
      <c r="E285" s="22">
        <f>단가대비표!O50</f>
        <v>12281.25</v>
      </c>
      <c r="F285" s="25">
        <f>TRUNC(E285*D285,1)</f>
        <v>6509</v>
      </c>
      <c r="G285" s="22">
        <f>단가대비표!P50</f>
        <v>0</v>
      </c>
      <c r="H285" s="25">
        <f>TRUNC(G285*D285,1)</f>
        <v>0</v>
      </c>
      <c r="I285" s="22">
        <f>단가대비표!V50</f>
        <v>0</v>
      </c>
      <c r="J285" s="25">
        <f>TRUNC(I285*D285,1)</f>
        <v>0</v>
      </c>
      <c r="K285" s="22">
        <f t="shared" ref="K285:L287" si="29">TRUNC(E285+G285+I285,1)</f>
        <v>12281.2</v>
      </c>
      <c r="L285" s="25">
        <f t="shared" si="29"/>
        <v>6509</v>
      </c>
      <c r="M285" s="19" t="s">
        <v>52</v>
      </c>
      <c r="N285" s="1" t="s">
        <v>634</v>
      </c>
      <c r="O285" s="1" t="s">
        <v>935</v>
      </c>
      <c r="P285" s="1" t="s">
        <v>64</v>
      </c>
      <c r="Q285" s="1" t="s">
        <v>64</v>
      </c>
      <c r="R285" s="1" t="s">
        <v>63</v>
      </c>
      <c r="AV285" s="1" t="s">
        <v>52</v>
      </c>
      <c r="AW285" s="1" t="s">
        <v>936</v>
      </c>
      <c r="AX285" s="1" t="s">
        <v>52</v>
      </c>
      <c r="AY285" s="1" t="s">
        <v>52</v>
      </c>
      <c r="AZ285" s="1" t="s">
        <v>52</v>
      </c>
    </row>
    <row r="286" spans="1:52" ht="30" customHeight="1" x14ac:dyDescent="0.3">
      <c r="A286" s="19" t="s">
        <v>937</v>
      </c>
      <c r="B286" s="19" t="s">
        <v>938</v>
      </c>
      <c r="C286" s="19" t="s">
        <v>520</v>
      </c>
      <c r="D286" s="20">
        <v>0.19</v>
      </c>
      <c r="E286" s="22">
        <f>단가대비표!O49</f>
        <v>8678.57</v>
      </c>
      <c r="F286" s="25">
        <f>TRUNC(E286*D286,1)</f>
        <v>1648.9</v>
      </c>
      <c r="G286" s="22">
        <f>단가대비표!P49</f>
        <v>0</v>
      </c>
      <c r="H286" s="25">
        <f>TRUNC(G286*D286,1)</f>
        <v>0</v>
      </c>
      <c r="I286" s="22">
        <f>단가대비표!V49</f>
        <v>0</v>
      </c>
      <c r="J286" s="25">
        <f>TRUNC(I286*D286,1)</f>
        <v>0</v>
      </c>
      <c r="K286" s="22">
        <f t="shared" si="29"/>
        <v>8678.5</v>
      </c>
      <c r="L286" s="25">
        <f t="shared" si="29"/>
        <v>1648.9</v>
      </c>
      <c r="M286" s="19" t="s">
        <v>52</v>
      </c>
      <c r="N286" s="1" t="s">
        <v>634</v>
      </c>
      <c r="O286" s="1" t="s">
        <v>939</v>
      </c>
      <c r="P286" s="1" t="s">
        <v>64</v>
      </c>
      <c r="Q286" s="1" t="s">
        <v>64</v>
      </c>
      <c r="R286" s="1" t="s">
        <v>63</v>
      </c>
      <c r="AV286" s="1" t="s">
        <v>52</v>
      </c>
      <c r="AW286" s="1" t="s">
        <v>940</v>
      </c>
      <c r="AX286" s="1" t="s">
        <v>52</v>
      </c>
      <c r="AY286" s="1" t="s">
        <v>52</v>
      </c>
      <c r="AZ286" s="1" t="s">
        <v>52</v>
      </c>
    </row>
    <row r="287" spans="1:52" ht="30" customHeight="1" x14ac:dyDescent="0.3">
      <c r="A287" s="19" t="s">
        <v>895</v>
      </c>
      <c r="B287" s="19" t="s">
        <v>896</v>
      </c>
      <c r="C287" s="19" t="s">
        <v>520</v>
      </c>
      <c r="D287" s="20">
        <v>0.125</v>
      </c>
      <c r="E287" s="22">
        <f>단가대비표!O55</f>
        <v>3494.44</v>
      </c>
      <c r="F287" s="25">
        <f>TRUNC(E287*D287,1)</f>
        <v>436.8</v>
      </c>
      <c r="G287" s="22">
        <f>단가대비표!P55</f>
        <v>0</v>
      </c>
      <c r="H287" s="25">
        <f>TRUNC(G287*D287,1)</f>
        <v>0</v>
      </c>
      <c r="I287" s="22">
        <f>단가대비표!V55</f>
        <v>0</v>
      </c>
      <c r="J287" s="25">
        <f>TRUNC(I287*D287,1)</f>
        <v>0</v>
      </c>
      <c r="K287" s="22">
        <f t="shared" si="29"/>
        <v>3494.4</v>
      </c>
      <c r="L287" s="25">
        <f t="shared" si="29"/>
        <v>436.8</v>
      </c>
      <c r="M287" s="19" t="s">
        <v>52</v>
      </c>
      <c r="N287" s="1" t="s">
        <v>634</v>
      </c>
      <c r="O287" s="1" t="s">
        <v>897</v>
      </c>
      <c r="P287" s="1" t="s">
        <v>64</v>
      </c>
      <c r="Q287" s="1" t="s">
        <v>64</v>
      </c>
      <c r="R287" s="1" t="s">
        <v>63</v>
      </c>
      <c r="AV287" s="1" t="s">
        <v>52</v>
      </c>
      <c r="AW287" s="1" t="s">
        <v>941</v>
      </c>
      <c r="AX287" s="1" t="s">
        <v>52</v>
      </c>
      <c r="AY287" s="1" t="s">
        <v>52</v>
      </c>
      <c r="AZ287" s="1" t="s">
        <v>52</v>
      </c>
    </row>
    <row r="288" spans="1:52" ht="30" customHeight="1" x14ac:dyDescent="0.3">
      <c r="A288" s="19" t="s">
        <v>508</v>
      </c>
      <c r="B288" s="19" t="s">
        <v>52</v>
      </c>
      <c r="C288" s="19" t="s">
        <v>52</v>
      </c>
      <c r="D288" s="20"/>
      <c r="E288" s="22"/>
      <c r="F288" s="25">
        <f>TRUNC(SUMIF(N285:N287, N284, F285:F287),0)</f>
        <v>8594</v>
      </c>
      <c r="G288" s="22"/>
      <c r="H288" s="25">
        <f>TRUNC(SUMIF(N285:N287, N284, H285:H287),0)</f>
        <v>0</v>
      </c>
      <c r="I288" s="22"/>
      <c r="J288" s="25">
        <f>TRUNC(SUMIF(N285:N287, N284, J285:J287),0)</f>
        <v>0</v>
      </c>
      <c r="K288" s="22"/>
      <c r="L288" s="25">
        <f>F288+H288+J288</f>
        <v>8594</v>
      </c>
      <c r="M288" s="19" t="s">
        <v>52</v>
      </c>
      <c r="N288" s="1" t="s">
        <v>73</v>
      </c>
      <c r="O288" s="1" t="s">
        <v>73</v>
      </c>
      <c r="P288" s="1" t="s">
        <v>52</v>
      </c>
      <c r="Q288" s="1" t="s">
        <v>52</v>
      </c>
      <c r="R288" s="1" t="s">
        <v>52</v>
      </c>
      <c r="AV288" s="1" t="s">
        <v>52</v>
      </c>
      <c r="AW288" s="1" t="s">
        <v>52</v>
      </c>
      <c r="AX288" s="1" t="s">
        <v>52</v>
      </c>
      <c r="AY288" s="1" t="s">
        <v>52</v>
      </c>
      <c r="AZ288" s="1" t="s">
        <v>52</v>
      </c>
    </row>
    <row r="289" spans="1:52" ht="30" customHeight="1" x14ac:dyDescent="0.3">
      <c r="A289" s="20"/>
      <c r="B289" s="20"/>
      <c r="C289" s="20"/>
      <c r="D289" s="20"/>
      <c r="E289" s="22"/>
      <c r="F289" s="25"/>
      <c r="G289" s="22"/>
      <c r="H289" s="25"/>
      <c r="I289" s="22"/>
      <c r="J289" s="25"/>
      <c r="K289" s="22"/>
      <c r="L289" s="25"/>
      <c r="M289" s="20"/>
    </row>
    <row r="290" spans="1:52" ht="30" customHeight="1" x14ac:dyDescent="0.3">
      <c r="A290" s="16" t="s">
        <v>942</v>
      </c>
      <c r="B290" s="17"/>
      <c r="C290" s="17"/>
      <c r="D290" s="17"/>
      <c r="E290" s="21"/>
      <c r="F290" s="24"/>
      <c r="G290" s="21"/>
      <c r="H290" s="24"/>
      <c r="I290" s="21"/>
      <c r="J290" s="24"/>
      <c r="K290" s="21"/>
      <c r="L290" s="24"/>
      <c r="M290" s="18"/>
      <c r="N290" s="1" t="s">
        <v>639</v>
      </c>
    </row>
    <row r="291" spans="1:52" ht="30" customHeight="1" x14ac:dyDescent="0.3">
      <c r="A291" s="19" t="s">
        <v>900</v>
      </c>
      <c r="B291" s="19" t="s">
        <v>512</v>
      </c>
      <c r="C291" s="19" t="s">
        <v>513</v>
      </c>
      <c r="D291" s="20">
        <v>4.3999999999999997E-2</v>
      </c>
      <c r="E291" s="22">
        <f>단가대비표!O86</f>
        <v>0</v>
      </c>
      <c r="F291" s="25">
        <f>TRUNC(E291*D291,1)</f>
        <v>0</v>
      </c>
      <c r="G291" s="22">
        <f>단가대비표!P86</f>
        <v>253409</v>
      </c>
      <c r="H291" s="25">
        <f>TRUNC(G291*D291,1)</f>
        <v>11149.9</v>
      </c>
      <c r="I291" s="22">
        <f>단가대비표!V86</f>
        <v>0</v>
      </c>
      <c r="J291" s="25">
        <f>TRUNC(I291*D291,1)</f>
        <v>0</v>
      </c>
      <c r="K291" s="22">
        <f t="shared" ref="K291:L293" si="30">TRUNC(E291+G291+I291,1)</f>
        <v>253409</v>
      </c>
      <c r="L291" s="25">
        <f t="shared" si="30"/>
        <v>11149.9</v>
      </c>
      <c r="M291" s="19" t="s">
        <v>52</v>
      </c>
      <c r="N291" s="1" t="s">
        <v>639</v>
      </c>
      <c r="O291" s="1" t="s">
        <v>901</v>
      </c>
      <c r="P291" s="1" t="s">
        <v>64</v>
      </c>
      <c r="Q291" s="1" t="s">
        <v>64</v>
      </c>
      <c r="R291" s="1" t="s">
        <v>63</v>
      </c>
      <c r="V291">
        <v>1</v>
      </c>
      <c r="AV291" s="1" t="s">
        <v>52</v>
      </c>
      <c r="AW291" s="1" t="s">
        <v>943</v>
      </c>
      <c r="AX291" s="1" t="s">
        <v>52</v>
      </c>
      <c r="AY291" s="1" t="s">
        <v>52</v>
      </c>
      <c r="AZ291" s="1" t="s">
        <v>52</v>
      </c>
    </row>
    <row r="292" spans="1:52" ht="30" customHeight="1" x14ac:dyDescent="0.3">
      <c r="A292" s="19" t="s">
        <v>511</v>
      </c>
      <c r="B292" s="19" t="s">
        <v>512</v>
      </c>
      <c r="C292" s="19" t="s">
        <v>513</v>
      </c>
      <c r="D292" s="20">
        <v>2.3E-2</v>
      </c>
      <c r="E292" s="22">
        <f>단가대비표!O75</f>
        <v>0</v>
      </c>
      <c r="F292" s="25">
        <f>TRUNC(E292*D292,1)</f>
        <v>0</v>
      </c>
      <c r="G292" s="22">
        <f>단가대비표!P75</f>
        <v>169804</v>
      </c>
      <c r="H292" s="25">
        <f>TRUNC(G292*D292,1)</f>
        <v>3905.4</v>
      </c>
      <c r="I292" s="22">
        <f>단가대비표!V75</f>
        <v>0</v>
      </c>
      <c r="J292" s="25">
        <f>TRUNC(I292*D292,1)</f>
        <v>0</v>
      </c>
      <c r="K292" s="22">
        <f t="shared" si="30"/>
        <v>169804</v>
      </c>
      <c r="L292" s="25">
        <f t="shared" si="30"/>
        <v>3905.4</v>
      </c>
      <c r="M292" s="19" t="s">
        <v>52</v>
      </c>
      <c r="N292" s="1" t="s">
        <v>639</v>
      </c>
      <c r="O292" s="1" t="s">
        <v>514</v>
      </c>
      <c r="P292" s="1" t="s">
        <v>64</v>
      </c>
      <c r="Q292" s="1" t="s">
        <v>64</v>
      </c>
      <c r="R292" s="1" t="s">
        <v>63</v>
      </c>
      <c r="V292">
        <v>1</v>
      </c>
      <c r="AV292" s="1" t="s">
        <v>52</v>
      </c>
      <c r="AW292" s="1" t="s">
        <v>944</v>
      </c>
      <c r="AX292" s="1" t="s">
        <v>52</v>
      </c>
      <c r="AY292" s="1" t="s">
        <v>52</v>
      </c>
      <c r="AZ292" s="1" t="s">
        <v>52</v>
      </c>
    </row>
    <row r="293" spans="1:52" ht="30" customHeight="1" x14ac:dyDescent="0.3">
      <c r="A293" s="19" t="s">
        <v>904</v>
      </c>
      <c r="B293" s="19" t="s">
        <v>843</v>
      </c>
      <c r="C293" s="19" t="s">
        <v>436</v>
      </c>
      <c r="D293" s="20">
        <v>1</v>
      </c>
      <c r="E293" s="22">
        <f>TRUNC(SUMIF(V291:V293, RIGHTB(O293, 1), H291:H293)*U293, 2)</f>
        <v>301.10000000000002</v>
      </c>
      <c r="F293" s="25">
        <f>TRUNC(E293*D293,1)</f>
        <v>301.10000000000002</v>
      </c>
      <c r="G293" s="22">
        <v>0</v>
      </c>
      <c r="H293" s="25">
        <f>TRUNC(G293*D293,1)</f>
        <v>0</v>
      </c>
      <c r="I293" s="22">
        <v>0</v>
      </c>
      <c r="J293" s="25">
        <f>TRUNC(I293*D293,1)</f>
        <v>0</v>
      </c>
      <c r="K293" s="22">
        <f t="shared" si="30"/>
        <v>301.10000000000002</v>
      </c>
      <c r="L293" s="25">
        <f t="shared" si="30"/>
        <v>301.10000000000002</v>
      </c>
      <c r="M293" s="19" t="s">
        <v>52</v>
      </c>
      <c r="N293" s="1" t="s">
        <v>639</v>
      </c>
      <c r="O293" s="1" t="s">
        <v>441</v>
      </c>
      <c r="P293" s="1" t="s">
        <v>64</v>
      </c>
      <c r="Q293" s="1" t="s">
        <v>64</v>
      </c>
      <c r="R293" s="1" t="s">
        <v>64</v>
      </c>
      <c r="S293">
        <v>1</v>
      </c>
      <c r="T293">
        <v>0</v>
      </c>
      <c r="U293">
        <v>0.02</v>
      </c>
      <c r="AV293" s="1" t="s">
        <v>52</v>
      </c>
      <c r="AW293" s="1" t="s">
        <v>945</v>
      </c>
      <c r="AX293" s="1" t="s">
        <v>52</v>
      </c>
      <c r="AY293" s="1" t="s">
        <v>52</v>
      </c>
      <c r="AZ293" s="1" t="s">
        <v>52</v>
      </c>
    </row>
    <row r="294" spans="1:52" ht="30" customHeight="1" x14ac:dyDescent="0.3">
      <c r="A294" s="19" t="s">
        <v>508</v>
      </c>
      <c r="B294" s="19" t="s">
        <v>52</v>
      </c>
      <c r="C294" s="19" t="s">
        <v>52</v>
      </c>
      <c r="D294" s="20"/>
      <c r="E294" s="22"/>
      <c r="F294" s="25">
        <f>TRUNC(SUMIF(N291:N293, N290, F291:F293),0)</f>
        <v>301</v>
      </c>
      <c r="G294" s="22"/>
      <c r="H294" s="25">
        <f>TRUNC(SUMIF(N291:N293, N290, H291:H293),0)</f>
        <v>15055</v>
      </c>
      <c r="I294" s="22"/>
      <c r="J294" s="25">
        <f>TRUNC(SUMIF(N291:N293, N290, J291:J293),0)</f>
        <v>0</v>
      </c>
      <c r="K294" s="22"/>
      <c r="L294" s="25">
        <f>F294+H294+J294</f>
        <v>15356</v>
      </c>
      <c r="M294" s="19" t="s">
        <v>52</v>
      </c>
      <c r="N294" s="1" t="s">
        <v>73</v>
      </c>
      <c r="O294" s="1" t="s">
        <v>73</v>
      </c>
      <c r="P294" s="1" t="s">
        <v>52</v>
      </c>
      <c r="Q294" s="1" t="s">
        <v>52</v>
      </c>
      <c r="R294" s="1" t="s">
        <v>52</v>
      </c>
      <c r="AV294" s="1" t="s">
        <v>52</v>
      </c>
      <c r="AW294" s="1" t="s">
        <v>52</v>
      </c>
      <c r="AX294" s="1" t="s">
        <v>52</v>
      </c>
      <c r="AY294" s="1" t="s">
        <v>52</v>
      </c>
      <c r="AZ294" s="1" t="s">
        <v>52</v>
      </c>
    </row>
    <row r="295" spans="1:52" ht="30" customHeight="1" x14ac:dyDescent="0.3">
      <c r="A295" s="20"/>
      <c r="B295" s="20"/>
      <c r="C295" s="20"/>
      <c r="D295" s="20"/>
      <c r="E295" s="22"/>
      <c r="F295" s="25"/>
      <c r="G295" s="22"/>
      <c r="H295" s="25"/>
      <c r="I295" s="22"/>
      <c r="J295" s="25"/>
      <c r="K295" s="22"/>
      <c r="L295" s="25"/>
      <c r="M295" s="20"/>
    </row>
    <row r="296" spans="1:52" ht="30" customHeight="1" x14ac:dyDescent="0.3">
      <c r="A296" s="16" t="s">
        <v>946</v>
      </c>
      <c r="B296" s="17"/>
      <c r="C296" s="17"/>
      <c r="D296" s="17"/>
      <c r="E296" s="21"/>
      <c r="F296" s="24"/>
      <c r="G296" s="21"/>
      <c r="H296" s="24"/>
      <c r="I296" s="21"/>
      <c r="J296" s="24"/>
      <c r="K296" s="21"/>
      <c r="L296" s="24"/>
      <c r="M296" s="18"/>
      <c r="N296" s="1" t="s">
        <v>650</v>
      </c>
    </row>
    <row r="297" spans="1:52" ht="30" customHeight="1" x14ac:dyDescent="0.3">
      <c r="A297" s="19" t="s">
        <v>947</v>
      </c>
      <c r="B297" s="19" t="s">
        <v>512</v>
      </c>
      <c r="C297" s="19" t="s">
        <v>513</v>
      </c>
      <c r="D297" s="20">
        <v>2.7E-2</v>
      </c>
      <c r="E297" s="22">
        <f>단가대비표!O81</f>
        <v>0</v>
      </c>
      <c r="F297" s="25">
        <f>TRUNC(E297*D297,1)</f>
        <v>0</v>
      </c>
      <c r="G297" s="22">
        <f>단가대비표!P81</f>
        <v>277894</v>
      </c>
      <c r="H297" s="25">
        <f>TRUNC(G297*D297,1)</f>
        <v>7503.1</v>
      </c>
      <c r="I297" s="22">
        <f>단가대비표!V81</f>
        <v>0</v>
      </c>
      <c r="J297" s="25">
        <f>TRUNC(I297*D297,1)</f>
        <v>0</v>
      </c>
      <c r="K297" s="22">
        <f t="shared" ref="K297:L299" si="31">TRUNC(E297+G297+I297,1)</f>
        <v>277894</v>
      </c>
      <c r="L297" s="25">
        <f t="shared" si="31"/>
        <v>7503.1</v>
      </c>
      <c r="M297" s="19" t="s">
        <v>52</v>
      </c>
      <c r="N297" s="1" t="s">
        <v>650</v>
      </c>
      <c r="O297" s="1" t="s">
        <v>948</v>
      </c>
      <c r="P297" s="1" t="s">
        <v>64</v>
      </c>
      <c r="Q297" s="1" t="s">
        <v>64</v>
      </c>
      <c r="R297" s="1" t="s">
        <v>63</v>
      </c>
      <c r="V297">
        <v>1</v>
      </c>
      <c r="AV297" s="1" t="s">
        <v>52</v>
      </c>
      <c r="AW297" s="1" t="s">
        <v>949</v>
      </c>
      <c r="AX297" s="1" t="s">
        <v>52</v>
      </c>
      <c r="AY297" s="1" t="s">
        <v>52</v>
      </c>
      <c r="AZ297" s="1" t="s">
        <v>52</v>
      </c>
    </row>
    <row r="298" spans="1:52" ht="30" customHeight="1" x14ac:dyDescent="0.3">
      <c r="A298" s="19" t="s">
        <v>511</v>
      </c>
      <c r="B298" s="19" t="s">
        <v>512</v>
      </c>
      <c r="C298" s="19" t="s">
        <v>513</v>
      </c>
      <c r="D298" s="20">
        <v>1.2999999999999999E-2</v>
      </c>
      <c r="E298" s="22">
        <f>단가대비표!O75</f>
        <v>0</v>
      </c>
      <c r="F298" s="25">
        <f>TRUNC(E298*D298,1)</f>
        <v>0</v>
      </c>
      <c r="G298" s="22">
        <f>단가대비표!P75</f>
        <v>169804</v>
      </c>
      <c r="H298" s="25">
        <f>TRUNC(G298*D298,1)</f>
        <v>2207.4</v>
      </c>
      <c r="I298" s="22">
        <f>단가대비표!V75</f>
        <v>0</v>
      </c>
      <c r="J298" s="25">
        <f>TRUNC(I298*D298,1)</f>
        <v>0</v>
      </c>
      <c r="K298" s="22">
        <f t="shared" si="31"/>
        <v>169804</v>
      </c>
      <c r="L298" s="25">
        <f t="shared" si="31"/>
        <v>2207.4</v>
      </c>
      <c r="M298" s="19" t="s">
        <v>52</v>
      </c>
      <c r="N298" s="1" t="s">
        <v>650</v>
      </c>
      <c r="O298" s="1" t="s">
        <v>514</v>
      </c>
      <c r="P298" s="1" t="s">
        <v>64</v>
      </c>
      <c r="Q298" s="1" t="s">
        <v>64</v>
      </c>
      <c r="R298" s="1" t="s">
        <v>63</v>
      </c>
      <c r="V298">
        <v>1</v>
      </c>
      <c r="AV298" s="1" t="s">
        <v>52</v>
      </c>
      <c r="AW298" s="1" t="s">
        <v>950</v>
      </c>
      <c r="AX298" s="1" t="s">
        <v>52</v>
      </c>
      <c r="AY298" s="1" t="s">
        <v>52</v>
      </c>
      <c r="AZ298" s="1" t="s">
        <v>52</v>
      </c>
    </row>
    <row r="299" spans="1:52" ht="30" customHeight="1" x14ac:dyDescent="0.3">
      <c r="A299" s="19" t="s">
        <v>555</v>
      </c>
      <c r="B299" s="19" t="s">
        <v>843</v>
      </c>
      <c r="C299" s="19" t="s">
        <v>436</v>
      </c>
      <c r="D299" s="20">
        <v>1</v>
      </c>
      <c r="E299" s="22">
        <v>0</v>
      </c>
      <c r="F299" s="25">
        <f>TRUNC(E299*D299,1)</f>
        <v>0</v>
      </c>
      <c r="G299" s="22">
        <v>0</v>
      </c>
      <c r="H299" s="25">
        <f>TRUNC(G299*D299,1)</f>
        <v>0</v>
      </c>
      <c r="I299" s="22">
        <f>TRUNC(SUMIF(V297:V299, RIGHTB(O299, 1), H297:H299)*U299, 2)</f>
        <v>194.21</v>
      </c>
      <c r="J299" s="25">
        <f>TRUNC(I299*D299,1)</f>
        <v>194.2</v>
      </c>
      <c r="K299" s="22">
        <f t="shared" si="31"/>
        <v>194.2</v>
      </c>
      <c r="L299" s="25">
        <f t="shared" si="31"/>
        <v>194.2</v>
      </c>
      <c r="M299" s="19" t="s">
        <v>52</v>
      </c>
      <c r="N299" s="1" t="s">
        <v>650</v>
      </c>
      <c r="O299" s="1" t="s">
        <v>441</v>
      </c>
      <c r="P299" s="1" t="s">
        <v>64</v>
      </c>
      <c r="Q299" s="1" t="s">
        <v>64</v>
      </c>
      <c r="R299" s="1" t="s">
        <v>64</v>
      </c>
      <c r="S299">
        <v>1</v>
      </c>
      <c r="T299">
        <v>2</v>
      </c>
      <c r="U299">
        <v>0.02</v>
      </c>
      <c r="AV299" s="1" t="s">
        <v>52</v>
      </c>
      <c r="AW299" s="1" t="s">
        <v>951</v>
      </c>
      <c r="AX299" s="1" t="s">
        <v>52</v>
      </c>
      <c r="AY299" s="1" t="s">
        <v>52</v>
      </c>
      <c r="AZ299" s="1" t="s">
        <v>52</v>
      </c>
    </row>
    <row r="300" spans="1:52" ht="30" customHeight="1" x14ac:dyDescent="0.3">
      <c r="A300" s="19" t="s">
        <v>508</v>
      </c>
      <c r="B300" s="19" t="s">
        <v>52</v>
      </c>
      <c r="C300" s="19" t="s">
        <v>52</v>
      </c>
      <c r="D300" s="20"/>
      <c r="E300" s="22"/>
      <c r="F300" s="25">
        <f>TRUNC(SUMIF(N297:N299, N296, F297:F299),0)</f>
        <v>0</v>
      </c>
      <c r="G300" s="22"/>
      <c r="H300" s="25">
        <f>TRUNC(SUMIF(N297:N299, N296, H297:H299),0)</f>
        <v>9710</v>
      </c>
      <c r="I300" s="22"/>
      <c r="J300" s="25">
        <f>TRUNC(SUMIF(N297:N299, N296, J297:J299),0)</f>
        <v>194</v>
      </c>
      <c r="K300" s="22"/>
      <c r="L300" s="25">
        <f>F300+H300+J300</f>
        <v>9904</v>
      </c>
      <c r="M300" s="19" t="s">
        <v>52</v>
      </c>
      <c r="N300" s="1" t="s">
        <v>73</v>
      </c>
      <c r="O300" s="1" t="s">
        <v>73</v>
      </c>
      <c r="P300" s="1" t="s">
        <v>52</v>
      </c>
      <c r="Q300" s="1" t="s">
        <v>52</v>
      </c>
      <c r="R300" s="1" t="s">
        <v>52</v>
      </c>
      <c r="AV300" s="1" t="s">
        <v>52</v>
      </c>
      <c r="AW300" s="1" t="s">
        <v>52</v>
      </c>
      <c r="AX300" s="1" t="s">
        <v>52</v>
      </c>
      <c r="AY300" s="1" t="s">
        <v>52</v>
      </c>
      <c r="AZ300" s="1" t="s">
        <v>52</v>
      </c>
    </row>
    <row r="301" spans="1:52" ht="30" customHeight="1" x14ac:dyDescent="0.3">
      <c r="A301" s="20"/>
      <c r="B301" s="20"/>
      <c r="C301" s="20"/>
      <c r="D301" s="20"/>
      <c r="E301" s="22"/>
      <c r="F301" s="25"/>
      <c r="G301" s="22"/>
      <c r="H301" s="25"/>
      <c r="I301" s="22"/>
      <c r="J301" s="25"/>
      <c r="K301" s="22"/>
      <c r="L301" s="25"/>
      <c r="M301" s="20"/>
    </row>
    <row r="302" spans="1:52" ht="30" customHeight="1" x14ac:dyDescent="0.3">
      <c r="A302" s="16" t="s">
        <v>952</v>
      </c>
      <c r="B302" s="17"/>
      <c r="C302" s="17"/>
      <c r="D302" s="17"/>
      <c r="E302" s="21"/>
      <c r="F302" s="24"/>
      <c r="G302" s="21"/>
      <c r="H302" s="24"/>
      <c r="I302" s="21"/>
      <c r="J302" s="24"/>
      <c r="K302" s="21"/>
      <c r="L302" s="24"/>
      <c r="M302" s="18"/>
      <c r="N302" s="1" t="s">
        <v>660</v>
      </c>
    </row>
    <row r="303" spans="1:52" ht="30" customHeight="1" x14ac:dyDescent="0.3">
      <c r="A303" s="19" t="s">
        <v>574</v>
      </c>
      <c r="B303" s="19" t="s">
        <v>512</v>
      </c>
      <c r="C303" s="19" t="s">
        <v>513</v>
      </c>
      <c r="D303" s="20">
        <v>8.3000000000000004E-2</v>
      </c>
      <c r="E303" s="22">
        <f>단가대비표!O83</f>
        <v>0</v>
      </c>
      <c r="F303" s="25">
        <f>TRUNC(E303*D303,1)</f>
        <v>0</v>
      </c>
      <c r="G303" s="22">
        <f>단가대비표!P83</f>
        <v>248139</v>
      </c>
      <c r="H303" s="25">
        <f>TRUNC(G303*D303,1)</f>
        <v>20595.5</v>
      </c>
      <c r="I303" s="22">
        <f>단가대비표!V83</f>
        <v>0</v>
      </c>
      <c r="J303" s="25">
        <f>TRUNC(I303*D303,1)</f>
        <v>0</v>
      </c>
      <c r="K303" s="22">
        <f>TRUNC(E303+G303+I303,1)</f>
        <v>248139</v>
      </c>
      <c r="L303" s="25">
        <f>TRUNC(F303+H303+J303,1)</f>
        <v>20595.5</v>
      </c>
      <c r="M303" s="19" t="s">
        <v>52</v>
      </c>
      <c r="N303" s="1" t="s">
        <v>660</v>
      </c>
      <c r="O303" s="1" t="s">
        <v>575</v>
      </c>
      <c r="P303" s="1" t="s">
        <v>64</v>
      </c>
      <c r="Q303" s="1" t="s">
        <v>64</v>
      </c>
      <c r="R303" s="1" t="s">
        <v>63</v>
      </c>
      <c r="AV303" s="1" t="s">
        <v>52</v>
      </c>
      <c r="AW303" s="1" t="s">
        <v>953</v>
      </c>
      <c r="AX303" s="1" t="s">
        <v>52</v>
      </c>
      <c r="AY303" s="1" t="s">
        <v>52</v>
      </c>
      <c r="AZ303" s="1" t="s">
        <v>52</v>
      </c>
    </row>
    <row r="304" spans="1:52" ht="30" customHeight="1" x14ac:dyDescent="0.3">
      <c r="A304" s="19" t="s">
        <v>511</v>
      </c>
      <c r="B304" s="19" t="s">
        <v>512</v>
      </c>
      <c r="C304" s="19" t="s">
        <v>513</v>
      </c>
      <c r="D304" s="20">
        <v>1.2999999999999999E-2</v>
      </c>
      <c r="E304" s="22">
        <f>단가대비표!O75</f>
        <v>0</v>
      </c>
      <c r="F304" s="25">
        <f>TRUNC(E304*D304,1)</f>
        <v>0</v>
      </c>
      <c r="G304" s="22">
        <f>단가대비표!P75</f>
        <v>169804</v>
      </c>
      <c r="H304" s="25">
        <f>TRUNC(G304*D304,1)</f>
        <v>2207.4</v>
      </c>
      <c r="I304" s="22">
        <f>단가대비표!V75</f>
        <v>0</v>
      </c>
      <c r="J304" s="25">
        <f>TRUNC(I304*D304,1)</f>
        <v>0</v>
      </c>
      <c r="K304" s="22">
        <f>TRUNC(E304+G304+I304,1)</f>
        <v>169804</v>
      </c>
      <c r="L304" s="25">
        <f>TRUNC(F304+H304+J304,1)</f>
        <v>2207.4</v>
      </c>
      <c r="M304" s="19" t="s">
        <v>52</v>
      </c>
      <c r="N304" s="1" t="s">
        <v>660</v>
      </c>
      <c r="O304" s="1" t="s">
        <v>514</v>
      </c>
      <c r="P304" s="1" t="s">
        <v>64</v>
      </c>
      <c r="Q304" s="1" t="s">
        <v>64</v>
      </c>
      <c r="R304" s="1" t="s">
        <v>63</v>
      </c>
      <c r="AV304" s="1" t="s">
        <v>52</v>
      </c>
      <c r="AW304" s="1" t="s">
        <v>954</v>
      </c>
      <c r="AX304" s="1" t="s">
        <v>52</v>
      </c>
      <c r="AY304" s="1" t="s">
        <v>52</v>
      </c>
      <c r="AZ304" s="1" t="s">
        <v>52</v>
      </c>
    </row>
    <row r="305" spans="1:52" ht="30" customHeight="1" x14ac:dyDescent="0.3">
      <c r="A305" s="19" t="s">
        <v>508</v>
      </c>
      <c r="B305" s="19" t="s">
        <v>52</v>
      </c>
      <c r="C305" s="19" t="s">
        <v>52</v>
      </c>
      <c r="D305" s="20"/>
      <c r="E305" s="22"/>
      <c r="F305" s="25">
        <f>TRUNC(SUMIF(N303:N304, N302, F303:F304),0)</f>
        <v>0</v>
      </c>
      <c r="G305" s="22"/>
      <c r="H305" s="25">
        <f>TRUNC(SUMIF(N303:N304, N302, H303:H304),0)</f>
        <v>22802</v>
      </c>
      <c r="I305" s="22"/>
      <c r="J305" s="25">
        <f>TRUNC(SUMIF(N303:N304, N302, J303:J304),0)</f>
        <v>0</v>
      </c>
      <c r="K305" s="22"/>
      <c r="L305" s="25">
        <f>F305+H305+J305</f>
        <v>22802</v>
      </c>
      <c r="M305" s="19" t="s">
        <v>52</v>
      </c>
      <c r="N305" s="1" t="s">
        <v>73</v>
      </c>
      <c r="O305" s="1" t="s">
        <v>73</v>
      </c>
      <c r="P305" s="1" t="s">
        <v>52</v>
      </c>
      <c r="Q305" s="1" t="s">
        <v>52</v>
      </c>
      <c r="R305" s="1" t="s">
        <v>52</v>
      </c>
      <c r="AV305" s="1" t="s">
        <v>52</v>
      </c>
      <c r="AW305" s="1" t="s">
        <v>52</v>
      </c>
      <c r="AX305" s="1" t="s">
        <v>52</v>
      </c>
      <c r="AY305" s="1" t="s">
        <v>52</v>
      </c>
      <c r="AZ305" s="1" t="s">
        <v>52</v>
      </c>
    </row>
    <row r="306" spans="1:52" ht="30" customHeight="1" x14ac:dyDescent="0.3">
      <c r="A306" s="20"/>
      <c r="B306" s="20"/>
      <c r="C306" s="20"/>
      <c r="D306" s="20"/>
      <c r="E306" s="22"/>
      <c r="F306" s="25"/>
      <c r="G306" s="22"/>
      <c r="H306" s="25"/>
      <c r="I306" s="22"/>
      <c r="J306" s="25"/>
      <c r="K306" s="22"/>
      <c r="L306" s="25"/>
      <c r="M306" s="20"/>
    </row>
    <row r="307" spans="1:52" ht="30" customHeight="1" x14ac:dyDescent="0.3">
      <c r="A307" s="16" t="s">
        <v>955</v>
      </c>
      <c r="B307" s="17"/>
      <c r="C307" s="17"/>
      <c r="D307" s="17"/>
      <c r="E307" s="21"/>
      <c r="F307" s="24"/>
      <c r="G307" s="21"/>
      <c r="H307" s="24"/>
      <c r="I307" s="21"/>
      <c r="J307" s="24"/>
      <c r="K307" s="21"/>
      <c r="L307" s="24"/>
      <c r="M307" s="18"/>
      <c r="N307" s="1" t="s">
        <v>670</v>
      </c>
    </row>
    <row r="308" spans="1:52" ht="30" customHeight="1" x14ac:dyDescent="0.3">
      <c r="A308" s="19" t="s">
        <v>860</v>
      </c>
      <c r="B308" s="19" t="s">
        <v>512</v>
      </c>
      <c r="C308" s="19" t="s">
        <v>513</v>
      </c>
      <c r="D308" s="20">
        <v>1.609E-2</v>
      </c>
      <c r="E308" s="22">
        <f>단가대비표!O78</f>
        <v>0</v>
      </c>
      <c r="F308" s="25">
        <f t="shared" ref="F308:F313" si="32">TRUNC(E308*D308,1)</f>
        <v>0</v>
      </c>
      <c r="G308" s="22">
        <f>단가대비표!P78</f>
        <v>237754</v>
      </c>
      <c r="H308" s="25">
        <f t="shared" ref="H308:H313" si="33">TRUNC(G308*D308,1)</f>
        <v>3825.4</v>
      </c>
      <c r="I308" s="22">
        <f>단가대비표!V78</f>
        <v>0</v>
      </c>
      <c r="J308" s="25">
        <f t="shared" ref="J308:J313" si="34">TRUNC(I308*D308,1)</f>
        <v>0</v>
      </c>
      <c r="K308" s="22">
        <f t="shared" ref="K308:L313" si="35">TRUNC(E308+G308+I308,1)</f>
        <v>237754</v>
      </c>
      <c r="L308" s="25">
        <f t="shared" si="35"/>
        <v>3825.4</v>
      </c>
      <c r="M308" s="19" t="s">
        <v>52</v>
      </c>
      <c r="N308" s="1" t="s">
        <v>670</v>
      </c>
      <c r="O308" s="1" t="s">
        <v>861</v>
      </c>
      <c r="P308" s="1" t="s">
        <v>64</v>
      </c>
      <c r="Q308" s="1" t="s">
        <v>64</v>
      </c>
      <c r="R308" s="1" t="s">
        <v>63</v>
      </c>
      <c r="V308">
        <v>1</v>
      </c>
      <c r="W308">
        <v>2</v>
      </c>
      <c r="AV308" s="1" t="s">
        <v>52</v>
      </c>
      <c r="AW308" s="1" t="s">
        <v>957</v>
      </c>
      <c r="AX308" s="1" t="s">
        <v>52</v>
      </c>
      <c r="AY308" s="1" t="s">
        <v>52</v>
      </c>
      <c r="AZ308" s="1" t="s">
        <v>52</v>
      </c>
    </row>
    <row r="309" spans="1:52" ht="30" customHeight="1" x14ac:dyDescent="0.3">
      <c r="A309" s="19" t="s">
        <v>958</v>
      </c>
      <c r="B309" s="19" t="s">
        <v>512</v>
      </c>
      <c r="C309" s="19" t="s">
        <v>513</v>
      </c>
      <c r="D309" s="20">
        <v>4.3899999999999998E-3</v>
      </c>
      <c r="E309" s="22">
        <f>단가대비표!O79</f>
        <v>0</v>
      </c>
      <c r="F309" s="25">
        <f t="shared" si="32"/>
        <v>0</v>
      </c>
      <c r="G309" s="22">
        <f>단가대비표!P79</f>
        <v>278326</v>
      </c>
      <c r="H309" s="25">
        <f t="shared" si="33"/>
        <v>1221.8</v>
      </c>
      <c r="I309" s="22">
        <f>단가대비표!V79</f>
        <v>0</v>
      </c>
      <c r="J309" s="25">
        <f t="shared" si="34"/>
        <v>0</v>
      </c>
      <c r="K309" s="22">
        <f t="shared" si="35"/>
        <v>278326</v>
      </c>
      <c r="L309" s="25">
        <f t="shared" si="35"/>
        <v>1221.8</v>
      </c>
      <c r="M309" s="19" t="s">
        <v>52</v>
      </c>
      <c r="N309" s="1" t="s">
        <v>670</v>
      </c>
      <c r="O309" s="1" t="s">
        <v>959</v>
      </c>
      <c r="P309" s="1" t="s">
        <v>64</v>
      </c>
      <c r="Q309" s="1" t="s">
        <v>64</v>
      </c>
      <c r="R309" s="1" t="s">
        <v>63</v>
      </c>
      <c r="V309">
        <v>1</v>
      </c>
      <c r="W309">
        <v>2</v>
      </c>
      <c r="AV309" s="1" t="s">
        <v>52</v>
      </c>
      <c r="AW309" s="1" t="s">
        <v>960</v>
      </c>
      <c r="AX309" s="1" t="s">
        <v>52</v>
      </c>
      <c r="AY309" s="1" t="s">
        <v>52</v>
      </c>
      <c r="AZ309" s="1" t="s">
        <v>52</v>
      </c>
    </row>
    <row r="310" spans="1:52" ht="30" customHeight="1" x14ac:dyDescent="0.3">
      <c r="A310" s="19" t="s">
        <v>961</v>
      </c>
      <c r="B310" s="19" t="s">
        <v>512</v>
      </c>
      <c r="C310" s="19" t="s">
        <v>513</v>
      </c>
      <c r="D310" s="20">
        <v>5.8500000000000002E-3</v>
      </c>
      <c r="E310" s="22">
        <f>단가대비표!O76</f>
        <v>0</v>
      </c>
      <c r="F310" s="25">
        <f t="shared" si="32"/>
        <v>0</v>
      </c>
      <c r="G310" s="22">
        <f>단가대비표!P76</f>
        <v>221506</v>
      </c>
      <c r="H310" s="25">
        <f t="shared" si="33"/>
        <v>1295.8</v>
      </c>
      <c r="I310" s="22">
        <f>단가대비표!V76</f>
        <v>0</v>
      </c>
      <c r="J310" s="25">
        <f t="shared" si="34"/>
        <v>0</v>
      </c>
      <c r="K310" s="22">
        <f t="shared" si="35"/>
        <v>221506</v>
      </c>
      <c r="L310" s="25">
        <f t="shared" si="35"/>
        <v>1295.8</v>
      </c>
      <c r="M310" s="19" t="s">
        <v>52</v>
      </c>
      <c r="N310" s="1" t="s">
        <v>670</v>
      </c>
      <c r="O310" s="1" t="s">
        <v>962</v>
      </c>
      <c r="P310" s="1" t="s">
        <v>64</v>
      </c>
      <c r="Q310" s="1" t="s">
        <v>64</v>
      </c>
      <c r="R310" s="1" t="s">
        <v>63</v>
      </c>
      <c r="V310">
        <v>1</v>
      </c>
      <c r="W310">
        <v>2</v>
      </c>
      <c r="AV310" s="1" t="s">
        <v>52</v>
      </c>
      <c r="AW310" s="1" t="s">
        <v>963</v>
      </c>
      <c r="AX310" s="1" t="s">
        <v>52</v>
      </c>
      <c r="AY310" s="1" t="s">
        <v>52</v>
      </c>
      <c r="AZ310" s="1" t="s">
        <v>52</v>
      </c>
    </row>
    <row r="311" spans="1:52" ht="30" customHeight="1" x14ac:dyDescent="0.3">
      <c r="A311" s="19" t="s">
        <v>511</v>
      </c>
      <c r="B311" s="19" t="s">
        <v>512</v>
      </c>
      <c r="C311" s="19" t="s">
        <v>513</v>
      </c>
      <c r="D311" s="20">
        <v>2.9299999999999999E-3</v>
      </c>
      <c r="E311" s="22">
        <f>단가대비표!O75</f>
        <v>0</v>
      </c>
      <c r="F311" s="25">
        <f t="shared" si="32"/>
        <v>0</v>
      </c>
      <c r="G311" s="22">
        <f>단가대비표!P75</f>
        <v>169804</v>
      </c>
      <c r="H311" s="25">
        <f t="shared" si="33"/>
        <v>497.5</v>
      </c>
      <c r="I311" s="22">
        <f>단가대비표!V75</f>
        <v>0</v>
      </c>
      <c r="J311" s="25">
        <f t="shared" si="34"/>
        <v>0</v>
      </c>
      <c r="K311" s="22">
        <f t="shared" si="35"/>
        <v>169804</v>
      </c>
      <c r="L311" s="25">
        <f t="shared" si="35"/>
        <v>497.5</v>
      </c>
      <c r="M311" s="19" t="s">
        <v>52</v>
      </c>
      <c r="N311" s="1" t="s">
        <v>670</v>
      </c>
      <c r="O311" s="1" t="s">
        <v>514</v>
      </c>
      <c r="P311" s="1" t="s">
        <v>64</v>
      </c>
      <c r="Q311" s="1" t="s">
        <v>64</v>
      </c>
      <c r="R311" s="1" t="s">
        <v>63</v>
      </c>
      <c r="V311">
        <v>1</v>
      </c>
      <c r="W311">
        <v>2</v>
      </c>
      <c r="AV311" s="1" t="s">
        <v>52</v>
      </c>
      <c r="AW311" s="1" t="s">
        <v>964</v>
      </c>
      <c r="AX311" s="1" t="s">
        <v>52</v>
      </c>
      <c r="AY311" s="1" t="s">
        <v>52</v>
      </c>
      <c r="AZ311" s="1" t="s">
        <v>52</v>
      </c>
    </row>
    <row r="312" spans="1:52" ht="30" customHeight="1" x14ac:dyDescent="0.3">
      <c r="A312" s="19" t="s">
        <v>555</v>
      </c>
      <c r="B312" s="19" t="s">
        <v>556</v>
      </c>
      <c r="C312" s="19" t="s">
        <v>436</v>
      </c>
      <c r="D312" s="20">
        <v>1</v>
      </c>
      <c r="E312" s="22">
        <v>0</v>
      </c>
      <c r="F312" s="25">
        <f t="shared" si="32"/>
        <v>0</v>
      </c>
      <c r="G312" s="22">
        <v>0</v>
      </c>
      <c r="H312" s="25">
        <f t="shared" si="33"/>
        <v>0</v>
      </c>
      <c r="I312" s="22">
        <f>TRUNC(SUMIF(V308:V313, RIGHTB(O312, 1), H308:H313)*U312, 2)</f>
        <v>273.62</v>
      </c>
      <c r="J312" s="25">
        <f t="shared" si="34"/>
        <v>273.60000000000002</v>
      </c>
      <c r="K312" s="22">
        <f t="shared" si="35"/>
        <v>273.60000000000002</v>
      </c>
      <c r="L312" s="25">
        <f t="shared" si="35"/>
        <v>273.60000000000002</v>
      </c>
      <c r="M312" s="19" t="s">
        <v>52</v>
      </c>
      <c r="N312" s="1" t="s">
        <v>670</v>
      </c>
      <c r="O312" s="1" t="s">
        <v>441</v>
      </c>
      <c r="P312" s="1" t="s">
        <v>64</v>
      </c>
      <c r="Q312" s="1" t="s">
        <v>64</v>
      </c>
      <c r="R312" s="1" t="s">
        <v>64</v>
      </c>
      <c r="S312">
        <v>1</v>
      </c>
      <c r="T312">
        <v>2</v>
      </c>
      <c r="U312">
        <v>0.04</v>
      </c>
      <c r="AV312" s="1" t="s">
        <v>52</v>
      </c>
      <c r="AW312" s="1" t="s">
        <v>965</v>
      </c>
      <c r="AX312" s="1" t="s">
        <v>52</v>
      </c>
      <c r="AY312" s="1" t="s">
        <v>52</v>
      </c>
      <c r="AZ312" s="1" t="s">
        <v>52</v>
      </c>
    </row>
    <row r="313" spans="1:52" ht="30" customHeight="1" x14ac:dyDescent="0.3">
      <c r="A313" s="19" t="s">
        <v>693</v>
      </c>
      <c r="B313" s="19" t="s">
        <v>843</v>
      </c>
      <c r="C313" s="19" t="s">
        <v>436</v>
      </c>
      <c r="D313" s="20">
        <v>1</v>
      </c>
      <c r="E313" s="22">
        <f>TRUNC(SUMIF(W308:W313, RIGHTB(O313, 1), H308:H313)*U313, 2)</f>
        <v>136.81</v>
      </c>
      <c r="F313" s="25">
        <f t="shared" si="32"/>
        <v>136.80000000000001</v>
      </c>
      <c r="G313" s="22">
        <v>0</v>
      </c>
      <c r="H313" s="25">
        <f t="shared" si="33"/>
        <v>0</v>
      </c>
      <c r="I313" s="22">
        <v>0</v>
      </c>
      <c r="J313" s="25">
        <f t="shared" si="34"/>
        <v>0</v>
      </c>
      <c r="K313" s="22">
        <f t="shared" si="35"/>
        <v>136.80000000000001</v>
      </c>
      <c r="L313" s="25">
        <f t="shared" si="35"/>
        <v>136.80000000000001</v>
      </c>
      <c r="M313" s="19" t="s">
        <v>52</v>
      </c>
      <c r="N313" s="1" t="s">
        <v>670</v>
      </c>
      <c r="O313" s="1" t="s">
        <v>502</v>
      </c>
      <c r="P313" s="1" t="s">
        <v>64</v>
      </c>
      <c r="Q313" s="1" t="s">
        <v>64</v>
      </c>
      <c r="R313" s="1" t="s">
        <v>64</v>
      </c>
      <c r="S313">
        <v>1</v>
      </c>
      <c r="T313">
        <v>0</v>
      </c>
      <c r="U313">
        <v>0.02</v>
      </c>
      <c r="AV313" s="1" t="s">
        <v>52</v>
      </c>
      <c r="AW313" s="1" t="s">
        <v>966</v>
      </c>
      <c r="AX313" s="1" t="s">
        <v>52</v>
      </c>
      <c r="AY313" s="1" t="s">
        <v>52</v>
      </c>
      <c r="AZ313" s="1" t="s">
        <v>52</v>
      </c>
    </row>
    <row r="314" spans="1:52" ht="30" customHeight="1" x14ac:dyDescent="0.3">
      <c r="A314" s="19" t="s">
        <v>508</v>
      </c>
      <c r="B314" s="19" t="s">
        <v>52</v>
      </c>
      <c r="C314" s="19" t="s">
        <v>52</v>
      </c>
      <c r="D314" s="20"/>
      <c r="E314" s="22"/>
      <c r="F314" s="25">
        <f>TRUNC(SUMIF(N308:N313, N307, F308:F313),0)</f>
        <v>136</v>
      </c>
      <c r="G314" s="22"/>
      <c r="H314" s="25">
        <f>TRUNC(SUMIF(N308:N313, N307, H308:H313),0)</f>
        <v>6840</v>
      </c>
      <c r="I314" s="22"/>
      <c r="J314" s="25">
        <f>TRUNC(SUMIF(N308:N313, N307, J308:J313),0)</f>
        <v>273</v>
      </c>
      <c r="K314" s="22"/>
      <c r="L314" s="25">
        <f>F314+H314+J314</f>
        <v>7249</v>
      </c>
      <c r="M314" s="19" t="s">
        <v>52</v>
      </c>
      <c r="N314" s="1" t="s">
        <v>73</v>
      </c>
      <c r="O314" s="1" t="s">
        <v>73</v>
      </c>
      <c r="P314" s="1" t="s">
        <v>52</v>
      </c>
      <c r="Q314" s="1" t="s">
        <v>52</v>
      </c>
      <c r="R314" s="1" t="s">
        <v>52</v>
      </c>
      <c r="AV314" s="1" t="s">
        <v>52</v>
      </c>
      <c r="AW314" s="1" t="s">
        <v>52</v>
      </c>
      <c r="AX314" s="1" t="s">
        <v>52</v>
      </c>
      <c r="AY314" s="1" t="s">
        <v>52</v>
      </c>
      <c r="AZ314" s="1" t="s">
        <v>52</v>
      </c>
    </row>
    <row r="315" spans="1:52" ht="30" customHeight="1" x14ac:dyDescent="0.3">
      <c r="A315" s="20"/>
      <c r="B315" s="20"/>
      <c r="C315" s="20"/>
      <c r="D315" s="20"/>
      <c r="E315" s="22"/>
      <c r="F315" s="25"/>
      <c r="G315" s="22"/>
      <c r="H315" s="25"/>
      <c r="I315" s="22"/>
      <c r="J315" s="25"/>
      <c r="K315" s="22"/>
      <c r="L315" s="25"/>
      <c r="M315" s="20"/>
    </row>
    <row r="316" spans="1:52" ht="30" customHeight="1" x14ac:dyDescent="0.3">
      <c r="A316" s="16" t="s">
        <v>967</v>
      </c>
      <c r="B316" s="17"/>
      <c r="C316" s="17"/>
      <c r="D316" s="17"/>
      <c r="E316" s="21"/>
      <c r="F316" s="24"/>
      <c r="G316" s="21"/>
      <c r="H316" s="24"/>
      <c r="I316" s="21"/>
      <c r="J316" s="24"/>
      <c r="K316" s="21"/>
      <c r="L316" s="24"/>
      <c r="M316" s="18"/>
      <c r="N316" s="1" t="s">
        <v>698</v>
      </c>
    </row>
    <row r="317" spans="1:52" ht="30" customHeight="1" x14ac:dyDescent="0.3">
      <c r="A317" s="19" t="s">
        <v>834</v>
      </c>
      <c r="B317" s="19" t="s">
        <v>512</v>
      </c>
      <c r="C317" s="19" t="s">
        <v>513</v>
      </c>
      <c r="D317" s="20">
        <v>3.1E-2</v>
      </c>
      <c r="E317" s="22">
        <f>단가대비표!O87</f>
        <v>0</v>
      </c>
      <c r="F317" s="25">
        <f>TRUNC(E317*D317,1)</f>
        <v>0</v>
      </c>
      <c r="G317" s="22">
        <f>단가대비표!P87</f>
        <v>252249</v>
      </c>
      <c r="H317" s="25">
        <f>TRUNC(G317*D317,1)</f>
        <v>7819.7</v>
      </c>
      <c r="I317" s="22">
        <f>단가대비표!V87</f>
        <v>0</v>
      </c>
      <c r="J317" s="25">
        <f>TRUNC(I317*D317,1)</f>
        <v>0</v>
      </c>
      <c r="K317" s="22">
        <f t="shared" ref="K317:L319" si="36">TRUNC(E317+G317+I317,1)</f>
        <v>252249</v>
      </c>
      <c r="L317" s="25">
        <f t="shared" si="36"/>
        <v>7819.7</v>
      </c>
      <c r="M317" s="19" t="s">
        <v>52</v>
      </c>
      <c r="N317" s="1" t="s">
        <v>698</v>
      </c>
      <c r="O317" s="1" t="s">
        <v>835</v>
      </c>
      <c r="P317" s="1" t="s">
        <v>64</v>
      </c>
      <c r="Q317" s="1" t="s">
        <v>64</v>
      </c>
      <c r="R317" s="1" t="s">
        <v>63</v>
      </c>
      <c r="V317">
        <v>1</v>
      </c>
      <c r="AV317" s="1" t="s">
        <v>52</v>
      </c>
      <c r="AW317" s="1" t="s">
        <v>969</v>
      </c>
      <c r="AX317" s="1" t="s">
        <v>52</v>
      </c>
      <c r="AY317" s="1" t="s">
        <v>52</v>
      </c>
      <c r="AZ317" s="1" t="s">
        <v>52</v>
      </c>
    </row>
    <row r="318" spans="1:52" ht="30" customHeight="1" x14ac:dyDescent="0.3">
      <c r="A318" s="19" t="s">
        <v>511</v>
      </c>
      <c r="B318" s="19" t="s">
        <v>512</v>
      </c>
      <c r="C318" s="19" t="s">
        <v>513</v>
      </c>
      <c r="D318" s="20">
        <v>1.4999999999999999E-2</v>
      </c>
      <c r="E318" s="22">
        <f>단가대비표!O75</f>
        <v>0</v>
      </c>
      <c r="F318" s="25">
        <f>TRUNC(E318*D318,1)</f>
        <v>0</v>
      </c>
      <c r="G318" s="22">
        <f>단가대비표!P75</f>
        <v>169804</v>
      </c>
      <c r="H318" s="25">
        <f>TRUNC(G318*D318,1)</f>
        <v>2547</v>
      </c>
      <c r="I318" s="22">
        <f>단가대비표!V75</f>
        <v>0</v>
      </c>
      <c r="J318" s="25">
        <f>TRUNC(I318*D318,1)</f>
        <v>0</v>
      </c>
      <c r="K318" s="22">
        <f t="shared" si="36"/>
        <v>169804</v>
      </c>
      <c r="L318" s="25">
        <f t="shared" si="36"/>
        <v>2547</v>
      </c>
      <c r="M318" s="19" t="s">
        <v>52</v>
      </c>
      <c r="N318" s="1" t="s">
        <v>698</v>
      </c>
      <c r="O318" s="1" t="s">
        <v>514</v>
      </c>
      <c r="P318" s="1" t="s">
        <v>64</v>
      </c>
      <c r="Q318" s="1" t="s">
        <v>64</v>
      </c>
      <c r="R318" s="1" t="s">
        <v>63</v>
      </c>
      <c r="V318">
        <v>1</v>
      </c>
      <c r="AV318" s="1" t="s">
        <v>52</v>
      </c>
      <c r="AW318" s="1" t="s">
        <v>970</v>
      </c>
      <c r="AX318" s="1" t="s">
        <v>52</v>
      </c>
      <c r="AY318" s="1" t="s">
        <v>52</v>
      </c>
      <c r="AZ318" s="1" t="s">
        <v>52</v>
      </c>
    </row>
    <row r="319" spans="1:52" ht="30" customHeight="1" x14ac:dyDescent="0.3">
      <c r="A319" s="19" t="s">
        <v>555</v>
      </c>
      <c r="B319" s="19" t="s">
        <v>971</v>
      </c>
      <c r="C319" s="19" t="s">
        <v>436</v>
      </c>
      <c r="D319" s="20">
        <v>1</v>
      </c>
      <c r="E319" s="22">
        <v>0</v>
      </c>
      <c r="F319" s="25">
        <f>TRUNC(E319*D319,1)</f>
        <v>0</v>
      </c>
      <c r="G319" s="22">
        <v>0</v>
      </c>
      <c r="H319" s="25">
        <f>TRUNC(G319*D319,1)</f>
        <v>0</v>
      </c>
      <c r="I319" s="22">
        <f>TRUNC(SUMIF(V317:V319, RIGHTB(O319, 1), H317:H319)*U319, 2)</f>
        <v>622</v>
      </c>
      <c r="J319" s="25">
        <f>TRUNC(I319*D319,1)</f>
        <v>622</v>
      </c>
      <c r="K319" s="22">
        <f t="shared" si="36"/>
        <v>622</v>
      </c>
      <c r="L319" s="25">
        <f t="shared" si="36"/>
        <v>622</v>
      </c>
      <c r="M319" s="19" t="s">
        <v>52</v>
      </c>
      <c r="N319" s="1" t="s">
        <v>698</v>
      </c>
      <c r="O319" s="1" t="s">
        <v>441</v>
      </c>
      <c r="P319" s="1" t="s">
        <v>64</v>
      </c>
      <c r="Q319" s="1" t="s">
        <v>64</v>
      </c>
      <c r="R319" s="1" t="s">
        <v>64</v>
      </c>
      <c r="S319">
        <v>1</v>
      </c>
      <c r="T319">
        <v>2</v>
      </c>
      <c r="U319">
        <v>0.06</v>
      </c>
      <c r="AV319" s="1" t="s">
        <v>52</v>
      </c>
      <c r="AW319" s="1" t="s">
        <v>972</v>
      </c>
      <c r="AX319" s="1" t="s">
        <v>52</v>
      </c>
      <c r="AY319" s="1" t="s">
        <v>52</v>
      </c>
      <c r="AZ319" s="1" t="s">
        <v>52</v>
      </c>
    </row>
    <row r="320" spans="1:52" ht="30" customHeight="1" x14ac:dyDescent="0.3">
      <c r="A320" s="19" t="s">
        <v>508</v>
      </c>
      <c r="B320" s="19" t="s">
        <v>52</v>
      </c>
      <c r="C320" s="19" t="s">
        <v>52</v>
      </c>
      <c r="D320" s="20"/>
      <c r="E320" s="22"/>
      <c r="F320" s="25">
        <f>TRUNC(SUMIF(N317:N319, N316, F317:F319),0)</f>
        <v>0</v>
      </c>
      <c r="G320" s="22"/>
      <c r="H320" s="25">
        <f>TRUNC(SUMIF(N317:N319, N316, H317:H319),0)</f>
        <v>10366</v>
      </c>
      <c r="I320" s="22"/>
      <c r="J320" s="25">
        <f>TRUNC(SUMIF(N317:N319, N316, J317:J319),0)</f>
        <v>622</v>
      </c>
      <c r="K320" s="22"/>
      <c r="L320" s="25">
        <f>F320+H320+J320</f>
        <v>10988</v>
      </c>
      <c r="M320" s="19" t="s">
        <v>52</v>
      </c>
      <c r="N320" s="1" t="s">
        <v>73</v>
      </c>
      <c r="O320" s="1" t="s">
        <v>73</v>
      </c>
      <c r="P320" s="1" t="s">
        <v>52</v>
      </c>
      <c r="Q320" s="1" t="s">
        <v>52</v>
      </c>
      <c r="R320" s="1" t="s">
        <v>52</v>
      </c>
      <c r="AV320" s="1" t="s">
        <v>52</v>
      </c>
      <c r="AW320" s="1" t="s">
        <v>52</v>
      </c>
      <c r="AX320" s="1" t="s">
        <v>52</v>
      </c>
      <c r="AY320" s="1" t="s">
        <v>52</v>
      </c>
      <c r="AZ320" s="1" t="s">
        <v>52</v>
      </c>
    </row>
    <row r="321" spans="1:52" ht="30" customHeight="1" x14ac:dyDescent="0.3">
      <c r="A321" s="20"/>
      <c r="B321" s="20"/>
      <c r="C321" s="20"/>
      <c r="D321" s="20"/>
      <c r="E321" s="22"/>
      <c r="F321" s="25"/>
      <c r="G321" s="22"/>
      <c r="H321" s="25"/>
      <c r="I321" s="22"/>
      <c r="J321" s="25"/>
      <c r="K321" s="22"/>
      <c r="L321" s="25"/>
      <c r="M321" s="20"/>
    </row>
    <row r="322" spans="1:52" ht="30" customHeight="1" x14ac:dyDescent="0.3">
      <c r="A322" s="16" t="s">
        <v>973</v>
      </c>
      <c r="B322" s="17"/>
      <c r="C322" s="17"/>
      <c r="D322" s="17"/>
      <c r="E322" s="21"/>
      <c r="F322" s="24"/>
      <c r="G322" s="21"/>
      <c r="H322" s="24"/>
      <c r="I322" s="21"/>
      <c r="J322" s="24"/>
      <c r="K322" s="21"/>
      <c r="L322" s="24"/>
      <c r="M322" s="18"/>
      <c r="N322" s="1" t="s">
        <v>710</v>
      </c>
    </row>
    <row r="323" spans="1:52" ht="30" customHeight="1" x14ac:dyDescent="0.3">
      <c r="A323" s="19" t="s">
        <v>947</v>
      </c>
      <c r="B323" s="19" t="s">
        <v>512</v>
      </c>
      <c r="C323" s="19" t="s">
        <v>513</v>
      </c>
      <c r="D323" s="20">
        <v>0.05</v>
      </c>
      <c r="E323" s="22">
        <f>단가대비표!O81</f>
        <v>0</v>
      </c>
      <c r="F323" s="25">
        <f>TRUNC(E323*D323,1)</f>
        <v>0</v>
      </c>
      <c r="G323" s="22">
        <f>단가대비표!P81</f>
        <v>277894</v>
      </c>
      <c r="H323" s="25">
        <f>TRUNC(G323*D323,1)</f>
        <v>13894.7</v>
      </c>
      <c r="I323" s="22">
        <f>단가대비표!V81</f>
        <v>0</v>
      </c>
      <c r="J323" s="25">
        <f>TRUNC(I323*D323,1)</f>
        <v>0</v>
      </c>
      <c r="K323" s="22">
        <f t="shared" ref="K323:L325" si="37">TRUNC(E323+G323+I323,1)</f>
        <v>277894</v>
      </c>
      <c r="L323" s="25">
        <f t="shared" si="37"/>
        <v>13894.7</v>
      </c>
      <c r="M323" s="19" t="s">
        <v>52</v>
      </c>
      <c r="N323" s="1" t="s">
        <v>710</v>
      </c>
      <c r="O323" s="1" t="s">
        <v>948</v>
      </c>
      <c r="P323" s="1" t="s">
        <v>64</v>
      </c>
      <c r="Q323" s="1" t="s">
        <v>64</v>
      </c>
      <c r="R323" s="1" t="s">
        <v>63</v>
      </c>
      <c r="V323">
        <v>1</v>
      </c>
      <c r="AV323" s="1" t="s">
        <v>52</v>
      </c>
      <c r="AW323" s="1" t="s">
        <v>974</v>
      </c>
      <c r="AX323" s="1" t="s">
        <v>52</v>
      </c>
      <c r="AY323" s="1" t="s">
        <v>52</v>
      </c>
      <c r="AZ323" s="1" t="s">
        <v>52</v>
      </c>
    </row>
    <row r="324" spans="1:52" ht="30" customHeight="1" x14ac:dyDescent="0.3">
      <c r="A324" s="19" t="s">
        <v>511</v>
      </c>
      <c r="B324" s="19" t="s">
        <v>512</v>
      </c>
      <c r="C324" s="19" t="s">
        <v>513</v>
      </c>
      <c r="D324" s="20">
        <v>2.5000000000000001E-2</v>
      </c>
      <c r="E324" s="22">
        <f>단가대비표!O75</f>
        <v>0</v>
      </c>
      <c r="F324" s="25">
        <f>TRUNC(E324*D324,1)</f>
        <v>0</v>
      </c>
      <c r="G324" s="22">
        <f>단가대비표!P75</f>
        <v>169804</v>
      </c>
      <c r="H324" s="25">
        <f>TRUNC(G324*D324,1)</f>
        <v>4245.1000000000004</v>
      </c>
      <c r="I324" s="22">
        <f>단가대비표!V75</f>
        <v>0</v>
      </c>
      <c r="J324" s="25">
        <f>TRUNC(I324*D324,1)</f>
        <v>0</v>
      </c>
      <c r="K324" s="22">
        <f t="shared" si="37"/>
        <v>169804</v>
      </c>
      <c r="L324" s="25">
        <f t="shared" si="37"/>
        <v>4245.1000000000004</v>
      </c>
      <c r="M324" s="19" t="s">
        <v>52</v>
      </c>
      <c r="N324" s="1" t="s">
        <v>710</v>
      </c>
      <c r="O324" s="1" t="s">
        <v>514</v>
      </c>
      <c r="P324" s="1" t="s">
        <v>64</v>
      </c>
      <c r="Q324" s="1" t="s">
        <v>64</v>
      </c>
      <c r="R324" s="1" t="s">
        <v>63</v>
      </c>
      <c r="V324">
        <v>1</v>
      </c>
      <c r="AV324" s="1" t="s">
        <v>52</v>
      </c>
      <c r="AW324" s="1" t="s">
        <v>975</v>
      </c>
      <c r="AX324" s="1" t="s">
        <v>52</v>
      </c>
      <c r="AY324" s="1" t="s">
        <v>52</v>
      </c>
      <c r="AZ324" s="1" t="s">
        <v>52</v>
      </c>
    </row>
    <row r="325" spans="1:52" ht="30" customHeight="1" x14ac:dyDescent="0.3">
      <c r="A325" s="19" t="s">
        <v>555</v>
      </c>
      <c r="B325" s="19" t="s">
        <v>843</v>
      </c>
      <c r="C325" s="19" t="s">
        <v>436</v>
      </c>
      <c r="D325" s="20">
        <v>1</v>
      </c>
      <c r="E325" s="22">
        <v>0</v>
      </c>
      <c r="F325" s="25">
        <f>TRUNC(E325*D325,1)</f>
        <v>0</v>
      </c>
      <c r="G325" s="22">
        <v>0</v>
      </c>
      <c r="H325" s="25">
        <f>TRUNC(G325*D325,1)</f>
        <v>0</v>
      </c>
      <c r="I325" s="22">
        <f>TRUNC(SUMIF(V323:V325, RIGHTB(O325, 1), H323:H325)*U325, 2)</f>
        <v>362.79</v>
      </c>
      <c r="J325" s="25">
        <f>TRUNC(I325*D325,1)</f>
        <v>362.7</v>
      </c>
      <c r="K325" s="22">
        <f t="shared" si="37"/>
        <v>362.7</v>
      </c>
      <c r="L325" s="25">
        <f t="shared" si="37"/>
        <v>362.7</v>
      </c>
      <c r="M325" s="19" t="s">
        <v>52</v>
      </c>
      <c r="N325" s="1" t="s">
        <v>710</v>
      </c>
      <c r="O325" s="1" t="s">
        <v>441</v>
      </c>
      <c r="P325" s="1" t="s">
        <v>64</v>
      </c>
      <c r="Q325" s="1" t="s">
        <v>64</v>
      </c>
      <c r="R325" s="1" t="s">
        <v>64</v>
      </c>
      <c r="S325">
        <v>1</v>
      </c>
      <c r="T325">
        <v>2</v>
      </c>
      <c r="U325">
        <v>0.02</v>
      </c>
      <c r="AV325" s="1" t="s">
        <v>52</v>
      </c>
      <c r="AW325" s="1" t="s">
        <v>976</v>
      </c>
      <c r="AX325" s="1" t="s">
        <v>52</v>
      </c>
      <c r="AY325" s="1" t="s">
        <v>52</v>
      </c>
      <c r="AZ325" s="1" t="s">
        <v>52</v>
      </c>
    </row>
    <row r="326" spans="1:52" ht="30" customHeight="1" x14ac:dyDescent="0.3">
      <c r="A326" s="19" t="s">
        <v>508</v>
      </c>
      <c r="B326" s="19" t="s">
        <v>52</v>
      </c>
      <c r="C326" s="19" t="s">
        <v>52</v>
      </c>
      <c r="D326" s="20"/>
      <c r="E326" s="22"/>
      <c r="F326" s="25">
        <f>TRUNC(SUMIF(N323:N325, N322, F323:F325),0)</f>
        <v>0</v>
      </c>
      <c r="G326" s="22"/>
      <c r="H326" s="25">
        <f>TRUNC(SUMIF(N323:N325, N322, H323:H325),0)</f>
        <v>18139</v>
      </c>
      <c r="I326" s="22"/>
      <c r="J326" s="25">
        <f>TRUNC(SUMIF(N323:N325, N322, J323:J325),0)</f>
        <v>362</v>
      </c>
      <c r="K326" s="22"/>
      <c r="L326" s="25">
        <f>F326+H326+J326</f>
        <v>18501</v>
      </c>
      <c r="M326" s="19" t="s">
        <v>52</v>
      </c>
      <c r="N326" s="1" t="s">
        <v>73</v>
      </c>
      <c r="O326" s="1" t="s">
        <v>73</v>
      </c>
      <c r="P326" s="1" t="s">
        <v>52</v>
      </c>
      <c r="Q326" s="1" t="s">
        <v>52</v>
      </c>
      <c r="R326" s="1" t="s">
        <v>52</v>
      </c>
      <c r="AV326" s="1" t="s">
        <v>52</v>
      </c>
      <c r="AW326" s="1" t="s">
        <v>52</v>
      </c>
      <c r="AX326" s="1" t="s">
        <v>52</v>
      </c>
      <c r="AY326" s="1" t="s">
        <v>52</v>
      </c>
      <c r="AZ326" s="1" t="s">
        <v>52</v>
      </c>
    </row>
    <row r="327" spans="1:52" ht="30" customHeight="1" x14ac:dyDescent="0.3">
      <c r="A327" s="20"/>
      <c r="B327" s="20"/>
      <c r="C327" s="20"/>
      <c r="D327" s="20"/>
      <c r="E327" s="22"/>
      <c r="F327" s="25"/>
      <c r="G327" s="22"/>
      <c r="H327" s="25"/>
      <c r="I327" s="22"/>
      <c r="J327" s="25"/>
      <c r="K327" s="22"/>
      <c r="L327" s="25"/>
      <c r="M327" s="20"/>
    </row>
    <row r="328" spans="1:52" ht="30" customHeight="1" x14ac:dyDescent="0.3">
      <c r="A328" s="16" t="s">
        <v>977</v>
      </c>
      <c r="B328" s="17"/>
      <c r="C328" s="17"/>
      <c r="D328" s="17"/>
      <c r="E328" s="21"/>
      <c r="F328" s="24"/>
      <c r="G328" s="21"/>
      <c r="H328" s="24"/>
      <c r="I328" s="21"/>
      <c r="J328" s="24"/>
      <c r="K328" s="21"/>
      <c r="L328" s="24"/>
      <c r="M328" s="18"/>
      <c r="N328" s="1" t="s">
        <v>723</v>
      </c>
    </row>
    <row r="329" spans="1:52" ht="30" customHeight="1" x14ac:dyDescent="0.3">
      <c r="A329" s="19" t="s">
        <v>834</v>
      </c>
      <c r="B329" s="19" t="s">
        <v>512</v>
      </c>
      <c r="C329" s="19" t="s">
        <v>513</v>
      </c>
      <c r="D329" s="20">
        <v>4.3999999999999997E-2</v>
      </c>
      <c r="E329" s="22">
        <f>단가대비표!O87</f>
        <v>0</v>
      </c>
      <c r="F329" s="25">
        <f>TRUNC(E329*D329,1)</f>
        <v>0</v>
      </c>
      <c r="G329" s="22">
        <f>단가대비표!P87</f>
        <v>252249</v>
      </c>
      <c r="H329" s="25">
        <f>TRUNC(G329*D329,1)</f>
        <v>11098.9</v>
      </c>
      <c r="I329" s="22">
        <f>단가대비표!V87</f>
        <v>0</v>
      </c>
      <c r="J329" s="25">
        <f>TRUNC(I329*D329,1)</f>
        <v>0</v>
      </c>
      <c r="K329" s="22">
        <f t="shared" ref="K329:L331" si="38">TRUNC(E329+G329+I329,1)</f>
        <v>252249</v>
      </c>
      <c r="L329" s="25">
        <f t="shared" si="38"/>
        <v>11098.9</v>
      </c>
      <c r="M329" s="19" t="s">
        <v>52</v>
      </c>
      <c r="N329" s="1" t="s">
        <v>723</v>
      </c>
      <c r="O329" s="1" t="s">
        <v>835</v>
      </c>
      <c r="P329" s="1" t="s">
        <v>64</v>
      </c>
      <c r="Q329" s="1" t="s">
        <v>64</v>
      </c>
      <c r="R329" s="1" t="s">
        <v>63</v>
      </c>
      <c r="V329">
        <v>1</v>
      </c>
      <c r="AV329" s="1" t="s">
        <v>52</v>
      </c>
      <c r="AW329" s="1" t="s">
        <v>979</v>
      </c>
      <c r="AX329" s="1" t="s">
        <v>52</v>
      </c>
      <c r="AY329" s="1" t="s">
        <v>52</v>
      </c>
      <c r="AZ329" s="1" t="s">
        <v>52</v>
      </c>
    </row>
    <row r="330" spans="1:52" ht="30" customHeight="1" x14ac:dyDescent="0.3">
      <c r="A330" s="19" t="s">
        <v>511</v>
      </c>
      <c r="B330" s="19" t="s">
        <v>512</v>
      </c>
      <c r="C330" s="19" t="s">
        <v>513</v>
      </c>
      <c r="D330" s="20">
        <v>2.1999999999999999E-2</v>
      </c>
      <c r="E330" s="22">
        <f>단가대비표!O75</f>
        <v>0</v>
      </c>
      <c r="F330" s="25">
        <f>TRUNC(E330*D330,1)</f>
        <v>0</v>
      </c>
      <c r="G330" s="22">
        <f>단가대비표!P75</f>
        <v>169804</v>
      </c>
      <c r="H330" s="25">
        <f>TRUNC(G330*D330,1)</f>
        <v>3735.6</v>
      </c>
      <c r="I330" s="22">
        <f>단가대비표!V75</f>
        <v>0</v>
      </c>
      <c r="J330" s="25">
        <f>TRUNC(I330*D330,1)</f>
        <v>0</v>
      </c>
      <c r="K330" s="22">
        <f t="shared" si="38"/>
        <v>169804</v>
      </c>
      <c r="L330" s="25">
        <f t="shared" si="38"/>
        <v>3735.6</v>
      </c>
      <c r="M330" s="19" t="s">
        <v>52</v>
      </c>
      <c r="N330" s="1" t="s">
        <v>723</v>
      </c>
      <c r="O330" s="1" t="s">
        <v>514</v>
      </c>
      <c r="P330" s="1" t="s">
        <v>64</v>
      </c>
      <c r="Q330" s="1" t="s">
        <v>64</v>
      </c>
      <c r="R330" s="1" t="s">
        <v>63</v>
      </c>
      <c r="V330">
        <v>1</v>
      </c>
      <c r="AV330" s="1" t="s">
        <v>52</v>
      </c>
      <c r="AW330" s="1" t="s">
        <v>980</v>
      </c>
      <c r="AX330" s="1" t="s">
        <v>52</v>
      </c>
      <c r="AY330" s="1" t="s">
        <v>52</v>
      </c>
      <c r="AZ330" s="1" t="s">
        <v>52</v>
      </c>
    </row>
    <row r="331" spans="1:52" ht="30" customHeight="1" x14ac:dyDescent="0.3">
      <c r="A331" s="19" t="s">
        <v>555</v>
      </c>
      <c r="B331" s="19" t="s">
        <v>831</v>
      </c>
      <c r="C331" s="19" t="s">
        <v>436</v>
      </c>
      <c r="D331" s="20">
        <v>1</v>
      </c>
      <c r="E331" s="22">
        <v>0</v>
      </c>
      <c r="F331" s="25">
        <f>TRUNC(E331*D331,1)</f>
        <v>0</v>
      </c>
      <c r="G331" s="22">
        <v>0</v>
      </c>
      <c r="H331" s="25">
        <f>TRUNC(G331*D331,1)</f>
        <v>0</v>
      </c>
      <c r="I331" s="22">
        <f>TRUNC(SUMIF(V329:V331, RIGHTB(O331, 1), H329:H331)*U331, 2)</f>
        <v>148.34</v>
      </c>
      <c r="J331" s="25">
        <f>TRUNC(I331*D331,1)</f>
        <v>148.30000000000001</v>
      </c>
      <c r="K331" s="22">
        <f t="shared" si="38"/>
        <v>148.30000000000001</v>
      </c>
      <c r="L331" s="25">
        <f t="shared" si="38"/>
        <v>148.30000000000001</v>
      </c>
      <c r="M331" s="19" t="s">
        <v>52</v>
      </c>
      <c r="N331" s="1" t="s">
        <v>723</v>
      </c>
      <c r="O331" s="1" t="s">
        <v>441</v>
      </c>
      <c r="P331" s="1" t="s">
        <v>64</v>
      </c>
      <c r="Q331" s="1" t="s">
        <v>64</v>
      </c>
      <c r="R331" s="1" t="s">
        <v>64</v>
      </c>
      <c r="S331">
        <v>1</v>
      </c>
      <c r="T331">
        <v>2</v>
      </c>
      <c r="U331">
        <v>0.01</v>
      </c>
      <c r="AV331" s="1" t="s">
        <v>52</v>
      </c>
      <c r="AW331" s="1" t="s">
        <v>981</v>
      </c>
      <c r="AX331" s="1" t="s">
        <v>52</v>
      </c>
      <c r="AY331" s="1" t="s">
        <v>52</v>
      </c>
      <c r="AZ331" s="1" t="s">
        <v>52</v>
      </c>
    </row>
    <row r="332" spans="1:52" ht="30" customHeight="1" x14ac:dyDescent="0.3">
      <c r="A332" s="19" t="s">
        <v>508</v>
      </c>
      <c r="B332" s="19" t="s">
        <v>52</v>
      </c>
      <c r="C332" s="19" t="s">
        <v>52</v>
      </c>
      <c r="D332" s="20"/>
      <c r="E332" s="22"/>
      <c r="F332" s="25">
        <f>TRUNC(SUMIF(N329:N331, N328, F329:F331),0)</f>
        <v>0</v>
      </c>
      <c r="G332" s="22"/>
      <c r="H332" s="25">
        <f>TRUNC(SUMIF(N329:N331, N328, H329:H331),0)</f>
        <v>14834</v>
      </c>
      <c r="I332" s="22"/>
      <c r="J332" s="25">
        <f>TRUNC(SUMIF(N329:N331, N328, J329:J331),0)</f>
        <v>148</v>
      </c>
      <c r="K332" s="22"/>
      <c r="L332" s="25">
        <f>F332+H332+J332</f>
        <v>14982</v>
      </c>
      <c r="M332" s="19" t="s">
        <v>52</v>
      </c>
      <c r="N332" s="1" t="s">
        <v>73</v>
      </c>
      <c r="O332" s="1" t="s">
        <v>73</v>
      </c>
      <c r="P332" s="1" t="s">
        <v>52</v>
      </c>
      <c r="Q332" s="1" t="s">
        <v>52</v>
      </c>
      <c r="R332" s="1" t="s">
        <v>52</v>
      </c>
      <c r="AV332" s="1" t="s">
        <v>52</v>
      </c>
      <c r="AW332" s="1" t="s">
        <v>52</v>
      </c>
      <c r="AX332" s="1" t="s">
        <v>52</v>
      </c>
      <c r="AY332" s="1" t="s">
        <v>52</v>
      </c>
      <c r="AZ332" s="1" t="s">
        <v>52</v>
      </c>
    </row>
    <row r="333" spans="1:52" ht="30" customHeight="1" x14ac:dyDescent="0.3">
      <c r="A333" s="20"/>
      <c r="B333" s="20"/>
      <c r="C333" s="20"/>
      <c r="D333" s="20"/>
      <c r="E333" s="22"/>
      <c r="F333" s="25"/>
      <c r="G333" s="22"/>
      <c r="H333" s="25"/>
      <c r="I333" s="22"/>
      <c r="J333" s="25"/>
      <c r="K333" s="22"/>
      <c r="L333" s="25"/>
      <c r="M333" s="20"/>
    </row>
    <row r="334" spans="1:52" ht="30" customHeight="1" x14ac:dyDescent="0.3">
      <c r="A334" s="16" t="s">
        <v>982</v>
      </c>
      <c r="B334" s="17"/>
      <c r="C334" s="17"/>
      <c r="D334" s="17"/>
      <c r="E334" s="21"/>
      <c r="F334" s="24"/>
      <c r="G334" s="21"/>
      <c r="H334" s="24"/>
      <c r="I334" s="21"/>
      <c r="J334" s="24"/>
      <c r="K334" s="21"/>
      <c r="L334" s="24"/>
      <c r="M334" s="18"/>
      <c r="N334" s="1" t="s">
        <v>740</v>
      </c>
    </row>
    <row r="335" spans="1:52" ht="30" customHeight="1" x14ac:dyDescent="0.3">
      <c r="A335" s="19" t="s">
        <v>561</v>
      </c>
      <c r="B335" s="19" t="s">
        <v>512</v>
      </c>
      <c r="C335" s="19" t="s">
        <v>513</v>
      </c>
      <c r="D335" s="20">
        <v>3.2000000000000001E-2</v>
      </c>
      <c r="E335" s="22">
        <f>단가대비표!O84</f>
        <v>0</v>
      </c>
      <c r="F335" s="25">
        <f>TRUNC(E335*D335,1)</f>
        <v>0</v>
      </c>
      <c r="G335" s="22">
        <f>단가대비표!P84</f>
        <v>272354</v>
      </c>
      <c r="H335" s="25">
        <f>TRUNC(G335*D335,1)</f>
        <v>8715.2999999999993</v>
      </c>
      <c r="I335" s="22">
        <f>단가대비표!V84</f>
        <v>0</v>
      </c>
      <c r="J335" s="25">
        <f>TRUNC(I335*D335,1)</f>
        <v>0</v>
      </c>
      <c r="K335" s="22">
        <f t="shared" ref="K335:L337" si="39">TRUNC(E335+G335+I335,1)</f>
        <v>272354</v>
      </c>
      <c r="L335" s="25">
        <f t="shared" si="39"/>
        <v>8715.2999999999993</v>
      </c>
      <c r="M335" s="19" t="s">
        <v>52</v>
      </c>
      <c r="N335" s="1" t="s">
        <v>740</v>
      </c>
      <c r="O335" s="1" t="s">
        <v>562</v>
      </c>
      <c r="P335" s="1" t="s">
        <v>64</v>
      </c>
      <c r="Q335" s="1" t="s">
        <v>64</v>
      </c>
      <c r="R335" s="1" t="s">
        <v>63</v>
      </c>
      <c r="V335">
        <v>1</v>
      </c>
      <c r="AV335" s="1" t="s">
        <v>52</v>
      </c>
      <c r="AW335" s="1" t="s">
        <v>984</v>
      </c>
      <c r="AX335" s="1" t="s">
        <v>52</v>
      </c>
      <c r="AY335" s="1" t="s">
        <v>52</v>
      </c>
      <c r="AZ335" s="1" t="s">
        <v>52</v>
      </c>
    </row>
    <row r="336" spans="1:52" ht="30" customHeight="1" x14ac:dyDescent="0.3">
      <c r="A336" s="19" t="s">
        <v>511</v>
      </c>
      <c r="B336" s="19" t="s">
        <v>512</v>
      </c>
      <c r="C336" s="19" t="s">
        <v>513</v>
      </c>
      <c r="D336" s="20">
        <v>1.6E-2</v>
      </c>
      <c r="E336" s="22">
        <f>단가대비표!O75</f>
        <v>0</v>
      </c>
      <c r="F336" s="25">
        <f>TRUNC(E336*D336,1)</f>
        <v>0</v>
      </c>
      <c r="G336" s="22">
        <f>단가대비표!P75</f>
        <v>169804</v>
      </c>
      <c r="H336" s="25">
        <f>TRUNC(G336*D336,1)</f>
        <v>2716.8</v>
      </c>
      <c r="I336" s="22">
        <f>단가대비표!V75</f>
        <v>0</v>
      </c>
      <c r="J336" s="25">
        <f>TRUNC(I336*D336,1)</f>
        <v>0</v>
      </c>
      <c r="K336" s="22">
        <f t="shared" si="39"/>
        <v>169804</v>
      </c>
      <c r="L336" s="25">
        <f t="shared" si="39"/>
        <v>2716.8</v>
      </c>
      <c r="M336" s="19" t="s">
        <v>52</v>
      </c>
      <c r="N336" s="1" t="s">
        <v>740</v>
      </c>
      <c r="O336" s="1" t="s">
        <v>514</v>
      </c>
      <c r="P336" s="1" t="s">
        <v>64</v>
      </c>
      <c r="Q336" s="1" t="s">
        <v>64</v>
      </c>
      <c r="R336" s="1" t="s">
        <v>63</v>
      </c>
      <c r="V336">
        <v>1</v>
      </c>
      <c r="AV336" s="1" t="s">
        <v>52</v>
      </c>
      <c r="AW336" s="1" t="s">
        <v>985</v>
      </c>
      <c r="AX336" s="1" t="s">
        <v>52</v>
      </c>
      <c r="AY336" s="1" t="s">
        <v>52</v>
      </c>
      <c r="AZ336" s="1" t="s">
        <v>52</v>
      </c>
    </row>
    <row r="337" spans="1:52" ht="30" customHeight="1" x14ac:dyDescent="0.3">
      <c r="A337" s="19" t="s">
        <v>555</v>
      </c>
      <c r="B337" s="19" t="s">
        <v>843</v>
      </c>
      <c r="C337" s="19" t="s">
        <v>436</v>
      </c>
      <c r="D337" s="20">
        <v>1</v>
      </c>
      <c r="E337" s="22">
        <v>0</v>
      </c>
      <c r="F337" s="25">
        <f>TRUNC(E337*D337,1)</f>
        <v>0</v>
      </c>
      <c r="G337" s="22">
        <v>0</v>
      </c>
      <c r="H337" s="25">
        <f>TRUNC(G337*D337,1)</f>
        <v>0</v>
      </c>
      <c r="I337" s="22">
        <f>TRUNC(SUMIF(V335:V337, RIGHTB(O337, 1), H335:H337)*U337, 2)</f>
        <v>228.64</v>
      </c>
      <c r="J337" s="25">
        <f>TRUNC(I337*D337,1)</f>
        <v>228.6</v>
      </c>
      <c r="K337" s="22">
        <f t="shared" si="39"/>
        <v>228.6</v>
      </c>
      <c r="L337" s="25">
        <f t="shared" si="39"/>
        <v>228.6</v>
      </c>
      <c r="M337" s="19" t="s">
        <v>52</v>
      </c>
      <c r="N337" s="1" t="s">
        <v>740</v>
      </c>
      <c r="O337" s="1" t="s">
        <v>441</v>
      </c>
      <c r="P337" s="1" t="s">
        <v>64</v>
      </c>
      <c r="Q337" s="1" t="s">
        <v>64</v>
      </c>
      <c r="R337" s="1" t="s">
        <v>64</v>
      </c>
      <c r="S337">
        <v>1</v>
      </c>
      <c r="T337">
        <v>2</v>
      </c>
      <c r="U337">
        <v>0.02</v>
      </c>
      <c r="AV337" s="1" t="s">
        <v>52</v>
      </c>
      <c r="AW337" s="1" t="s">
        <v>986</v>
      </c>
      <c r="AX337" s="1" t="s">
        <v>52</v>
      </c>
      <c r="AY337" s="1" t="s">
        <v>52</v>
      </c>
      <c r="AZ337" s="1" t="s">
        <v>52</v>
      </c>
    </row>
    <row r="338" spans="1:52" ht="30" customHeight="1" x14ac:dyDescent="0.3">
      <c r="A338" s="19" t="s">
        <v>508</v>
      </c>
      <c r="B338" s="19" t="s">
        <v>52</v>
      </c>
      <c r="C338" s="19" t="s">
        <v>52</v>
      </c>
      <c r="D338" s="20"/>
      <c r="E338" s="22"/>
      <c r="F338" s="25">
        <f>TRUNC(SUMIF(N335:N337, N334, F335:F337),0)</f>
        <v>0</v>
      </c>
      <c r="G338" s="22"/>
      <c r="H338" s="25">
        <f>TRUNC(SUMIF(N335:N337, N334, H335:H337),0)</f>
        <v>11432</v>
      </c>
      <c r="I338" s="22"/>
      <c r="J338" s="25">
        <f>TRUNC(SUMIF(N335:N337, N334, J335:J337),0)</f>
        <v>228</v>
      </c>
      <c r="K338" s="22"/>
      <c r="L338" s="25">
        <f>F338+H338+J338</f>
        <v>11660</v>
      </c>
      <c r="M338" s="19" t="s">
        <v>52</v>
      </c>
      <c r="N338" s="1" t="s">
        <v>73</v>
      </c>
      <c r="O338" s="1" t="s">
        <v>73</v>
      </c>
      <c r="P338" s="1" t="s">
        <v>52</v>
      </c>
      <c r="Q338" s="1" t="s">
        <v>52</v>
      </c>
      <c r="R338" s="1" t="s">
        <v>52</v>
      </c>
      <c r="AV338" s="1" t="s">
        <v>52</v>
      </c>
      <c r="AW338" s="1" t="s">
        <v>52</v>
      </c>
      <c r="AX338" s="1" t="s">
        <v>52</v>
      </c>
      <c r="AY338" s="1" t="s">
        <v>52</v>
      </c>
      <c r="AZ338" s="1" t="s">
        <v>52</v>
      </c>
    </row>
    <row r="339" spans="1:52" ht="30" customHeight="1" x14ac:dyDescent="0.3">
      <c r="A339" s="20"/>
      <c r="B339" s="20"/>
      <c r="C339" s="20"/>
      <c r="D339" s="20"/>
      <c r="E339" s="22"/>
      <c r="F339" s="25"/>
      <c r="G339" s="22"/>
      <c r="H339" s="25"/>
      <c r="I339" s="22"/>
      <c r="J339" s="25"/>
      <c r="K339" s="22"/>
      <c r="L339" s="25"/>
      <c r="M339" s="20"/>
    </row>
    <row r="340" spans="1:52" ht="30" customHeight="1" x14ac:dyDescent="0.3">
      <c r="A340" s="16" t="s">
        <v>987</v>
      </c>
      <c r="B340" s="17"/>
      <c r="C340" s="17"/>
      <c r="D340" s="17"/>
      <c r="E340" s="21"/>
      <c r="F340" s="24"/>
      <c r="G340" s="21"/>
      <c r="H340" s="24"/>
      <c r="I340" s="21"/>
      <c r="J340" s="24"/>
      <c r="K340" s="21"/>
      <c r="L340" s="24"/>
      <c r="M340" s="18"/>
      <c r="N340" s="1" t="s">
        <v>752</v>
      </c>
    </row>
    <row r="341" spans="1:52" ht="30" customHeight="1" x14ac:dyDescent="0.3">
      <c r="A341" s="19" t="s">
        <v>989</v>
      </c>
      <c r="B341" s="19" t="s">
        <v>990</v>
      </c>
      <c r="C341" s="19" t="s">
        <v>365</v>
      </c>
      <c r="D341" s="20">
        <v>510</v>
      </c>
      <c r="E341" s="22">
        <f>단가대비표!O24</f>
        <v>0</v>
      </c>
      <c r="F341" s="25">
        <f>TRUNC(E341*D341,1)</f>
        <v>0</v>
      </c>
      <c r="G341" s="22">
        <f>단가대비표!P24</f>
        <v>0</v>
      </c>
      <c r="H341" s="25">
        <f>TRUNC(G341*D341,1)</f>
        <v>0</v>
      </c>
      <c r="I341" s="22">
        <f>단가대비표!V24</f>
        <v>0</v>
      </c>
      <c r="J341" s="25">
        <f>TRUNC(I341*D341,1)</f>
        <v>0</v>
      </c>
      <c r="K341" s="22">
        <f t="shared" ref="K341:L343" si="40">TRUNC(E341+G341+I341,1)</f>
        <v>0</v>
      </c>
      <c r="L341" s="25">
        <f t="shared" si="40"/>
        <v>0</v>
      </c>
      <c r="M341" s="19" t="s">
        <v>991</v>
      </c>
      <c r="N341" s="1" t="s">
        <v>752</v>
      </c>
      <c r="O341" s="1" t="s">
        <v>992</v>
      </c>
      <c r="P341" s="1" t="s">
        <v>64</v>
      </c>
      <c r="Q341" s="1" t="s">
        <v>64</v>
      </c>
      <c r="R341" s="1" t="s">
        <v>63</v>
      </c>
      <c r="AV341" s="1" t="s">
        <v>52</v>
      </c>
      <c r="AW341" s="1" t="s">
        <v>993</v>
      </c>
      <c r="AX341" s="1" t="s">
        <v>52</v>
      </c>
      <c r="AY341" s="1" t="s">
        <v>52</v>
      </c>
      <c r="AZ341" s="1" t="s">
        <v>52</v>
      </c>
    </row>
    <row r="342" spans="1:52" ht="30" customHeight="1" x14ac:dyDescent="0.3">
      <c r="A342" s="19" t="s">
        <v>994</v>
      </c>
      <c r="B342" s="19" t="s">
        <v>995</v>
      </c>
      <c r="C342" s="19" t="s">
        <v>996</v>
      </c>
      <c r="D342" s="20">
        <v>1.1000000000000001</v>
      </c>
      <c r="E342" s="22">
        <f>단가대비표!O8</f>
        <v>0</v>
      </c>
      <c r="F342" s="25">
        <f>TRUNC(E342*D342,1)</f>
        <v>0</v>
      </c>
      <c r="G342" s="22">
        <f>단가대비표!P8</f>
        <v>0</v>
      </c>
      <c r="H342" s="25">
        <f>TRUNC(G342*D342,1)</f>
        <v>0</v>
      </c>
      <c r="I342" s="22">
        <f>단가대비표!V8</f>
        <v>0</v>
      </c>
      <c r="J342" s="25">
        <f>TRUNC(I342*D342,1)</f>
        <v>0</v>
      </c>
      <c r="K342" s="22">
        <f t="shared" si="40"/>
        <v>0</v>
      </c>
      <c r="L342" s="25">
        <f t="shared" si="40"/>
        <v>0</v>
      </c>
      <c r="M342" s="19" t="s">
        <v>991</v>
      </c>
      <c r="N342" s="1" t="s">
        <v>752</v>
      </c>
      <c r="O342" s="1" t="s">
        <v>997</v>
      </c>
      <c r="P342" s="1" t="s">
        <v>64</v>
      </c>
      <c r="Q342" s="1" t="s">
        <v>64</v>
      </c>
      <c r="R342" s="1" t="s">
        <v>63</v>
      </c>
      <c r="AV342" s="1" t="s">
        <v>52</v>
      </c>
      <c r="AW342" s="1" t="s">
        <v>998</v>
      </c>
      <c r="AX342" s="1" t="s">
        <v>52</v>
      </c>
      <c r="AY342" s="1" t="s">
        <v>52</v>
      </c>
      <c r="AZ342" s="1" t="s">
        <v>52</v>
      </c>
    </row>
    <row r="343" spans="1:52" ht="30" customHeight="1" x14ac:dyDescent="0.3">
      <c r="A343" s="19" t="s">
        <v>511</v>
      </c>
      <c r="B343" s="19" t="s">
        <v>512</v>
      </c>
      <c r="C343" s="19" t="s">
        <v>513</v>
      </c>
      <c r="D343" s="20">
        <v>0.66</v>
      </c>
      <c r="E343" s="22">
        <f>단가대비표!O75</f>
        <v>0</v>
      </c>
      <c r="F343" s="25">
        <f>TRUNC(E343*D343,1)</f>
        <v>0</v>
      </c>
      <c r="G343" s="22">
        <f>단가대비표!P75</f>
        <v>169804</v>
      </c>
      <c r="H343" s="25">
        <f>TRUNC(G343*D343,1)</f>
        <v>112070.6</v>
      </c>
      <c r="I343" s="22">
        <f>단가대비표!V75</f>
        <v>0</v>
      </c>
      <c r="J343" s="25">
        <f>TRUNC(I343*D343,1)</f>
        <v>0</v>
      </c>
      <c r="K343" s="22">
        <f t="shared" si="40"/>
        <v>169804</v>
      </c>
      <c r="L343" s="25">
        <f t="shared" si="40"/>
        <v>112070.6</v>
      </c>
      <c r="M343" s="19" t="s">
        <v>52</v>
      </c>
      <c r="N343" s="1" t="s">
        <v>752</v>
      </c>
      <c r="O343" s="1" t="s">
        <v>514</v>
      </c>
      <c r="P343" s="1" t="s">
        <v>64</v>
      </c>
      <c r="Q343" s="1" t="s">
        <v>64</v>
      </c>
      <c r="R343" s="1" t="s">
        <v>63</v>
      </c>
      <c r="AV343" s="1" t="s">
        <v>52</v>
      </c>
      <c r="AW343" s="1" t="s">
        <v>999</v>
      </c>
      <c r="AX343" s="1" t="s">
        <v>52</v>
      </c>
      <c r="AY343" s="1" t="s">
        <v>52</v>
      </c>
      <c r="AZ343" s="1" t="s">
        <v>52</v>
      </c>
    </row>
    <row r="344" spans="1:52" ht="30" customHeight="1" x14ac:dyDescent="0.3">
      <c r="A344" s="19" t="s">
        <v>508</v>
      </c>
      <c r="B344" s="19" t="s">
        <v>52</v>
      </c>
      <c r="C344" s="19" t="s">
        <v>52</v>
      </c>
      <c r="D344" s="20"/>
      <c r="E344" s="22"/>
      <c r="F344" s="25">
        <f>TRUNC(SUMIF(N341:N343, N340, F341:F343),0)</f>
        <v>0</v>
      </c>
      <c r="G344" s="22"/>
      <c r="H344" s="25">
        <f>TRUNC(SUMIF(N341:N343, N340, H341:H343),0)</f>
        <v>112070</v>
      </c>
      <c r="I344" s="22"/>
      <c r="J344" s="25">
        <f>TRUNC(SUMIF(N341:N343, N340, J341:J343),0)</f>
        <v>0</v>
      </c>
      <c r="K344" s="22"/>
      <c r="L344" s="25">
        <f>F344+H344+J344</f>
        <v>112070</v>
      </c>
      <c r="M344" s="19" t="s">
        <v>52</v>
      </c>
      <c r="N344" s="1" t="s">
        <v>73</v>
      </c>
      <c r="O344" s="1" t="s">
        <v>73</v>
      </c>
      <c r="P344" s="1" t="s">
        <v>52</v>
      </c>
      <c r="Q344" s="1" t="s">
        <v>52</v>
      </c>
      <c r="R344" s="1" t="s">
        <v>52</v>
      </c>
      <c r="AV344" s="1" t="s">
        <v>52</v>
      </c>
      <c r="AW344" s="1" t="s">
        <v>52</v>
      </c>
      <c r="AX344" s="1" t="s">
        <v>52</v>
      </c>
      <c r="AY344" s="1" t="s">
        <v>52</v>
      </c>
      <c r="AZ344" s="1" t="s">
        <v>52</v>
      </c>
    </row>
    <row r="345" spans="1:52" ht="30" customHeight="1" x14ac:dyDescent="0.3">
      <c r="A345" s="20"/>
      <c r="B345" s="20"/>
      <c r="C345" s="20"/>
      <c r="D345" s="20"/>
      <c r="E345" s="22"/>
      <c r="F345" s="25"/>
      <c r="G345" s="22"/>
      <c r="H345" s="25"/>
      <c r="I345" s="22"/>
      <c r="J345" s="25"/>
      <c r="K345" s="22"/>
      <c r="L345" s="25"/>
      <c r="M345" s="20"/>
    </row>
    <row r="346" spans="1:52" ht="30" customHeight="1" x14ac:dyDescent="0.3">
      <c r="A346" s="16" t="s">
        <v>1000</v>
      </c>
      <c r="B346" s="17"/>
      <c r="C346" s="17"/>
      <c r="D346" s="17"/>
      <c r="E346" s="21"/>
      <c r="F346" s="24"/>
      <c r="G346" s="21"/>
      <c r="H346" s="24"/>
      <c r="I346" s="21"/>
      <c r="J346" s="24"/>
      <c r="K346" s="21"/>
      <c r="L346" s="24"/>
      <c r="M346" s="18"/>
      <c r="N346" s="1" t="s">
        <v>758</v>
      </c>
    </row>
    <row r="347" spans="1:52" ht="30" customHeight="1" x14ac:dyDescent="0.3">
      <c r="A347" s="19" t="s">
        <v>1002</v>
      </c>
      <c r="B347" s="19" t="s">
        <v>1003</v>
      </c>
      <c r="C347" s="19" t="s">
        <v>365</v>
      </c>
      <c r="D347" s="20">
        <v>6.8</v>
      </c>
      <c r="E347" s="22">
        <f>단가대비표!O25</f>
        <v>240</v>
      </c>
      <c r="F347" s="25">
        <f>TRUNC(E347*D347,1)</f>
        <v>1632</v>
      </c>
      <c r="G347" s="22">
        <f>단가대비표!P25</f>
        <v>0</v>
      </c>
      <c r="H347" s="25">
        <f>TRUNC(G347*D347,1)</f>
        <v>0</v>
      </c>
      <c r="I347" s="22">
        <f>단가대비표!V25</f>
        <v>0</v>
      </c>
      <c r="J347" s="25">
        <f>TRUNC(I347*D347,1)</f>
        <v>0</v>
      </c>
      <c r="K347" s="22">
        <f t="shared" ref="K347:L350" si="41">TRUNC(E347+G347+I347,1)</f>
        <v>240</v>
      </c>
      <c r="L347" s="25">
        <f t="shared" si="41"/>
        <v>1632</v>
      </c>
      <c r="M347" s="19" t="s">
        <v>52</v>
      </c>
      <c r="N347" s="1" t="s">
        <v>758</v>
      </c>
      <c r="O347" s="1" t="s">
        <v>1004</v>
      </c>
      <c r="P347" s="1" t="s">
        <v>64</v>
      </c>
      <c r="Q347" s="1" t="s">
        <v>64</v>
      </c>
      <c r="R347" s="1" t="s">
        <v>63</v>
      </c>
      <c r="AV347" s="1" t="s">
        <v>52</v>
      </c>
      <c r="AW347" s="1" t="s">
        <v>1005</v>
      </c>
      <c r="AX347" s="1" t="s">
        <v>52</v>
      </c>
      <c r="AY347" s="1" t="s">
        <v>52</v>
      </c>
      <c r="AZ347" s="1" t="s">
        <v>52</v>
      </c>
    </row>
    <row r="348" spans="1:52" ht="30" customHeight="1" x14ac:dyDescent="0.3">
      <c r="A348" s="19" t="s">
        <v>1002</v>
      </c>
      <c r="B348" s="19" t="s">
        <v>1006</v>
      </c>
      <c r="C348" s="19" t="s">
        <v>365</v>
      </c>
      <c r="D348" s="20">
        <v>1.36</v>
      </c>
      <c r="E348" s="22">
        <f>단가대비표!O26</f>
        <v>228</v>
      </c>
      <c r="F348" s="25">
        <f>TRUNC(E348*D348,1)</f>
        <v>310</v>
      </c>
      <c r="G348" s="22">
        <f>단가대비표!P26</f>
        <v>0</v>
      </c>
      <c r="H348" s="25">
        <f>TRUNC(G348*D348,1)</f>
        <v>0</v>
      </c>
      <c r="I348" s="22">
        <f>단가대비표!V26</f>
        <v>0</v>
      </c>
      <c r="J348" s="25">
        <f>TRUNC(I348*D348,1)</f>
        <v>0</v>
      </c>
      <c r="K348" s="22">
        <f t="shared" si="41"/>
        <v>228</v>
      </c>
      <c r="L348" s="25">
        <f t="shared" si="41"/>
        <v>310</v>
      </c>
      <c r="M348" s="19" t="s">
        <v>52</v>
      </c>
      <c r="N348" s="1" t="s">
        <v>758</v>
      </c>
      <c r="O348" s="1" t="s">
        <v>1007</v>
      </c>
      <c r="P348" s="1" t="s">
        <v>64</v>
      </c>
      <c r="Q348" s="1" t="s">
        <v>64</v>
      </c>
      <c r="R348" s="1" t="s">
        <v>63</v>
      </c>
      <c r="AV348" s="1" t="s">
        <v>52</v>
      </c>
      <c r="AW348" s="1" t="s">
        <v>1008</v>
      </c>
      <c r="AX348" s="1" t="s">
        <v>52</v>
      </c>
      <c r="AY348" s="1" t="s">
        <v>52</v>
      </c>
      <c r="AZ348" s="1" t="s">
        <v>52</v>
      </c>
    </row>
    <row r="349" spans="1:52" ht="30" customHeight="1" x14ac:dyDescent="0.3">
      <c r="A349" s="19" t="s">
        <v>1009</v>
      </c>
      <c r="B349" s="19" t="s">
        <v>1010</v>
      </c>
      <c r="C349" s="19" t="s">
        <v>594</v>
      </c>
      <c r="D349" s="20">
        <v>1</v>
      </c>
      <c r="E349" s="22">
        <f>일위대가목록!E65</f>
        <v>0</v>
      </c>
      <c r="F349" s="25">
        <f>TRUNC(E349*D349,1)</f>
        <v>0</v>
      </c>
      <c r="G349" s="22">
        <f>일위대가목록!F65</f>
        <v>41070</v>
      </c>
      <c r="H349" s="25">
        <f>TRUNC(G349*D349,1)</f>
        <v>41070</v>
      </c>
      <c r="I349" s="22">
        <f>일위대가목록!G65</f>
        <v>1232</v>
      </c>
      <c r="J349" s="25">
        <f>TRUNC(I349*D349,1)</f>
        <v>1232</v>
      </c>
      <c r="K349" s="22">
        <f t="shared" si="41"/>
        <v>42302</v>
      </c>
      <c r="L349" s="25">
        <f t="shared" si="41"/>
        <v>42302</v>
      </c>
      <c r="M349" s="19" t="s">
        <v>1011</v>
      </c>
      <c r="N349" s="1" t="s">
        <v>758</v>
      </c>
      <c r="O349" s="1" t="s">
        <v>1012</v>
      </c>
      <c r="P349" s="1" t="s">
        <v>63</v>
      </c>
      <c r="Q349" s="1" t="s">
        <v>64</v>
      </c>
      <c r="R349" s="1" t="s">
        <v>64</v>
      </c>
      <c r="AV349" s="1" t="s">
        <v>52</v>
      </c>
      <c r="AW349" s="1" t="s">
        <v>1013</v>
      </c>
      <c r="AX349" s="1" t="s">
        <v>52</v>
      </c>
      <c r="AY349" s="1" t="s">
        <v>52</v>
      </c>
      <c r="AZ349" s="1" t="s">
        <v>52</v>
      </c>
    </row>
    <row r="350" spans="1:52" ht="30" customHeight="1" x14ac:dyDescent="0.3">
      <c r="A350" s="19" t="s">
        <v>1014</v>
      </c>
      <c r="B350" s="19" t="s">
        <v>1015</v>
      </c>
      <c r="C350" s="19" t="s">
        <v>68</v>
      </c>
      <c r="D350" s="20">
        <v>1</v>
      </c>
      <c r="E350" s="22">
        <f>일위대가목록!E66</f>
        <v>0</v>
      </c>
      <c r="F350" s="25">
        <f>TRUNC(E350*D350,1)</f>
        <v>0</v>
      </c>
      <c r="G350" s="22">
        <f>일위대가목록!F66</f>
        <v>3243</v>
      </c>
      <c r="H350" s="25">
        <f>TRUNC(G350*D350,1)</f>
        <v>3243</v>
      </c>
      <c r="I350" s="22">
        <f>일위대가목록!G66</f>
        <v>0</v>
      </c>
      <c r="J350" s="25">
        <f>TRUNC(I350*D350,1)</f>
        <v>0</v>
      </c>
      <c r="K350" s="22">
        <f t="shared" si="41"/>
        <v>3243</v>
      </c>
      <c r="L350" s="25">
        <f t="shared" si="41"/>
        <v>3243</v>
      </c>
      <c r="M350" s="19" t="s">
        <v>1016</v>
      </c>
      <c r="N350" s="1" t="s">
        <v>758</v>
      </c>
      <c r="O350" s="1" t="s">
        <v>1017</v>
      </c>
      <c r="P350" s="1" t="s">
        <v>63</v>
      </c>
      <c r="Q350" s="1" t="s">
        <v>64</v>
      </c>
      <c r="R350" s="1" t="s">
        <v>64</v>
      </c>
      <c r="AV350" s="1" t="s">
        <v>52</v>
      </c>
      <c r="AW350" s="1" t="s">
        <v>1018</v>
      </c>
      <c r="AX350" s="1" t="s">
        <v>52</v>
      </c>
      <c r="AY350" s="1" t="s">
        <v>52</v>
      </c>
      <c r="AZ350" s="1" t="s">
        <v>52</v>
      </c>
    </row>
    <row r="351" spans="1:52" ht="30" customHeight="1" x14ac:dyDescent="0.3">
      <c r="A351" s="19" t="s">
        <v>508</v>
      </c>
      <c r="B351" s="19" t="s">
        <v>52</v>
      </c>
      <c r="C351" s="19" t="s">
        <v>52</v>
      </c>
      <c r="D351" s="20"/>
      <c r="E351" s="22"/>
      <c r="F351" s="25">
        <f>TRUNC(SUMIF(N347:N350, N346, F347:F350),0)</f>
        <v>1942</v>
      </c>
      <c r="G351" s="22"/>
      <c r="H351" s="25">
        <f>TRUNC(SUMIF(N347:N350, N346, H347:H350),0)</f>
        <v>44313</v>
      </c>
      <c r="I351" s="22"/>
      <c r="J351" s="25">
        <f>TRUNC(SUMIF(N347:N350, N346, J347:J350),0)</f>
        <v>1232</v>
      </c>
      <c r="K351" s="22"/>
      <c r="L351" s="25">
        <f>F351+H351+J351</f>
        <v>47487</v>
      </c>
      <c r="M351" s="19" t="s">
        <v>52</v>
      </c>
      <c r="N351" s="1" t="s">
        <v>73</v>
      </c>
      <c r="O351" s="1" t="s">
        <v>73</v>
      </c>
      <c r="P351" s="1" t="s">
        <v>52</v>
      </c>
      <c r="Q351" s="1" t="s">
        <v>52</v>
      </c>
      <c r="R351" s="1" t="s">
        <v>52</v>
      </c>
      <c r="AV351" s="1" t="s">
        <v>52</v>
      </c>
      <c r="AW351" s="1" t="s">
        <v>52</v>
      </c>
      <c r="AX351" s="1" t="s">
        <v>52</v>
      </c>
      <c r="AY351" s="1" t="s">
        <v>52</v>
      </c>
      <c r="AZ351" s="1" t="s">
        <v>52</v>
      </c>
    </row>
    <row r="352" spans="1:52" ht="30" customHeight="1" x14ac:dyDescent="0.3">
      <c r="A352" s="20"/>
      <c r="B352" s="20"/>
      <c r="C352" s="20"/>
      <c r="D352" s="20"/>
      <c r="E352" s="22"/>
      <c r="F352" s="25"/>
      <c r="G352" s="22"/>
      <c r="H352" s="25"/>
      <c r="I352" s="22"/>
      <c r="J352" s="25"/>
      <c r="K352" s="22"/>
      <c r="L352" s="25"/>
      <c r="M352" s="20"/>
    </row>
    <row r="353" spans="1:52" ht="30" customHeight="1" x14ac:dyDescent="0.3">
      <c r="A353" s="16" t="s">
        <v>1019</v>
      </c>
      <c r="B353" s="17"/>
      <c r="C353" s="17"/>
      <c r="D353" s="17"/>
      <c r="E353" s="21"/>
      <c r="F353" s="24"/>
      <c r="G353" s="21"/>
      <c r="H353" s="24"/>
      <c r="I353" s="21"/>
      <c r="J353" s="24"/>
      <c r="K353" s="21"/>
      <c r="L353" s="24"/>
      <c r="M353" s="18"/>
      <c r="N353" s="1" t="s">
        <v>1012</v>
      </c>
    </row>
    <row r="354" spans="1:52" ht="30" customHeight="1" x14ac:dyDescent="0.3">
      <c r="A354" s="19" t="s">
        <v>1021</v>
      </c>
      <c r="B354" s="19" t="s">
        <v>512</v>
      </c>
      <c r="C354" s="19" t="s">
        <v>513</v>
      </c>
      <c r="D354" s="20">
        <v>0.111</v>
      </c>
      <c r="E354" s="22">
        <f>단가대비표!O85</f>
        <v>0</v>
      </c>
      <c r="F354" s="25">
        <f>TRUNC(E354*D354,1)</f>
        <v>0</v>
      </c>
      <c r="G354" s="22">
        <f>단가대비표!P85</f>
        <v>284337</v>
      </c>
      <c r="H354" s="25">
        <f>TRUNC(G354*D354,1)</f>
        <v>31561.4</v>
      </c>
      <c r="I354" s="22">
        <f>단가대비표!V85</f>
        <v>0</v>
      </c>
      <c r="J354" s="25">
        <f>TRUNC(I354*D354,1)</f>
        <v>0</v>
      </c>
      <c r="K354" s="22">
        <f t="shared" ref="K354:L356" si="42">TRUNC(E354+G354+I354,1)</f>
        <v>284337</v>
      </c>
      <c r="L354" s="25">
        <f t="shared" si="42"/>
        <v>31561.4</v>
      </c>
      <c r="M354" s="19" t="s">
        <v>52</v>
      </c>
      <c r="N354" s="1" t="s">
        <v>1012</v>
      </c>
      <c r="O354" s="1" t="s">
        <v>1022</v>
      </c>
      <c r="P354" s="1" t="s">
        <v>64</v>
      </c>
      <c r="Q354" s="1" t="s">
        <v>64</v>
      </c>
      <c r="R354" s="1" t="s">
        <v>63</v>
      </c>
      <c r="V354">
        <v>1</v>
      </c>
      <c r="AV354" s="1" t="s">
        <v>52</v>
      </c>
      <c r="AW354" s="1" t="s">
        <v>1023</v>
      </c>
      <c r="AX354" s="1" t="s">
        <v>52</v>
      </c>
      <c r="AY354" s="1" t="s">
        <v>52</v>
      </c>
      <c r="AZ354" s="1" t="s">
        <v>52</v>
      </c>
    </row>
    <row r="355" spans="1:52" ht="30" customHeight="1" x14ac:dyDescent="0.3">
      <c r="A355" s="19" t="s">
        <v>511</v>
      </c>
      <c r="B355" s="19" t="s">
        <v>512</v>
      </c>
      <c r="C355" s="19" t="s">
        <v>513</v>
      </c>
      <c r="D355" s="20">
        <v>5.6000000000000001E-2</v>
      </c>
      <c r="E355" s="22">
        <f>단가대비표!O75</f>
        <v>0</v>
      </c>
      <c r="F355" s="25">
        <f>TRUNC(E355*D355,1)</f>
        <v>0</v>
      </c>
      <c r="G355" s="22">
        <f>단가대비표!P75</f>
        <v>169804</v>
      </c>
      <c r="H355" s="25">
        <f>TRUNC(G355*D355,1)</f>
        <v>9509</v>
      </c>
      <c r="I355" s="22">
        <f>단가대비표!V75</f>
        <v>0</v>
      </c>
      <c r="J355" s="25">
        <f>TRUNC(I355*D355,1)</f>
        <v>0</v>
      </c>
      <c r="K355" s="22">
        <f t="shared" si="42"/>
        <v>169804</v>
      </c>
      <c r="L355" s="25">
        <f t="shared" si="42"/>
        <v>9509</v>
      </c>
      <c r="M355" s="19" t="s">
        <v>52</v>
      </c>
      <c r="N355" s="1" t="s">
        <v>1012</v>
      </c>
      <c r="O355" s="1" t="s">
        <v>514</v>
      </c>
      <c r="P355" s="1" t="s">
        <v>64</v>
      </c>
      <c r="Q355" s="1" t="s">
        <v>64</v>
      </c>
      <c r="R355" s="1" t="s">
        <v>63</v>
      </c>
      <c r="V355">
        <v>1</v>
      </c>
      <c r="AV355" s="1" t="s">
        <v>52</v>
      </c>
      <c r="AW355" s="1" t="s">
        <v>1024</v>
      </c>
      <c r="AX355" s="1" t="s">
        <v>52</v>
      </c>
      <c r="AY355" s="1" t="s">
        <v>52</v>
      </c>
      <c r="AZ355" s="1" t="s">
        <v>52</v>
      </c>
    </row>
    <row r="356" spans="1:52" ht="30" customHeight="1" x14ac:dyDescent="0.3">
      <c r="A356" s="19" t="s">
        <v>555</v>
      </c>
      <c r="B356" s="19" t="s">
        <v>888</v>
      </c>
      <c r="C356" s="19" t="s">
        <v>436</v>
      </c>
      <c r="D356" s="20">
        <v>1</v>
      </c>
      <c r="E356" s="22">
        <v>0</v>
      </c>
      <c r="F356" s="25">
        <f>TRUNC(E356*D356,1)</f>
        <v>0</v>
      </c>
      <c r="G356" s="22">
        <v>0</v>
      </c>
      <c r="H356" s="25">
        <f>TRUNC(G356*D356,1)</f>
        <v>0</v>
      </c>
      <c r="I356" s="22">
        <f>TRUNC(SUMIF(V354:V356, RIGHTB(O356, 1), H354:H356)*U356, 2)</f>
        <v>1232.1099999999999</v>
      </c>
      <c r="J356" s="25">
        <f>TRUNC(I356*D356,1)</f>
        <v>1232.0999999999999</v>
      </c>
      <c r="K356" s="22">
        <f t="shared" si="42"/>
        <v>1232.0999999999999</v>
      </c>
      <c r="L356" s="25">
        <f t="shared" si="42"/>
        <v>1232.0999999999999</v>
      </c>
      <c r="M356" s="19" t="s">
        <v>52</v>
      </c>
      <c r="N356" s="1" t="s">
        <v>1012</v>
      </c>
      <c r="O356" s="1" t="s">
        <v>441</v>
      </c>
      <c r="P356" s="1" t="s">
        <v>64</v>
      </c>
      <c r="Q356" s="1" t="s">
        <v>64</v>
      </c>
      <c r="R356" s="1" t="s">
        <v>64</v>
      </c>
      <c r="S356">
        <v>1</v>
      </c>
      <c r="T356">
        <v>2</v>
      </c>
      <c r="U356">
        <v>0.03</v>
      </c>
      <c r="AV356" s="1" t="s">
        <v>52</v>
      </c>
      <c r="AW356" s="1" t="s">
        <v>1025</v>
      </c>
      <c r="AX356" s="1" t="s">
        <v>52</v>
      </c>
      <c r="AY356" s="1" t="s">
        <v>52</v>
      </c>
      <c r="AZ356" s="1" t="s">
        <v>52</v>
      </c>
    </row>
    <row r="357" spans="1:52" ht="30" customHeight="1" x14ac:dyDescent="0.3">
      <c r="A357" s="19" t="s">
        <v>508</v>
      </c>
      <c r="B357" s="19" t="s">
        <v>52</v>
      </c>
      <c r="C357" s="19" t="s">
        <v>52</v>
      </c>
      <c r="D357" s="20"/>
      <c r="E357" s="22"/>
      <c r="F357" s="25">
        <f>TRUNC(SUMIF(N354:N356, N353, F354:F356),0)</f>
        <v>0</v>
      </c>
      <c r="G357" s="22"/>
      <c r="H357" s="25">
        <f>TRUNC(SUMIF(N354:N356, N353, H354:H356),0)</f>
        <v>41070</v>
      </c>
      <c r="I357" s="22"/>
      <c r="J357" s="25">
        <f>TRUNC(SUMIF(N354:N356, N353, J354:J356),0)</f>
        <v>1232</v>
      </c>
      <c r="K357" s="22"/>
      <c r="L357" s="25">
        <f>F357+H357+J357</f>
        <v>42302</v>
      </c>
      <c r="M357" s="19" t="s">
        <v>52</v>
      </c>
      <c r="N357" s="1" t="s">
        <v>73</v>
      </c>
      <c r="O357" s="1" t="s">
        <v>73</v>
      </c>
      <c r="P357" s="1" t="s">
        <v>52</v>
      </c>
      <c r="Q357" s="1" t="s">
        <v>52</v>
      </c>
      <c r="R357" s="1" t="s">
        <v>52</v>
      </c>
      <c r="AV357" s="1" t="s">
        <v>52</v>
      </c>
      <c r="AW357" s="1" t="s">
        <v>52</v>
      </c>
      <c r="AX357" s="1" t="s">
        <v>52</v>
      </c>
      <c r="AY357" s="1" t="s">
        <v>52</v>
      </c>
      <c r="AZ357" s="1" t="s">
        <v>52</v>
      </c>
    </row>
    <row r="358" spans="1:52" ht="30" customHeight="1" x14ac:dyDescent="0.3">
      <c r="A358" s="20"/>
      <c r="B358" s="20"/>
      <c r="C358" s="20"/>
      <c r="D358" s="20"/>
      <c r="E358" s="22"/>
      <c r="F358" s="25"/>
      <c r="G358" s="22"/>
      <c r="H358" s="25"/>
      <c r="I358" s="22"/>
      <c r="J358" s="25"/>
      <c r="K358" s="22"/>
      <c r="L358" s="25"/>
      <c r="M358" s="20"/>
    </row>
    <row r="359" spans="1:52" ht="30" customHeight="1" x14ac:dyDescent="0.3">
      <c r="A359" s="16" t="s">
        <v>1026</v>
      </c>
      <c r="B359" s="17"/>
      <c r="C359" s="17"/>
      <c r="D359" s="17"/>
      <c r="E359" s="21"/>
      <c r="F359" s="24"/>
      <c r="G359" s="21"/>
      <c r="H359" s="24"/>
      <c r="I359" s="21"/>
      <c r="J359" s="24"/>
      <c r="K359" s="21"/>
      <c r="L359" s="24"/>
      <c r="M359" s="18"/>
      <c r="N359" s="1" t="s">
        <v>1017</v>
      </c>
    </row>
    <row r="360" spans="1:52" ht="30" customHeight="1" x14ac:dyDescent="0.3">
      <c r="A360" s="19" t="s">
        <v>1028</v>
      </c>
      <c r="B360" s="19" t="s">
        <v>512</v>
      </c>
      <c r="C360" s="19" t="s">
        <v>513</v>
      </c>
      <c r="D360" s="20">
        <v>1.6E-2</v>
      </c>
      <c r="E360" s="22">
        <f>단가대비표!O88</f>
        <v>0</v>
      </c>
      <c r="F360" s="25">
        <f>TRUNC(E360*D360,1)</f>
        <v>0</v>
      </c>
      <c r="G360" s="22">
        <f>단가대비표!P88</f>
        <v>202696</v>
      </c>
      <c r="H360" s="25">
        <f>TRUNC(G360*D360,1)</f>
        <v>3243.1</v>
      </c>
      <c r="I360" s="22">
        <f>단가대비표!V88</f>
        <v>0</v>
      </c>
      <c r="J360" s="25">
        <f>TRUNC(I360*D360,1)</f>
        <v>0</v>
      </c>
      <c r="K360" s="22">
        <f>TRUNC(E360+G360+I360,1)</f>
        <v>202696</v>
      </c>
      <c r="L360" s="25">
        <f>TRUNC(F360+H360+J360,1)</f>
        <v>3243.1</v>
      </c>
      <c r="M360" s="19" t="s">
        <v>52</v>
      </c>
      <c r="N360" s="1" t="s">
        <v>1017</v>
      </c>
      <c r="O360" s="1" t="s">
        <v>1029</v>
      </c>
      <c r="P360" s="1" t="s">
        <v>64</v>
      </c>
      <c r="Q360" s="1" t="s">
        <v>64</v>
      </c>
      <c r="R360" s="1" t="s">
        <v>63</v>
      </c>
      <c r="AV360" s="1" t="s">
        <v>52</v>
      </c>
      <c r="AW360" s="1" t="s">
        <v>1030</v>
      </c>
      <c r="AX360" s="1" t="s">
        <v>52</v>
      </c>
      <c r="AY360" s="1" t="s">
        <v>52</v>
      </c>
      <c r="AZ360" s="1" t="s">
        <v>52</v>
      </c>
    </row>
    <row r="361" spans="1:52" ht="30" customHeight="1" x14ac:dyDescent="0.3">
      <c r="A361" s="19" t="s">
        <v>508</v>
      </c>
      <c r="B361" s="19" t="s">
        <v>52</v>
      </c>
      <c r="C361" s="19" t="s">
        <v>52</v>
      </c>
      <c r="D361" s="20"/>
      <c r="E361" s="22"/>
      <c r="F361" s="25">
        <f>TRUNC(SUMIF(N360:N360, N359, F360:F360),0)</f>
        <v>0</v>
      </c>
      <c r="G361" s="22"/>
      <c r="H361" s="25">
        <f>TRUNC(SUMIF(N360:N360, N359, H360:H360),0)</f>
        <v>3243</v>
      </c>
      <c r="I361" s="22"/>
      <c r="J361" s="25">
        <f>TRUNC(SUMIF(N360:N360, N359, J360:J360),0)</f>
        <v>0</v>
      </c>
      <c r="K361" s="22"/>
      <c r="L361" s="25">
        <f>F361+H361+J361</f>
        <v>3243</v>
      </c>
      <c r="M361" s="19" t="s">
        <v>52</v>
      </c>
      <c r="N361" s="1" t="s">
        <v>73</v>
      </c>
      <c r="O361" s="1" t="s">
        <v>73</v>
      </c>
      <c r="P361" s="1" t="s">
        <v>52</v>
      </c>
      <c r="Q361" s="1" t="s">
        <v>52</v>
      </c>
      <c r="R361" s="1" t="s">
        <v>52</v>
      </c>
      <c r="AV361" s="1" t="s">
        <v>52</v>
      </c>
      <c r="AW361" s="1" t="s">
        <v>52</v>
      </c>
      <c r="AX361" s="1" t="s">
        <v>52</v>
      </c>
      <c r="AY361" s="1" t="s">
        <v>52</v>
      </c>
      <c r="AZ361" s="1" t="s">
        <v>52</v>
      </c>
    </row>
    <row r="362" spans="1:52" ht="30" customHeight="1" x14ac:dyDescent="0.3">
      <c r="A362" s="20"/>
      <c r="B362" s="20"/>
      <c r="C362" s="20"/>
      <c r="D362" s="20"/>
      <c r="E362" s="22"/>
      <c r="F362" s="25"/>
      <c r="G362" s="22"/>
      <c r="H362" s="25"/>
      <c r="I362" s="22"/>
      <c r="J362" s="25"/>
      <c r="K362" s="22"/>
      <c r="L362" s="25"/>
      <c r="M362" s="20"/>
    </row>
    <row r="363" spans="1:52" ht="30" customHeight="1" x14ac:dyDescent="0.3">
      <c r="A363" s="16" t="s">
        <v>1031</v>
      </c>
      <c r="B363" s="17"/>
      <c r="C363" s="17"/>
      <c r="D363" s="17"/>
      <c r="E363" s="21"/>
      <c r="F363" s="24"/>
      <c r="G363" s="21"/>
      <c r="H363" s="24"/>
      <c r="I363" s="21"/>
      <c r="J363" s="24"/>
      <c r="K363" s="21"/>
      <c r="L363" s="24"/>
      <c r="M363" s="18"/>
      <c r="N363" s="1" t="s">
        <v>777</v>
      </c>
    </row>
    <row r="364" spans="1:52" ht="30" customHeight="1" x14ac:dyDescent="0.3">
      <c r="A364" s="19" t="s">
        <v>1032</v>
      </c>
      <c r="B364" s="19" t="s">
        <v>1033</v>
      </c>
      <c r="C364" s="19" t="s">
        <v>365</v>
      </c>
      <c r="D364" s="20">
        <v>10.362</v>
      </c>
      <c r="E364" s="22">
        <f>단가대비표!O21</f>
        <v>1303.49</v>
      </c>
      <c r="F364" s="25">
        <f>TRUNC(E364*D364,1)</f>
        <v>13506.7</v>
      </c>
      <c r="G364" s="22">
        <f>단가대비표!P21</f>
        <v>0</v>
      </c>
      <c r="H364" s="25">
        <f>TRUNC(G364*D364,1)</f>
        <v>0</v>
      </c>
      <c r="I364" s="22">
        <f>단가대비표!V21</f>
        <v>0</v>
      </c>
      <c r="J364" s="25">
        <f>TRUNC(I364*D364,1)</f>
        <v>0</v>
      </c>
      <c r="K364" s="22">
        <f t="shared" ref="K364:L368" si="43">TRUNC(E364+G364+I364,1)</f>
        <v>1303.4000000000001</v>
      </c>
      <c r="L364" s="25">
        <f t="shared" si="43"/>
        <v>13506.7</v>
      </c>
      <c r="M364" s="19" t="s">
        <v>52</v>
      </c>
      <c r="N364" s="1" t="s">
        <v>777</v>
      </c>
      <c r="O364" s="1" t="s">
        <v>1034</v>
      </c>
      <c r="P364" s="1" t="s">
        <v>64</v>
      </c>
      <c r="Q364" s="1" t="s">
        <v>64</v>
      </c>
      <c r="R364" s="1" t="s">
        <v>63</v>
      </c>
      <c r="AV364" s="1" t="s">
        <v>52</v>
      </c>
      <c r="AW364" s="1" t="s">
        <v>1035</v>
      </c>
      <c r="AX364" s="1" t="s">
        <v>52</v>
      </c>
      <c r="AY364" s="1" t="s">
        <v>52</v>
      </c>
      <c r="AZ364" s="1" t="s">
        <v>52</v>
      </c>
    </row>
    <row r="365" spans="1:52" ht="30" customHeight="1" x14ac:dyDescent="0.3">
      <c r="A365" s="19" t="s">
        <v>1036</v>
      </c>
      <c r="B365" s="19" t="s">
        <v>1037</v>
      </c>
      <c r="C365" s="19" t="s">
        <v>68</v>
      </c>
      <c r="D365" s="20">
        <v>1</v>
      </c>
      <c r="E365" s="22">
        <f>일위대가목록!E71</f>
        <v>4329</v>
      </c>
      <c r="F365" s="25">
        <f>TRUNC(E365*D365,1)</f>
        <v>4329</v>
      </c>
      <c r="G365" s="22">
        <f>일위대가목록!F71</f>
        <v>17242</v>
      </c>
      <c r="H365" s="25">
        <f>TRUNC(G365*D365,1)</f>
        <v>17242</v>
      </c>
      <c r="I365" s="22">
        <f>일위대가목록!G71</f>
        <v>0</v>
      </c>
      <c r="J365" s="25">
        <f>TRUNC(I365*D365,1)</f>
        <v>0</v>
      </c>
      <c r="K365" s="22">
        <f t="shared" si="43"/>
        <v>21571</v>
      </c>
      <c r="L365" s="25">
        <f t="shared" si="43"/>
        <v>21571</v>
      </c>
      <c r="M365" s="19" t="s">
        <v>1038</v>
      </c>
      <c r="N365" s="1" t="s">
        <v>777</v>
      </c>
      <c r="O365" s="1" t="s">
        <v>1039</v>
      </c>
      <c r="P365" s="1" t="s">
        <v>63</v>
      </c>
      <c r="Q365" s="1" t="s">
        <v>64</v>
      </c>
      <c r="R365" s="1" t="s">
        <v>64</v>
      </c>
      <c r="AV365" s="1" t="s">
        <v>52</v>
      </c>
      <c r="AW365" s="1" t="s">
        <v>1040</v>
      </c>
      <c r="AX365" s="1" t="s">
        <v>52</v>
      </c>
      <c r="AY365" s="1" t="s">
        <v>52</v>
      </c>
      <c r="AZ365" s="1" t="s">
        <v>52</v>
      </c>
    </row>
    <row r="366" spans="1:52" ht="30" customHeight="1" x14ac:dyDescent="0.3">
      <c r="A366" s="19" t="s">
        <v>363</v>
      </c>
      <c r="B366" s="19" t="s">
        <v>1041</v>
      </c>
      <c r="C366" s="19" t="s">
        <v>365</v>
      </c>
      <c r="D366" s="20">
        <v>-0.94199999999999995</v>
      </c>
      <c r="E366" s="22">
        <f>단가대비표!O11</f>
        <v>350</v>
      </c>
      <c r="F366" s="25">
        <f>TRUNC(E366*D366,1)</f>
        <v>-329.7</v>
      </c>
      <c r="G366" s="22">
        <f>단가대비표!P11</f>
        <v>0</v>
      </c>
      <c r="H366" s="25">
        <f>TRUNC(G366*D366,1)</f>
        <v>0</v>
      </c>
      <c r="I366" s="22">
        <f>단가대비표!V11</f>
        <v>0</v>
      </c>
      <c r="J366" s="25">
        <f>TRUNC(I366*D366,1)</f>
        <v>0</v>
      </c>
      <c r="K366" s="22">
        <f t="shared" si="43"/>
        <v>350</v>
      </c>
      <c r="L366" s="25">
        <f t="shared" si="43"/>
        <v>-329.7</v>
      </c>
      <c r="M366" s="19" t="s">
        <v>366</v>
      </c>
      <c r="N366" s="1" t="s">
        <v>777</v>
      </c>
      <c r="O366" s="1" t="s">
        <v>1042</v>
      </c>
      <c r="P366" s="1" t="s">
        <v>64</v>
      </c>
      <c r="Q366" s="1" t="s">
        <v>64</v>
      </c>
      <c r="R366" s="1" t="s">
        <v>63</v>
      </c>
      <c r="AV366" s="1" t="s">
        <v>52</v>
      </c>
      <c r="AW366" s="1" t="s">
        <v>1043</v>
      </c>
      <c r="AX366" s="1" t="s">
        <v>52</v>
      </c>
      <c r="AY366" s="1" t="s">
        <v>52</v>
      </c>
      <c r="AZ366" s="1" t="s">
        <v>52</v>
      </c>
    </row>
    <row r="367" spans="1:52" ht="30" customHeight="1" x14ac:dyDescent="0.3">
      <c r="A367" s="19" t="s">
        <v>1044</v>
      </c>
      <c r="B367" s="19" t="s">
        <v>1045</v>
      </c>
      <c r="C367" s="19" t="s">
        <v>365</v>
      </c>
      <c r="D367" s="20">
        <v>4.71</v>
      </c>
      <c r="E367" s="22">
        <f>일위대가목록!E72</f>
        <v>108</v>
      </c>
      <c r="F367" s="25">
        <f>TRUNC(E367*D367,1)</f>
        <v>508.6</v>
      </c>
      <c r="G367" s="22">
        <f>일위대가목록!F72</f>
        <v>5472</v>
      </c>
      <c r="H367" s="25">
        <f>TRUNC(G367*D367,1)</f>
        <v>25773.1</v>
      </c>
      <c r="I367" s="22">
        <f>일위대가목록!G72</f>
        <v>218</v>
      </c>
      <c r="J367" s="25">
        <f>TRUNC(I367*D367,1)</f>
        <v>1026.7</v>
      </c>
      <c r="K367" s="22">
        <f t="shared" si="43"/>
        <v>5798</v>
      </c>
      <c r="L367" s="25">
        <f t="shared" si="43"/>
        <v>27308.400000000001</v>
      </c>
      <c r="M367" s="19" t="s">
        <v>1046</v>
      </c>
      <c r="N367" s="1" t="s">
        <v>777</v>
      </c>
      <c r="O367" s="1" t="s">
        <v>1047</v>
      </c>
      <c r="P367" s="1" t="s">
        <v>63</v>
      </c>
      <c r="Q367" s="1" t="s">
        <v>64</v>
      </c>
      <c r="R367" s="1" t="s">
        <v>64</v>
      </c>
      <c r="AV367" s="1" t="s">
        <v>52</v>
      </c>
      <c r="AW367" s="1" t="s">
        <v>1048</v>
      </c>
      <c r="AX367" s="1" t="s">
        <v>52</v>
      </c>
      <c r="AY367" s="1" t="s">
        <v>52</v>
      </c>
      <c r="AZ367" s="1" t="s">
        <v>52</v>
      </c>
    </row>
    <row r="368" spans="1:52" ht="30" customHeight="1" x14ac:dyDescent="0.3">
      <c r="A368" s="19" t="s">
        <v>1049</v>
      </c>
      <c r="B368" s="19" t="s">
        <v>1050</v>
      </c>
      <c r="C368" s="19" t="s">
        <v>365</v>
      </c>
      <c r="D368" s="20">
        <v>9.42</v>
      </c>
      <c r="E368" s="22">
        <f>일위대가목록!E73</f>
        <v>27</v>
      </c>
      <c r="F368" s="25">
        <f>TRUNC(E368*D368,1)</f>
        <v>254.3</v>
      </c>
      <c r="G368" s="22">
        <f>일위대가목록!F73</f>
        <v>1368</v>
      </c>
      <c r="H368" s="25">
        <f>TRUNC(G368*D368,1)</f>
        <v>12886.5</v>
      </c>
      <c r="I368" s="22">
        <f>일위대가목록!G73</f>
        <v>54</v>
      </c>
      <c r="J368" s="25">
        <f>TRUNC(I368*D368,1)</f>
        <v>508.6</v>
      </c>
      <c r="K368" s="22">
        <f t="shared" si="43"/>
        <v>1449</v>
      </c>
      <c r="L368" s="25">
        <f t="shared" si="43"/>
        <v>13649.4</v>
      </c>
      <c r="M368" s="19" t="s">
        <v>1051</v>
      </c>
      <c r="N368" s="1" t="s">
        <v>777</v>
      </c>
      <c r="O368" s="1" t="s">
        <v>1052</v>
      </c>
      <c r="P368" s="1" t="s">
        <v>63</v>
      </c>
      <c r="Q368" s="1" t="s">
        <v>64</v>
      </c>
      <c r="R368" s="1" t="s">
        <v>64</v>
      </c>
      <c r="AV368" s="1" t="s">
        <v>52</v>
      </c>
      <c r="AW368" s="1" t="s">
        <v>1053</v>
      </c>
      <c r="AX368" s="1" t="s">
        <v>52</v>
      </c>
      <c r="AY368" s="1" t="s">
        <v>52</v>
      </c>
      <c r="AZ368" s="1" t="s">
        <v>52</v>
      </c>
    </row>
    <row r="369" spans="1:52" ht="30" customHeight="1" x14ac:dyDescent="0.3">
      <c r="A369" s="19" t="s">
        <v>508</v>
      </c>
      <c r="B369" s="19" t="s">
        <v>52</v>
      </c>
      <c r="C369" s="19" t="s">
        <v>52</v>
      </c>
      <c r="D369" s="20"/>
      <c r="E369" s="22"/>
      <c r="F369" s="25">
        <f>TRUNC(SUMIF(N364:N368, N363, F364:F368),0)</f>
        <v>18268</v>
      </c>
      <c r="G369" s="22"/>
      <c r="H369" s="25">
        <f>TRUNC(SUMIF(N364:N368, N363, H364:H368),0)</f>
        <v>55901</v>
      </c>
      <c r="I369" s="22"/>
      <c r="J369" s="25">
        <f>TRUNC(SUMIF(N364:N368, N363, J364:J368),0)</f>
        <v>1535</v>
      </c>
      <c r="K369" s="22"/>
      <c r="L369" s="25">
        <f>F369+H369+J369</f>
        <v>75704</v>
      </c>
      <c r="M369" s="19" t="s">
        <v>52</v>
      </c>
      <c r="N369" s="1" t="s">
        <v>73</v>
      </c>
      <c r="O369" s="1" t="s">
        <v>73</v>
      </c>
      <c r="P369" s="1" t="s">
        <v>52</v>
      </c>
      <c r="Q369" s="1" t="s">
        <v>52</v>
      </c>
      <c r="R369" s="1" t="s">
        <v>52</v>
      </c>
      <c r="AV369" s="1" t="s">
        <v>52</v>
      </c>
      <c r="AW369" s="1" t="s">
        <v>52</v>
      </c>
      <c r="AX369" s="1" t="s">
        <v>52</v>
      </c>
      <c r="AY369" s="1" t="s">
        <v>52</v>
      </c>
      <c r="AZ369" s="1" t="s">
        <v>52</v>
      </c>
    </row>
    <row r="370" spans="1:52" ht="30" customHeight="1" x14ac:dyDescent="0.3">
      <c r="A370" s="20"/>
      <c r="B370" s="20"/>
      <c r="C370" s="20"/>
      <c r="D370" s="20"/>
      <c r="E370" s="22"/>
      <c r="F370" s="25"/>
      <c r="G370" s="22"/>
      <c r="H370" s="25"/>
      <c r="I370" s="22"/>
      <c r="J370" s="25"/>
      <c r="K370" s="22"/>
      <c r="L370" s="25"/>
      <c r="M370" s="20"/>
    </row>
    <row r="371" spans="1:52" ht="30" customHeight="1" x14ac:dyDescent="0.3">
      <c r="A371" s="16" t="s">
        <v>1054</v>
      </c>
      <c r="B371" s="17"/>
      <c r="C371" s="17"/>
      <c r="D371" s="17"/>
      <c r="E371" s="21"/>
      <c r="F371" s="24"/>
      <c r="G371" s="21"/>
      <c r="H371" s="24"/>
      <c r="I371" s="21"/>
      <c r="J371" s="24"/>
      <c r="K371" s="21"/>
      <c r="L371" s="24"/>
      <c r="M371" s="18"/>
      <c r="N371" s="1" t="s">
        <v>782</v>
      </c>
    </row>
    <row r="372" spans="1:52" ht="30" customHeight="1" x14ac:dyDescent="0.3">
      <c r="A372" s="19" t="s">
        <v>1055</v>
      </c>
      <c r="B372" s="19" t="s">
        <v>1056</v>
      </c>
      <c r="C372" s="19" t="s">
        <v>365</v>
      </c>
      <c r="D372" s="20">
        <v>1.1759999999999999</v>
      </c>
      <c r="E372" s="22">
        <f>단가대비표!O17</f>
        <v>950</v>
      </c>
      <c r="F372" s="25">
        <f>TRUNC(E372*D372,1)</f>
        <v>1117.2</v>
      </c>
      <c r="G372" s="22">
        <f>단가대비표!P17</f>
        <v>0</v>
      </c>
      <c r="H372" s="25">
        <f>TRUNC(G372*D372,1)</f>
        <v>0</v>
      </c>
      <c r="I372" s="22">
        <f>단가대비표!V17</f>
        <v>0</v>
      </c>
      <c r="J372" s="25">
        <f>TRUNC(I372*D372,1)</f>
        <v>0</v>
      </c>
      <c r="K372" s="22">
        <f t="shared" ref="K372:L376" si="44">TRUNC(E372+G372+I372,1)</f>
        <v>950</v>
      </c>
      <c r="L372" s="25">
        <f t="shared" si="44"/>
        <v>1117.2</v>
      </c>
      <c r="M372" s="19" t="s">
        <v>52</v>
      </c>
      <c r="N372" s="1" t="s">
        <v>782</v>
      </c>
      <c r="O372" s="1" t="s">
        <v>1057</v>
      </c>
      <c r="P372" s="1" t="s">
        <v>64</v>
      </c>
      <c r="Q372" s="1" t="s">
        <v>64</v>
      </c>
      <c r="R372" s="1" t="s">
        <v>63</v>
      </c>
      <c r="AV372" s="1" t="s">
        <v>52</v>
      </c>
      <c r="AW372" s="1" t="s">
        <v>1058</v>
      </c>
      <c r="AX372" s="1" t="s">
        <v>52</v>
      </c>
      <c r="AY372" s="1" t="s">
        <v>52</v>
      </c>
      <c r="AZ372" s="1" t="s">
        <v>52</v>
      </c>
    </row>
    <row r="373" spans="1:52" ht="30" customHeight="1" x14ac:dyDescent="0.3">
      <c r="A373" s="19" t="s">
        <v>1059</v>
      </c>
      <c r="B373" s="19" t="s">
        <v>1060</v>
      </c>
      <c r="C373" s="19" t="s">
        <v>68</v>
      </c>
      <c r="D373" s="20">
        <v>0.1</v>
      </c>
      <c r="E373" s="22">
        <f>일위대가목록!E74</f>
        <v>772</v>
      </c>
      <c r="F373" s="25">
        <f>TRUNC(E373*D373,1)</f>
        <v>77.2</v>
      </c>
      <c r="G373" s="22">
        <f>일위대가목록!F74</f>
        <v>4310</v>
      </c>
      <c r="H373" s="25">
        <f>TRUNC(G373*D373,1)</f>
        <v>431</v>
      </c>
      <c r="I373" s="22">
        <f>일위대가목록!G74</f>
        <v>0</v>
      </c>
      <c r="J373" s="25">
        <f>TRUNC(I373*D373,1)</f>
        <v>0</v>
      </c>
      <c r="K373" s="22">
        <f t="shared" si="44"/>
        <v>5082</v>
      </c>
      <c r="L373" s="25">
        <f t="shared" si="44"/>
        <v>508.2</v>
      </c>
      <c r="M373" s="19" t="s">
        <v>1061</v>
      </c>
      <c r="N373" s="1" t="s">
        <v>782</v>
      </c>
      <c r="O373" s="1" t="s">
        <v>1062</v>
      </c>
      <c r="P373" s="1" t="s">
        <v>63</v>
      </c>
      <c r="Q373" s="1" t="s">
        <v>64</v>
      </c>
      <c r="R373" s="1" t="s">
        <v>64</v>
      </c>
      <c r="AV373" s="1" t="s">
        <v>52</v>
      </c>
      <c r="AW373" s="1" t="s">
        <v>1063</v>
      </c>
      <c r="AX373" s="1" t="s">
        <v>52</v>
      </c>
      <c r="AY373" s="1" t="s">
        <v>52</v>
      </c>
      <c r="AZ373" s="1" t="s">
        <v>52</v>
      </c>
    </row>
    <row r="374" spans="1:52" ht="30" customHeight="1" x14ac:dyDescent="0.3">
      <c r="A374" s="19" t="s">
        <v>363</v>
      </c>
      <c r="B374" s="19" t="s">
        <v>1041</v>
      </c>
      <c r="C374" s="19" t="s">
        <v>365</v>
      </c>
      <c r="D374" s="20">
        <v>-5.6000000000000001E-2</v>
      </c>
      <c r="E374" s="22">
        <f>단가대비표!O11</f>
        <v>350</v>
      </c>
      <c r="F374" s="25">
        <f>TRUNC(E374*D374,1)</f>
        <v>-19.600000000000001</v>
      </c>
      <c r="G374" s="22">
        <f>단가대비표!P11</f>
        <v>0</v>
      </c>
      <c r="H374" s="25">
        <f>TRUNC(G374*D374,1)</f>
        <v>0</v>
      </c>
      <c r="I374" s="22">
        <f>단가대비표!V11</f>
        <v>0</v>
      </c>
      <c r="J374" s="25">
        <f>TRUNC(I374*D374,1)</f>
        <v>0</v>
      </c>
      <c r="K374" s="22">
        <f t="shared" si="44"/>
        <v>350</v>
      </c>
      <c r="L374" s="25">
        <f t="shared" si="44"/>
        <v>-19.600000000000001</v>
      </c>
      <c r="M374" s="19" t="s">
        <v>366</v>
      </c>
      <c r="N374" s="1" t="s">
        <v>782</v>
      </c>
      <c r="O374" s="1" t="s">
        <v>1042</v>
      </c>
      <c r="P374" s="1" t="s">
        <v>64</v>
      </c>
      <c r="Q374" s="1" t="s">
        <v>64</v>
      </c>
      <c r="R374" s="1" t="s">
        <v>63</v>
      </c>
      <c r="AV374" s="1" t="s">
        <v>52</v>
      </c>
      <c r="AW374" s="1" t="s">
        <v>1064</v>
      </c>
      <c r="AX374" s="1" t="s">
        <v>52</v>
      </c>
      <c r="AY374" s="1" t="s">
        <v>52</v>
      </c>
      <c r="AZ374" s="1" t="s">
        <v>52</v>
      </c>
    </row>
    <row r="375" spans="1:52" ht="30" customHeight="1" x14ac:dyDescent="0.3">
      <c r="A375" s="19" t="s">
        <v>1065</v>
      </c>
      <c r="B375" s="19" t="s">
        <v>1045</v>
      </c>
      <c r="C375" s="19" t="s">
        <v>365</v>
      </c>
      <c r="D375" s="20">
        <v>0.112</v>
      </c>
      <c r="E375" s="22">
        <f>일위대가목록!E75</f>
        <v>125</v>
      </c>
      <c r="F375" s="25">
        <f>TRUNC(E375*D375,1)</f>
        <v>14</v>
      </c>
      <c r="G375" s="22">
        <f>일위대가목록!F75</f>
        <v>4209</v>
      </c>
      <c r="H375" s="25">
        <f>TRUNC(G375*D375,1)</f>
        <v>471.4</v>
      </c>
      <c r="I375" s="22">
        <f>일위대가목록!G75</f>
        <v>210</v>
      </c>
      <c r="J375" s="25">
        <f>TRUNC(I375*D375,1)</f>
        <v>23.5</v>
      </c>
      <c r="K375" s="22">
        <f t="shared" si="44"/>
        <v>4544</v>
      </c>
      <c r="L375" s="25">
        <f t="shared" si="44"/>
        <v>508.9</v>
      </c>
      <c r="M375" s="19" t="s">
        <v>1066</v>
      </c>
      <c r="N375" s="1" t="s">
        <v>782</v>
      </c>
      <c r="O375" s="1" t="s">
        <v>1067</v>
      </c>
      <c r="P375" s="1" t="s">
        <v>63</v>
      </c>
      <c r="Q375" s="1" t="s">
        <v>64</v>
      </c>
      <c r="R375" s="1" t="s">
        <v>64</v>
      </c>
      <c r="AV375" s="1" t="s">
        <v>52</v>
      </c>
      <c r="AW375" s="1" t="s">
        <v>1068</v>
      </c>
      <c r="AX375" s="1" t="s">
        <v>52</v>
      </c>
      <c r="AY375" s="1" t="s">
        <v>52</v>
      </c>
      <c r="AZ375" s="1" t="s">
        <v>52</v>
      </c>
    </row>
    <row r="376" spans="1:52" ht="30" customHeight="1" x14ac:dyDescent="0.3">
      <c r="A376" s="19" t="s">
        <v>1069</v>
      </c>
      <c r="B376" s="19" t="s">
        <v>1050</v>
      </c>
      <c r="C376" s="19" t="s">
        <v>365</v>
      </c>
      <c r="D376" s="20">
        <v>1.1200000000000001</v>
      </c>
      <c r="E376" s="22">
        <f>일위대가목록!E76</f>
        <v>31</v>
      </c>
      <c r="F376" s="25">
        <f>TRUNC(E376*D376,1)</f>
        <v>34.700000000000003</v>
      </c>
      <c r="G376" s="22">
        <f>일위대가목록!F76</f>
        <v>1052</v>
      </c>
      <c r="H376" s="25">
        <f>TRUNC(G376*D376,1)</f>
        <v>1178.2</v>
      </c>
      <c r="I376" s="22">
        <f>일위대가목록!G76</f>
        <v>52</v>
      </c>
      <c r="J376" s="25">
        <f>TRUNC(I376*D376,1)</f>
        <v>58.2</v>
      </c>
      <c r="K376" s="22">
        <f t="shared" si="44"/>
        <v>1135</v>
      </c>
      <c r="L376" s="25">
        <f t="shared" si="44"/>
        <v>1271.0999999999999</v>
      </c>
      <c r="M376" s="19" t="s">
        <v>1070</v>
      </c>
      <c r="N376" s="1" t="s">
        <v>782</v>
      </c>
      <c r="O376" s="1" t="s">
        <v>1071</v>
      </c>
      <c r="P376" s="1" t="s">
        <v>63</v>
      </c>
      <c r="Q376" s="1" t="s">
        <v>64</v>
      </c>
      <c r="R376" s="1" t="s">
        <v>64</v>
      </c>
      <c r="AV376" s="1" t="s">
        <v>52</v>
      </c>
      <c r="AW376" s="1" t="s">
        <v>1072</v>
      </c>
      <c r="AX376" s="1" t="s">
        <v>52</v>
      </c>
      <c r="AY376" s="1" t="s">
        <v>52</v>
      </c>
      <c r="AZ376" s="1" t="s">
        <v>52</v>
      </c>
    </row>
    <row r="377" spans="1:52" ht="30" customHeight="1" x14ac:dyDescent="0.3">
      <c r="A377" s="19" t="s">
        <v>508</v>
      </c>
      <c r="B377" s="19" t="s">
        <v>52</v>
      </c>
      <c r="C377" s="19" t="s">
        <v>52</v>
      </c>
      <c r="D377" s="20"/>
      <c r="E377" s="22"/>
      <c r="F377" s="25">
        <f>TRUNC(SUMIF(N372:N376, N371, F372:F376),0)</f>
        <v>1223</v>
      </c>
      <c r="G377" s="22"/>
      <c r="H377" s="25">
        <f>TRUNC(SUMIF(N372:N376, N371, H372:H376),0)</f>
        <v>2080</v>
      </c>
      <c r="I377" s="22"/>
      <c r="J377" s="25">
        <f>TRUNC(SUMIF(N372:N376, N371, J372:J376),0)</f>
        <v>81</v>
      </c>
      <c r="K377" s="22"/>
      <c r="L377" s="25">
        <f>F377+H377+J377</f>
        <v>3384</v>
      </c>
      <c r="M377" s="19" t="s">
        <v>52</v>
      </c>
      <c r="N377" s="1" t="s">
        <v>73</v>
      </c>
      <c r="O377" s="1" t="s">
        <v>73</v>
      </c>
      <c r="P377" s="1" t="s">
        <v>52</v>
      </c>
      <c r="Q377" s="1" t="s">
        <v>52</v>
      </c>
      <c r="R377" s="1" t="s">
        <v>52</v>
      </c>
      <c r="AV377" s="1" t="s">
        <v>52</v>
      </c>
      <c r="AW377" s="1" t="s">
        <v>52</v>
      </c>
      <c r="AX377" s="1" t="s">
        <v>52</v>
      </c>
      <c r="AY377" s="1" t="s">
        <v>52</v>
      </c>
      <c r="AZ377" s="1" t="s">
        <v>52</v>
      </c>
    </row>
    <row r="378" spans="1:52" ht="30" customHeight="1" x14ac:dyDescent="0.3">
      <c r="A378" s="20"/>
      <c r="B378" s="20"/>
      <c r="C378" s="20"/>
      <c r="D378" s="20"/>
      <c r="E378" s="22"/>
      <c r="F378" s="25"/>
      <c r="G378" s="22"/>
      <c r="H378" s="25"/>
      <c r="I378" s="22"/>
      <c r="J378" s="25"/>
      <c r="K378" s="22"/>
      <c r="L378" s="25"/>
      <c r="M378" s="20"/>
    </row>
    <row r="379" spans="1:52" ht="30" customHeight="1" x14ac:dyDescent="0.3">
      <c r="A379" s="16" t="s">
        <v>1073</v>
      </c>
      <c r="B379" s="17"/>
      <c r="C379" s="17"/>
      <c r="D379" s="17"/>
      <c r="E379" s="21"/>
      <c r="F379" s="24"/>
      <c r="G379" s="21"/>
      <c r="H379" s="24"/>
      <c r="I379" s="21"/>
      <c r="J379" s="24"/>
      <c r="K379" s="21"/>
      <c r="L379" s="24"/>
      <c r="M379" s="18"/>
      <c r="N379" s="1" t="s">
        <v>786</v>
      </c>
    </row>
    <row r="380" spans="1:52" ht="30" customHeight="1" x14ac:dyDescent="0.3">
      <c r="A380" s="19" t="s">
        <v>1055</v>
      </c>
      <c r="B380" s="19" t="s">
        <v>1074</v>
      </c>
      <c r="C380" s="19" t="s">
        <v>365</v>
      </c>
      <c r="D380" s="20">
        <v>1.4279999999999999</v>
      </c>
      <c r="E380" s="22">
        <f>단가대비표!O18</f>
        <v>950</v>
      </c>
      <c r="F380" s="25">
        <f>TRUNC(E380*D380,1)</f>
        <v>1356.6</v>
      </c>
      <c r="G380" s="22">
        <f>단가대비표!P18</f>
        <v>0</v>
      </c>
      <c r="H380" s="25">
        <f>TRUNC(G380*D380,1)</f>
        <v>0</v>
      </c>
      <c r="I380" s="22">
        <f>단가대비표!V18</f>
        <v>0</v>
      </c>
      <c r="J380" s="25">
        <f>TRUNC(I380*D380,1)</f>
        <v>0</v>
      </c>
      <c r="K380" s="22">
        <f t="shared" ref="K380:L384" si="45">TRUNC(E380+G380+I380,1)</f>
        <v>950</v>
      </c>
      <c r="L380" s="25">
        <f t="shared" si="45"/>
        <v>1356.6</v>
      </c>
      <c r="M380" s="19" t="s">
        <v>52</v>
      </c>
      <c r="N380" s="1" t="s">
        <v>786</v>
      </c>
      <c r="O380" s="1" t="s">
        <v>1075</v>
      </c>
      <c r="P380" s="1" t="s">
        <v>64</v>
      </c>
      <c r="Q380" s="1" t="s">
        <v>64</v>
      </c>
      <c r="R380" s="1" t="s">
        <v>63</v>
      </c>
      <c r="AV380" s="1" t="s">
        <v>52</v>
      </c>
      <c r="AW380" s="1" t="s">
        <v>1076</v>
      </c>
      <c r="AX380" s="1" t="s">
        <v>52</v>
      </c>
      <c r="AY380" s="1" t="s">
        <v>52</v>
      </c>
      <c r="AZ380" s="1" t="s">
        <v>52</v>
      </c>
    </row>
    <row r="381" spans="1:52" ht="30" customHeight="1" x14ac:dyDescent="0.3">
      <c r="A381" s="19" t="s">
        <v>1059</v>
      </c>
      <c r="B381" s="19" t="s">
        <v>1060</v>
      </c>
      <c r="C381" s="19" t="s">
        <v>68</v>
      </c>
      <c r="D381" s="20">
        <v>0.12</v>
      </c>
      <c r="E381" s="22">
        <f>일위대가목록!E74</f>
        <v>772</v>
      </c>
      <c r="F381" s="25">
        <f>TRUNC(E381*D381,1)</f>
        <v>92.6</v>
      </c>
      <c r="G381" s="22">
        <f>일위대가목록!F74</f>
        <v>4310</v>
      </c>
      <c r="H381" s="25">
        <f>TRUNC(G381*D381,1)</f>
        <v>517.20000000000005</v>
      </c>
      <c r="I381" s="22">
        <f>일위대가목록!G74</f>
        <v>0</v>
      </c>
      <c r="J381" s="25">
        <f>TRUNC(I381*D381,1)</f>
        <v>0</v>
      </c>
      <c r="K381" s="22">
        <f t="shared" si="45"/>
        <v>5082</v>
      </c>
      <c r="L381" s="25">
        <f t="shared" si="45"/>
        <v>609.79999999999995</v>
      </c>
      <c r="M381" s="19" t="s">
        <v>1061</v>
      </c>
      <c r="N381" s="1" t="s">
        <v>786</v>
      </c>
      <c r="O381" s="1" t="s">
        <v>1062</v>
      </c>
      <c r="P381" s="1" t="s">
        <v>63</v>
      </c>
      <c r="Q381" s="1" t="s">
        <v>64</v>
      </c>
      <c r="R381" s="1" t="s">
        <v>64</v>
      </c>
      <c r="AV381" s="1" t="s">
        <v>52</v>
      </c>
      <c r="AW381" s="1" t="s">
        <v>1077</v>
      </c>
      <c r="AX381" s="1" t="s">
        <v>52</v>
      </c>
      <c r="AY381" s="1" t="s">
        <v>52</v>
      </c>
      <c r="AZ381" s="1" t="s">
        <v>52</v>
      </c>
    </row>
    <row r="382" spans="1:52" ht="30" customHeight="1" x14ac:dyDescent="0.3">
      <c r="A382" s="19" t="s">
        <v>363</v>
      </c>
      <c r="B382" s="19" t="s">
        <v>1041</v>
      </c>
      <c r="C382" s="19" t="s">
        <v>365</v>
      </c>
      <c r="D382" s="20">
        <v>-6.8000000000000005E-2</v>
      </c>
      <c r="E382" s="22">
        <f>단가대비표!O11</f>
        <v>350</v>
      </c>
      <c r="F382" s="25">
        <f>TRUNC(E382*D382,1)</f>
        <v>-23.8</v>
      </c>
      <c r="G382" s="22">
        <f>단가대비표!P11</f>
        <v>0</v>
      </c>
      <c r="H382" s="25">
        <f>TRUNC(G382*D382,1)</f>
        <v>0</v>
      </c>
      <c r="I382" s="22">
        <f>단가대비표!V11</f>
        <v>0</v>
      </c>
      <c r="J382" s="25">
        <f>TRUNC(I382*D382,1)</f>
        <v>0</v>
      </c>
      <c r="K382" s="22">
        <f t="shared" si="45"/>
        <v>350</v>
      </c>
      <c r="L382" s="25">
        <f t="shared" si="45"/>
        <v>-23.8</v>
      </c>
      <c r="M382" s="19" t="s">
        <v>366</v>
      </c>
      <c r="N382" s="1" t="s">
        <v>786</v>
      </c>
      <c r="O382" s="1" t="s">
        <v>1042</v>
      </c>
      <c r="P382" s="1" t="s">
        <v>64</v>
      </c>
      <c r="Q382" s="1" t="s">
        <v>64</v>
      </c>
      <c r="R382" s="1" t="s">
        <v>63</v>
      </c>
      <c r="AV382" s="1" t="s">
        <v>52</v>
      </c>
      <c r="AW382" s="1" t="s">
        <v>1078</v>
      </c>
      <c r="AX382" s="1" t="s">
        <v>52</v>
      </c>
      <c r="AY382" s="1" t="s">
        <v>52</v>
      </c>
      <c r="AZ382" s="1" t="s">
        <v>52</v>
      </c>
    </row>
    <row r="383" spans="1:52" ht="30" customHeight="1" x14ac:dyDescent="0.3">
      <c r="A383" s="19" t="s">
        <v>1065</v>
      </c>
      <c r="B383" s="19" t="s">
        <v>1045</v>
      </c>
      <c r="C383" s="19" t="s">
        <v>365</v>
      </c>
      <c r="D383" s="20">
        <v>0.13600000000000001</v>
      </c>
      <c r="E383" s="22">
        <f>일위대가목록!E75</f>
        <v>125</v>
      </c>
      <c r="F383" s="25">
        <f>TRUNC(E383*D383,1)</f>
        <v>17</v>
      </c>
      <c r="G383" s="22">
        <f>일위대가목록!F75</f>
        <v>4209</v>
      </c>
      <c r="H383" s="25">
        <f>TRUNC(G383*D383,1)</f>
        <v>572.4</v>
      </c>
      <c r="I383" s="22">
        <f>일위대가목록!G75</f>
        <v>210</v>
      </c>
      <c r="J383" s="25">
        <f>TRUNC(I383*D383,1)</f>
        <v>28.5</v>
      </c>
      <c r="K383" s="22">
        <f t="shared" si="45"/>
        <v>4544</v>
      </c>
      <c r="L383" s="25">
        <f t="shared" si="45"/>
        <v>617.9</v>
      </c>
      <c r="M383" s="19" t="s">
        <v>1066</v>
      </c>
      <c r="N383" s="1" t="s">
        <v>786</v>
      </c>
      <c r="O383" s="1" t="s">
        <v>1067</v>
      </c>
      <c r="P383" s="1" t="s">
        <v>63</v>
      </c>
      <c r="Q383" s="1" t="s">
        <v>64</v>
      </c>
      <c r="R383" s="1" t="s">
        <v>64</v>
      </c>
      <c r="AV383" s="1" t="s">
        <v>52</v>
      </c>
      <c r="AW383" s="1" t="s">
        <v>1079</v>
      </c>
      <c r="AX383" s="1" t="s">
        <v>52</v>
      </c>
      <c r="AY383" s="1" t="s">
        <v>52</v>
      </c>
      <c r="AZ383" s="1" t="s">
        <v>52</v>
      </c>
    </row>
    <row r="384" spans="1:52" ht="30" customHeight="1" x14ac:dyDescent="0.3">
      <c r="A384" s="19" t="s">
        <v>1069</v>
      </c>
      <c r="B384" s="19" t="s">
        <v>1050</v>
      </c>
      <c r="C384" s="19" t="s">
        <v>365</v>
      </c>
      <c r="D384" s="20">
        <v>1.36</v>
      </c>
      <c r="E384" s="22">
        <f>일위대가목록!E76</f>
        <v>31</v>
      </c>
      <c r="F384" s="25">
        <f>TRUNC(E384*D384,1)</f>
        <v>42.1</v>
      </c>
      <c r="G384" s="22">
        <f>일위대가목록!F76</f>
        <v>1052</v>
      </c>
      <c r="H384" s="25">
        <f>TRUNC(G384*D384,1)</f>
        <v>1430.7</v>
      </c>
      <c r="I384" s="22">
        <f>일위대가목록!G76</f>
        <v>52</v>
      </c>
      <c r="J384" s="25">
        <f>TRUNC(I384*D384,1)</f>
        <v>70.7</v>
      </c>
      <c r="K384" s="22">
        <f t="shared" si="45"/>
        <v>1135</v>
      </c>
      <c r="L384" s="25">
        <f t="shared" si="45"/>
        <v>1543.5</v>
      </c>
      <c r="M384" s="19" t="s">
        <v>1070</v>
      </c>
      <c r="N384" s="1" t="s">
        <v>786</v>
      </c>
      <c r="O384" s="1" t="s">
        <v>1071</v>
      </c>
      <c r="P384" s="1" t="s">
        <v>63</v>
      </c>
      <c r="Q384" s="1" t="s">
        <v>64</v>
      </c>
      <c r="R384" s="1" t="s">
        <v>64</v>
      </c>
      <c r="AV384" s="1" t="s">
        <v>52</v>
      </c>
      <c r="AW384" s="1" t="s">
        <v>1080</v>
      </c>
      <c r="AX384" s="1" t="s">
        <v>52</v>
      </c>
      <c r="AY384" s="1" t="s">
        <v>52</v>
      </c>
      <c r="AZ384" s="1" t="s">
        <v>52</v>
      </c>
    </row>
    <row r="385" spans="1:52" ht="30" customHeight="1" x14ac:dyDescent="0.3">
      <c r="A385" s="19" t="s">
        <v>508</v>
      </c>
      <c r="B385" s="19" t="s">
        <v>52</v>
      </c>
      <c r="C385" s="19" t="s">
        <v>52</v>
      </c>
      <c r="D385" s="20"/>
      <c r="E385" s="22"/>
      <c r="F385" s="25">
        <f>TRUNC(SUMIF(N380:N384, N379, F380:F384),0)</f>
        <v>1484</v>
      </c>
      <c r="G385" s="22"/>
      <c r="H385" s="25">
        <f>TRUNC(SUMIF(N380:N384, N379, H380:H384),0)</f>
        <v>2520</v>
      </c>
      <c r="I385" s="22"/>
      <c r="J385" s="25">
        <f>TRUNC(SUMIF(N380:N384, N379, J380:J384),0)</f>
        <v>99</v>
      </c>
      <c r="K385" s="22"/>
      <c r="L385" s="25">
        <f>F385+H385+J385</f>
        <v>4103</v>
      </c>
      <c r="M385" s="19" t="s">
        <v>52</v>
      </c>
      <c r="N385" s="1" t="s">
        <v>73</v>
      </c>
      <c r="O385" s="1" t="s">
        <v>73</v>
      </c>
      <c r="P385" s="1" t="s">
        <v>52</v>
      </c>
      <c r="Q385" s="1" t="s">
        <v>52</v>
      </c>
      <c r="R385" s="1" t="s">
        <v>52</v>
      </c>
      <c r="AV385" s="1" t="s">
        <v>52</v>
      </c>
      <c r="AW385" s="1" t="s">
        <v>52</v>
      </c>
      <c r="AX385" s="1" t="s">
        <v>52</v>
      </c>
      <c r="AY385" s="1" t="s">
        <v>52</v>
      </c>
      <c r="AZ385" s="1" t="s">
        <v>52</v>
      </c>
    </row>
    <row r="386" spans="1:52" ht="30" customHeight="1" x14ac:dyDescent="0.3">
      <c r="A386" s="20"/>
      <c r="B386" s="20"/>
      <c r="C386" s="20"/>
      <c r="D386" s="20"/>
      <c r="E386" s="22"/>
      <c r="F386" s="25"/>
      <c r="G386" s="22"/>
      <c r="H386" s="25"/>
      <c r="I386" s="22"/>
      <c r="J386" s="25"/>
      <c r="K386" s="22"/>
      <c r="L386" s="25"/>
      <c r="M386" s="20"/>
    </row>
    <row r="387" spans="1:52" ht="30" customHeight="1" x14ac:dyDescent="0.3">
      <c r="A387" s="16" t="s">
        <v>1081</v>
      </c>
      <c r="B387" s="17"/>
      <c r="C387" s="17"/>
      <c r="D387" s="17"/>
      <c r="E387" s="21"/>
      <c r="F387" s="24"/>
      <c r="G387" s="21"/>
      <c r="H387" s="24"/>
      <c r="I387" s="21"/>
      <c r="J387" s="24"/>
      <c r="K387" s="21"/>
      <c r="L387" s="24"/>
      <c r="M387" s="18"/>
      <c r="N387" s="1" t="s">
        <v>791</v>
      </c>
    </row>
    <row r="388" spans="1:52" ht="30" customHeight="1" x14ac:dyDescent="0.3">
      <c r="A388" s="19" t="s">
        <v>1082</v>
      </c>
      <c r="B388" s="19" t="s">
        <v>1083</v>
      </c>
      <c r="C388" s="19" t="s">
        <v>68</v>
      </c>
      <c r="D388" s="20">
        <v>0.03</v>
      </c>
      <c r="E388" s="22">
        <f>일위대가목록!E77</f>
        <v>20906</v>
      </c>
      <c r="F388" s="25">
        <f>TRUNC(E388*D388,1)</f>
        <v>627.1</v>
      </c>
      <c r="G388" s="22">
        <f>일위대가목록!F77</f>
        <v>132116</v>
      </c>
      <c r="H388" s="25">
        <f>TRUNC(G388*D388,1)</f>
        <v>3963.4</v>
      </c>
      <c r="I388" s="22">
        <f>일위대가목록!G77</f>
        <v>4910</v>
      </c>
      <c r="J388" s="25">
        <f>TRUNC(I388*D388,1)</f>
        <v>147.30000000000001</v>
      </c>
      <c r="K388" s="22">
        <f>TRUNC(E388+G388+I388,1)</f>
        <v>157932</v>
      </c>
      <c r="L388" s="25">
        <f>TRUNC(F388+H388+J388,1)</f>
        <v>4737.8</v>
      </c>
      <c r="M388" s="19" t="s">
        <v>1084</v>
      </c>
      <c r="N388" s="1" t="s">
        <v>791</v>
      </c>
      <c r="O388" s="1" t="s">
        <v>1085</v>
      </c>
      <c r="P388" s="1" t="s">
        <v>63</v>
      </c>
      <c r="Q388" s="1" t="s">
        <v>64</v>
      </c>
      <c r="R388" s="1" t="s">
        <v>64</v>
      </c>
      <c r="AV388" s="1" t="s">
        <v>52</v>
      </c>
      <c r="AW388" s="1" t="s">
        <v>1086</v>
      </c>
      <c r="AX388" s="1" t="s">
        <v>52</v>
      </c>
      <c r="AY388" s="1" t="s">
        <v>52</v>
      </c>
      <c r="AZ388" s="1" t="s">
        <v>52</v>
      </c>
    </row>
    <row r="389" spans="1:52" ht="30" customHeight="1" x14ac:dyDescent="0.3">
      <c r="A389" s="19" t="s">
        <v>508</v>
      </c>
      <c r="B389" s="19" t="s">
        <v>52</v>
      </c>
      <c r="C389" s="19" t="s">
        <v>52</v>
      </c>
      <c r="D389" s="20"/>
      <c r="E389" s="22"/>
      <c r="F389" s="25">
        <f>TRUNC(SUMIF(N388:N388, N387, F388:F388),0)</f>
        <v>627</v>
      </c>
      <c r="G389" s="22"/>
      <c r="H389" s="25">
        <f>TRUNC(SUMIF(N388:N388, N387, H388:H388),0)</f>
        <v>3963</v>
      </c>
      <c r="I389" s="22"/>
      <c r="J389" s="25">
        <f>TRUNC(SUMIF(N388:N388, N387, J388:J388),0)</f>
        <v>147</v>
      </c>
      <c r="K389" s="22"/>
      <c r="L389" s="25">
        <f>F389+H389+J389</f>
        <v>4737</v>
      </c>
      <c r="M389" s="19" t="s">
        <v>52</v>
      </c>
      <c r="N389" s="1" t="s">
        <v>73</v>
      </c>
      <c r="O389" s="1" t="s">
        <v>73</v>
      </c>
      <c r="P389" s="1" t="s">
        <v>52</v>
      </c>
      <c r="Q389" s="1" t="s">
        <v>52</v>
      </c>
      <c r="R389" s="1" t="s">
        <v>52</v>
      </c>
      <c r="AV389" s="1" t="s">
        <v>52</v>
      </c>
      <c r="AW389" s="1" t="s">
        <v>52</v>
      </c>
      <c r="AX389" s="1" t="s">
        <v>52</v>
      </c>
      <c r="AY389" s="1" t="s">
        <v>52</v>
      </c>
      <c r="AZ389" s="1" t="s">
        <v>52</v>
      </c>
    </row>
    <row r="390" spans="1:52" ht="30" customHeight="1" x14ac:dyDescent="0.3">
      <c r="A390" s="20"/>
      <c r="B390" s="20"/>
      <c r="C390" s="20"/>
      <c r="D390" s="20"/>
      <c r="E390" s="22"/>
      <c r="F390" s="25"/>
      <c r="G390" s="22"/>
      <c r="H390" s="25"/>
      <c r="I390" s="22"/>
      <c r="J390" s="25"/>
      <c r="K390" s="22"/>
      <c r="L390" s="25"/>
      <c r="M390" s="20"/>
    </row>
    <row r="391" spans="1:52" ht="30" customHeight="1" x14ac:dyDescent="0.3">
      <c r="A391" s="16" t="s">
        <v>1087</v>
      </c>
      <c r="B391" s="17"/>
      <c r="C391" s="17"/>
      <c r="D391" s="17"/>
      <c r="E391" s="21"/>
      <c r="F391" s="24"/>
      <c r="G391" s="21"/>
      <c r="H391" s="24"/>
      <c r="I391" s="21"/>
      <c r="J391" s="24"/>
      <c r="K391" s="21"/>
      <c r="L391" s="24"/>
      <c r="M391" s="18"/>
      <c r="N391" s="1" t="s">
        <v>1039</v>
      </c>
    </row>
    <row r="392" spans="1:52" ht="30" customHeight="1" x14ac:dyDescent="0.3">
      <c r="A392" s="19" t="s">
        <v>1089</v>
      </c>
      <c r="B392" s="19" t="s">
        <v>1090</v>
      </c>
      <c r="C392" s="19" t="s">
        <v>520</v>
      </c>
      <c r="D392" s="20">
        <v>0.44</v>
      </c>
      <c r="E392" s="22">
        <f>단가대비표!O48</f>
        <v>4344</v>
      </c>
      <c r="F392" s="25">
        <f t="shared" ref="F392:F397" si="46">TRUNC(E392*D392,1)</f>
        <v>1911.3</v>
      </c>
      <c r="G392" s="22">
        <f>단가대비표!P48</f>
        <v>0</v>
      </c>
      <c r="H392" s="25">
        <f t="shared" ref="H392:H397" si="47">TRUNC(G392*D392,1)</f>
        <v>0</v>
      </c>
      <c r="I392" s="22">
        <f>단가대비표!V48</f>
        <v>0</v>
      </c>
      <c r="J392" s="25">
        <f t="shared" ref="J392:J397" si="48">TRUNC(I392*D392,1)</f>
        <v>0</v>
      </c>
      <c r="K392" s="22">
        <f t="shared" ref="K392:L397" si="49">TRUNC(E392+G392+I392,1)</f>
        <v>4344</v>
      </c>
      <c r="L392" s="25">
        <f t="shared" si="49"/>
        <v>1911.3</v>
      </c>
      <c r="M392" s="19" t="s">
        <v>52</v>
      </c>
      <c r="N392" s="1" t="s">
        <v>1039</v>
      </c>
      <c r="O392" s="1" t="s">
        <v>1091</v>
      </c>
      <c r="P392" s="1" t="s">
        <v>64</v>
      </c>
      <c r="Q392" s="1" t="s">
        <v>64</v>
      </c>
      <c r="R392" s="1" t="s">
        <v>63</v>
      </c>
      <c r="AV392" s="1" t="s">
        <v>52</v>
      </c>
      <c r="AW392" s="1" t="s">
        <v>1092</v>
      </c>
      <c r="AX392" s="1" t="s">
        <v>52</v>
      </c>
      <c r="AY392" s="1" t="s">
        <v>52</v>
      </c>
      <c r="AZ392" s="1" t="s">
        <v>52</v>
      </c>
    </row>
    <row r="393" spans="1:52" ht="30" customHeight="1" x14ac:dyDescent="0.3">
      <c r="A393" s="19" t="s">
        <v>1093</v>
      </c>
      <c r="B393" s="19" t="s">
        <v>1094</v>
      </c>
      <c r="C393" s="19" t="s">
        <v>520</v>
      </c>
      <c r="D393" s="20">
        <v>0.22600000000000001</v>
      </c>
      <c r="E393" s="22">
        <f>단가대비표!O47</f>
        <v>8125</v>
      </c>
      <c r="F393" s="25">
        <f t="shared" si="46"/>
        <v>1836.2</v>
      </c>
      <c r="G393" s="22">
        <f>단가대비표!P47</f>
        <v>0</v>
      </c>
      <c r="H393" s="25">
        <f t="shared" si="47"/>
        <v>0</v>
      </c>
      <c r="I393" s="22">
        <f>단가대비표!V47</f>
        <v>0</v>
      </c>
      <c r="J393" s="25">
        <f t="shared" si="48"/>
        <v>0</v>
      </c>
      <c r="K393" s="22">
        <f t="shared" si="49"/>
        <v>8125</v>
      </c>
      <c r="L393" s="25">
        <f t="shared" si="49"/>
        <v>1836.2</v>
      </c>
      <c r="M393" s="19" t="s">
        <v>52</v>
      </c>
      <c r="N393" s="1" t="s">
        <v>1039</v>
      </c>
      <c r="O393" s="1" t="s">
        <v>1095</v>
      </c>
      <c r="P393" s="1" t="s">
        <v>64</v>
      </c>
      <c r="Q393" s="1" t="s">
        <v>64</v>
      </c>
      <c r="R393" s="1" t="s">
        <v>63</v>
      </c>
      <c r="AV393" s="1" t="s">
        <v>52</v>
      </c>
      <c r="AW393" s="1" t="s">
        <v>1096</v>
      </c>
      <c r="AX393" s="1" t="s">
        <v>52</v>
      </c>
      <c r="AY393" s="1" t="s">
        <v>52</v>
      </c>
      <c r="AZ393" s="1" t="s">
        <v>52</v>
      </c>
    </row>
    <row r="394" spans="1:52" ht="30" customHeight="1" x14ac:dyDescent="0.3">
      <c r="A394" s="19" t="s">
        <v>895</v>
      </c>
      <c r="B394" s="19" t="s">
        <v>896</v>
      </c>
      <c r="C394" s="19" t="s">
        <v>520</v>
      </c>
      <c r="D394" s="20">
        <v>6.8000000000000005E-2</v>
      </c>
      <c r="E394" s="22">
        <f>단가대비표!O55</f>
        <v>3494.44</v>
      </c>
      <c r="F394" s="25">
        <f t="shared" si="46"/>
        <v>237.6</v>
      </c>
      <c r="G394" s="22">
        <f>단가대비표!P55</f>
        <v>0</v>
      </c>
      <c r="H394" s="25">
        <f t="shared" si="47"/>
        <v>0</v>
      </c>
      <c r="I394" s="22">
        <f>단가대비표!V55</f>
        <v>0</v>
      </c>
      <c r="J394" s="25">
        <f t="shared" si="48"/>
        <v>0</v>
      </c>
      <c r="K394" s="22">
        <f t="shared" si="49"/>
        <v>3494.4</v>
      </c>
      <c r="L394" s="25">
        <f t="shared" si="49"/>
        <v>237.6</v>
      </c>
      <c r="M394" s="19" t="s">
        <v>52</v>
      </c>
      <c r="N394" s="1" t="s">
        <v>1039</v>
      </c>
      <c r="O394" s="1" t="s">
        <v>897</v>
      </c>
      <c r="P394" s="1" t="s">
        <v>64</v>
      </c>
      <c r="Q394" s="1" t="s">
        <v>64</v>
      </c>
      <c r="R394" s="1" t="s">
        <v>63</v>
      </c>
      <c r="AV394" s="1" t="s">
        <v>52</v>
      </c>
      <c r="AW394" s="1" t="s">
        <v>1097</v>
      </c>
      <c r="AX394" s="1" t="s">
        <v>52</v>
      </c>
      <c r="AY394" s="1" t="s">
        <v>52</v>
      </c>
      <c r="AZ394" s="1" t="s">
        <v>52</v>
      </c>
    </row>
    <row r="395" spans="1:52" ht="30" customHeight="1" x14ac:dyDescent="0.3">
      <c r="A395" s="19" t="s">
        <v>900</v>
      </c>
      <c r="B395" s="19" t="s">
        <v>512</v>
      </c>
      <c r="C395" s="19" t="s">
        <v>513</v>
      </c>
      <c r="D395" s="20">
        <v>0.06</v>
      </c>
      <c r="E395" s="22">
        <f>단가대비표!O86</f>
        <v>0</v>
      </c>
      <c r="F395" s="25">
        <f t="shared" si="46"/>
        <v>0</v>
      </c>
      <c r="G395" s="22">
        <f>단가대비표!P86</f>
        <v>253409</v>
      </c>
      <c r="H395" s="25">
        <f t="shared" si="47"/>
        <v>15204.5</v>
      </c>
      <c r="I395" s="22">
        <f>단가대비표!V86</f>
        <v>0</v>
      </c>
      <c r="J395" s="25">
        <f t="shared" si="48"/>
        <v>0</v>
      </c>
      <c r="K395" s="22">
        <f t="shared" si="49"/>
        <v>253409</v>
      </c>
      <c r="L395" s="25">
        <f t="shared" si="49"/>
        <v>15204.5</v>
      </c>
      <c r="M395" s="19" t="s">
        <v>52</v>
      </c>
      <c r="N395" s="1" t="s">
        <v>1039</v>
      </c>
      <c r="O395" s="1" t="s">
        <v>901</v>
      </c>
      <c r="P395" s="1" t="s">
        <v>64</v>
      </c>
      <c r="Q395" s="1" t="s">
        <v>64</v>
      </c>
      <c r="R395" s="1" t="s">
        <v>63</v>
      </c>
      <c r="V395">
        <v>1</v>
      </c>
      <c r="AV395" s="1" t="s">
        <v>52</v>
      </c>
      <c r="AW395" s="1" t="s">
        <v>1098</v>
      </c>
      <c r="AX395" s="1" t="s">
        <v>52</v>
      </c>
      <c r="AY395" s="1" t="s">
        <v>52</v>
      </c>
      <c r="AZ395" s="1" t="s">
        <v>52</v>
      </c>
    </row>
    <row r="396" spans="1:52" ht="30" customHeight="1" x14ac:dyDescent="0.3">
      <c r="A396" s="19" t="s">
        <v>511</v>
      </c>
      <c r="B396" s="19" t="s">
        <v>512</v>
      </c>
      <c r="C396" s="19" t="s">
        <v>513</v>
      </c>
      <c r="D396" s="20">
        <v>1.2E-2</v>
      </c>
      <c r="E396" s="22">
        <f>단가대비표!O75</f>
        <v>0</v>
      </c>
      <c r="F396" s="25">
        <f t="shared" si="46"/>
        <v>0</v>
      </c>
      <c r="G396" s="22">
        <f>단가대비표!P75</f>
        <v>169804</v>
      </c>
      <c r="H396" s="25">
        <f t="shared" si="47"/>
        <v>2037.6</v>
      </c>
      <c r="I396" s="22">
        <f>단가대비표!V75</f>
        <v>0</v>
      </c>
      <c r="J396" s="25">
        <f t="shared" si="48"/>
        <v>0</v>
      </c>
      <c r="K396" s="22">
        <f t="shared" si="49"/>
        <v>169804</v>
      </c>
      <c r="L396" s="25">
        <f t="shared" si="49"/>
        <v>2037.6</v>
      </c>
      <c r="M396" s="19" t="s">
        <v>52</v>
      </c>
      <c r="N396" s="1" t="s">
        <v>1039</v>
      </c>
      <c r="O396" s="1" t="s">
        <v>514</v>
      </c>
      <c r="P396" s="1" t="s">
        <v>64</v>
      </c>
      <c r="Q396" s="1" t="s">
        <v>64</v>
      </c>
      <c r="R396" s="1" t="s">
        <v>63</v>
      </c>
      <c r="V396">
        <v>1</v>
      </c>
      <c r="AV396" s="1" t="s">
        <v>52</v>
      </c>
      <c r="AW396" s="1" t="s">
        <v>1099</v>
      </c>
      <c r="AX396" s="1" t="s">
        <v>52</v>
      </c>
      <c r="AY396" s="1" t="s">
        <v>52</v>
      </c>
      <c r="AZ396" s="1" t="s">
        <v>52</v>
      </c>
    </row>
    <row r="397" spans="1:52" ht="30" customHeight="1" x14ac:dyDescent="0.3">
      <c r="A397" s="19" t="s">
        <v>904</v>
      </c>
      <c r="B397" s="19" t="s">
        <v>843</v>
      </c>
      <c r="C397" s="19" t="s">
        <v>436</v>
      </c>
      <c r="D397" s="20">
        <v>1</v>
      </c>
      <c r="E397" s="22">
        <f>TRUNC(SUMIF(V392:V397, RIGHTB(O397, 1), H392:H397)*U397, 2)</f>
        <v>344.84</v>
      </c>
      <c r="F397" s="25">
        <f t="shared" si="46"/>
        <v>344.8</v>
      </c>
      <c r="G397" s="22">
        <v>0</v>
      </c>
      <c r="H397" s="25">
        <f t="shared" si="47"/>
        <v>0</v>
      </c>
      <c r="I397" s="22">
        <v>0</v>
      </c>
      <c r="J397" s="25">
        <f t="shared" si="48"/>
        <v>0</v>
      </c>
      <c r="K397" s="22">
        <f t="shared" si="49"/>
        <v>344.8</v>
      </c>
      <c r="L397" s="25">
        <f t="shared" si="49"/>
        <v>344.8</v>
      </c>
      <c r="M397" s="19" t="s">
        <v>52</v>
      </c>
      <c r="N397" s="1" t="s">
        <v>1039</v>
      </c>
      <c r="O397" s="1" t="s">
        <v>441</v>
      </c>
      <c r="P397" s="1" t="s">
        <v>64</v>
      </c>
      <c r="Q397" s="1" t="s">
        <v>64</v>
      </c>
      <c r="R397" s="1" t="s">
        <v>64</v>
      </c>
      <c r="S397">
        <v>1</v>
      </c>
      <c r="T397">
        <v>0</v>
      </c>
      <c r="U397">
        <v>0.02</v>
      </c>
      <c r="AV397" s="1" t="s">
        <v>52</v>
      </c>
      <c r="AW397" s="1" t="s">
        <v>1100</v>
      </c>
      <c r="AX397" s="1" t="s">
        <v>52</v>
      </c>
      <c r="AY397" s="1" t="s">
        <v>52</v>
      </c>
      <c r="AZ397" s="1" t="s">
        <v>52</v>
      </c>
    </row>
    <row r="398" spans="1:52" ht="30" customHeight="1" x14ac:dyDescent="0.3">
      <c r="A398" s="19" t="s">
        <v>508</v>
      </c>
      <c r="B398" s="19" t="s">
        <v>52</v>
      </c>
      <c r="C398" s="19" t="s">
        <v>52</v>
      </c>
      <c r="D398" s="20"/>
      <c r="E398" s="22"/>
      <c r="F398" s="25">
        <f>TRUNC(SUMIF(N392:N397, N391, F392:F397),0)</f>
        <v>4329</v>
      </c>
      <c r="G398" s="22"/>
      <c r="H398" s="25">
        <f>TRUNC(SUMIF(N392:N397, N391, H392:H397),0)</f>
        <v>17242</v>
      </c>
      <c r="I398" s="22"/>
      <c r="J398" s="25">
        <f>TRUNC(SUMIF(N392:N397, N391, J392:J397),0)</f>
        <v>0</v>
      </c>
      <c r="K398" s="22"/>
      <c r="L398" s="25">
        <f>F398+H398+J398</f>
        <v>21571</v>
      </c>
      <c r="M398" s="19" t="s">
        <v>52</v>
      </c>
      <c r="N398" s="1" t="s">
        <v>73</v>
      </c>
      <c r="O398" s="1" t="s">
        <v>73</v>
      </c>
      <c r="P398" s="1" t="s">
        <v>52</v>
      </c>
      <c r="Q398" s="1" t="s">
        <v>52</v>
      </c>
      <c r="R398" s="1" t="s">
        <v>52</v>
      </c>
      <c r="AV398" s="1" t="s">
        <v>52</v>
      </c>
      <c r="AW398" s="1" t="s">
        <v>52</v>
      </c>
      <c r="AX398" s="1" t="s">
        <v>52</v>
      </c>
      <c r="AY398" s="1" t="s">
        <v>52</v>
      </c>
      <c r="AZ398" s="1" t="s">
        <v>52</v>
      </c>
    </row>
    <row r="399" spans="1:52" ht="30" customHeight="1" x14ac:dyDescent="0.3">
      <c r="A399" s="20"/>
      <c r="B399" s="20"/>
      <c r="C399" s="20"/>
      <c r="D399" s="20"/>
      <c r="E399" s="22"/>
      <c r="F399" s="25"/>
      <c r="G399" s="22"/>
      <c r="H399" s="25"/>
      <c r="I399" s="22"/>
      <c r="J399" s="25"/>
      <c r="K399" s="22"/>
      <c r="L399" s="25"/>
      <c r="M399" s="20"/>
    </row>
    <row r="400" spans="1:52" ht="30" customHeight="1" x14ac:dyDescent="0.3">
      <c r="A400" s="16" t="s">
        <v>1101</v>
      </c>
      <c r="B400" s="17"/>
      <c r="C400" s="17"/>
      <c r="D400" s="17"/>
      <c r="E400" s="21"/>
      <c r="F400" s="24"/>
      <c r="G400" s="21"/>
      <c r="H400" s="24"/>
      <c r="I400" s="21"/>
      <c r="J400" s="24"/>
      <c r="K400" s="21"/>
      <c r="L400" s="24"/>
      <c r="M400" s="18"/>
      <c r="N400" s="1" t="s">
        <v>1047</v>
      </c>
    </row>
    <row r="401" spans="1:52" ht="30" customHeight="1" x14ac:dyDescent="0.3">
      <c r="A401" s="19" t="s">
        <v>667</v>
      </c>
      <c r="B401" s="19" t="s">
        <v>668</v>
      </c>
      <c r="C401" s="19" t="s">
        <v>365</v>
      </c>
      <c r="D401" s="20">
        <v>0.8</v>
      </c>
      <c r="E401" s="22">
        <f>일위대가목록!E58</f>
        <v>136</v>
      </c>
      <c r="F401" s="25">
        <f>TRUNC(E401*D401,1)</f>
        <v>108.8</v>
      </c>
      <c r="G401" s="22">
        <f>일위대가목록!F58</f>
        <v>6840</v>
      </c>
      <c r="H401" s="25">
        <f>TRUNC(G401*D401,1)</f>
        <v>5472</v>
      </c>
      <c r="I401" s="22">
        <f>일위대가목록!G58</f>
        <v>273</v>
      </c>
      <c r="J401" s="25">
        <f>TRUNC(I401*D401,1)</f>
        <v>218.4</v>
      </c>
      <c r="K401" s="22">
        <f>TRUNC(E401+G401+I401,1)</f>
        <v>7249</v>
      </c>
      <c r="L401" s="25">
        <f>TRUNC(F401+H401+J401,1)</f>
        <v>5799.2</v>
      </c>
      <c r="M401" s="19" t="s">
        <v>669</v>
      </c>
      <c r="N401" s="1" t="s">
        <v>1047</v>
      </c>
      <c r="O401" s="1" t="s">
        <v>670</v>
      </c>
      <c r="P401" s="1" t="s">
        <v>63</v>
      </c>
      <c r="Q401" s="1" t="s">
        <v>64</v>
      </c>
      <c r="R401" s="1" t="s">
        <v>64</v>
      </c>
      <c r="AV401" s="1" t="s">
        <v>52</v>
      </c>
      <c r="AW401" s="1" t="s">
        <v>1102</v>
      </c>
      <c r="AX401" s="1" t="s">
        <v>52</v>
      </c>
      <c r="AY401" s="1" t="s">
        <v>52</v>
      </c>
      <c r="AZ401" s="1" t="s">
        <v>52</v>
      </c>
    </row>
    <row r="402" spans="1:52" ht="30" customHeight="1" x14ac:dyDescent="0.3">
      <c r="A402" s="19" t="s">
        <v>508</v>
      </c>
      <c r="B402" s="19" t="s">
        <v>52</v>
      </c>
      <c r="C402" s="19" t="s">
        <v>52</v>
      </c>
      <c r="D402" s="20"/>
      <c r="E402" s="22"/>
      <c r="F402" s="25">
        <f>TRUNC(SUMIF(N401:N401, N400, F401:F401),0)</f>
        <v>108</v>
      </c>
      <c r="G402" s="22"/>
      <c r="H402" s="25">
        <f>TRUNC(SUMIF(N401:N401, N400, H401:H401),0)</f>
        <v>5472</v>
      </c>
      <c r="I402" s="22"/>
      <c r="J402" s="25">
        <f>TRUNC(SUMIF(N401:N401, N400, J401:J401),0)</f>
        <v>218</v>
      </c>
      <c r="K402" s="22"/>
      <c r="L402" s="25">
        <f>F402+H402+J402</f>
        <v>5798</v>
      </c>
      <c r="M402" s="19" t="s">
        <v>52</v>
      </c>
      <c r="N402" s="1" t="s">
        <v>73</v>
      </c>
      <c r="O402" s="1" t="s">
        <v>73</v>
      </c>
      <c r="P402" s="1" t="s">
        <v>52</v>
      </c>
      <c r="Q402" s="1" t="s">
        <v>52</v>
      </c>
      <c r="R402" s="1" t="s">
        <v>52</v>
      </c>
      <c r="AV402" s="1" t="s">
        <v>52</v>
      </c>
      <c r="AW402" s="1" t="s">
        <v>52</v>
      </c>
      <c r="AX402" s="1" t="s">
        <v>52</v>
      </c>
      <c r="AY402" s="1" t="s">
        <v>52</v>
      </c>
      <c r="AZ402" s="1" t="s">
        <v>52</v>
      </c>
    </row>
    <row r="403" spans="1:52" ht="30" customHeight="1" x14ac:dyDescent="0.3">
      <c r="A403" s="20"/>
      <c r="B403" s="20"/>
      <c r="C403" s="20"/>
      <c r="D403" s="20"/>
      <c r="E403" s="22"/>
      <c r="F403" s="25"/>
      <c r="G403" s="22"/>
      <c r="H403" s="25"/>
      <c r="I403" s="22"/>
      <c r="J403" s="25"/>
      <c r="K403" s="22"/>
      <c r="L403" s="25"/>
      <c r="M403" s="20"/>
    </row>
    <row r="404" spans="1:52" ht="30" customHeight="1" x14ac:dyDescent="0.3">
      <c r="A404" s="16" t="s">
        <v>1103</v>
      </c>
      <c r="B404" s="17"/>
      <c r="C404" s="17"/>
      <c r="D404" s="17"/>
      <c r="E404" s="21"/>
      <c r="F404" s="24"/>
      <c r="G404" s="21"/>
      <c r="H404" s="24"/>
      <c r="I404" s="21"/>
      <c r="J404" s="24"/>
      <c r="K404" s="21"/>
      <c r="L404" s="24"/>
      <c r="M404" s="18"/>
      <c r="N404" s="1" t="s">
        <v>1052</v>
      </c>
    </row>
    <row r="405" spans="1:52" ht="30" customHeight="1" x14ac:dyDescent="0.3">
      <c r="A405" s="19" t="s">
        <v>667</v>
      </c>
      <c r="B405" s="19" t="s">
        <v>668</v>
      </c>
      <c r="C405" s="19" t="s">
        <v>365</v>
      </c>
      <c r="D405" s="20">
        <v>0.2</v>
      </c>
      <c r="E405" s="22">
        <f>일위대가목록!E58</f>
        <v>136</v>
      </c>
      <c r="F405" s="25">
        <f>TRUNC(E405*D405,1)</f>
        <v>27.2</v>
      </c>
      <c r="G405" s="22">
        <f>일위대가목록!F58</f>
        <v>6840</v>
      </c>
      <c r="H405" s="25">
        <f>TRUNC(G405*D405,1)</f>
        <v>1368</v>
      </c>
      <c r="I405" s="22">
        <f>일위대가목록!G58</f>
        <v>273</v>
      </c>
      <c r="J405" s="25">
        <f>TRUNC(I405*D405,1)</f>
        <v>54.6</v>
      </c>
      <c r="K405" s="22">
        <f>TRUNC(E405+G405+I405,1)</f>
        <v>7249</v>
      </c>
      <c r="L405" s="25">
        <f>TRUNC(F405+H405+J405,1)</f>
        <v>1449.8</v>
      </c>
      <c r="M405" s="19" t="s">
        <v>669</v>
      </c>
      <c r="N405" s="1" t="s">
        <v>1052</v>
      </c>
      <c r="O405" s="1" t="s">
        <v>670</v>
      </c>
      <c r="P405" s="1" t="s">
        <v>63</v>
      </c>
      <c r="Q405" s="1" t="s">
        <v>64</v>
      </c>
      <c r="R405" s="1" t="s">
        <v>64</v>
      </c>
      <c r="AV405" s="1" t="s">
        <v>52</v>
      </c>
      <c r="AW405" s="1" t="s">
        <v>1104</v>
      </c>
      <c r="AX405" s="1" t="s">
        <v>52</v>
      </c>
      <c r="AY405" s="1" t="s">
        <v>52</v>
      </c>
      <c r="AZ405" s="1" t="s">
        <v>52</v>
      </c>
    </row>
    <row r="406" spans="1:52" ht="30" customHeight="1" x14ac:dyDescent="0.3">
      <c r="A406" s="19" t="s">
        <v>508</v>
      </c>
      <c r="B406" s="19" t="s">
        <v>52</v>
      </c>
      <c r="C406" s="19" t="s">
        <v>52</v>
      </c>
      <c r="D406" s="20"/>
      <c r="E406" s="22"/>
      <c r="F406" s="25">
        <f>TRUNC(SUMIF(N405:N405, N404, F405:F405),0)</f>
        <v>27</v>
      </c>
      <c r="G406" s="22"/>
      <c r="H406" s="25">
        <f>TRUNC(SUMIF(N405:N405, N404, H405:H405),0)</f>
        <v>1368</v>
      </c>
      <c r="I406" s="22"/>
      <c r="J406" s="25">
        <f>TRUNC(SUMIF(N405:N405, N404, J405:J405),0)</f>
        <v>54</v>
      </c>
      <c r="K406" s="22"/>
      <c r="L406" s="25">
        <f>F406+H406+J406</f>
        <v>1449</v>
      </c>
      <c r="M406" s="19" t="s">
        <v>52</v>
      </c>
      <c r="N406" s="1" t="s">
        <v>73</v>
      </c>
      <c r="O406" s="1" t="s">
        <v>73</v>
      </c>
      <c r="P406" s="1" t="s">
        <v>52</v>
      </c>
      <c r="Q406" s="1" t="s">
        <v>52</v>
      </c>
      <c r="R406" s="1" t="s">
        <v>52</v>
      </c>
      <c r="AV406" s="1" t="s">
        <v>52</v>
      </c>
      <c r="AW406" s="1" t="s">
        <v>52</v>
      </c>
      <c r="AX406" s="1" t="s">
        <v>52</v>
      </c>
      <c r="AY406" s="1" t="s">
        <v>52</v>
      </c>
      <c r="AZ406" s="1" t="s">
        <v>52</v>
      </c>
    </row>
    <row r="407" spans="1:52" ht="30" customHeight="1" x14ac:dyDescent="0.3">
      <c r="A407" s="20"/>
      <c r="B407" s="20"/>
      <c r="C407" s="20"/>
      <c r="D407" s="20"/>
      <c r="E407" s="22"/>
      <c r="F407" s="25"/>
      <c r="G407" s="22"/>
      <c r="H407" s="25"/>
      <c r="I407" s="22"/>
      <c r="J407" s="25"/>
      <c r="K407" s="22"/>
      <c r="L407" s="25"/>
      <c r="M407" s="20"/>
    </row>
    <row r="408" spans="1:52" ht="30" customHeight="1" x14ac:dyDescent="0.3">
      <c r="A408" s="16" t="s">
        <v>1105</v>
      </c>
      <c r="B408" s="17"/>
      <c r="C408" s="17"/>
      <c r="D408" s="17"/>
      <c r="E408" s="21"/>
      <c r="F408" s="24"/>
      <c r="G408" s="21"/>
      <c r="H408" s="24"/>
      <c r="I408" s="21"/>
      <c r="J408" s="24"/>
      <c r="K408" s="21"/>
      <c r="L408" s="24"/>
      <c r="M408" s="18"/>
      <c r="N408" s="1" t="s">
        <v>1062</v>
      </c>
    </row>
    <row r="409" spans="1:52" ht="30" customHeight="1" x14ac:dyDescent="0.3">
      <c r="A409" s="19" t="s">
        <v>1107</v>
      </c>
      <c r="B409" s="19" t="s">
        <v>1108</v>
      </c>
      <c r="C409" s="19" t="s">
        <v>594</v>
      </c>
      <c r="D409" s="20">
        <v>1</v>
      </c>
      <c r="E409" s="22">
        <f>일위대가목록!E78</f>
        <v>86</v>
      </c>
      <c r="F409" s="25">
        <f>TRUNC(E409*D409,1)</f>
        <v>86</v>
      </c>
      <c r="G409" s="22">
        <f>일위대가목록!F78</f>
        <v>4310</v>
      </c>
      <c r="H409" s="25">
        <f>TRUNC(G409*D409,1)</f>
        <v>4310</v>
      </c>
      <c r="I409" s="22">
        <f>일위대가목록!G78</f>
        <v>0</v>
      </c>
      <c r="J409" s="25">
        <f>TRUNC(I409*D409,1)</f>
        <v>0</v>
      </c>
      <c r="K409" s="22">
        <f>TRUNC(E409+G409+I409,1)</f>
        <v>4396</v>
      </c>
      <c r="L409" s="25">
        <f>TRUNC(F409+H409+J409,1)</f>
        <v>4396</v>
      </c>
      <c r="M409" s="19" t="s">
        <v>1109</v>
      </c>
      <c r="N409" s="1" t="s">
        <v>1062</v>
      </c>
      <c r="O409" s="1" t="s">
        <v>1110</v>
      </c>
      <c r="P409" s="1" t="s">
        <v>63</v>
      </c>
      <c r="Q409" s="1" t="s">
        <v>64</v>
      </c>
      <c r="R409" s="1" t="s">
        <v>64</v>
      </c>
      <c r="AV409" s="1" t="s">
        <v>52</v>
      </c>
      <c r="AW409" s="1" t="s">
        <v>1111</v>
      </c>
      <c r="AX409" s="1" t="s">
        <v>52</v>
      </c>
      <c r="AY409" s="1" t="s">
        <v>52</v>
      </c>
      <c r="AZ409" s="1" t="s">
        <v>52</v>
      </c>
    </row>
    <row r="410" spans="1:52" ht="30" customHeight="1" x14ac:dyDescent="0.3">
      <c r="A410" s="19" t="s">
        <v>1112</v>
      </c>
      <c r="B410" s="19" t="s">
        <v>1113</v>
      </c>
      <c r="C410" s="19" t="s">
        <v>594</v>
      </c>
      <c r="D410" s="20">
        <v>1</v>
      </c>
      <c r="E410" s="22">
        <f>일위대가목록!E79</f>
        <v>686</v>
      </c>
      <c r="F410" s="25">
        <f>TRUNC(E410*D410,1)</f>
        <v>686</v>
      </c>
      <c r="G410" s="22">
        <f>일위대가목록!F79</f>
        <v>0</v>
      </c>
      <c r="H410" s="25">
        <f>TRUNC(G410*D410,1)</f>
        <v>0</v>
      </c>
      <c r="I410" s="22">
        <f>일위대가목록!G79</f>
        <v>0</v>
      </c>
      <c r="J410" s="25">
        <f>TRUNC(I410*D410,1)</f>
        <v>0</v>
      </c>
      <c r="K410" s="22">
        <f>TRUNC(E410+G410+I410,1)</f>
        <v>686</v>
      </c>
      <c r="L410" s="25">
        <f>TRUNC(F410+H410+J410,1)</f>
        <v>686</v>
      </c>
      <c r="M410" s="19" t="s">
        <v>1114</v>
      </c>
      <c r="N410" s="1" t="s">
        <v>1062</v>
      </c>
      <c r="O410" s="1" t="s">
        <v>1115</v>
      </c>
      <c r="P410" s="1" t="s">
        <v>63</v>
      </c>
      <c r="Q410" s="1" t="s">
        <v>64</v>
      </c>
      <c r="R410" s="1" t="s">
        <v>64</v>
      </c>
      <c r="AV410" s="1" t="s">
        <v>52</v>
      </c>
      <c r="AW410" s="1" t="s">
        <v>1116</v>
      </c>
      <c r="AX410" s="1" t="s">
        <v>52</v>
      </c>
      <c r="AY410" s="1" t="s">
        <v>52</v>
      </c>
      <c r="AZ410" s="1" t="s">
        <v>52</v>
      </c>
    </row>
    <row r="411" spans="1:52" ht="30" customHeight="1" x14ac:dyDescent="0.3">
      <c r="A411" s="19" t="s">
        <v>508</v>
      </c>
      <c r="B411" s="19" t="s">
        <v>52</v>
      </c>
      <c r="C411" s="19" t="s">
        <v>52</v>
      </c>
      <c r="D411" s="20"/>
      <c r="E411" s="22"/>
      <c r="F411" s="25">
        <f>TRUNC(SUMIF(N409:N410, N408, F409:F410),0)</f>
        <v>772</v>
      </c>
      <c r="G411" s="22"/>
      <c r="H411" s="25">
        <f>TRUNC(SUMIF(N409:N410, N408, H409:H410),0)</f>
        <v>4310</v>
      </c>
      <c r="I411" s="22"/>
      <c r="J411" s="25">
        <f>TRUNC(SUMIF(N409:N410, N408, J409:J410),0)</f>
        <v>0</v>
      </c>
      <c r="K411" s="22"/>
      <c r="L411" s="25">
        <f>F411+H411+J411</f>
        <v>5082</v>
      </c>
      <c r="M411" s="19" t="s">
        <v>52</v>
      </c>
      <c r="N411" s="1" t="s">
        <v>73</v>
      </c>
      <c r="O411" s="1" t="s">
        <v>73</v>
      </c>
      <c r="P411" s="1" t="s">
        <v>52</v>
      </c>
      <c r="Q411" s="1" t="s">
        <v>52</v>
      </c>
      <c r="R411" s="1" t="s">
        <v>52</v>
      </c>
      <c r="AV411" s="1" t="s">
        <v>52</v>
      </c>
      <c r="AW411" s="1" t="s">
        <v>52</v>
      </c>
      <c r="AX411" s="1" t="s">
        <v>52</v>
      </c>
      <c r="AY411" s="1" t="s">
        <v>52</v>
      </c>
      <c r="AZ411" s="1" t="s">
        <v>52</v>
      </c>
    </row>
    <row r="412" spans="1:52" ht="30" customHeight="1" x14ac:dyDescent="0.3">
      <c r="A412" s="20"/>
      <c r="B412" s="20"/>
      <c r="C412" s="20"/>
      <c r="D412" s="20"/>
      <c r="E412" s="22"/>
      <c r="F412" s="25"/>
      <c r="G412" s="22"/>
      <c r="H412" s="25"/>
      <c r="I412" s="22"/>
      <c r="J412" s="25"/>
      <c r="K412" s="22"/>
      <c r="L412" s="25"/>
      <c r="M412" s="20"/>
    </row>
    <row r="413" spans="1:52" ht="30" customHeight="1" x14ac:dyDescent="0.3">
      <c r="A413" s="16" t="s">
        <v>1117</v>
      </c>
      <c r="B413" s="17"/>
      <c r="C413" s="17"/>
      <c r="D413" s="17"/>
      <c r="E413" s="21"/>
      <c r="F413" s="24"/>
      <c r="G413" s="21"/>
      <c r="H413" s="24"/>
      <c r="I413" s="21"/>
      <c r="J413" s="24"/>
      <c r="K413" s="21"/>
      <c r="L413" s="24"/>
      <c r="M413" s="18"/>
      <c r="N413" s="1" t="s">
        <v>1067</v>
      </c>
    </row>
    <row r="414" spans="1:52" ht="30" customHeight="1" x14ac:dyDescent="0.3">
      <c r="A414" s="19" t="s">
        <v>667</v>
      </c>
      <c r="B414" s="19" t="s">
        <v>1118</v>
      </c>
      <c r="C414" s="19" t="s">
        <v>365</v>
      </c>
      <c r="D414" s="20">
        <v>0.8</v>
      </c>
      <c r="E414" s="22">
        <f>일위대가목록!E80</f>
        <v>157</v>
      </c>
      <c r="F414" s="25">
        <f>TRUNC(E414*D414,1)</f>
        <v>125.6</v>
      </c>
      <c r="G414" s="22">
        <f>일위대가목록!F80</f>
        <v>5262</v>
      </c>
      <c r="H414" s="25">
        <f>TRUNC(G414*D414,1)</f>
        <v>4209.6000000000004</v>
      </c>
      <c r="I414" s="22">
        <f>일위대가목록!G80</f>
        <v>263</v>
      </c>
      <c r="J414" s="25">
        <f>TRUNC(I414*D414,1)</f>
        <v>210.4</v>
      </c>
      <c r="K414" s="22">
        <f>TRUNC(E414+G414+I414,1)</f>
        <v>5682</v>
      </c>
      <c r="L414" s="25">
        <f>TRUNC(F414+H414+J414,1)</f>
        <v>4545.6000000000004</v>
      </c>
      <c r="M414" s="19" t="s">
        <v>1119</v>
      </c>
      <c r="N414" s="1" t="s">
        <v>1067</v>
      </c>
      <c r="O414" s="1" t="s">
        <v>1120</v>
      </c>
      <c r="P414" s="1" t="s">
        <v>63</v>
      </c>
      <c r="Q414" s="1" t="s">
        <v>64</v>
      </c>
      <c r="R414" s="1" t="s">
        <v>64</v>
      </c>
      <c r="AV414" s="1" t="s">
        <v>52</v>
      </c>
      <c r="AW414" s="1" t="s">
        <v>1121</v>
      </c>
      <c r="AX414" s="1" t="s">
        <v>52</v>
      </c>
      <c r="AY414" s="1" t="s">
        <v>52</v>
      </c>
      <c r="AZ414" s="1" t="s">
        <v>52</v>
      </c>
    </row>
    <row r="415" spans="1:52" ht="30" customHeight="1" x14ac:dyDescent="0.3">
      <c r="A415" s="19" t="s">
        <v>508</v>
      </c>
      <c r="B415" s="19" t="s">
        <v>52</v>
      </c>
      <c r="C415" s="19" t="s">
        <v>52</v>
      </c>
      <c r="D415" s="20"/>
      <c r="E415" s="22"/>
      <c r="F415" s="25">
        <f>TRUNC(SUMIF(N414:N414, N413, F414:F414),0)</f>
        <v>125</v>
      </c>
      <c r="G415" s="22"/>
      <c r="H415" s="25">
        <f>TRUNC(SUMIF(N414:N414, N413, H414:H414),0)</f>
        <v>4209</v>
      </c>
      <c r="I415" s="22"/>
      <c r="J415" s="25">
        <f>TRUNC(SUMIF(N414:N414, N413, J414:J414),0)</f>
        <v>210</v>
      </c>
      <c r="K415" s="22"/>
      <c r="L415" s="25">
        <f>F415+H415+J415</f>
        <v>4544</v>
      </c>
      <c r="M415" s="19" t="s">
        <v>52</v>
      </c>
      <c r="N415" s="1" t="s">
        <v>73</v>
      </c>
      <c r="O415" s="1" t="s">
        <v>73</v>
      </c>
      <c r="P415" s="1" t="s">
        <v>52</v>
      </c>
      <c r="Q415" s="1" t="s">
        <v>52</v>
      </c>
      <c r="R415" s="1" t="s">
        <v>52</v>
      </c>
      <c r="AV415" s="1" t="s">
        <v>52</v>
      </c>
      <c r="AW415" s="1" t="s">
        <v>52</v>
      </c>
      <c r="AX415" s="1" t="s">
        <v>52</v>
      </c>
      <c r="AY415" s="1" t="s">
        <v>52</v>
      </c>
      <c r="AZ415" s="1" t="s">
        <v>52</v>
      </c>
    </row>
    <row r="416" spans="1:52" ht="30" customHeight="1" x14ac:dyDescent="0.3">
      <c r="A416" s="20"/>
      <c r="B416" s="20"/>
      <c r="C416" s="20"/>
      <c r="D416" s="20"/>
      <c r="E416" s="22"/>
      <c r="F416" s="25"/>
      <c r="G416" s="22"/>
      <c r="H416" s="25"/>
      <c r="I416" s="22"/>
      <c r="J416" s="25"/>
      <c r="K416" s="22"/>
      <c r="L416" s="25"/>
      <c r="M416" s="20"/>
    </row>
    <row r="417" spans="1:52" ht="30" customHeight="1" x14ac:dyDescent="0.3">
      <c r="A417" s="16" t="s">
        <v>1122</v>
      </c>
      <c r="B417" s="17"/>
      <c r="C417" s="17"/>
      <c r="D417" s="17"/>
      <c r="E417" s="21"/>
      <c r="F417" s="24"/>
      <c r="G417" s="21"/>
      <c r="H417" s="24"/>
      <c r="I417" s="21"/>
      <c r="J417" s="24"/>
      <c r="K417" s="21"/>
      <c r="L417" s="24"/>
      <c r="M417" s="18"/>
      <c r="N417" s="1" t="s">
        <v>1071</v>
      </c>
    </row>
    <row r="418" spans="1:52" ht="30" customHeight="1" x14ac:dyDescent="0.3">
      <c r="A418" s="19" t="s">
        <v>667</v>
      </c>
      <c r="B418" s="19" t="s">
        <v>1118</v>
      </c>
      <c r="C418" s="19" t="s">
        <v>365</v>
      </c>
      <c r="D418" s="20">
        <v>0.2</v>
      </c>
      <c r="E418" s="22">
        <f>일위대가목록!E80</f>
        <v>157</v>
      </c>
      <c r="F418" s="25">
        <f>TRUNC(E418*D418,1)</f>
        <v>31.4</v>
      </c>
      <c r="G418" s="22">
        <f>일위대가목록!F80</f>
        <v>5262</v>
      </c>
      <c r="H418" s="25">
        <f>TRUNC(G418*D418,1)</f>
        <v>1052.4000000000001</v>
      </c>
      <c r="I418" s="22">
        <f>일위대가목록!G80</f>
        <v>263</v>
      </c>
      <c r="J418" s="25">
        <f>TRUNC(I418*D418,1)</f>
        <v>52.6</v>
      </c>
      <c r="K418" s="22">
        <f>TRUNC(E418+G418+I418,1)</f>
        <v>5682</v>
      </c>
      <c r="L418" s="25">
        <f>TRUNC(F418+H418+J418,1)</f>
        <v>1136.4000000000001</v>
      </c>
      <c r="M418" s="19" t="s">
        <v>1119</v>
      </c>
      <c r="N418" s="1" t="s">
        <v>1071</v>
      </c>
      <c r="O418" s="1" t="s">
        <v>1120</v>
      </c>
      <c r="P418" s="1" t="s">
        <v>63</v>
      </c>
      <c r="Q418" s="1" t="s">
        <v>64</v>
      </c>
      <c r="R418" s="1" t="s">
        <v>64</v>
      </c>
      <c r="AV418" s="1" t="s">
        <v>52</v>
      </c>
      <c r="AW418" s="1" t="s">
        <v>1123</v>
      </c>
      <c r="AX418" s="1" t="s">
        <v>52</v>
      </c>
      <c r="AY418" s="1" t="s">
        <v>52</v>
      </c>
      <c r="AZ418" s="1" t="s">
        <v>52</v>
      </c>
    </row>
    <row r="419" spans="1:52" ht="30" customHeight="1" x14ac:dyDescent="0.3">
      <c r="A419" s="19" t="s">
        <v>508</v>
      </c>
      <c r="B419" s="19" t="s">
        <v>52</v>
      </c>
      <c r="C419" s="19" t="s">
        <v>52</v>
      </c>
      <c r="D419" s="20"/>
      <c r="E419" s="22"/>
      <c r="F419" s="25">
        <f>TRUNC(SUMIF(N418:N418, N417, F418:F418),0)</f>
        <v>31</v>
      </c>
      <c r="G419" s="22"/>
      <c r="H419" s="25">
        <f>TRUNC(SUMIF(N418:N418, N417, H418:H418),0)</f>
        <v>1052</v>
      </c>
      <c r="I419" s="22"/>
      <c r="J419" s="25">
        <f>TRUNC(SUMIF(N418:N418, N417, J418:J418),0)</f>
        <v>52</v>
      </c>
      <c r="K419" s="22"/>
      <c r="L419" s="25">
        <f>F419+H419+J419</f>
        <v>1135</v>
      </c>
      <c r="M419" s="19" t="s">
        <v>52</v>
      </c>
      <c r="N419" s="1" t="s">
        <v>73</v>
      </c>
      <c r="O419" s="1" t="s">
        <v>73</v>
      </c>
      <c r="P419" s="1" t="s">
        <v>52</v>
      </c>
      <c r="Q419" s="1" t="s">
        <v>52</v>
      </c>
      <c r="R419" s="1" t="s">
        <v>52</v>
      </c>
      <c r="AV419" s="1" t="s">
        <v>52</v>
      </c>
      <c r="AW419" s="1" t="s">
        <v>52</v>
      </c>
      <c r="AX419" s="1" t="s">
        <v>52</v>
      </c>
      <c r="AY419" s="1" t="s">
        <v>52</v>
      </c>
      <c r="AZ419" s="1" t="s">
        <v>52</v>
      </c>
    </row>
    <row r="420" spans="1:52" ht="30" customHeight="1" x14ac:dyDescent="0.3">
      <c r="A420" s="20"/>
      <c r="B420" s="20"/>
      <c r="C420" s="20"/>
      <c r="D420" s="20"/>
      <c r="E420" s="22"/>
      <c r="F420" s="25"/>
      <c r="G420" s="22"/>
      <c r="H420" s="25"/>
      <c r="I420" s="22"/>
      <c r="J420" s="25"/>
      <c r="K420" s="22"/>
      <c r="L420" s="25"/>
      <c r="M420" s="20"/>
    </row>
    <row r="421" spans="1:52" ht="30" customHeight="1" x14ac:dyDescent="0.3">
      <c r="A421" s="16" t="s">
        <v>1124</v>
      </c>
      <c r="B421" s="17"/>
      <c r="C421" s="17"/>
      <c r="D421" s="17"/>
      <c r="E421" s="21"/>
      <c r="F421" s="24"/>
      <c r="G421" s="21"/>
      <c r="H421" s="24"/>
      <c r="I421" s="21"/>
      <c r="J421" s="24"/>
      <c r="K421" s="21"/>
      <c r="L421" s="24"/>
      <c r="M421" s="18"/>
      <c r="N421" s="1" t="s">
        <v>1085</v>
      </c>
    </row>
    <row r="422" spans="1:52" ht="30" customHeight="1" x14ac:dyDescent="0.3">
      <c r="A422" s="19" t="s">
        <v>1125</v>
      </c>
      <c r="B422" s="19" t="s">
        <v>1126</v>
      </c>
      <c r="C422" s="19" t="s">
        <v>365</v>
      </c>
      <c r="D422" s="20">
        <v>19.860499999999998</v>
      </c>
      <c r="E422" s="22">
        <f>단가대비표!O19</f>
        <v>884</v>
      </c>
      <c r="F422" s="25">
        <f>TRUNC(E422*D422,1)</f>
        <v>17556.599999999999</v>
      </c>
      <c r="G422" s="22">
        <f>단가대비표!P19</f>
        <v>0</v>
      </c>
      <c r="H422" s="25">
        <f>TRUNC(G422*D422,1)</f>
        <v>0</v>
      </c>
      <c r="I422" s="22">
        <f>단가대비표!V19</f>
        <v>0</v>
      </c>
      <c r="J422" s="25">
        <f>TRUNC(I422*D422,1)</f>
        <v>0</v>
      </c>
      <c r="K422" s="22">
        <f t="shared" ref="K422:L426" si="50">TRUNC(E422+G422+I422,1)</f>
        <v>884</v>
      </c>
      <c r="L422" s="25">
        <f t="shared" si="50"/>
        <v>17556.599999999999</v>
      </c>
      <c r="M422" s="19" t="s">
        <v>52</v>
      </c>
      <c r="N422" s="1" t="s">
        <v>1085</v>
      </c>
      <c r="O422" s="1" t="s">
        <v>1127</v>
      </c>
      <c r="P422" s="1" t="s">
        <v>64</v>
      </c>
      <c r="Q422" s="1" t="s">
        <v>64</v>
      </c>
      <c r="R422" s="1" t="s">
        <v>63</v>
      </c>
      <c r="AV422" s="1" t="s">
        <v>52</v>
      </c>
      <c r="AW422" s="1" t="s">
        <v>1128</v>
      </c>
      <c r="AX422" s="1" t="s">
        <v>52</v>
      </c>
      <c r="AY422" s="1" t="s">
        <v>52</v>
      </c>
      <c r="AZ422" s="1" t="s">
        <v>52</v>
      </c>
    </row>
    <row r="423" spans="1:52" ht="30" customHeight="1" x14ac:dyDescent="0.3">
      <c r="A423" s="19" t="s">
        <v>363</v>
      </c>
      <c r="B423" s="19" t="s">
        <v>1041</v>
      </c>
      <c r="C423" s="19" t="s">
        <v>365</v>
      </c>
      <c r="D423" s="20">
        <v>-1.8055000000000001</v>
      </c>
      <c r="E423" s="22">
        <f>단가대비표!O11</f>
        <v>350</v>
      </c>
      <c r="F423" s="25">
        <f>TRUNC(E423*D423,1)</f>
        <v>-631.9</v>
      </c>
      <c r="G423" s="22">
        <f>단가대비표!P11</f>
        <v>0</v>
      </c>
      <c r="H423" s="25">
        <f>TRUNC(G423*D423,1)</f>
        <v>0</v>
      </c>
      <c r="I423" s="22">
        <f>단가대비표!V11</f>
        <v>0</v>
      </c>
      <c r="J423" s="25">
        <f>TRUNC(I423*D423,1)</f>
        <v>0</v>
      </c>
      <c r="K423" s="22">
        <f t="shared" si="50"/>
        <v>350</v>
      </c>
      <c r="L423" s="25">
        <f t="shared" si="50"/>
        <v>-631.9</v>
      </c>
      <c r="M423" s="19" t="s">
        <v>366</v>
      </c>
      <c r="N423" s="1" t="s">
        <v>1085</v>
      </c>
      <c r="O423" s="1" t="s">
        <v>1042</v>
      </c>
      <c r="P423" s="1" t="s">
        <v>64</v>
      </c>
      <c r="Q423" s="1" t="s">
        <v>64</v>
      </c>
      <c r="R423" s="1" t="s">
        <v>63</v>
      </c>
      <c r="AV423" s="1" t="s">
        <v>52</v>
      </c>
      <c r="AW423" s="1" t="s">
        <v>1129</v>
      </c>
      <c r="AX423" s="1" t="s">
        <v>52</v>
      </c>
      <c r="AY423" s="1" t="s">
        <v>52</v>
      </c>
      <c r="AZ423" s="1" t="s">
        <v>52</v>
      </c>
    </row>
    <row r="424" spans="1:52" ht="30" customHeight="1" x14ac:dyDescent="0.3">
      <c r="A424" s="19" t="s">
        <v>1059</v>
      </c>
      <c r="B424" s="19" t="s">
        <v>1060</v>
      </c>
      <c r="C424" s="19" t="s">
        <v>68</v>
      </c>
      <c r="D424" s="20">
        <v>2</v>
      </c>
      <c r="E424" s="22">
        <f>일위대가목록!E74</f>
        <v>772</v>
      </c>
      <c r="F424" s="25">
        <f>TRUNC(E424*D424,1)</f>
        <v>1544</v>
      </c>
      <c r="G424" s="22">
        <f>일위대가목록!F74</f>
        <v>4310</v>
      </c>
      <c r="H424" s="25">
        <f>TRUNC(G424*D424,1)</f>
        <v>8620</v>
      </c>
      <c r="I424" s="22">
        <f>일위대가목록!G74</f>
        <v>0</v>
      </c>
      <c r="J424" s="25">
        <f>TRUNC(I424*D424,1)</f>
        <v>0</v>
      </c>
      <c r="K424" s="22">
        <f t="shared" si="50"/>
        <v>5082</v>
      </c>
      <c r="L424" s="25">
        <f t="shared" si="50"/>
        <v>10164</v>
      </c>
      <c r="M424" s="19" t="s">
        <v>1061</v>
      </c>
      <c r="N424" s="1" t="s">
        <v>1085</v>
      </c>
      <c r="O424" s="1" t="s">
        <v>1062</v>
      </c>
      <c r="P424" s="1" t="s">
        <v>63</v>
      </c>
      <c r="Q424" s="1" t="s">
        <v>64</v>
      </c>
      <c r="R424" s="1" t="s">
        <v>64</v>
      </c>
      <c r="AV424" s="1" t="s">
        <v>52</v>
      </c>
      <c r="AW424" s="1" t="s">
        <v>1130</v>
      </c>
      <c r="AX424" s="1" t="s">
        <v>52</v>
      </c>
      <c r="AY424" s="1" t="s">
        <v>52</v>
      </c>
      <c r="AZ424" s="1" t="s">
        <v>52</v>
      </c>
    </row>
    <row r="425" spans="1:52" ht="30" customHeight="1" x14ac:dyDescent="0.3">
      <c r="A425" s="19" t="s">
        <v>1044</v>
      </c>
      <c r="B425" s="19" t="s">
        <v>1045</v>
      </c>
      <c r="C425" s="19" t="s">
        <v>365</v>
      </c>
      <c r="D425" s="20">
        <v>18.055</v>
      </c>
      <c r="E425" s="22">
        <f>일위대가목록!E72</f>
        <v>108</v>
      </c>
      <c r="F425" s="25">
        <f>TRUNC(E425*D425,1)</f>
        <v>1949.9</v>
      </c>
      <c r="G425" s="22">
        <f>일위대가목록!F72</f>
        <v>5472</v>
      </c>
      <c r="H425" s="25">
        <f>TRUNC(G425*D425,1)</f>
        <v>98796.9</v>
      </c>
      <c r="I425" s="22">
        <f>일위대가목록!G72</f>
        <v>218</v>
      </c>
      <c r="J425" s="25">
        <f>TRUNC(I425*D425,1)</f>
        <v>3935.9</v>
      </c>
      <c r="K425" s="22">
        <f t="shared" si="50"/>
        <v>5798</v>
      </c>
      <c r="L425" s="25">
        <f t="shared" si="50"/>
        <v>104682.7</v>
      </c>
      <c r="M425" s="19" t="s">
        <v>1046</v>
      </c>
      <c r="N425" s="1" t="s">
        <v>1085</v>
      </c>
      <c r="O425" s="1" t="s">
        <v>1047</v>
      </c>
      <c r="P425" s="1" t="s">
        <v>63</v>
      </c>
      <c r="Q425" s="1" t="s">
        <v>64</v>
      </c>
      <c r="R425" s="1" t="s">
        <v>64</v>
      </c>
      <c r="AV425" s="1" t="s">
        <v>52</v>
      </c>
      <c r="AW425" s="1" t="s">
        <v>1131</v>
      </c>
      <c r="AX425" s="1" t="s">
        <v>52</v>
      </c>
      <c r="AY425" s="1" t="s">
        <v>52</v>
      </c>
      <c r="AZ425" s="1" t="s">
        <v>52</v>
      </c>
    </row>
    <row r="426" spans="1:52" ht="30" customHeight="1" x14ac:dyDescent="0.3">
      <c r="A426" s="19" t="s">
        <v>1049</v>
      </c>
      <c r="B426" s="19" t="s">
        <v>1050</v>
      </c>
      <c r="C426" s="19" t="s">
        <v>365</v>
      </c>
      <c r="D426" s="20">
        <v>18.055</v>
      </c>
      <c r="E426" s="22">
        <f>일위대가목록!E73</f>
        <v>27</v>
      </c>
      <c r="F426" s="25">
        <f>TRUNC(E426*D426,1)</f>
        <v>487.4</v>
      </c>
      <c r="G426" s="22">
        <f>일위대가목록!F73</f>
        <v>1368</v>
      </c>
      <c r="H426" s="25">
        <f>TRUNC(G426*D426,1)</f>
        <v>24699.200000000001</v>
      </c>
      <c r="I426" s="22">
        <f>일위대가목록!G73</f>
        <v>54</v>
      </c>
      <c r="J426" s="25">
        <f>TRUNC(I426*D426,1)</f>
        <v>974.9</v>
      </c>
      <c r="K426" s="22">
        <f t="shared" si="50"/>
        <v>1449</v>
      </c>
      <c r="L426" s="25">
        <f t="shared" si="50"/>
        <v>26161.5</v>
      </c>
      <c r="M426" s="19" t="s">
        <v>1051</v>
      </c>
      <c r="N426" s="1" t="s">
        <v>1085</v>
      </c>
      <c r="O426" s="1" t="s">
        <v>1052</v>
      </c>
      <c r="P426" s="1" t="s">
        <v>63</v>
      </c>
      <c r="Q426" s="1" t="s">
        <v>64</v>
      </c>
      <c r="R426" s="1" t="s">
        <v>64</v>
      </c>
      <c r="AV426" s="1" t="s">
        <v>52</v>
      </c>
      <c r="AW426" s="1" t="s">
        <v>1132</v>
      </c>
      <c r="AX426" s="1" t="s">
        <v>52</v>
      </c>
      <c r="AY426" s="1" t="s">
        <v>52</v>
      </c>
      <c r="AZ426" s="1" t="s">
        <v>52</v>
      </c>
    </row>
    <row r="427" spans="1:52" ht="30" customHeight="1" x14ac:dyDescent="0.3">
      <c r="A427" s="19" t="s">
        <v>508</v>
      </c>
      <c r="B427" s="19" t="s">
        <v>52</v>
      </c>
      <c r="C427" s="19" t="s">
        <v>52</v>
      </c>
      <c r="D427" s="20"/>
      <c r="E427" s="22"/>
      <c r="F427" s="25">
        <f>TRUNC(SUMIF(N422:N426, N421, F422:F426),0)</f>
        <v>20906</v>
      </c>
      <c r="G427" s="22"/>
      <c r="H427" s="25">
        <f>TRUNC(SUMIF(N422:N426, N421, H422:H426),0)</f>
        <v>132116</v>
      </c>
      <c r="I427" s="22"/>
      <c r="J427" s="25">
        <f>TRUNC(SUMIF(N422:N426, N421, J422:J426),0)</f>
        <v>4910</v>
      </c>
      <c r="K427" s="22"/>
      <c r="L427" s="25">
        <f>F427+H427+J427</f>
        <v>157932</v>
      </c>
      <c r="M427" s="19" t="s">
        <v>52</v>
      </c>
      <c r="N427" s="1" t="s">
        <v>73</v>
      </c>
      <c r="O427" s="1" t="s">
        <v>73</v>
      </c>
      <c r="P427" s="1" t="s">
        <v>52</v>
      </c>
      <c r="Q427" s="1" t="s">
        <v>52</v>
      </c>
      <c r="R427" s="1" t="s">
        <v>52</v>
      </c>
      <c r="AV427" s="1" t="s">
        <v>52</v>
      </c>
      <c r="AW427" s="1" t="s">
        <v>52</v>
      </c>
      <c r="AX427" s="1" t="s">
        <v>52</v>
      </c>
      <c r="AY427" s="1" t="s">
        <v>52</v>
      </c>
      <c r="AZ427" s="1" t="s">
        <v>52</v>
      </c>
    </row>
    <row r="428" spans="1:52" ht="30" customHeight="1" x14ac:dyDescent="0.3">
      <c r="A428" s="20"/>
      <c r="B428" s="20"/>
      <c r="C428" s="20"/>
      <c r="D428" s="20"/>
      <c r="E428" s="22"/>
      <c r="F428" s="25"/>
      <c r="G428" s="22"/>
      <c r="H428" s="25"/>
      <c r="I428" s="22"/>
      <c r="J428" s="25"/>
      <c r="K428" s="22"/>
      <c r="L428" s="25"/>
      <c r="M428" s="20"/>
    </row>
    <row r="429" spans="1:52" ht="30" customHeight="1" x14ac:dyDescent="0.3">
      <c r="A429" s="16" t="s">
        <v>1133</v>
      </c>
      <c r="B429" s="17"/>
      <c r="C429" s="17"/>
      <c r="D429" s="17"/>
      <c r="E429" s="21"/>
      <c r="F429" s="24"/>
      <c r="G429" s="21"/>
      <c r="H429" s="24"/>
      <c r="I429" s="21"/>
      <c r="J429" s="24"/>
      <c r="K429" s="21"/>
      <c r="L429" s="24"/>
      <c r="M429" s="18"/>
      <c r="N429" s="1" t="s">
        <v>1110</v>
      </c>
    </row>
    <row r="430" spans="1:52" ht="30" customHeight="1" x14ac:dyDescent="0.3">
      <c r="A430" s="19" t="s">
        <v>900</v>
      </c>
      <c r="B430" s="19" t="s">
        <v>512</v>
      </c>
      <c r="C430" s="19" t="s">
        <v>513</v>
      </c>
      <c r="D430" s="20">
        <v>1.4999999999999999E-2</v>
      </c>
      <c r="E430" s="22">
        <f>단가대비표!O86</f>
        <v>0</v>
      </c>
      <c r="F430" s="25">
        <f>TRUNC(E430*D430,1)</f>
        <v>0</v>
      </c>
      <c r="G430" s="22">
        <f>단가대비표!P86</f>
        <v>253409</v>
      </c>
      <c r="H430" s="25">
        <f>TRUNC(G430*D430,1)</f>
        <v>3801.1</v>
      </c>
      <c r="I430" s="22">
        <f>단가대비표!V86</f>
        <v>0</v>
      </c>
      <c r="J430" s="25">
        <f>TRUNC(I430*D430,1)</f>
        <v>0</v>
      </c>
      <c r="K430" s="22">
        <f t="shared" ref="K430:L432" si="51">TRUNC(E430+G430+I430,1)</f>
        <v>253409</v>
      </c>
      <c r="L430" s="25">
        <f t="shared" si="51"/>
        <v>3801.1</v>
      </c>
      <c r="M430" s="19" t="s">
        <v>52</v>
      </c>
      <c r="N430" s="1" t="s">
        <v>1110</v>
      </c>
      <c r="O430" s="1" t="s">
        <v>901</v>
      </c>
      <c r="P430" s="1" t="s">
        <v>64</v>
      </c>
      <c r="Q430" s="1" t="s">
        <v>64</v>
      </c>
      <c r="R430" s="1" t="s">
        <v>63</v>
      </c>
      <c r="V430">
        <v>1</v>
      </c>
      <c r="AV430" s="1" t="s">
        <v>52</v>
      </c>
      <c r="AW430" s="1" t="s">
        <v>1134</v>
      </c>
      <c r="AX430" s="1" t="s">
        <v>52</v>
      </c>
      <c r="AY430" s="1" t="s">
        <v>52</v>
      </c>
      <c r="AZ430" s="1" t="s">
        <v>52</v>
      </c>
    </row>
    <row r="431" spans="1:52" ht="30" customHeight="1" x14ac:dyDescent="0.3">
      <c r="A431" s="19" t="s">
        <v>511</v>
      </c>
      <c r="B431" s="19" t="s">
        <v>512</v>
      </c>
      <c r="C431" s="19" t="s">
        <v>513</v>
      </c>
      <c r="D431" s="20">
        <v>3.0000000000000001E-3</v>
      </c>
      <c r="E431" s="22">
        <f>단가대비표!O75</f>
        <v>0</v>
      </c>
      <c r="F431" s="25">
        <f>TRUNC(E431*D431,1)</f>
        <v>0</v>
      </c>
      <c r="G431" s="22">
        <f>단가대비표!P75</f>
        <v>169804</v>
      </c>
      <c r="H431" s="25">
        <f>TRUNC(G431*D431,1)</f>
        <v>509.4</v>
      </c>
      <c r="I431" s="22">
        <f>단가대비표!V75</f>
        <v>0</v>
      </c>
      <c r="J431" s="25">
        <f>TRUNC(I431*D431,1)</f>
        <v>0</v>
      </c>
      <c r="K431" s="22">
        <f t="shared" si="51"/>
        <v>169804</v>
      </c>
      <c r="L431" s="25">
        <f t="shared" si="51"/>
        <v>509.4</v>
      </c>
      <c r="M431" s="19" t="s">
        <v>52</v>
      </c>
      <c r="N431" s="1" t="s">
        <v>1110</v>
      </c>
      <c r="O431" s="1" t="s">
        <v>514</v>
      </c>
      <c r="P431" s="1" t="s">
        <v>64</v>
      </c>
      <c r="Q431" s="1" t="s">
        <v>64</v>
      </c>
      <c r="R431" s="1" t="s">
        <v>63</v>
      </c>
      <c r="V431">
        <v>1</v>
      </c>
      <c r="AV431" s="1" t="s">
        <v>52</v>
      </c>
      <c r="AW431" s="1" t="s">
        <v>1135</v>
      </c>
      <c r="AX431" s="1" t="s">
        <v>52</v>
      </c>
      <c r="AY431" s="1" t="s">
        <v>52</v>
      </c>
      <c r="AZ431" s="1" t="s">
        <v>52</v>
      </c>
    </row>
    <row r="432" spans="1:52" ht="30" customHeight="1" x14ac:dyDescent="0.3">
      <c r="A432" s="19" t="s">
        <v>904</v>
      </c>
      <c r="B432" s="19" t="s">
        <v>843</v>
      </c>
      <c r="C432" s="19" t="s">
        <v>436</v>
      </c>
      <c r="D432" s="20">
        <v>1</v>
      </c>
      <c r="E432" s="22">
        <f>TRUNC(SUMIF(V430:V432, RIGHTB(O432, 1), H430:H432)*U432, 2)</f>
        <v>86.21</v>
      </c>
      <c r="F432" s="25">
        <f>TRUNC(E432*D432,1)</f>
        <v>86.2</v>
      </c>
      <c r="G432" s="22">
        <v>0</v>
      </c>
      <c r="H432" s="25">
        <f>TRUNC(G432*D432,1)</f>
        <v>0</v>
      </c>
      <c r="I432" s="22">
        <v>0</v>
      </c>
      <c r="J432" s="25">
        <f>TRUNC(I432*D432,1)</f>
        <v>0</v>
      </c>
      <c r="K432" s="22">
        <f t="shared" si="51"/>
        <v>86.2</v>
      </c>
      <c r="L432" s="25">
        <f t="shared" si="51"/>
        <v>86.2</v>
      </c>
      <c r="M432" s="19" t="s">
        <v>52</v>
      </c>
      <c r="N432" s="1" t="s">
        <v>1110</v>
      </c>
      <c r="O432" s="1" t="s">
        <v>441</v>
      </c>
      <c r="P432" s="1" t="s">
        <v>64</v>
      </c>
      <c r="Q432" s="1" t="s">
        <v>64</v>
      </c>
      <c r="R432" s="1" t="s">
        <v>64</v>
      </c>
      <c r="S432">
        <v>1</v>
      </c>
      <c r="T432">
        <v>0</v>
      </c>
      <c r="U432">
        <v>0.02</v>
      </c>
      <c r="AV432" s="1" t="s">
        <v>52</v>
      </c>
      <c r="AW432" s="1" t="s">
        <v>1136</v>
      </c>
      <c r="AX432" s="1" t="s">
        <v>52</v>
      </c>
      <c r="AY432" s="1" t="s">
        <v>52</v>
      </c>
      <c r="AZ432" s="1" t="s">
        <v>52</v>
      </c>
    </row>
    <row r="433" spans="1:52" ht="30" customHeight="1" x14ac:dyDescent="0.3">
      <c r="A433" s="19" t="s">
        <v>508</v>
      </c>
      <c r="B433" s="19" t="s">
        <v>52</v>
      </c>
      <c r="C433" s="19" t="s">
        <v>52</v>
      </c>
      <c r="D433" s="20"/>
      <c r="E433" s="22"/>
      <c r="F433" s="25">
        <f>TRUNC(SUMIF(N430:N432, N429, F430:F432),0)</f>
        <v>86</v>
      </c>
      <c r="G433" s="22"/>
      <c r="H433" s="25">
        <f>TRUNC(SUMIF(N430:N432, N429, H430:H432),0)</f>
        <v>4310</v>
      </c>
      <c r="I433" s="22"/>
      <c r="J433" s="25">
        <f>TRUNC(SUMIF(N430:N432, N429, J430:J432),0)</f>
        <v>0</v>
      </c>
      <c r="K433" s="22"/>
      <c r="L433" s="25">
        <f>F433+H433+J433</f>
        <v>4396</v>
      </c>
      <c r="M433" s="19" t="s">
        <v>52</v>
      </c>
      <c r="N433" s="1" t="s">
        <v>73</v>
      </c>
      <c r="O433" s="1" t="s">
        <v>73</v>
      </c>
      <c r="P433" s="1" t="s">
        <v>52</v>
      </c>
      <c r="Q433" s="1" t="s">
        <v>52</v>
      </c>
      <c r="R433" s="1" t="s">
        <v>52</v>
      </c>
      <c r="AV433" s="1" t="s">
        <v>52</v>
      </c>
      <c r="AW433" s="1" t="s">
        <v>52</v>
      </c>
      <c r="AX433" s="1" t="s">
        <v>52</v>
      </c>
      <c r="AY433" s="1" t="s">
        <v>52</v>
      </c>
      <c r="AZ433" s="1" t="s">
        <v>52</v>
      </c>
    </row>
    <row r="434" spans="1:52" ht="30" customHeight="1" x14ac:dyDescent="0.3">
      <c r="A434" s="20"/>
      <c r="B434" s="20"/>
      <c r="C434" s="20"/>
      <c r="D434" s="20"/>
      <c r="E434" s="22"/>
      <c r="F434" s="25"/>
      <c r="G434" s="22"/>
      <c r="H434" s="25"/>
      <c r="I434" s="22"/>
      <c r="J434" s="25"/>
      <c r="K434" s="22"/>
      <c r="L434" s="25"/>
      <c r="M434" s="20"/>
    </row>
    <row r="435" spans="1:52" ht="30" customHeight="1" x14ac:dyDescent="0.3">
      <c r="A435" s="16" t="s">
        <v>1137</v>
      </c>
      <c r="B435" s="17"/>
      <c r="C435" s="17"/>
      <c r="D435" s="17"/>
      <c r="E435" s="21"/>
      <c r="F435" s="24"/>
      <c r="G435" s="21"/>
      <c r="H435" s="24"/>
      <c r="I435" s="21"/>
      <c r="J435" s="24"/>
      <c r="K435" s="21"/>
      <c r="L435" s="24"/>
      <c r="M435" s="18"/>
      <c r="N435" s="1" t="s">
        <v>1115</v>
      </c>
    </row>
    <row r="436" spans="1:52" ht="30" customHeight="1" x14ac:dyDescent="0.3">
      <c r="A436" s="19" t="s">
        <v>1138</v>
      </c>
      <c r="B436" s="19" t="s">
        <v>1139</v>
      </c>
      <c r="C436" s="19" t="s">
        <v>520</v>
      </c>
      <c r="D436" s="20">
        <v>0.08</v>
      </c>
      <c r="E436" s="22">
        <f>단가대비표!O53</f>
        <v>8402</v>
      </c>
      <c r="F436" s="25">
        <f>TRUNC(E436*D436,1)</f>
        <v>672.1</v>
      </c>
      <c r="G436" s="22">
        <f>단가대비표!P53</f>
        <v>0</v>
      </c>
      <c r="H436" s="25">
        <f>TRUNC(G436*D436,1)</f>
        <v>0</v>
      </c>
      <c r="I436" s="22">
        <f>단가대비표!V53</f>
        <v>0</v>
      </c>
      <c r="J436" s="25">
        <f>TRUNC(I436*D436,1)</f>
        <v>0</v>
      </c>
      <c r="K436" s="22">
        <f>TRUNC(E436+G436+I436,1)</f>
        <v>8402</v>
      </c>
      <c r="L436" s="25">
        <f>TRUNC(F436+H436+J436,1)</f>
        <v>672.1</v>
      </c>
      <c r="M436" s="19" t="s">
        <v>52</v>
      </c>
      <c r="N436" s="1" t="s">
        <v>1115</v>
      </c>
      <c r="O436" s="1" t="s">
        <v>1140</v>
      </c>
      <c r="P436" s="1" t="s">
        <v>64</v>
      </c>
      <c r="Q436" s="1" t="s">
        <v>64</v>
      </c>
      <c r="R436" s="1" t="s">
        <v>63</v>
      </c>
      <c r="AV436" s="1" t="s">
        <v>52</v>
      </c>
      <c r="AW436" s="1" t="s">
        <v>1141</v>
      </c>
      <c r="AX436" s="1" t="s">
        <v>52</v>
      </c>
      <c r="AY436" s="1" t="s">
        <v>52</v>
      </c>
      <c r="AZ436" s="1" t="s">
        <v>52</v>
      </c>
    </row>
    <row r="437" spans="1:52" ht="30" customHeight="1" x14ac:dyDescent="0.3">
      <c r="A437" s="19" t="s">
        <v>895</v>
      </c>
      <c r="B437" s="19" t="s">
        <v>1142</v>
      </c>
      <c r="C437" s="19" t="s">
        <v>520</v>
      </c>
      <c r="D437" s="20">
        <v>4.0000000000000001E-3</v>
      </c>
      <c r="E437" s="22">
        <f>단가대비표!O56</f>
        <v>3583.33</v>
      </c>
      <c r="F437" s="25">
        <f>TRUNC(E437*D437,1)</f>
        <v>14.3</v>
      </c>
      <c r="G437" s="22">
        <f>단가대비표!P56</f>
        <v>0</v>
      </c>
      <c r="H437" s="25">
        <f>TRUNC(G437*D437,1)</f>
        <v>0</v>
      </c>
      <c r="I437" s="22">
        <f>단가대비표!V56</f>
        <v>0</v>
      </c>
      <c r="J437" s="25">
        <f>TRUNC(I437*D437,1)</f>
        <v>0</v>
      </c>
      <c r="K437" s="22">
        <f>TRUNC(E437+G437+I437,1)</f>
        <v>3583.3</v>
      </c>
      <c r="L437" s="25">
        <f>TRUNC(F437+H437+J437,1)</f>
        <v>14.3</v>
      </c>
      <c r="M437" s="19" t="s">
        <v>52</v>
      </c>
      <c r="N437" s="1" t="s">
        <v>1115</v>
      </c>
      <c r="O437" s="1" t="s">
        <v>1143</v>
      </c>
      <c r="P437" s="1" t="s">
        <v>64</v>
      </c>
      <c r="Q437" s="1" t="s">
        <v>64</v>
      </c>
      <c r="R437" s="1" t="s">
        <v>63</v>
      </c>
      <c r="AV437" s="1" t="s">
        <v>52</v>
      </c>
      <c r="AW437" s="1" t="s">
        <v>1144</v>
      </c>
      <c r="AX437" s="1" t="s">
        <v>52</v>
      </c>
      <c r="AY437" s="1" t="s">
        <v>52</v>
      </c>
      <c r="AZ437" s="1" t="s">
        <v>52</v>
      </c>
    </row>
    <row r="438" spans="1:52" ht="30" customHeight="1" x14ac:dyDescent="0.3">
      <c r="A438" s="19" t="s">
        <v>508</v>
      </c>
      <c r="B438" s="19" t="s">
        <v>52</v>
      </c>
      <c r="C438" s="19" t="s">
        <v>52</v>
      </c>
      <c r="D438" s="20"/>
      <c r="E438" s="22"/>
      <c r="F438" s="25">
        <f>TRUNC(SUMIF(N436:N437, N435, F436:F437),0)</f>
        <v>686</v>
      </c>
      <c r="G438" s="22"/>
      <c r="H438" s="25">
        <f>TRUNC(SUMIF(N436:N437, N435, H436:H437),0)</f>
        <v>0</v>
      </c>
      <c r="I438" s="22"/>
      <c r="J438" s="25">
        <f>TRUNC(SUMIF(N436:N437, N435, J436:J437),0)</f>
        <v>0</v>
      </c>
      <c r="K438" s="22"/>
      <c r="L438" s="25">
        <f>F438+H438+J438</f>
        <v>686</v>
      </c>
      <c r="M438" s="19" t="s">
        <v>52</v>
      </c>
      <c r="N438" s="1" t="s">
        <v>73</v>
      </c>
      <c r="O438" s="1" t="s">
        <v>73</v>
      </c>
      <c r="P438" s="1" t="s">
        <v>52</v>
      </c>
      <c r="Q438" s="1" t="s">
        <v>52</v>
      </c>
      <c r="R438" s="1" t="s">
        <v>52</v>
      </c>
      <c r="AV438" s="1" t="s">
        <v>52</v>
      </c>
      <c r="AW438" s="1" t="s">
        <v>52</v>
      </c>
      <c r="AX438" s="1" t="s">
        <v>52</v>
      </c>
      <c r="AY438" s="1" t="s">
        <v>52</v>
      </c>
      <c r="AZ438" s="1" t="s">
        <v>52</v>
      </c>
    </row>
    <row r="439" spans="1:52" ht="30" customHeight="1" x14ac:dyDescent="0.3">
      <c r="A439" s="20"/>
      <c r="B439" s="20"/>
      <c r="C439" s="20"/>
      <c r="D439" s="20"/>
      <c r="E439" s="22"/>
      <c r="F439" s="25"/>
      <c r="G439" s="22"/>
      <c r="H439" s="25"/>
      <c r="I439" s="22"/>
      <c r="J439" s="25"/>
      <c r="K439" s="22"/>
      <c r="L439" s="25"/>
      <c r="M439" s="20"/>
    </row>
    <row r="440" spans="1:52" ht="30" customHeight="1" x14ac:dyDescent="0.3">
      <c r="A440" s="16" t="s">
        <v>1145</v>
      </c>
      <c r="B440" s="17"/>
      <c r="C440" s="17"/>
      <c r="D440" s="17"/>
      <c r="E440" s="21"/>
      <c r="F440" s="24"/>
      <c r="G440" s="21"/>
      <c r="H440" s="24"/>
      <c r="I440" s="21"/>
      <c r="J440" s="24"/>
      <c r="K440" s="21"/>
      <c r="L440" s="24"/>
      <c r="M440" s="18"/>
      <c r="N440" s="1" t="s">
        <v>1120</v>
      </c>
    </row>
    <row r="441" spans="1:52" ht="30" customHeight="1" x14ac:dyDescent="0.3">
      <c r="A441" s="19" t="s">
        <v>860</v>
      </c>
      <c r="B441" s="19" t="s">
        <v>512</v>
      </c>
      <c r="C441" s="19" t="s">
        <v>513</v>
      </c>
      <c r="D441" s="20">
        <v>1.238E-2</v>
      </c>
      <c r="E441" s="22">
        <f>단가대비표!O78</f>
        <v>0</v>
      </c>
      <c r="F441" s="25">
        <f t="shared" ref="F441:F446" si="52">TRUNC(E441*D441,1)</f>
        <v>0</v>
      </c>
      <c r="G441" s="22">
        <f>단가대비표!P78</f>
        <v>237754</v>
      </c>
      <c r="H441" s="25">
        <f t="shared" ref="H441:H446" si="53">TRUNC(G441*D441,1)</f>
        <v>2943.3</v>
      </c>
      <c r="I441" s="22">
        <f>단가대비표!V78</f>
        <v>0</v>
      </c>
      <c r="J441" s="25">
        <f t="shared" ref="J441:J446" si="54">TRUNC(I441*D441,1)</f>
        <v>0</v>
      </c>
      <c r="K441" s="22">
        <f t="shared" ref="K441:L446" si="55">TRUNC(E441+G441+I441,1)</f>
        <v>237754</v>
      </c>
      <c r="L441" s="25">
        <f t="shared" si="55"/>
        <v>2943.3</v>
      </c>
      <c r="M441" s="19" t="s">
        <v>52</v>
      </c>
      <c r="N441" s="1" t="s">
        <v>1120</v>
      </c>
      <c r="O441" s="1" t="s">
        <v>861</v>
      </c>
      <c r="P441" s="1" t="s">
        <v>64</v>
      </c>
      <c r="Q441" s="1" t="s">
        <v>64</v>
      </c>
      <c r="R441" s="1" t="s">
        <v>63</v>
      </c>
      <c r="V441">
        <v>1</v>
      </c>
      <c r="W441">
        <v>2</v>
      </c>
      <c r="AV441" s="1" t="s">
        <v>52</v>
      </c>
      <c r="AW441" s="1" t="s">
        <v>1146</v>
      </c>
      <c r="AX441" s="1" t="s">
        <v>52</v>
      </c>
      <c r="AY441" s="1" t="s">
        <v>52</v>
      </c>
      <c r="AZ441" s="1" t="s">
        <v>52</v>
      </c>
    </row>
    <row r="442" spans="1:52" ht="30" customHeight="1" x14ac:dyDescent="0.3">
      <c r="A442" s="19" t="s">
        <v>958</v>
      </c>
      <c r="B442" s="19" t="s">
        <v>512</v>
      </c>
      <c r="C442" s="19" t="s">
        <v>513</v>
      </c>
      <c r="D442" s="20">
        <v>3.3800000000000002E-3</v>
      </c>
      <c r="E442" s="22">
        <f>단가대비표!O79</f>
        <v>0</v>
      </c>
      <c r="F442" s="25">
        <f t="shared" si="52"/>
        <v>0</v>
      </c>
      <c r="G442" s="22">
        <f>단가대비표!P79</f>
        <v>278326</v>
      </c>
      <c r="H442" s="25">
        <f t="shared" si="53"/>
        <v>940.7</v>
      </c>
      <c r="I442" s="22">
        <f>단가대비표!V79</f>
        <v>0</v>
      </c>
      <c r="J442" s="25">
        <f t="shared" si="54"/>
        <v>0</v>
      </c>
      <c r="K442" s="22">
        <f t="shared" si="55"/>
        <v>278326</v>
      </c>
      <c r="L442" s="25">
        <f t="shared" si="55"/>
        <v>940.7</v>
      </c>
      <c r="M442" s="19" t="s">
        <v>52</v>
      </c>
      <c r="N442" s="1" t="s">
        <v>1120</v>
      </c>
      <c r="O442" s="1" t="s">
        <v>959</v>
      </c>
      <c r="P442" s="1" t="s">
        <v>64</v>
      </c>
      <c r="Q442" s="1" t="s">
        <v>64</v>
      </c>
      <c r="R442" s="1" t="s">
        <v>63</v>
      </c>
      <c r="V442">
        <v>1</v>
      </c>
      <c r="W442">
        <v>2</v>
      </c>
      <c r="AV442" s="1" t="s">
        <v>52</v>
      </c>
      <c r="AW442" s="1" t="s">
        <v>1147</v>
      </c>
      <c r="AX442" s="1" t="s">
        <v>52</v>
      </c>
      <c r="AY442" s="1" t="s">
        <v>52</v>
      </c>
      <c r="AZ442" s="1" t="s">
        <v>52</v>
      </c>
    </row>
    <row r="443" spans="1:52" ht="30" customHeight="1" x14ac:dyDescent="0.3">
      <c r="A443" s="19" t="s">
        <v>961</v>
      </c>
      <c r="B443" s="19" t="s">
        <v>512</v>
      </c>
      <c r="C443" s="19" t="s">
        <v>513</v>
      </c>
      <c r="D443" s="20">
        <v>4.4999999999999997E-3</v>
      </c>
      <c r="E443" s="22">
        <f>단가대비표!O76</f>
        <v>0</v>
      </c>
      <c r="F443" s="25">
        <f t="shared" si="52"/>
        <v>0</v>
      </c>
      <c r="G443" s="22">
        <f>단가대비표!P76</f>
        <v>221506</v>
      </c>
      <c r="H443" s="25">
        <f t="shared" si="53"/>
        <v>996.7</v>
      </c>
      <c r="I443" s="22">
        <f>단가대비표!V76</f>
        <v>0</v>
      </c>
      <c r="J443" s="25">
        <f t="shared" si="54"/>
        <v>0</v>
      </c>
      <c r="K443" s="22">
        <f t="shared" si="55"/>
        <v>221506</v>
      </c>
      <c r="L443" s="25">
        <f t="shared" si="55"/>
        <v>996.7</v>
      </c>
      <c r="M443" s="19" t="s">
        <v>52</v>
      </c>
      <c r="N443" s="1" t="s">
        <v>1120</v>
      </c>
      <c r="O443" s="1" t="s">
        <v>962</v>
      </c>
      <c r="P443" s="1" t="s">
        <v>64</v>
      </c>
      <c r="Q443" s="1" t="s">
        <v>64</v>
      </c>
      <c r="R443" s="1" t="s">
        <v>63</v>
      </c>
      <c r="V443">
        <v>1</v>
      </c>
      <c r="W443">
        <v>2</v>
      </c>
      <c r="AV443" s="1" t="s">
        <v>52</v>
      </c>
      <c r="AW443" s="1" t="s">
        <v>1148</v>
      </c>
      <c r="AX443" s="1" t="s">
        <v>52</v>
      </c>
      <c r="AY443" s="1" t="s">
        <v>52</v>
      </c>
      <c r="AZ443" s="1" t="s">
        <v>52</v>
      </c>
    </row>
    <row r="444" spans="1:52" ht="30" customHeight="1" x14ac:dyDescent="0.3">
      <c r="A444" s="19" t="s">
        <v>511</v>
      </c>
      <c r="B444" s="19" t="s">
        <v>512</v>
      </c>
      <c r="C444" s="19" t="s">
        <v>513</v>
      </c>
      <c r="D444" s="20">
        <v>2.2499999999999998E-3</v>
      </c>
      <c r="E444" s="22">
        <f>단가대비표!O75</f>
        <v>0</v>
      </c>
      <c r="F444" s="25">
        <f t="shared" si="52"/>
        <v>0</v>
      </c>
      <c r="G444" s="22">
        <f>단가대비표!P75</f>
        <v>169804</v>
      </c>
      <c r="H444" s="25">
        <f t="shared" si="53"/>
        <v>382</v>
      </c>
      <c r="I444" s="22">
        <f>단가대비표!V75</f>
        <v>0</v>
      </c>
      <c r="J444" s="25">
        <f t="shared" si="54"/>
        <v>0</v>
      </c>
      <c r="K444" s="22">
        <f t="shared" si="55"/>
        <v>169804</v>
      </c>
      <c r="L444" s="25">
        <f t="shared" si="55"/>
        <v>382</v>
      </c>
      <c r="M444" s="19" t="s">
        <v>52</v>
      </c>
      <c r="N444" s="1" t="s">
        <v>1120</v>
      </c>
      <c r="O444" s="1" t="s">
        <v>514</v>
      </c>
      <c r="P444" s="1" t="s">
        <v>64</v>
      </c>
      <c r="Q444" s="1" t="s">
        <v>64</v>
      </c>
      <c r="R444" s="1" t="s">
        <v>63</v>
      </c>
      <c r="V444">
        <v>1</v>
      </c>
      <c r="W444">
        <v>2</v>
      </c>
      <c r="AV444" s="1" t="s">
        <v>52</v>
      </c>
      <c r="AW444" s="1" t="s">
        <v>1149</v>
      </c>
      <c r="AX444" s="1" t="s">
        <v>52</v>
      </c>
      <c r="AY444" s="1" t="s">
        <v>52</v>
      </c>
      <c r="AZ444" s="1" t="s">
        <v>52</v>
      </c>
    </row>
    <row r="445" spans="1:52" ht="30" customHeight="1" x14ac:dyDescent="0.3">
      <c r="A445" s="19" t="s">
        <v>555</v>
      </c>
      <c r="B445" s="19" t="s">
        <v>813</v>
      </c>
      <c r="C445" s="19" t="s">
        <v>436</v>
      </c>
      <c r="D445" s="20">
        <v>1</v>
      </c>
      <c r="E445" s="22">
        <v>0</v>
      </c>
      <c r="F445" s="25">
        <f t="shared" si="52"/>
        <v>0</v>
      </c>
      <c r="G445" s="22">
        <v>0</v>
      </c>
      <c r="H445" s="25">
        <f t="shared" si="53"/>
        <v>0</v>
      </c>
      <c r="I445" s="22">
        <f>TRUNC(SUMIF(V441:V446, RIGHTB(O445, 1), H441:H446)*U445, 2)</f>
        <v>263.13</v>
      </c>
      <c r="J445" s="25">
        <f t="shared" si="54"/>
        <v>263.10000000000002</v>
      </c>
      <c r="K445" s="22">
        <f t="shared" si="55"/>
        <v>263.10000000000002</v>
      </c>
      <c r="L445" s="25">
        <f t="shared" si="55"/>
        <v>263.10000000000002</v>
      </c>
      <c r="M445" s="19" t="s">
        <v>52</v>
      </c>
      <c r="N445" s="1" t="s">
        <v>1120</v>
      </c>
      <c r="O445" s="1" t="s">
        <v>441</v>
      </c>
      <c r="P445" s="1" t="s">
        <v>64</v>
      </c>
      <c r="Q445" s="1" t="s">
        <v>64</v>
      </c>
      <c r="R445" s="1" t="s">
        <v>64</v>
      </c>
      <c r="S445">
        <v>1</v>
      </c>
      <c r="T445">
        <v>2</v>
      </c>
      <c r="U445">
        <v>0.05</v>
      </c>
      <c r="AV445" s="1" t="s">
        <v>52</v>
      </c>
      <c r="AW445" s="1" t="s">
        <v>1150</v>
      </c>
      <c r="AX445" s="1" t="s">
        <v>52</v>
      </c>
      <c r="AY445" s="1" t="s">
        <v>52</v>
      </c>
      <c r="AZ445" s="1" t="s">
        <v>52</v>
      </c>
    </row>
    <row r="446" spans="1:52" ht="30" customHeight="1" x14ac:dyDescent="0.3">
      <c r="A446" s="19" t="s">
        <v>693</v>
      </c>
      <c r="B446" s="19" t="s">
        <v>888</v>
      </c>
      <c r="C446" s="19" t="s">
        <v>436</v>
      </c>
      <c r="D446" s="20">
        <v>1</v>
      </c>
      <c r="E446" s="22">
        <f>TRUNC(SUMIF(W441:W446, RIGHTB(O446, 1), H441:H446)*U446, 2)</f>
        <v>157.88</v>
      </c>
      <c r="F446" s="25">
        <f t="shared" si="52"/>
        <v>157.80000000000001</v>
      </c>
      <c r="G446" s="22">
        <v>0</v>
      </c>
      <c r="H446" s="25">
        <f t="shared" si="53"/>
        <v>0</v>
      </c>
      <c r="I446" s="22">
        <v>0</v>
      </c>
      <c r="J446" s="25">
        <f t="shared" si="54"/>
        <v>0</v>
      </c>
      <c r="K446" s="22">
        <f t="shared" si="55"/>
        <v>157.80000000000001</v>
      </c>
      <c r="L446" s="25">
        <f t="shared" si="55"/>
        <v>157.80000000000001</v>
      </c>
      <c r="M446" s="19" t="s">
        <v>52</v>
      </c>
      <c r="N446" s="1" t="s">
        <v>1120</v>
      </c>
      <c r="O446" s="1" t="s">
        <v>502</v>
      </c>
      <c r="P446" s="1" t="s">
        <v>64</v>
      </c>
      <c r="Q446" s="1" t="s">
        <v>64</v>
      </c>
      <c r="R446" s="1" t="s">
        <v>64</v>
      </c>
      <c r="S446">
        <v>1</v>
      </c>
      <c r="T446">
        <v>0</v>
      </c>
      <c r="U446">
        <v>0.03</v>
      </c>
      <c r="AV446" s="1" t="s">
        <v>52</v>
      </c>
      <c r="AW446" s="1" t="s">
        <v>1151</v>
      </c>
      <c r="AX446" s="1" t="s">
        <v>52</v>
      </c>
      <c r="AY446" s="1" t="s">
        <v>52</v>
      </c>
      <c r="AZ446" s="1" t="s">
        <v>52</v>
      </c>
    </row>
    <row r="447" spans="1:52" ht="30" customHeight="1" x14ac:dyDescent="0.3">
      <c r="A447" s="19" t="s">
        <v>508</v>
      </c>
      <c r="B447" s="19" t="s">
        <v>52</v>
      </c>
      <c r="C447" s="19" t="s">
        <v>52</v>
      </c>
      <c r="D447" s="20"/>
      <c r="E447" s="22"/>
      <c r="F447" s="25">
        <f>TRUNC(SUMIF(N441:N446, N440, F441:F446),0)</f>
        <v>157</v>
      </c>
      <c r="G447" s="22"/>
      <c r="H447" s="25">
        <f>TRUNC(SUMIF(N441:N446, N440, H441:H446),0)</f>
        <v>5262</v>
      </c>
      <c r="I447" s="22"/>
      <c r="J447" s="25">
        <f>TRUNC(SUMIF(N441:N446, N440, J441:J446),0)</f>
        <v>263</v>
      </c>
      <c r="K447" s="22"/>
      <c r="L447" s="25">
        <f>F447+H447+J447</f>
        <v>5682</v>
      </c>
      <c r="M447" s="19" t="s">
        <v>52</v>
      </c>
      <c r="N447" s="1" t="s">
        <v>73</v>
      </c>
      <c r="O447" s="1" t="s">
        <v>73</v>
      </c>
      <c r="P447" s="1" t="s">
        <v>52</v>
      </c>
      <c r="Q447" s="1" t="s">
        <v>52</v>
      </c>
      <c r="R447" s="1" t="s">
        <v>52</v>
      </c>
      <c r="AV447" s="1" t="s">
        <v>52</v>
      </c>
      <c r="AW447" s="1" t="s">
        <v>52</v>
      </c>
      <c r="AX447" s="1" t="s">
        <v>52</v>
      </c>
      <c r="AY447" s="1" t="s">
        <v>52</v>
      </c>
      <c r="AZ447" s="1" t="s">
        <v>52</v>
      </c>
    </row>
    <row r="448" spans="1:52" ht="30" customHeight="1" x14ac:dyDescent="0.3">
      <c r="A448" s="20"/>
      <c r="B448" s="20"/>
      <c r="C448" s="20"/>
      <c r="D448" s="20"/>
      <c r="E448" s="22"/>
      <c r="F448" s="25"/>
      <c r="G448" s="22"/>
      <c r="H448" s="25"/>
      <c r="I448" s="22"/>
      <c r="J448" s="25"/>
      <c r="K448" s="22"/>
      <c r="L448" s="25"/>
      <c r="M448" s="20"/>
    </row>
    <row r="449" spans="1:52" ht="30" customHeight="1" x14ac:dyDescent="0.3">
      <c r="A449" s="16" t="s">
        <v>1152</v>
      </c>
      <c r="B449" s="17"/>
      <c r="C449" s="17"/>
      <c r="D449" s="17"/>
      <c r="E449" s="21"/>
      <c r="F449" s="24"/>
      <c r="G449" s="21"/>
      <c r="H449" s="24"/>
      <c r="I449" s="21"/>
      <c r="J449" s="24"/>
      <c r="K449" s="21"/>
      <c r="L449" s="24"/>
      <c r="M449" s="18"/>
      <c r="N449" s="1" t="s">
        <v>798</v>
      </c>
    </row>
    <row r="450" spans="1:52" ht="30" customHeight="1" x14ac:dyDescent="0.3">
      <c r="A450" s="19" t="s">
        <v>794</v>
      </c>
      <c r="B450" s="19" t="s">
        <v>795</v>
      </c>
      <c r="C450" s="19" t="s">
        <v>60</v>
      </c>
      <c r="D450" s="20">
        <v>0.22789999999999999</v>
      </c>
      <c r="E450" s="22">
        <f>단가대비표!O5</f>
        <v>0</v>
      </c>
      <c r="F450" s="25">
        <f>TRUNC(E450*D450,1)</f>
        <v>0</v>
      </c>
      <c r="G450" s="22">
        <f>단가대비표!P5</f>
        <v>0</v>
      </c>
      <c r="H450" s="25">
        <f>TRUNC(G450*D450,1)</f>
        <v>0</v>
      </c>
      <c r="I450" s="22">
        <f>단가대비표!V5</f>
        <v>140633</v>
      </c>
      <c r="J450" s="25">
        <f>TRUNC(I450*D450,1)</f>
        <v>32050.2</v>
      </c>
      <c r="K450" s="22">
        <f t="shared" ref="K450:L453" si="56">TRUNC(E450+G450+I450,1)</f>
        <v>140633</v>
      </c>
      <c r="L450" s="25">
        <f t="shared" si="56"/>
        <v>32050.2</v>
      </c>
      <c r="M450" s="19" t="s">
        <v>1155</v>
      </c>
      <c r="N450" s="1" t="s">
        <v>798</v>
      </c>
      <c r="O450" s="1" t="s">
        <v>1156</v>
      </c>
      <c r="P450" s="1" t="s">
        <v>64</v>
      </c>
      <c r="Q450" s="1" t="s">
        <v>64</v>
      </c>
      <c r="R450" s="1" t="s">
        <v>63</v>
      </c>
      <c r="AV450" s="1" t="s">
        <v>52</v>
      </c>
      <c r="AW450" s="1" t="s">
        <v>1157</v>
      </c>
      <c r="AX450" s="1" t="s">
        <v>52</v>
      </c>
      <c r="AY450" s="1" t="s">
        <v>52</v>
      </c>
      <c r="AZ450" s="1" t="s">
        <v>52</v>
      </c>
    </row>
    <row r="451" spans="1:52" ht="30" customHeight="1" x14ac:dyDescent="0.3">
      <c r="A451" s="19" t="s">
        <v>1158</v>
      </c>
      <c r="B451" s="19" t="s">
        <v>1159</v>
      </c>
      <c r="C451" s="19" t="s">
        <v>809</v>
      </c>
      <c r="D451" s="20">
        <v>20.5</v>
      </c>
      <c r="E451" s="22">
        <f>단가대비표!O13</f>
        <v>1318</v>
      </c>
      <c r="F451" s="25">
        <f>TRUNC(E451*D451,1)</f>
        <v>27019</v>
      </c>
      <c r="G451" s="22">
        <f>단가대비표!P13</f>
        <v>0</v>
      </c>
      <c r="H451" s="25">
        <f>TRUNC(G451*D451,1)</f>
        <v>0</v>
      </c>
      <c r="I451" s="22">
        <f>단가대비표!V13</f>
        <v>0</v>
      </c>
      <c r="J451" s="25">
        <f>TRUNC(I451*D451,1)</f>
        <v>0</v>
      </c>
      <c r="K451" s="22">
        <f t="shared" si="56"/>
        <v>1318</v>
      </c>
      <c r="L451" s="25">
        <f t="shared" si="56"/>
        <v>27019</v>
      </c>
      <c r="M451" s="19" t="s">
        <v>52</v>
      </c>
      <c r="N451" s="1" t="s">
        <v>798</v>
      </c>
      <c r="O451" s="1" t="s">
        <v>1160</v>
      </c>
      <c r="P451" s="1" t="s">
        <v>64</v>
      </c>
      <c r="Q451" s="1" t="s">
        <v>64</v>
      </c>
      <c r="R451" s="1" t="s">
        <v>63</v>
      </c>
      <c r="V451">
        <v>1</v>
      </c>
      <c r="AV451" s="1" t="s">
        <v>52</v>
      </c>
      <c r="AW451" s="1" t="s">
        <v>1161</v>
      </c>
      <c r="AX451" s="1" t="s">
        <v>52</v>
      </c>
      <c r="AY451" s="1" t="s">
        <v>52</v>
      </c>
      <c r="AZ451" s="1" t="s">
        <v>52</v>
      </c>
    </row>
    <row r="452" spans="1:52" ht="30" customHeight="1" x14ac:dyDescent="0.3">
      <c r="A452" s="19" t="s">
        <v>693</v>
      </c>
      <c r="B452" s="19" t="s">
        <v>1162</v>
      </c>
      <c r="C452" s="19" t="s">
        <v>436</v>
      </c>
      <c r="D452" s="20">
        <v>1</v>
      </c>
      <c r="E452" s="22">
        <f>TRUNC(SUMIF(V450:V453, RIGHTB(O452, 1), F450:F453)*U452, 2)</f>
        <v>6484.56</v>
      </c>
      <c r="F452" s="25">
        <f>TRUNC(E452*D452,1)</f>
        <v>6484.5</v>
      </c>
      <c r="G452" s="22">
        <v>0</v>
      </c>
      <c r="H452" s="25">
        <f>TRUNC(G452*D452,1)</f>
        <v>0</v>
      </c>
      <c r="I452" s="22">
        <v>0</v>
      </c>
      <c r="J452" s="25">
        <f>TRUNC(I452*D452,1)</f>
        <v>0</v>
      </c>
      <c r="K452" s="22">
        <f t="shared" si="56"/>
        <v>6484.5</v>
      </c>
      <c r="L452" s="25">
        <f t="shared" si="56"/>
        <v>6484.5</v>
      </c>
      <c r="M452" s="19" t="s">
        <v>52</v>
      </c>
      <c r="N452" s="1" t="s">
        <v>798</v>
      </c>
      <c r="O452" s="1" t="s">
        <v>441</v>
      </c>
      <c r="P452" s="1" t="s">
        <v>64</v>
      </c>
      <c r="Q452" s="1" t="s">
        <v>64</v>
      </c>
      <c r="R452" s="1" t="s">
        <v>64</v>
      </c>
      <c r="S452">
        <v>0</v>
      </c>
      <c r="T452">
        <v>0</v>
      </c>
      <c r="U452">
        <v>0.24</v>
      </c>
      <c r="AV452" s="1" t="s">
        <v>52</v>
      </c>
      <c r="AW452" s="1" t="s">
        <v>1163</v>
      </c>
      <c r="AX452" s="1" t="s">
        <v>52</v>
      </c>
      <c r="AY452" s="1" t="s">
        <v>52</v>
      </c>
      <c r="AZ452" s="1" t="s">
        <v>52</v>
      </c>
    </row>
    <row r="453" spans="1:52" ht="30" customHeight="1" x14ac:dyDescent="0.3">
      <c r="A453" s="19" t="s">
        <v>1164</v>
      </c>
      <c r="B453" s="19" t="s">
        <v>512</v>
      </c>
      <c r="C453" s="19" t="s">
        <v>513</v>
      </c>
      <c r="D453" s="20">
        <v>1</v>
      </c>
      <c r="E453" s="22">
        <f>TRUNC(단가대비표!O89*1/8*16/12*25/20, 1)</f>
        <v>0</v>
      </c>
      <c r="F453" s="25">
        <f>TRUNC(E453*D453,1)</f>
        <v>0</v>
      </c>
      <c r="G453" s="22">
        <f>TRUNC(단가대비표!P89*1/8*16/12*25/20, 1)</f>
        <v>57077.2</v>
      </c>
      <c r="H453" s="25">
        <f>TRUNC(G453*D453,1)</f>
        <v>57077.2</v>
      </c>
      <c r="I453" s="22">
        <f>TRUNC(단가대비표!V89*1/8*16/12*25/20, 1)</f>
        <v>0</v>
      </c>
      <c r="J453" s="25">
        <f>TRUNC(I453*D453,1)</f>
        <v>0</v>
      </c>
      <c r="K453" s="22">
        <f t="shared" si="56"/>
        <v>57077.2</v>
      </c>
      <c r="L453" s="25">
        <f t="shared" si="56"/>
        <v>57077.2</v>
      </c>
      <c r="M453" s="19" t="s">
        <v>52</v>
      </c>
      <c r="N453" s="1" t="s">
        <v>798</v>
      </c>
      <c r="O453" s="1" t="s">
        <v>1165</v>
      </c>
      <c r="P453" s="1" t="s">
        <v>64</v>
      </c>
      <c r="Q453" s="1" t="s">
        <v>64</v>
      </c>
      <c r="R453" s="1" t="s">
        <v>63</v>
      </c>
      <c r="AV453" s="1" t="s">
        <v>52</v>
      </c>
      <c r="AW453" s="1" t="s">
        <v>1166</v>
      </c>
      <c r="AX453" s="1" t="s">
        <v>63</v>
      </c>
      <c r="AY453" s="1" t="s">
        <v>52</v>
      </c>
      <c r="AZ453" s="1" t="s">
        <v>52</v>
      </c>
    </row>
    <row r="454" spans="1:52" ht="30" customHeight="1" x14ac:dyDescent="0.3">
      <c r="A454" s="19" t="s">
        <v>508</v>
      </c>
      <c r="B454" s="19" t="s">
        <v>52</v>
      </c>
      <c r="C454" s="19" t="s">
        <v>52</v>
      </c>
      <c r="D454" s="20"/>
      <c r="E454" s="22"/>
      <c r="F454" s="25">
        <f>TRUNC(SUMIF(N450:N453, N449, F450:F453),0)</f>
        <v>33503</v>
      </c>
      <c r="G454" s="22"/>
      <c r="H454" s="25">
        <f>TRUNC(SUMIF(N450:N453, N449, H450:H453),0)</f>
        <v>57077</v>
      </c>
      <c r="I454" s="22"/>
      <c r="J454" s="25">
        <f>TRUNC(SUMIF(N450:N453, N449, J450:J453),0)</f>
        <v>32050</v>
      </c>
      <c r="K454" s="22"/>
      <c r="L454" s="25">
        <f>F454+H454+J454</f>
        <v>122630</v>
      </c>
      <c r="M454" s="19" t="s">
        <v>52</v>
      </c>
      <c r="N454" s="1" t="s">
        <v>73</v>
      </c>
      <c r="O454" s="1" t="s">
        <v>73</v>
      </c>
      <c r="P454" s="1" t="s">
        <v>52</v>
      </c>
      <c r="Q454" s="1" t="s">
        <v>52</v>
      </c>
      <c r="R454" s="1" t="s">
        <v>52</v>
      </c>
      <c r="AV454" s="1" t="s">
        <v>52</v>
      </c>
      <c r="AW454" s="1" t="s">
        <v>52</v>
      </c>
      <c r="AX454" s="1" t="s">
        <v>52</v>
      </c>
      <c r="AY454" s="1" t="s">
        <v>52</v>
      </c>
      <c r="AZ454" s="1" t="s">
        <v>52</v>
      </c>
    </row>
    <row r="455" spans="1:52" ht="30" customHeight="1" x14ac:dyDescent="0.3">
      <c r="A455" s="20"/>
      <c r="B455" s="20"/>
      <c r="C455" s="20"/>
      <c r="D455" s="20"/>
      <c r="E455" s="22"/>
      <c r="F455" s="25"/>
      <c r="G455" s="22"/>
      <c r="H455" s="25"/>
      <c r="I455" s="22"/>
      <c r="J455" s="25"/>
      <c r="K455" s="22"/>
      <c r="L455" s="25"/>
      <c r="M455" s="20"/>
    </row>
    <row r="456" spans="1:52" ht="30" customHeight="1" x14ac:dyDescent="0.3">
      <c r="A456" s="16" t="s">
        <v>1167</v>
      </c>
      <c r="B456" s="17"/>
      <c r="C456" s="17"/>
      <c r="D456" s="17"/>
      <c r="E456" s="21"/>
      <c r="F456" s="24"/>
      <c r="G456" s="21"/>
      <c r="H456" s="24"/>
      <c r="I456" s="21"/>
      <c r="J456" s="24"/>
      <c r="K456" s="21"/>
      <c r="L456" s="24"/>
      <c r="M456" s="18"/>
      <c r="N456" s="1" t="s">
        <v>818</v>
      </c>
    </row>
    <row r="457" spans="1:52" ht="30" customHeight="1" x14ac:dyDescent="0.3">
      <c r="A457" s="19" t="s">
        <v>815</v>
      </c>
      <c r="B457" s="19" t="s">
        <v>816</v>
      </c>
      <c r="C457" s="19" t="s">
        <v>60</v>
      </c>
      <c r="D457" s="20">
        <v>0.63539999999999996</v>
      </c>
      <c r="E457" s="22">
        <f>단가대비표!O6</f>
        <v>0</v>
      </c>
      <c r="F457" s="25">
        <f>TRUNC(E457*D457,1)</f>
        <v>0</v>
      </c>
      <c r="G457" s="22">
        <f>단가대비표!P6</f>
        <v>0</v>
      </c>
      <c r="H457" s="25">
        <f>TRUNC(G457*D457,1)</f>
        <v>0</v>
      </c>
      <c r="I457" s="22">
        <f>단가대비표!V6</f>
        <v>3118</v>
      </c>
      <c r="J457" s="25">
        <f>TRUNC(I457*D457,1)</f>
        <v>1981.1</v>
      </c>
      <c r="K457" s="22">
        <f t="shared" ref="K457:L460" si="57">TRUNC(E457+G457+I457,1)</f>
        <v>3118</v>
      </c>
      <c r="L457" s="25">
        <f t="shared" si="57"/>
        <v>1981.1</v>
      </c>
      <c r="M457" s="19" t="s">
        <v>1155</v>
      </c>
      <c r="N457" s="1" t="s">
        <v>818</v>
      </c>
      <c r="O457" s="1" t="s">
        <v>1169</v>
      </c>
      <c r="P457" s="1" t="s">
        <v>64</v>
      </c>
      <c r="Q457" s="1" t="s">
        <v>64</v>
      </c>
      <c r="R457" s="1" t="s">
        <v>63</v>
      </c>
      <c r="AV457" s="1" t="s">
        <v>52</v>
      </c>
      <c r="AW457" s="1" t="s">
        <v>1170</v>
      </c>
      <c r="AX457" s="1" t="s">
        <v>52</v>
      </c>
      <c r="AY457" s="1" t="s">
        <v>52</v>
      </c>
      <c r="AZ457" s="1" t="s">
        <v>52</v>
      </c>
    </row>
    <row r="458" spans="1:52" ht="30" customHeight="1" x14ac:dyDescent="0.3">
      <c r="A458" s="19" t="s">
        <v>1171</v>
      </c>
      <c r="B458" s="19" t="s">
        <v>1172</v>
      </c>
      <c r="C458" s="19" t="s">
        <v>809</v>
      </c>
      <c r="D458" s="20">
        <v>5.6</v>
      </c>
      <c r="E458" s="22">
        <f>단가대비표!O14</f>
        <v>1468</v>
      </c>
      <c r="F458" s="25">
        <f>TRUNC(E458*D458,1)</f>
        <v>8220.7999999999993</v>
      </c>
      <c r="G458" s="22">
        <f>단가대비표!P14</f>
        <v>0</v>
      </c>
      <c r="H458" s="25">
        <f>TRUNC(G458*D458,1)</f>
        <v>0</v>
      </c>
      <c r="I458" s="22">
        <f>단가대비표!V14</f>
        <v>0</v>
      </c>
      <c r="J458" s="25">
        <f>TRUNC(I458*D458,1)</f>
        <v>0</v>
      </c>
      <c r="K458" s="22">
        <f t="shared" si="57"/>
        <v>1468</v>
      </c>
      <c r="L458" s="25">
        <f t="shared" si="57"/>
        <v>8220.7999999999993</v>
      </c>
      <c r="M458" s="19" t="s">
        <v>52</v>
      </c>
      <c r="N458" s="1" t="s">
        <v>818</v>
      </c>
      <c r="O458" s="1" t="s">
        <v>1173</v>
      </c>
      <c r="P458" s="1" t="s">
        <v>64</v>
      </c>
      <c r="Q458" s="1" t="s">
        <v>64</v>
      </c>
      <c r="R458" s="1" t="s">
        <v>63</v>
      </c>
      <c r="V458">
        <v>1</v>
      </c>
      <c r="AV458" s="1" t="s">
        <v>52</v>
      </c>
      <c r="AW458" s="1" t="s">
        <v>1174</v>
      </c>
      <c r="AX458" s="1" t="s">
        <v>52</v>
      </c>
      <c r="AY458" s="1" t="s">
        <v>52</v>
      </c>
      <c r="AZ458" s="1" t="s">
        <v>52</v>
      </c>
    </row>
    <row r="459" spans="1:52" ht="30" customHeight="1" x14ac:dyDescent="0.3">
      <c r="A459" s="19" t="s">
        <v>693</v>
      </c>
      <c r="B459" s="19" t="s">
        <v>1175</v>
      </c>
      <c r="C459" s="19" t="s">
        <v>436</v>
      </c>
      <c r="D459" s="20">
        <v>1</v>
      </c>
      <c r="E459" s="22">
        <f>TRUNC(SUMIF(V457:V460, RIGHTB(O459, 1), F457:F460)*U459, 2)</f>
        <v>1644.16</v>
      </c>
      <c r="F459" s="25">
        <f>TRUNC(E459*D459,1)</f>
        <v>1644.1</v>
      </c>
      <c r="G459" s="22">
        <v>0</v>
      </c>
      <c r="H459" s="25">
        <f>TRUNC(G459*D459,1)</f>
        <v>0</v>
      </c>
      <c r="I459" s="22">
        <v>0</v>
      </c>
      <c r="J459" s="25">
        <f>TRUNC(I459*D459,1)</f>
        <v>0</v>
      </c>
      <c r="K459" s="22">
        <f t="shared" si="57"/>
        <v>1644.1</v>
      </c>
      <c r="L459" s="25">
        <f t="shared" si="57"/>
        <v>1644.1</v>
      </c>
      <c r="M459" s="19" t="s">
        <v>52</v>
      </c>
      <c r="N459" s="1" t="s">
        <v>818</v>
      </c>
      <c r="O459" s="1" t="s">
        <v>441</v>
      </c>
      <c r="P459" s="1" t="s">
        <v>64</v>
      </c>
      <c r="Q459" s="1" t="s">
        <v>64</v>
      </c>
      <c r="R459" s="1" t="s">
        <v>64</v>
      </c>
      <c r="S459">
        <v>0</v>
      </c>
      <c r="T459">
        <v>0</v>
      </c>
      <c r="U459">
        <v>0.2</v>
      </c>
      <c r="AV459" s="1" t="s">
        <v>52</v>
      </c>
      <c r="AW459" s="1" t="s">
        <v>1176</v>
      </c>
      <c r="AX459" s="1" t="s">
        <v>52</v>
      </c>
      <c r="AY459" s="1" t="s">
        <v>52</v>
      </c>
      <c r="AZ459" s="1" t="s">
        <v>52</v>
      </c>
    </row>
    <row r="460" spans="1:52" ht="30" customHeight="1" x14ac:dyDescent="0.3">
      <c r="A460" s="19" t="s">
        <v>1177</v>
      </c>
      <c r="B460" s="19" t="s">
        <v>512</v>
      </c>
      <c r="C460" s="19" t="s">
        <v>513</v>
      </c>
      <c r="D460" s="20">
        <v>1</v>
      </c>
      <c r="E460" s="22">
        <f>TRUNC(단가대비표!O90*1/8*16/12*25/20, 1)</f>
        <v>0</v>
      </c>
      <c r="F460" s="25">
        <f>TRUNC(E460*D460,1)</f>
        <v>0</v>
      </c>
      <c r="G460" s="22">
        <f>TRUNC(단가대비표!P90*1/8*16/12*25/20, 1)</f>
        <v>35608.300000000003</v>
      </c>
      <c r="H460" s="25">
        <f>TRUNC(G460*D460,1)</f>
        <v>35608.300000000003</v>
      </c>
      <c r="I460" s="22">
        <f>TRUNC(단가대비표!V90*1/8*16/12*25/20, 1)</f>
        <v>0</v>
      </c>
      <c r="J460" s="25">
        <f>TRUNC(I460*D460,1)</f>
        <v>0</v>
      </c>
      <c r="K460" s="22">
        <f t="shared" si="57"/>
        <v>35608.300000000003</v>
      </c>
      <c r="L460" s="25">
        <f t="shared" si="57"/>
        <v>35608.300000000003</v>
      </c>
      <c r="M460" s="19" t="s">
        <v>52</v>
      </c>
      <c r="N460" s="1" t="s">
        <v>818</v>
      </c>
      <c r="O460" s="1" t="s">
        <v>1178</v>
      </c>
      <c r="P460" s="1" t="s">
        <v>64</v>
      </c>
      <c r="Q460" s="1" t="s">
        <v>64</v>
      </c>
      <c r="R460" s="1" t="s">
        <v>63</v>
      </c>
      <c r="AV460" s="1" t="s">
        <v>52</v>
      </c>
      <c r="AW460" s="1" t="s">
        <v>1179</v>
      </c>
      <c r="AX460" s="1" t="s">
        <v>63</v>
      </c>
      <c r="AY460" s="1" t="s">
        <v>52</v>
      </c>
      <c r="AZ460" s="1" t="s">
        <v>52</v>
      </c>
    </row>
    <row r="461" spans="1:52" ht="30" customHeight="1" x14ac:dyDescent="0.3">
      <c r="A461" s="19" t="s">
        <v>508</v>
      </c>
      <c r="B461" s="19" t="s">
        <v>52</v>
      </c>
      <c r="C461" s="19" t="s">
        <v>52</v>
      </c>
      <c r="D461" s="20"/>
      <c r="E461" s="22"/>
      <c r="F461" s="25">
        <f>TRUNC(SUMIF(N457:N460, N456, F457:F460),0)</f>
        <v>9864</v>
      </c>
      <c r="G461" s="22"/>
      <c r="H461" s="25">
        <f>TRUNC(SUMIF(N457:N460, N456, H457:H460),0)</f>
        <v>35608</v>
      </c>
      <c r="I461" s="22"/>
      <c r="J461" s="25">
        <f>TRUNC(SUMIF(N457:N460, N456, J457:J460),0)</f>
        <v>1981</v>
      </c>
      <c r="K461" s="22"/>
      <c r="L461" s="25">
        <f>F461+H461+J461</f>
        <v>47453</v>
      </c>
      <c r="M461" s="19" t="s">
        <v>52</v>
      </c>
      <c r="N461" s="1" t="s">
        <v>73</v>
      </c>
      <c r="O461" s="1" t="s">
        <v>73</v>
      </c>
      <c r="P461" s="1" t="s">
        <v>52</v>
      </c>
      <c r="Q461" s="1" t="s">
        <v>52</v>
      </c>
      <c r="R461" s="1" t="s">
        <v>52</v>
      </c>
      <c r="AV461" s="1" t="s">
        <v>52</v>
      </c>
      <c r="AW461" s="1" t="s">
        <v>52</v>
      </c>
      <c r="AX461" s="1" t="s">
        <v>52</v>
      </c>
      <c r="AY461" s="1" t="s">
        <v>52</v>
      </c>
      <c r="AZ461" s="1" t="s">
        <v>52</v>
      </c>
    </row>
    <row r="462" spans="1:52" ht="30" customHeight="1" x14ac:dyDescent="0.3">
      <c r="A462" s="20"/>
      <c r="B462" s="20"/>
      <c r="C462" s="20"/>
      <c r="D462" s="20"/>
      <c r="E462" s="22"/>
      <c r="F462" s="25"/>
      <c r="G462" s="22"/>
      <c r="H462" s="25"/>
      <c r="I462" s="22"/>
      <c r="J462" s="25"/>
      <c r="K462" s="22"/>
      <c r="L462" s="25"/>
      <c r="M462" s="20"/>
    </row>
    <row r="463" spans="1:52" ht="30" customHeight="1" x14ac:dyDescent="0.3">
      <c r="A463" s="16" t="s">
        <v>1180</v>
      </c>
      <c r="B463" s="17"/>
      <c r="C463" s="17"/>
      <c r="D463" s="17"/>
      <c r="E463" s="21"/>
      <c r="F463" s="24"/>
      <c r="G463" s="21"/>
      <c r="H463" s="24"/>
      <c r="I463" s="21"/>
      <c r="J463" s="24"/>
      <c r="K463" s="21"/>
      <c r="L463" s="24"/>
      <c r="M463" s="18"/>
      <c r="N463" s="1" t="s">
        <v>829</v>
      </c>
    </row>
    <row r="464" spans="1:52" ht="30" customHeight="1" x14ac:dyDescent="0.3">
      <c r="A464" s="19" t="s">
        <v>826</v>
      </c>
      <c r="B464" s="19" t="s">
        <v>827</v>
      </c>
      <c r="C464" s="19" t="s">
        <v>60</v>
      </c>
      <c r="D464" s="20">
        <v>0.25</v>
      </c>
      <c r="E464" s="22">
        <f>단가대비표!O7</f>
        <v>0</v>
      </c>
      <c r="F464" s="25">
        <f>TRUNC(E464*D464,1)</f>
        <v>0</v>
      </c>
      <c r="G464" s="22">
        <f>단가대비표!P7</f>
        <v>0</v>
      </c>
      <c r="H464" s="25">
        <f>TRUNC(G464*D464,1)</f>
        <v>0</v>
      </c>
      <c r="I464" s="22">
        <f>단가대비표!V7</f>
        <v>1335</v>
      </c>
      <c r="J464" s="25">
        <f>TRUNC(I464*D464,1)</f>
        <v>333.7</v>
      </c>
      <c r="K464" s="22">
        <f>TRUNC(E464+G464+I464,1)</f>
        <v>1335</v>
      </c>
      <c r="L464" s="25">
        <f>TRUNC(F464+H464+J464,1)</f>
        <v>333.7</v>
      </c>
      <c r="M464" s="19" t="s">
        <v>1155</v>
      </c>
      <c r="N464" s="1" t="s">
        <v>829</v>
      </c>
      <c r="O464" s="1" t="s">
        <v>1182</v>
      </c>
      <c r="P464" s="1" t="s">
        <v>64</v>
      </c>
      <c r="Q464" s="1" t="s">
        <v>64</v>
      </c>
      <c r="R464" s="1" t="s">
        <v>63</v>
      </c>
      <c r="AV464" s="1" t="s">
        <v>52</v>
      </c>
      <c r="AW464" s="1" t="s">
        <v>1183</v>
      </c>
      <c r="AX464" s="1" t="s">
        <v>52</v>
      </c>
      <c r="AY464" s="1" t="s">
        <v>52</v>
      </c>
      <c r="AZ464" s="1" t="s">
        <v>52</v>
      </c>
    </row>
    <row r="465" spans="1:52" ht="30" customHeight="1" x14ac:dyDescent="0.3">
      <c r="A465" s="19" t="s">
        <v>508</v>
      </c>
      <c r="B465" s="19" t="s">
        <v>52</v>
      </c>
      <c r="C465" s="19" t="s">
        <v>52</v>
      </c>
      <c r="D465" s="20"/>
      <c r="E465" s="22"/>
      <c r="F465" s="25">
        <f>TRUNC(SUMIF(N464:N464, N463, F464:F464),0)</f>
        <v>0</v>
      </c>
      <c r="G465" s="22"/>
      <c r="H465" s="25">
        <f>TRUNC(SUMIF(N464:N464, N463, H464:H464),0)</f>
        <v>0</v>
      </c>
      <c r="I465" s="22"/>
      <c r="J465" s="25">
        <f>TRUNC(SUMIF(N464:N464, N463, J464:J464),0)</f>
        <v>333</v>
      </c>
      <c r="K465" s="22"/>
      <c r="L465" s="25">
        <f>F465+H465+J465</f>
        <v>333</v>
      </c>
      <c r="M465" s="19" t="s">
        <v>52</v>
      </c>
      <c r="N465" s="1" t="s">
        <v>73</v>
      </c>
      <c r="O465" s="1" t="s">
        <v>73</v>
      </c>
      <c r="P465" s="1" t="s">
        <v>52</v>
      </c>
      <c r="Q465" s="1" t="s">
        <v>52</v>
      </c>
      <c r="R465" s="1" t="s">
        <v>52</v>
      </c>
      <c r="AV465" s="1" t="s">
        <v>52</v>
      </c>
      <c r="AW465" s="1" t="s">
        <v>52</v>
      </c>
      <c r="AX465" s="1" t="s">
        <v>52</v>
      </c>
      <c r="AY465" s="1" t="s">
        <v>52</v>
      </c>
      <c r="AZ465" s="1" t="s">
        <v>52</v>
      </c>
    </row>
    <row r="466" spans="1:52" ht="30" customHeight="1" x14ac:dyDescent="0.3">
      <c r="A466" s="20"/>
      <c r="B466" s="20"/>
      <c r="C466" s="20"/>
      <c r="D466" s="20"/>
      <c r="E466" s="22"/>
      <c r="F466" s="25"/>
      <c r="G466" s="22"/>
      <c r="H466" s="25"/>
      <c r="I466" s="22"/>
      <c r="J466" s="25"/>
      <c r="K466" s="22"/>
      <c r="L466" s="25"/>
      <c r="M466" s="20"/>
    </row>
    <row r="467" spans="1:52" ht="30" customHeight="1" x14ac:dyDescent="0.3">
      <c r="A467" s="16" t="s">
        <v>1184</v>
      </c>
      <c r="B467" s="17"/>
      <c r="C467" s="17"/>
      <c r="D467" s="17"/>
      <c r="E467" s="21"/>
      <c r="F467" s="24"/>
      <c r="G467" s="21"/>
      <c r="H467" s="24"/>
      <c r="I467" s="21"/>
      <c r="J467" s="24"/>
      <c r="K467" s="21"/>
      <c r="L467" s="24"/>
      <c r="M467" s="18"/>
      <c r="N467" s="1" t="s">
        <v>869</v>
      </c>
    </row>
    <row r="468" spans="1:52" ht="30" customHeight="1" x14ac:dyDescent="0.3">
      <c r="A468" s="19" t="s">
        <v>1021</v>
      </c>
      <c r="B468" s="19" t="s">
        <v>512</v>
      </c>
      <c r="C468" s="19" t="s">
        <v>513</v>
      </c>
      <c r="D468" s="20">
        <v>4.1000000000000002E-2</v>
      </c>
      <c r="E468" s="22">
        <f>단가대비표!O85</f>
        <v>0</v>
      </c>
      <c r="F468" s="25">
        <f>TRUNC(E468*D468,1)</f>
        <v>0</v>
      </c>
      <c r="G468" s="22">
        <f>단가대비표!P85</f>
        <v>284337</v>
      </c>
      <c r="H468" s="25">
        <f>TRUNC(G468*D468,1)</f>
        <v>11657.8</v>
      </c>
      <c r="I468" s="22">
        <f>단가대비표!V85</f>
        <v>0</v>
      </c>
      <c r="J468" s="25">
        <f>TRUNC(I468*D468,1)</f>
        <v>0</v>
      </c>
      <c r="K468" s="22">
        <f t="shared" ref="K468:L470" si="58">TRUNC(E468+G468+I468,1)</f>
        <v>284337</v>
      </c>
      <c r="L468" s="25">
        <f t="shared" si="58"/>
        <v>11657.8</v>
      </c>
      <c r="M468" s="19" t="s">
        <v>52</v>
      </c>
      <c r="N468" s="1" t="s">
        <v>869</v>
      </c>
      <c r="O468" s="1" t="s">
        <v>1022</v>
      </c>
      <c r="P468" s="1" t="s">
        <v>64</v>
      </c>
      <c r="Q468" s="1" t="s">
        <v>64</v>
      </c>
      <c r="R468" s="1" t="s">
        <v>63</v>
      </c>
      <c r="V468">
        <v>1</v>
      </c>
      <c r="AV468" s="1" t="s">
        <v>52</v>
      </c>
      <c r="AW468" s="1" t="s">
        <v>1186</v>
      </c>
      <c r="AX468" s="1" t="s">
        <v>52</v>
      </c>
      <c r="AY468" s="1" t="s">
        <v>52</v>
      </c>
      <c r="AZ468" s="1" t="s">
        <v>52</v>
      </c>
    </row>
    <row r="469" spans="1:52" ht="30" customHeight="1" x14ac:dyDescent="0.3">
      <c r="A469" s="19" t="s">
        <v>511</v>
      </c>
      <c r="B469" s="19" t="s">
        <v>512</v>
      </c>
      <c r="C469" s="19" t="s">
        <v>513</v>
      </c>
      <c r="D469" s="20">
        <v>2.7E-2</v>
      </c>
      <c r="E469" s="22">
        <f>단가대비표!O75</f>
        <v>0</v>
      </c>
      <c r="F469" s="25">
        <f>TRUNC(E469*D469,1)</f>
        <v>0</v>
      </c>
      <c r="G469" s="22">
        <f>단가대비표!P75</f>
        <v>169804</v>
      </c>
      <c r="H469" s="25">
        <f>TRUNC(G469*D469,1)</f>
        <v>4584.7</v>
      </c>
      <c r="I469" s="22">
        <f>단가대비표!V75</f>
        <v>0</v>
      </c>
      <c r="J469" s="25">
        <f>TRUNC(I469*D469,1)</f>
        <v>0</v>
      </c>
      <c r="K469" s="22">
        <f t="shared" si="58"/>
        <v>169804</v>
      </c>
      <c r="L469" s="25">
        <f t="shared" si="58"/>
        <v>4584.7</v>
      </c>
      <c r="M469" s="19" t="s">
        <v>52</v>
      </c>
      <c r="N469" s="1" t="s">
        <v>869</v>
      </c>
      <c r="O469" s="1" t="s">
        <v>514</v>
      </c>
      <c r="P469" s="1" t="s">
        <v>64</v>
      </c>
      <c r="Q469" s="1" t="s">
        <v>64</v>
      </c>
      <c r="R469" s="1" t="s">
        <v>63</v>
      </c>
      <c r="V469">
        <v>1</v>
      </c>
      <c r="AV469" s="1" t="s">
        <v>52</v>
      </c>
      <c r="AW469" s="1" t="s">
        <v>1187</v>
      </c>
      <c r="AX469" s="1" t="s">
        <v>52</v>
      </c>
      <c r="AY469" s="1" t="s">
        <v>52</v>
      </c>
      <c r="AZ469" s="1" t="s">
        <v>52</v>
      </c>
    </row>
    <row r="470" spans="1:52" ht="30" customHeight="1" x14ac:dyDescent="0.3">
      <c r="A470" s="19" t="s">
        <v>555</v>
      </c>
      <c r="B470" s="19" t="s">
        <v>971</v>
      </c>
      <c r="C470" s="19" t="s">
        <v>436</v>
      </c>
      <c r="D470" s="20">
        <v>1</v>
      </c>
      <c r="E470" s="22">
        <v>0</v>
      </c>
      <c r="F470" s="25">
        <f>TRUNC(E470*D470,1)</f>
        <v>0</v>
      </c>
      <c r="G470" s="22">
        <v>0</v>
      </c>
      <c r="H470" s="25">
        <f>TRUNC(G470*D470,1)</f>
        <v>0</v>
      </c>
      <c r="I470" s="22">
        <f>TRUNC(SUMIF(V468:V470, RIGHTB(O470, 1), H468:H470)*U470, 2)</f>
        <v>974.55</v>
      </c>
      <c r="J470" s="25">
        <f>TRUNC(I470*D470,1)</f>
        <v>974.5</v>
      </c>
      <c r="K470" s="22">
        <f t="shared" si="58"/>
        <v>974.5</v>
      </c>
      <c r="L470" s="25">
        <f t="shared" si="58"/>
        <v>974.5</v>
      </c>
      <c r="M470" s="19" t="s">
        <v>52</v>
      </c>
      <c r="N470" s="1" t="s">
        <v>869</v>
      </c>
      <c r="O470" s="1" t="s">
        <v>441</v>
      </c>
      <c r="P470" s="1" t="s">
        <v>64</v>
      </c>
      <c r="Q470" s="1" t="s">
        <v>64</v>
      </c>
      <c r="R470" s="1" t="s">
        <v>64</v>
      </c>
      <c r="S470">
        <v>1</v>
      </c>
      <c r="T470">
        <v>2</v>
      </c>
      <c r="U470">
        <v>0.06</v>
      </c>
      <c r="AV470" s="1" t="s">
        <v>52</v>
      </c>
      <c r="AW470" s="1" t="s">
        <v>1188</v>
      </c>
      <c r="AX470" s="1" t="s">
        <v>52</v>
      </c>
      <c r="AY470" s="1" t="s">
        <v>52</v>
      </c>
      <c r="AZ470" s="1" t="s">
        <v>52</v>
      </c>
    </row>
    <row r="471" spans="1:52" ht="30" customHeight="1" x14ac:dyDescent="0.3">
      <c r="A471" s="19" t="s">
        <v>508</v>
      </c>
      <c r="B471" s="19" t="s">
        <v>52</v>
      </c>
      <c r="C471" s="19" t="s">
        <v>52</v>
      </c>
      <c r="D471" s="20"/>
      <c r="E471" s="22"/>
      <c r="F471" s="25">
        <f>TRUNC(SUMIF(N468:N470, N467, F468:F470),0)</f>
        <v>0</v>
      </c>
      <c r="G471" s="22"/>
      <c r="H471" s="25">
        <f>TRUNC(SUMIF(N468:N470, N467, H468:H470),0)</f>
        <v>16242</v>
      </c>
      <c r="I471" s="22"/>
      <c r="J471" s="25">
        <f>TRUNC(SUMIF(N468:N470, N467, J468:J470),0)</f>
        <v>974</v>
      </c>
      <c r="K471" s="22"/>
      <c r="L471" s="25">
        <f>F471+H471+J471</f>
        <v>17216</v>
      </c>
      <c r="M471" s="19" t="s">
        <v>52</v>
      </c>
      <c r="N471" s="1" t="s">
        <v>73</v>
      </c>
      <c r="O471" s="1" t="s">
        <v>73</v>
      </c>
      <c r="P471" s="1" t="s">
        <v>52</v>
      </c>
      <c r="Q471" s="1" t="s">
        <v>52</v>
      </c>
      <c r="R471" s="1" t="s">
        <v>52</v>
      </c>
      <c r="AV471" s="1" t="s">
        <v>52</v>
      </c>
      <c r="AW471" s="1" t="s">
        <v>52</v>
      </c>
      <c r="AX471" s="1" t="s">
        <v>52</v>
      </c>
      <c r="AY471" s="1" t="s">
        <v>52</v>
      </c>
      <c r="AZ471" s="1" t="s">
        <v>52</v>
      </c>
    </row>
  </sheetData>
  <mergeCells count="45">
    <mergeCell ref="P2:P3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AB2:AB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N2:AN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U2:AU3"/>
    <mergeCell ref="AV2:AV3"/>
    <mergeCell ref="AW2:AW3"/>
    <mergeCell ref="AO2:AO3"/>
    <mergeCell ref="AP2:AP3"/>
    <mergeCell ref="AQ2:AQ3"/>
    <mergeCell ref="AR2:AR3"/>
    <mergeCell ref="AS2:AS3"/>
    <mergeCell ref="AT2:AT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8"/>
  <sheetViews>
    <sheetView topLeftCell="B1" workbookViewId="0"/>
  </sheetViews>
  <sheetFormatPr defaultRowHeight="16.5" x14ac:dyDescent="0.3"/>
  <cols>
    <col min="1" max="1" width="45.375" hidden="1" customWidth="1"/>
    <col min="2" max="2" width="46.625" bestFit="1" customWidth="1"/>
    <col min="3" max="3" width="41.625" bestFit="1" customWidth="1"/>
    <col min="4" max="4" width="5.5" bestFit="1" customWidth="1"/>
    <col min="5" max="5" width="11.25" bestFit="1" customWidth="1"/>
    <col min="6" max="6" width="10" bestFit="1" customWidth="1"/>
    <col min="7" max="7" width="10.25" bestFit="1" customWidth="1"/>
    <col min="8" max="8" width="14.875" bestFit="1" customWidth="1"/>
    <col min="9" max="9" width="10.25" bestFit="1" customWidth="1"/>
    <col min="10" max="10" width="14.875" bestFit="1" customWidth="1"/>
    <col min="11" max="11" width="10.375" bestFit="1" customWidth="1"/>
    <col min="12" max="12" width="15.25" bestFit="1" customWidth="1"/>
    <col min="13" max="13" width="11.75" bestFit="1" customWidth="1"/>
    <col min="14" max="14" width="10.5" bestFit="1" customWidth="1"/>
    <col min="15" max="15" width="11.75" bestFit="1" customWidth="1"/>
    <col min="16" max="16" width="10.25" bestFit="1" customWidth="1"/>
    <col min="17" max="17" width="11.25" bestFit="1" customWidth="1"/>
    <col min="18" max="18" width="9.25" bestFit="1" customWidth="1"/>
    <col min="19" max="19" width="10.25" bestFit="1" customWidth="1"/>
    <col min="20" max="21" width="10.375" bestFit="1" customWidth="1"/>
    <col min="22" max="22" width="10.25" bestFit="1" customWidth="1"/>
    <col min="23" max="23" width="7.875" bestFit="1" customWidth="1"/>
    <col min="24" max="24" width="11.375" bestFit="1" customWidth="1"/>
    <col min="25" max="26" width="9" hidden="1" customWidth="1"/>
    <col min="27" max="27" width="11" hidden="1" customWidth="1"/>
    <col min="28" max="28" width="9" hidden="1" customWidth="1"/>
  </cols>
  <sheetData>
    <row r="1" spans="1:28" ht="30" customHeight="1" x14ac:dyDescent="0.3">
      <c r="A1" s="57" t="s">
        <v>1189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</row>
    <row r="2" spans="1:28" ht="30" customHeight="1" x14ac:dyDescent="0.3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</row>
    <row r="3" spans="1:28" ht="30" customHeight="1" x14ac:dyDescent="0.3">
      <c r="A3" s="55" t="s">
        <v>444</v>
      </c>
      <c r="B3" s="55" t="s">
        <v>2</v>
      </c>
      <c r="C3" s="55" t="s">
        <v>1190</v>
      </c>
      <c r="D3" s="55" t="s">
        <v>4</v>
      </c>
      <c r="E3" s="55" t="s">
        <v>6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 t="s">
        <v>446</v>
      </c>
      <c r="Q3" s="55" t="s">
        <v>447</v>
      </c>
      <c r="R3" s="55"/>
      <c r="S3" s="55"/>
      <c r="T3" s="55"/>
      <c r="U3" s="55"/>
      <c r="V3" s="55"/>
      <c r="W3" s="55" t="s">
        <v>449</v>
      </c>
      <c r="X3" s="55" t="s">
        <v>12</v>
      </c>
      <c r="Y3" s="51" t="s">
        <v>1198</v>
      </c>
      <c r="Z3" s="51" t="s">
        <v>1199</v>
      </c>
      <c r="AA3" s="51" t="s">
        <v>1200</v>
      </c>
      <c r="AB3" s="51" t="s">
        <v>48</v>
      </c>
    </row>
    <row r="4" spans="1:28" ht="30" customHeight="1" x14ac:dyDescent="0.3">
      <c r="A4" s="55"/>
      <c r="B4" s="55"/>
      <c r="C4" s="55"/>
      <c r="D4" s="55"/>
      <c r="E4" s="7" t="s">
        <v>1191</v>
      </c>
      <c r="F4" s="7" t="s">
        <v>1192</v>
      </c>
      <c r="G4" s="7" t="s">
        <v>1193</v>
      </c>
      <c r="H4" s="7" t="s">
        <v>1192</v>
      </c>
      <c r="I4" s="7" t="s">
        <v>1194</v>
      </c>
      <c r="J4" s="7" t="s">
        <v>1192</v>
      </c>
      <c r="K4" s="7" t="s">
        <v>1195</v>
      </c>
      <c r="L4" s="7" t="s">
        <v>1192</v>
      </c>
      <c r="M4" s="7" t="s">
        <v>1196</v>
      </c>
      <c r="N4" s="7" t="s">
        <v>1192</v>
      </c>
      <c r="O4" s="7" t="s">
        <v>1197</v>
      </c>
      <c r="P4" s="55"/>
      <c r="Q4" s="7" t="s">
        <v>1191</v>
      </c>
      <c r="R4" s="7" t="s">
        <v>1193</v>
      </c>
      <c r="S4" s="7" t="s">
        <v>1194</v>
      </c>
      <c r="T4" s="7" t="s">
        <v>1195</v>
      </c>
      <c r="U4" s="7" t="s">
        <v>1196</v>
      </c>
      <c r="V4" s="7" t="s">
        <v>1197</v>
      </c>
      <c r="W4" s="55"/>
      <c r="X4" s="55"/>
      <c r="Y4" s="51"/>
      <c r="Z4" s="51"/>
      <c r="AA4" s="51"/>
      <c r="AB4" s="51"/>
    </row>
    <row r="5" spans="1:28" ht="30" customHeight="1" x14ac:dyDescent="0.3">
      <c r="A5" s="13" t="s">
        <v>1156</v>
      </c>
      <c r="B5" s="13" t="s">
        <v>794</v>
      </c>
      <c r="C5" s="13" t="s">
        <v>795</v>
      </c>
      <c r="D5" s="26" t="s">
        <v>60</v>
      </c>
      <c r="E5" s="27">
        <v>0</v>
      </c>
      <c r="F5" s="13" t="s">
        <v>52</v>
      </c>
      <c r="G5" s="27">
        <v>0</v>
      </c>
      <c r="H5" s="13" t="s">
        <v>52</v>
      </c>
      <c r="I5" s="27">
        <v>0</v>
      </c>
      <c r="J5" s="13" t="s">
        <v>52</v>
      </c>
      <c r="K5" s="27">
        <v>0</v>
      </c>
      <c r="L5" s="13" t="s">
        <v>52</v>
      </c>
      <c r="M5" s="27">
        <v>0</v>
      </c>
      <c r="N5" s="13" t="s">
        <v>52</v>
      </c>
      <c r="O5" s="27">
        <v>0</v>
      </c>
      <c r="P5" s="27">
        <v>0</v>
      </c>
      <c r="Q5" s="27">
        <v>0</v>
      </c>
      <c r="R5" s="27">
        <v>0</v>
      </c>
      <c r="S5" s="27">
        <v>0</v>
      </c>
      <c r="T5" s="27">
        <v>0</v>
      </c>
      <c r="U5" s="27">
        <v>140633</v>
      </c>
      <c r="V5" s="27">
        <f>SMALL(Q5:U5,COUNTIF(Q5:U5,0)+1)</f>
        <v>140633</v>
      </c>
      <c r="W5" s="13" t="s">
        <v>1201</v>
      </c>
      <c r="X5" s="13" t="s">
        <v>1155</v>
      </c>
      <c r="Y5" s="1" t="s">
        <v>52</v>
      </c>
      <c r="Z5" s="1" t="s">
        <v>52</v>
      </c>
      <c r="AA5" s="28"/>
      <c r="AB5" s="1" t="s">
        <v>52</v>
      </c>
    </row>
    <row r="6" spans="1:28" ht="30" customHeight="1" x14ac:dyDescent="0.3">
      <c r="A6" s="13" t="s">
        <v>1169</v>
      </c>
      <c r="B6" s="13" t="s">
        <v>815</v>
      </c>
      <c r="C6" s="13" t="s">
        <v>816</v>
      </c>
      <c r="D6" s="26" t="s">
        <v>60</v>
      </c>
      <c r="E6" s="27">
        <v>0</v>
      </c>
      <c r="F6" s="13" t="s">
        <v>52</v>
      </c>
      <c r="G6" s="27">
        <v>0</v>
      </c>
      <c r="H6" s="13" t="s">
        <v>52</v>
      </c>
      <c r="I6" s="27">
        <v>0</v>
      </c>
      <c r="J6" s="13" t="s">
        <v>52</v>
      </c>
      <c r="K6" s="27">
        <v>0</v>
      </c>
      <c r="L6" s="13" t="s">
        <v>52</v>
      </c>
      <c r="M6" s="27">
        <v>0</v>
      </c>
      <c r="N6" s="13" t="s">
        <v>52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3118</v>
      </c>
      <c r="V6" s="27">
        <f>SMALL(Q6:U6,COUNTIF(Q6:U6,0)+1)</f>
        <v>3118</v>
      </c>
      <c r="W6" s="13" t="s">
        <v>1202</v>
      </c>
      <c r="X6" s="13" t="s">
        <v>1155</v>
      </c>
      <c r="Y6" s="1" t="s">
        <v>52</v>
      </c>
      <c r="Z6" s="1" t="s">
        <v>52</v>
      </c>
      <c r="AA6" s="28"/>
      <c r="AB6" s="1" t="s">
        <v>52</v>
      </c>
    </row>
    <row r="7" spans="1:28" ht="30" customHeight="1" x14ac:dyDescent="0.3">
      <c r="A7" s="13" t="s">
        <v>1182</v>
      </c>
      <c r="B7" s="13" t="s">
        <v>826</v>
      </c>
      <c r="C7" s="13" t="s">
        <v>827</v>
      </c>
      <c r="D7" s="26" t="s">
        <v>60</v>
      </c>
      <c r="E7" s="27">
        <v>0</v>
      </c>
      <c r="F7" s="13" t="s">
        <v>52</v>
      </c>
      <c r="G7" s="27">
        <v>0</v>
      </c>
      <c r="H7" s="13" t="s">
        <v>52</v>
      </c>
      <c r="I7" s="27">
        <v>0</v>
      </c>
      <c r="J7" s="13" t="s">
        <v>52</v>
      </c>
      <c r="K7" s="27">
        <v>0</v>
      </c>
      <c r="L7" s="13" t="s">
        <v>52</v>
      </c>
      <c r="M7" s="27">
        <v>0</v>
      </c>
      <c r="N7" s="13" t="s">
        <v>52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1335</v>
      </c>
      <c r="V7" s="27">
        <f>SMALL(Q7:U7,COUNTIF(Q7:U7,0)+1)</f>
        <v>1335</v>
      </c>
      <c r="W7" s="13" t="s">
        <v>1203</v>
      </c>
      <c r="X7" s="13" t="s">
        <v>1155</v>
      </c>
      <c r="Y7" s="1" t="s">
        <v>52</v>
      </c>
      <c r="Z7" s="1" t="s">
        <v>52</v>
      </c>
      <c r="AA7" s="28"/>
      <c r="AB7" s="1" t="s">
        <v>52</v>
      </c>
    </row>
    <row r="8" spans="1:28" ht="30" customHeight="1" x14ac:dyDescent="0.3">
      <c r="A8" s="13" t="s">
        <v>997</v>
      </c>
      <c r="B8" s="13" t="s">
        <v>994</v>
      </c>
      <c r="C8" s="13" t="s">
        <v>995</v>
      </c>
      <c r="D8" s="26" t="s">
        <v>996</v>
      </c>
      <c r="E8" s="27">
        <v>0</v>
      </c>
      <c r="F8" s="13" t="s">
        <v>52</v>
      </c>
      <c r="G8" s="27">
        <v>0</v>
      </c>
      <c r="H8" s="13" t="s">
        <v>52</v>
      </c>
      <c r="I8" s="27">
        <v>0</v>
      </c>
      <c r="J8" s="13" t="s">
        <v>52</v>
      </c>
      <c r="K8" s="27">
        <v>0</v>
      </c>
      <c r="L8" s="13" t="s">
        <v>52</v>
      </c>
      <c r="M8" s="27">
        <v>0</v>
      </c>
      <c r="N8" s="13" t="s">
        <v>52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13" t="s">
        <v>1204</v>
      </c>
      <c r="X8" s="13" t="s">
        <v>991</v>
      </c>
      <c r="Y8" s="1" t="s">
        <v>52</v>
      </c>
      <c r="Z8" s="1" t="s">
        <v>52</v>
      </c>
      <c r="AA8" s="28"/>
      <c r="AB8" s="1" t="s">
        <v>52</v>
      </c>
    </row>
    <row r="9" spans="1:28" ht="30" customHeight="1" x14ac:dyDescent="0.3">
      <c r="A9" s="13" t="s">
        <v>729</v>
      </c>
      <c r="B9" s="13" t="s">
        <v>727</v>
      </c>
      <c r="C9" s="13" t="s">
        <v>728</v>
      </c>
      <c r="D9" s="26" t="s">
        <v>68</v>
      </c>
      <c r="E9" s="27">
        <v>4316</v>
      </c>
      <c r="F9" s="13" t="s">
        <v>52</v>
      </c>
      <c r="G9" s="27">
        <v>5038.96</v>
      </c>
      <c r="H9" s="13" t="s">
        <v>1205</v>
      </c>
      <c r="I9" s="27">
        <v>4590.16</v>
      </c>
      <c r="J9" s="13" t="s">
        <v>1206</v>
      </c>
      <c r="K9" s="27">
        <v>0</v>
      </c>
      <c r="L9" s="13" t="s">
        <v>52</v>
      </c>
      <c r="M9" s="27">
        <v>0</v>
      </c>
      <c r="N9" s="13" t="s">
        <v>52</v>
      </c>
      <c r="O9" s="27">
        <f t="shared" ref="O9:O23" si="0">SMALL(E9:M9,COUNTIF(E9:M9,0)+1)</f>
        <v>4316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13" t="s">
        <v>1207</v>
      </c>
      <c r="X9" s="13" t="s">
        <v>52</v>
      </c>
      <c r="Y9" s="1" t="s">
        <v>52</v>
      </c>
      <c r="Z9" s="1" t="s">
        <v>52</v>
      </c>
      <c r="AA9" s="28"/>
      <c r="AB9" s="1" t="s">
        <v>52</v>
      </c>
    </row>
    <row r="10" spans="1:28" ht="30" customHeight="1" x14ac:dyDescent="0.3">
      <c r="A10" s="13" t="s">
        <v>705</v>
      </c>
      <c r="B10" s="13" t="s">
        <v>704</v>
      </c>
      <c r="C10" s="13" t="s">
        <v>702</v>
      </c>
      <c r="D10" s="26" t="s">
        <v>68</v>
      </c>
      <c r="E10" s="27">
        <v>4828</v>
      </c>
      <c r="F10" s="13" t="s">
        <v>52</v>
      </c>
      <c r="G10" s="27">
        <v>6281.91</v>
      </c>
      <c r="H10" s="13" t="s">
        <v>1208</v>
      </c>
      <c r="I10" s="27">
        <v>4837.3999999999996</v>
      </c>
      <c r="J10" s="13" t="s">
        <v>1209</v>
      </c>
      <c r="K10" s="27">
        <v>0</v>
      </c>
      <c r="L10" s="13" t="s">
        <v>52</v>
      </c>
      <c r="M10" s="27">
        <v>0</v>
      </c>
      <c r="N10" s="13" t="s">
        <v>52</v>
      </c>
      <c r="O10" s="27">
        <f t="shared" si="0"/>
        <v>4828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13" t="s">
        <v>1210</v>
      </c>
      <c r="X10" s="13" t="s">
        <v>52</v>
      </c>
      <c r="Y10" s="1" t="s">
        <v>52</v>
      </c>
      <c r="Z10" s="1" t="s">
        <v>52</v>
      </c>
      <c r="AA10" s="28"/>
      <c r="AB10" s="1" t="s">
        <v>52</v>
      </c>
    </row>
    <row r="11" spans="1:28" ht="30" customHeight="1" x14ac:dyDescent="0.3">
      <c r="A11" s="13" t="s">
        <v>1042</v>
      </c>
      <c r="B11" s="13" t="s">
        <v>363</v>
      </c>
      <c r="C11" s="13" t="s">
        <v>1041</v>
      </c>
      <c r="D11" s="26" t="s">
        <v>365</v>
      </c>
      <c r="E11" s="27">
        <v>0</v>
      </c>
      <c r="F11" s="13" t="s">
        <v>1211</v>
      </c>
      <c r="G11" s="27">
        <v>350</v>
      </c>
      <c r="H11" s="13" t="s">
        <v>1212</v>
      </c>
      <c r="I11" s="27">
        <v>0</v>
      </c>
      <c r="J11" s="13" t="s">
        <v>1213</v>
      </c>
      <c r="K11" s="27">
        <v>0</v>
      </c>
      <c r="L11" s="13" t="s">
        <v>52</v>
      </c>
      <c r="M11" s="27">
        <v>0</v>
      </c>
      <c r="N11" s="13" t="s">
        <v>52</v>
      </c>
      <c r="O11" s="27">
        <f t="shared" si="0"/>
        <v>350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13" t="s">
        <v>1214</v>
      </c>
      <c r="X11" s="13" t="s">
        <v>366</v>
      </c>
      <c r="Y11" s="1" t="s">
        <v>52</v>
      </c>
      <c r="Z11" s="1" t="s">
        <v>52</v>
      </c>
      <c r="AA11" s="28"/>
      <c r="AB11" s="1" t="s">
        <v>52</v>
      </c>
    </row>
    <row r="12" spans="1:28" ht="30" customHeight="1" x14ac:dyDescent="0.3">
      <c r="A12" s="13" t="s">
        <v>367</v>
      </c>
      <c r="B12" s="13" t="s">
        <v>363</v>
      </c>
      <c r="C12" s="13" t="s">
        <v>364</v>
      </c>
      <c r="D12" s="26" t="s">
        <v>365</v>
      </c>
      <c r="E12" s="27">
        <v>0</v>
      </c>
      <c r="F12" s="13" t="s">
        <v>1215</v>
      </c>
      <c r="G12" s="27">
        <v>1800</v>
      </c>
      <c r="H12" s="13" t="s">
        <v>1216</v>
      </c>
      <c r="I12" s="27">
        <v>0</v>
      </c>
      <c r="J12" s="13" t="s">
        <v>1217</v>
      </c>
      <c r="K12" s="27">
        <v>0</v>
      </c>
      <c r="L12" s="13" t="s">
        <v>52</v>
      </c>
      <c r="M12" s="27">
        <v>0</v>
      </c>
      <c r="N12" s="13" t="s">
        <v>52</v>
      </c>
      <c r="O12" s="27">
        <f t="shared" si="0"/>
        <v>1800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13" t="s">
        <v>1218</v>
      </c>
      <c r="X12" s="13" t="s">
        <v>366</v>
      </c>
      <c r="Y12" s="1" t="s">
        <v>52</v>
      </c>
      <c r="Z12" s="1" t="s">
        <v>52</v>
      </c>
      <c r="AA12" s="28"/>
      <c r="AB12" s="1" t="s">
        <v>52</v>
      </c>
    </row>
    <row r="13" spans="1:28" ht="30" customHeight="1" x14ac:dyDescent="0.3">
      <c r="A13" s="13" t="s">
        <v>1160</v>
      </c>
      <c r="B13" s="13" t="s">
        <v>1158</v>
      </c>
      <c r="C13" s="13" t="s">
        <v>1159</v>
      </c>
      <c r="D13" s="26" t="s">
        <v>809</v>
      </c>
      <c r="E13" s="27">
        <v>1318</v>
      </c>
      <c r="F13" s="13" t="s">
        <v>52</v>
      </c>
      <c r="G13" s="27">
        <v>1662.72</v>
      </c>
      <c r="H13" s="13" t="s">
        <v>1219</v>
      </c>
      <c r="I13" s="27">
        <v>1380</v>
      </c>
      <c r="J13" s="13" t="s">
        <v>1220</v>
      </c>
      <c r="K13" s="27">
        <v>0</v>
      </c>
      <c r="L13" s="13" t="s">
        <v>52</v>
      </c>
      <c r="M13" s="27">
        <v>0</v>
      </c>
      <c r="N13" s="13" t="s">
        <v>52</v>
      </c>
      <c r="O13" s="27">
        <f t="shared" si="0"/>
        <v>1318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13" t="s">
        <v>1221</v>
      </c>
      <c r="X13" s="13" t="s">
        <v>52</v>
      </c>
      <c r="Y13" s="1" t="s">
        <v>52</v>
      </c>
      <c r="Z13" s="1" t="s">
        <v>52</v>
      </c>
      <c r="AA13" s="28"/>
      <c r="AB13" s="1" t="s">
        <v>52</v>
      </c>
    </row>
    <row r="14" spans="1:28" ht="30" customHeight="1" x14ac:dyDescent="0.3">
      <c r="A14" s="13" t="s">
        <v>1173</v>
      </c>
      <c r="B14" s="13" t="s">
        <v>1171</v>
      </c>
      <c r="C14" s="13" t="s">
        <v>1172</v>
      </c>
      <c r="D14" s="26" t="s">
        <v>809</v>
      </c>
      <c r="E14" s="27">
        <v>1468</v>
      </c>
      <c r="F14" s="13" t="s">
        <v>52</v>
      </c>
      <c r="G14" s="27">
        <v>1735.45</v>
      </c>
      <c r="H14" s="13" t="s">
        <v>1219</v>
      </c>
      <c r="I14" s="27">
        <v>1520</v>
      </c>
      <c r="J14" s="13" t="s">
        <v>1220</v>
      </c>
      <c r="K14" s="27">
        <v>0</v>
      </c>
      <c r="L14" s="13" t="s">
        <v>52</v>
      </c>
      <c r="M14" s="27">
        <v>0</v>
      </c>
      <c r="N14" s="13" t="s">
        <v>52</v>
      </c>
      <c r="O14" s="27">
        <f t="shared" si="0"/>
        <v>1468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13" t="s">
        <v>1222</v>
      </c>
      <c r="X14" s="13" t="s">
        <v>52</v>
      </c>
      <c r="Y14" s="1" t="s">
        <v>52</v>
      </c>
      <c r="Z14" s="1" t="s">
        <v>52</v>
      </c>
      <c r="AA14" s="28"/>
      <c r="AB14" s="1" t="s">
        <v>52</v>
      </c>
    </row>
    <row r="15" spans="1:28" ht="30" customHeight="1" x14ac:dyDescent="0.3">
      <c r="A15" s="13" t="s">
        <v>805</v>
      </c>
      <c r="B15" s="13" t="s">
        <v>803</v>
      </c>
      <c r="C15" s="13" t="s">
        <v>804</v>
      </c>
      <c r="D15" s="26" t="s">
        <v>60</v>
      </c>
      <c r="E15" s="27">
        <v>0</v>
      </c>
      <c r="F15" s="13" t="s">
        <v>52</v>
      </c>
      <c r="G15" s="27">
        <v>245000</v>
      </c>
      <c r="H15" s="13" t="s">
        <v>1223</v>
      </c>
      <c r="I15" s="27">
        <v>0</v>
      </c>
      <c r="J15" s="13" t="s">
        <v>52</v>
      </c>
      <c r="K15" s="27">
        <v>0</v>
      </c>
      <c r="L15" s="13" t="s">
        <v>52</v>
      </c>
      <c r="M15" s="27">
        <v>0</v>
      </c>
      <c r="N15" s="13" t="s">
        <v>52</v>
      </c>
      <c r="O15" s="27">
        <f t="shared" si="0"/>
        <v>245000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13" t="s">
        <v>1224</v>
      </c>
      <c r="X15" s="13" t="s">
        <v>52</v>
      </c>
      <c r="Y15" s="1" t="s">
        <v>52</v>
      </c>
      <c r="Z15" s="1" t="s">
        <v>52</v>
      </c>
      <c r="AA15" s="28"/>
      <c r="AB15" s="1" t="s">
        <v>52</v>
      </c>
    </row>
    <row r="16" spans="1:28" ht="30" customHeight="1" x14ac:dyDescent="0.3">
      <c r="A16" s="13" t="s">
        <v>499</v>
      </c>
      <c r="B16" s="13" t="s">
        <v>496</v>
      </c>
      <c r="C16" s="13" t="s">
        <v>497</v>
      </c>
      <c r="D16" s="26" t="s">
        <v>498</v>
      </c>
      <c r="E16" s="27">
        <v>0</v>
      </c>
      <c r="F16" s="13" t="s">
        <v>52</v>
      </c>
      <c r="G16" s="27">
        <v>33000</v>
      </c>
      <c r="H16" s="13" t="s">
        <v>1225</v>
      </c>
      <c r="I16" s="27">
        <v>0</v>
      </c>
      <c r="J16" s="13" t="s">
        <v>52</v>
      </c>
      <c r="K16" s="27">
        <v>25500</v>
      </c>
      <c r="L16" s="13" t="s">
        <v>1226</v>
      </c>
      <c r="M16" s="27">
        <v>0</v>
      </c>
      <c r="N16" s="13" t="s">
        <v>52</v>
      </c>
      <c r="O16" s="27">
        <f t="shared" si="0"/>
        <v>25500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13" t="s">
        <v>1227</v>
      </c>
      <c r="X16" s="13" t="s">
        <v>52</v>
      </c>
      <c r="Y16" s="1" t="s">
        <v>52</v>
      </c>
      <c r="Z16" s="1" t="s">
        <v>52</v>
      </c>
      <c r="AA16" s="28"/>
      <c r="AB16" s="1" t="s">
        <v>52</v>
      </c>
    </row>
    <row r="17" spans="1:28" ht="30" customHeight="1" x14ac:dyDescent="0.3">
      <c r="A17" s="13" t="s">
        <v>1057</v>
      </c>
      <c r="B17" s="13" t="s">
        <v>1055</v>
      </c>
      <c r="C17" s="13" t="s">
        <v>1056</v>
      </c>
      <c r="D17" s="26" t="s">
        <v>365</v>
      </c>
      <c r="E17" s="27">
        <v>950</v>
      </c>
      <c r="F17" s="13" t="s">
        <v>52</v>
      </c>
      <c r="G17" s="27">
        <v>970</v>
      </c>
      <c r="H17" s="13" t="s">
        <v>1228</v>
      </c>
      <c r="I17" s="27">
        <v>1050</v>
      </c>
      <c r="J17" s="13" t="s">
        <v>1229</v>
      </c>
      <c r="K17" s="27">
        <v>0</v>
      </c>
      <c r="L17" s="13" t="s">
        <v>52</v>
      </c>
      <c r="M17" s="27">
        <v>0</v>
      </c>
      <c r="N17" s="13" t="s">
        <v>52</v>
      </c>
      <c r="O17" s="27">
        <f t="shared" si="0"/>
        <v>950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13" t="s">
        <v>1230</v>
      </c>
      <c r="X17" s="13" t="s">
        <v>52</v>
      </c>
      <c r="Y17" s="1" t="s">
        <v>52</v>
      </c>
      <c r="Z17" s="1" t="s">
        <v>52</v>
      </c>
      <c r="AA17" s="28"/>
      <c r="AB17" s="1" t="s">
        <v>52</v>
      </c>
    </row>
    <row r="18" spans="1:28" ht="30" customHeight="1" x14ac:dyDescent="0.3">
      <c r="A18" s="13" t="s">
        <v>1075</v>
      </c>
      <c r="B18" s="13" t="s">
        <v>1055</v>
      </c>
      <c r="C18" s="13" t="s">
        <v>1074</v>
      </c>
      <c r="D18" s="26" t="s">
        <v>365</v>
      </c>
      <c r="E18" s="27">
        <v>950</v>
      </c>
      <c r="F18" s="13" t="s">
        <v>52</v>
      </c>
      <c r="G18" s="27">
        <v>970</v>
      </c>
      <c r="H18" s="13" t="s">
        <v>1228</v>
      </c>
      <c r="I18" s="27">
        <v>1050</v>
      </c>
      <c r="J18" s="13" t="s">
        <v>1229</v>
      </c>
      <c r="K18" s="27">
        <v>0</v>
      </c>
      <c r="L18" s="13" t="s">
        <v>52</v>
      </c>
      <c r="M18" s="27">
        <v>0</v>
      </c>
      <c r="N18" s="13" t="s">
        <v>52</v>
      </c>
      <c r="O18" s="27">
        <f t="shared" si="0"/>
        <v>950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13" t="s">
        <v>1231</v>
      </c>
      <c r="X18" s="13" t="s">
        <v>52</v>
      </c>
      <c r="Y18" s="1" t="s">
        <v>52</v>
      </c>
      <c r="Z18" s="1" t="s">
        <v>52</v>
      </c>
      <c r="AA18" s="28"/>
      <c r="AB18" s="1" t="s">
        <v>52</v>
      </c>
    </row>
    <row r="19" spans="1:28" ht="30" customHeight="1" x14ac:dyDescent="0.3">
      <c r="A19" s="13" t="s">
        <v>1127</v>
      </c>
      <c r="B19" s="13" t="s">
        <v>1125</v>
      </c>
      <c r="C19" s="13" t="s">
        <v>1126</v>
      </c>
      <c r="D19" s="26" t="s">
        <v>365</v>
      </c>
      <c r="E19" s="27">
        <v>884000</v>
      </c>
      <c r="F19" s="13" t="s">
        <v>52</v>
      </c>
      <c r="G19" s="27">
        <v>884</v>
      </c>
      <c r="H19" s="13" t="s">
        <v>1232</v>
      </c>
      <c r="I19" s="27">
        <v>0</v>
      </c>
      <c r="J19" s="13" t="s">
        <v>52</v>
      </c>
      <c r="K19" s="27">
        <v>0</v>
      </c>
      <c r="L19" s="13" t="s">
        <v>52</v>
      </c>
      <c r="M19" s="27">
        <v>0</v>
      </c>
      <c r="N19" s="13" t="s">
        <v>52</v>
      </c>
      <c r="O19" s="27">
        <f t="shared" si="0"/>
        <v>884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13" t="s">
        <v>1233</v>
      </c>
      <c r="X19" s="13" t="s">
        <v>52</v>
      </c>
      <c r="Y19" s="1" t="s">
        <v>52</v>
      </c>
      <c r="Z19" s="1" t="s">
        <v>52</v>
      </c>
      <c r="AA19" s="28"/>
      <c r="AB19" s="1" t="s">
        <v>52</v>
      </c>
    </row>
    <row r="20" spans="1:28" ht="30" customHeight="1" x14ac:dyDescent="0.3">
      <c r="A20" s="13" t="s">
        <v>665</v>
      </c>
      <c r="B20" s="13" t="s">
        <v>663</v>
      </c>
      <c r="C20" s="13" t="s">
        <v>664</v>
      </c>
      <c r="D20" s="26" t="s">
        <v>365</v>
      </c>
      <c r="E20" s="27">
        <v>3686</v>
      </c>
      <c r="F20" s="13" t="s">
        <v>52</v>
      </c>
      <c r="G20" s="27">
        <v>3800</v>
      </c>
      <c r="H20" s="13" t="s">
        <v>1234</v>
      </c>
      <c r="I20" s="27">
        <v>3737</v>
      </c>
      <c r="J20" s="13" t="s">
        <v>1235</v>
      </c>
      <c r="K20" s="27">
        <v>0</v>
      </c>
      <c r="L20" s="13" t="s">
        <v>52</v>
      </c>
      <c r="M20" s="27">
        <v>0</v>
      </c>
      <c r="N20" s="13" t="s">
        <v>52</v>
      </c>
      <c r="O20" s="27">
        <f t="shared" si="0"/>
        <v>3686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13" t="s">
        <v>1236</v>
      </c>
      <c r="X20" s="13" t="s">
        <v>52</v>
      </c>
      <c r="Y20" s="1" t="s">
        <v>52</v>
      </c>
      <c r="Z20" s="1" t="s">
        <v>52</v>
      </c>
      <c r="AA20" s="28"/>
      <c r="AB20" s="1" t="s">
        <v>52</v>
      </c>
    </row>
    <row r="21" spans="1:28" ht="30" customHeight="1" x14ac:dyDescent="0.3">
      <c r="A21" s="13" t="s">
        <v>1034</v>
      </c>
      <c r="B21" s="13" t="s">
        <v>1032</v>
      </c>
      <c r="C21" s="13" t="s">
        <v>1033</v>
      </c>
      <c r="D21" s="26" t="s">
        <v>365</v>
      </c>
      <c r="E21" s="27">
        <v>0</v>
      </c>
      <c r="F21" s="13" t="s">
        <v>52</v>
      </c>
      <c r="G21" s="27">
        <v>1303.49</v>
      </c>
      <c r="H21" s="13" t="s">
        <v>1237</v>
      </c>
      <c r="I21" s="27">
        <v>1326.36</v>
      </c>
      <c r="J21" s="13" t="s">
        <v>1238</v>
      </c>
      <c r="K21" s="27">
        <v>0</v>
      </c>
      <c r="L21" s="13" t="s">
        <v>52</v>
      </c>
      <c r="M21" s="27">
        <v>0</v>
      </c>
      <c r="N21" s="13" t="s">
        <v>52</v>
      </c>
      <c r="O21" s="27">
        <f t="shared" si="0"/>
        <v>1303.49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13" t="s">
        <v>1239</v>
      </c>
      <c r="X21" s="13" t="s">
        <v>52</v>
      </c>
      <c r="Y21" s="1" t="s">
        <v>52</v>
      </c>
      <c r="Z21" s="1" t="s">
        <v>52</v>
      </c>
      <c r="AA21" s="28"/>
      <c r="AB21" s="1" t="s">
        <v>52</v>
      </c>
    </row>
    <row r="22" spans="1:28" ht="30" customHeight="1" x14ac:dyDescent="0.3">
      <c r="A22" s="13" t="s">
        <v>646</v>
      </c>
      <c r="B22" s="13" t="s">
        <v>643</v>
      </c>
      <c r="C22" s="13" t="s">
        <v>644</v>
      </c>
      <c r="D22" s="26" t="s">
        <v>645</v>
      </c>
      <c r="E22" s="27">
        <v>1758</v>
      </c>
      <c r="F22" s="13" t="s">
        <v>52</v>
      </c>
      <c r="G22" s="27">
        <v>1930</v>
      </c>
      <c r="H22" s="13" t="s">
        <v>1240</v>
      </c>
      <c r="I22" s="27">
        <v>1909</v>
      </c>
      <c r="J22" s="13" t="s">
        <v>1234</v>
      </c>
      <c r="K22" s="27">
        <v>0</v>
      </c>
      <c r="L22" s="13" t="s">
        <v>52</v>
      </c>
      <c r="M22" s="27">
        <v>0</v>
      </c>
      <c r="N22" s="13" t="s">
        <v>52</v>
      </c>
      <c r="O22" s="27">
        <f t="shared" si="0"/>
        <v>1758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13" t="s">
        <v>1241</v>
      </c>
      <c r="X22" s="13" t="s">
        <v>52</v>
      </c>
      <c r="Y22" s="1" t="s">
        <v>52</v>
      </c>
      <c r="Z22" s="1" t="s">
        <v>52</v>
      </c>
      <c r="AA22" s="28"/>
      <c r="AB22" s="1" t="s">
        <v>52</v>
      </c>
    </row>
    <row r="23" spans="1:28" ht="30" customHeight="1" x14ac:dyDescent="0.3">
      <c r="A23" s="13" t="s">
        <v>735</v>
      </c>
      <c r="B23" s="13" t="s">
        <v>733</v>
      </c>
      <c r="C23" s="13" t="s">
        <v>734</v>
      </c>
      <c r="D23" s="26" t="s">
        <v>365</v>
      </c>
      <c r="E23" s="27">
        <v>729</v>
      </c>
      <c r="F23" s="13" t="s">
        <v>52</v>
      </c>
      <c r="G23" s="27">
        <v>1100</v>
      </c>
      <c r="H23" s="13" t="s">
        <v>1242</v>
      </c>
      <c r="I23" s="27">
        <v>0</v>
      </c>
      <c r="J23" s="13" t="s">
        <v>52</v>
      </c>
      <c r="K23" s="27">
        <v>0</v>
      </c>
      <c r="L23" s="13" t="s">
        <v>52</v>
      </c>
      <c r="M23" s="27">
        <v>0</v>
      </c>
      <c r="N23" s="13" t="s">
        <v>52</v>
      </c>
      <c r="O23" s="27">
        <f t="shared" si="0"/>
        <v>729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13" t="s">
        <v>1243</v>
      </c>
      <c r="X23" s="13" t="s">
        <v>52</v>
      </c>
      <c r="Y23" s="1" t="s">
        <v>52</v>
      </c>
      <c r="Z23" s="1" t="s">
        <v>52</v>
      </c>
      <c r="AA23" s="28"/>
      <c r="AB23" s="1" t="s">
        <v>52</v>
      </c>
    </row>
    <row r="24" spans="1:28" ht="30" customHeight="1" x14ac:dyDescent="0.3">
      <c r="A24" s="13" t="s">
        <v>992</v>
      </c>
      <c r="B24" s="13" t="s">
        <v>989</v>
      </c>
      <c r="C24" s="13" t="s">
        <v>990</v>
      </c>
      <c r="D24" s="26" t="s">
        <v>365</v>
      </c>
      <c r="E24" s="27">
        <v>0</v>
      </c>
      <c r="F24" s="13" t="s">
        <v>52</v>
      </c>
      <c r="G24" s="27">
        <v>0</v>
      </c>
      <c r="H24" s="13" t="s">
        <v>52</v>
      </c>
      <c r="I24" s="27">
        <v>0</v>
      </c>
      <c r="J24" s="13" t="s">
        <v>52</v>
      </c>
      <c r="K24" s="27">
        <v>0</v>
      </c>
      <c r="L24" s="13" t="s">
        <v>52</v>
      </c>
      <c r="M24" s="27">
        <v>0</v>
      </c>
      <c r="N24" s="13" t="s">
        <v>52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13" t="s">
        <v>1244</v>
      </c>
      <c r="X24" s="13" t="s">
        <v>991</v>
      </c>
      <c r="Y24" s="1" t="s">
        <v>52</v>
      </c>
      <c r="Z24" s="1" t="s">
        <v>52</v>
      </c>
      <c r="AA24" s="28"/>
      <c r="AB24" s="1" t="s">
        <v>52</v>
      </c>
    </row>
    <row r="25" spans="1:28" ht="30" customHeight="1" x14ac:dyDescent="0.3">
      <c r="A25" s="13" t="s">
        <v>1004</v>
      </c>
      <c r="B25" s="13" t="s">
        <v>1002</v>
      </c>
      <c r="C25" s="13" t="s">
        <v>1003</v>
      </c>
      <c r="D25" s="26" t="s">
        <v>365</v>
      </c>
      <c r="E25" s="27">
        <v>0</v>
      </c>
      <c r="F25" s="13" t="s">
        <v>52</v>
      </c>
      <c r="G25" s="27">
        <v>0</v>
      </c>
      <c r="H25" s="13" t="s">
        <v>52</v>
      </c>
      <c r="I25" s="27">
        <v>240</v>
      </c>
      <c r="J25" s="13" t="s">
        <v>1245</v>
      </c>
      <c r="K25" s="27">
        <v>0</v>
      </c>
      <c r="L25" s="13" t="s">
        <v>52</v>
      </c>
      <c r="M25" s="27">
        <v>0</v>
      </c>
      <c r="N25" s="13" t="s">
        <v>52</v>
      </c>
      <c r="O25" s="27">
        <f t="shared" ref="O25:O51" si="1">SMALL(E25:M25,COUNTIF(E25:M25,0)+1)</f>
        <v>240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13" t="s">
        <v>1246</v>
      </c>
      <c r="X25" s="13" t="s">
        <v>52</v>
      </c>
      <c r="Y25" s="1" t="s">
        <v>52</v>
      </c>
      <c r="Z25" s="1" t="s">
        <v>52</v>
      </c>
      <c r="AA25" s="28"/>
      <c r="AB25" s="1" t="s">
        <v>52</v>
      </c>
    </row>
    <row r="26" spans="1:28" ht="30" customHeight="1" x14ac:dyDescent="0.3">
      <c r="A26" s="13" t="s">
        <v>1007</v>
      </c>
      <c r="B26" s="13" t="s">
        <v>1002</v>
      </c>
      <c r="C26" s="13" t="s">
        <v>1006</v>
      </c>
      <c r="D26" s="26" t="s">
        <v>365</v>
      </c>
      <c r="E26" s="27">
        <v>0</v>
      </c>
      <c r="F26" s="13" t="s">
        <v>52</v>
      </c>
      <c r="G26" s="27">
        <v>292</v>
      </c>
      <c r="H26" s="13" t="s">
        <v>1247</v>
      </c>
      <c r="I26" s="27">
        <v>228</v>
      </c>
      <c r="J26" s="13" t="s">
        <v>1245</v>
      </c>
      <c r="K26" s="27">
        <v>0</v>
      </c>
      <c r="L26" s="13" t="s">
        <v>52</v>
      </c>
      <c r="M26" s="27">
        <v>0</v>
      </c>
      <c r="N26" s="13" t="s">
        <v>52</v>
      </c>
      <c r="O26" s="27">
        <f t="shared" si="1"/>
        <v>228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13" t="s">
        <v>1248</v>
      </c>
      <c r="X26" s="13" t="s">
        <v>52</v>
      </c>
      <c r="Y26" s="1" t="s">
        <v>52</v>
      </c>
      <c r="Z26" s="1" t="s">
        <v>52</v>
      </c>
      <c r="AA26" s="28"/>
      <c r="AB26" s="1" t="s">
        <v>52</v>
      </c>
    </row>
    <row r="27" spans="1:28" ht="30" customHeight="1" x14ac:dyDescent="0.3">
      <c r="A27" s="13" t="s">
        <v>567</v>
      </c>
      <c r="B27" s="13" t="s">
        <v>565</v>
      </c>
      <c r="C27" s="13" t="s">
        <v>566</v>
      </c>
      <c r="D27" s="26" t="s">
        <v>306</v>
      </c>
      <c r="E27" s="27">
        <v>0</v>
      </c>
      <c r="F27" s="13" t="s">
        <v>52</v>
      </c>
      <c r="G27" s="27">
        <v>0</v>
      </c>
      <c r="H27" s="13" t="s">
        <v>52</v>
      </c>
      <c r="I27" s="27">
        <v>0</v>
      </c>
      <c r="J27" s="13" t="s">
        <v>52</v>
      </c>
      <c r="K27" s="27">
        <v>0</v>
      </c>
      <c r="L27" s="13" t="s">
        <v>52</v>
      </c>
      <c r="M27" s="27">
        <v>71500</v>
      </c>
      <c r="N27" s="13" t="s">
        <v>1249</v>
      </c>
      <c r="O27" s="27">
        <f t="shared" si="1"/>
        <v>71500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13" t="s">
        <v>1250</v>
      </c>
      <c r="X27" s="13" t="s">
        <v>52</v>
      </c>
      <c r="Y27" s="1" t="s">
        <v>52</v>
      </c>
      <c r="Z27" s="1" t="s">
        <v>52</v>
      </c>
      <c r="AA27" s="28"/>
      <c r="AB27" s="1" t="s">
        <v>52</v>
      </c>
    </row>
    <row r="28" spans="1:28" ht="30" customHeight="1" x14ac:dyDescent="0.3">
      <c r="A28" s="13" t="s">
        <v>747</v>
      </c>
      <c r="B28" s="13" t="s">
        <v>745</v>
      </c>
      <c r="C28" s="13" t="s">
        <v>746</v>
      </c>
      <c r="D28" s="26" t="s">
        <v>93</v>
      </c>
      <c r="E28" s="27">
        <v>0</v>
      </c>
      <c r="F28" s="13" t="s">
        <v>52</v>
      </c>
      <c r="G28" s="27">
        <v>0</v>
      </c>
      <c r="H28" s="13" t="s">
        <v>52</v>
      </c>
      <c r="I28" s="27">
        <v>10000</v>
      </c>
      <c r="J28" s="13" t="s">
        <v>1251</v>
      </c>
      <c r="K28" s="27">
        <v>0</v>
      </c>
      <c r="L28" s="13" t="s">
        <v>52</v>
      </c>
      <c r="M28" s="27">
        <v>0</v>
      </c>
      <c r="N28" s="13" t="s">
        <v>52</v>
      </c>
      <c r="O28" s="27">
        <f t="shared" si="1"/>
        <v>10000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13" t="s">
        <v>1252</v>
      </c>
      <c r="X28" s="13" t="s">
        <v>52</v>
      </c>
      <c r="Y28" s="1" t="s">
        <v>52</v>
      </c>
      <c r="Z28" s="1" t="s">
        <v>52</v>
      </c>
      <c r="AA28" s="28"/>
      <c r="AB28" s="1" t="s">
        <v>52</v>
      </c>
    </row>
    <row r="29" spans="1:28" ht="30" customHeight="1" x14ac:dyDescent="0.3">
      <c r="A29" s="13" t="s">
        <v>767</v>
      </c>
      <c r="B29" s="13" t="s">
        <v>765</v>
      </c>
      <c r="C29" s="13" t="s">
        <v>766</v>
      </c>
      <c r="D29" s="26" t="s">
        <v>68</v>
      </c>
      <c r="E29" s="27">
        <v>0</v>
      </c>
      <c r="F29" s="13" t="s">
        <v>52</v>
      </c>
      <c r="G29" s="27">
        <v>38800</v>
      </c>
      <c r="H29" s="13" t="s">
        <v>1253</v>
      </c>
      <c r="I29" s="27">
        <v>57000</v>
      </c>
      <c r="J29" s="13" t="s">
        <v>1254</v>
      </c>
      <c r="K29" s="27">
        <v>0</v>
      </c>
      <c r="L29" s="13" t="s">
        <v>52</v>
      </c>
      <c r="M29" s="27">
        <v>0</v>
      </c>
      <c r="N29" s="13" t="s">
        <v>52</v>
      </c>
      <c r="O29" s="27">
        <f t="shared" si="1"/>
        <v>38800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13" t="s">
        <v>1255</v>
      </c>
      <c r="X29" s="13" t="s">
        <v>52</v>
      </c>
      <c r="Y29" s="1" t="s">
        <v>52</v>
      </c>
      <c r="Z29" s="1" t="s">
        <v>52</v>
      </c>
      <c r="AA29" s="28"/>
      <c r="AB29" s="1" t="s">
        <v>52</v>
      </c>
    </row>
    <row r="30" spans="1:28" ht="30" customHeight="1" x14ac:dyDescent="0.3">
      <c r="A30" s="13" t="s">
        <v>209</v>
      </c>
      <c r="B30" s="13" t="s">
        <v>207</v>
      </c>
      <c r="C30" s="13" t="s">
        <v>208</v>
      </c>
      <c r="D30" s="26" t="s">
        <v>68</v>
      </c>
      <c r="E30" s="27">
        <v>0</v>
      </c>
      <c r="F30" s="13" t="s">
        <v>52</v>
      </c>
      <c r="G30" s="27">
        <v>29500</v>
      </c>
      <c r="H30" s="13" t="s">
        <v>1256</v>
      </c>
      <c r="I30" s="27">
        <v>30000</v>
      </c>
      <c r="J30" s="13" t="s">
        <v>1257</v>
      </c>
      <c r="K30" s="27">
        <v>0</v>
      </c>
      <c r="L30" s="13" t="s">
        <v>52</v>
      </c>
      <c r="M30" s="27">
        <v>0</v>
      </c>
      <c r="N30" s="13" t="s">
        <v>52</v>
      </c>
      <c r="O30" s="27">
        <f t="shared" si="1"/>
        <v>29500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13" t="s">
        <v>1258</v>
      </c>
      <c r="X30" s="13" t="s">
        <v>52</v>
      </c>
      <c r="Y30" s="1" t="s">
        <v>52</v>
      </c>
      <c r="Z30" s="1" t="s">
        <v>52</v>
      </c>
      <c r="AA30" s="28"/>
      <c r="AB30" s="1" t="s">
        <v>52</v>
      </c>
    </row>
    <row r="31" spans="1:28" ht="30" customHeight="1" x14ac:dyDescent="0.3">
      <c r="A31" s="13" t="s">
        <v>716</v>
      </c>
      <c r="B31" s="13" t="s">
        <v>714</v>
      </c>
      <c r="C31" s="13" t="s">
        <v>715</v>
      </c>
      <c r="D31" s="26" t="s">
        <v>68</v>
      </c>
      <c r="E31" s="27">
        <v>2902</v>
      </c>
      <c r="F31" s="13" t="s">
        <v>52</v>
      </c>
      <c r="G31" s="27">
        <v>2901.23</v>
      </c>
      <c r="H31" s="13" t="s">
        <v>1259</v>
      </c>
      <c r="I31" s="27">
        <v>3177.77</v>
      </c>
      <c r="J31" s="13" t="s">
        <v>1260</v>
      </c>
      <c r="K31" s="27">
        <v>0</v>
      </c>
      <c r="L31" s="13" t="s">
        <v>52</v>
      </c>
      <c r="M31" s="27">
        <v>0</v>
      </c>
      <c r="N31" s="13" t="s">
        <v>52</v>
      </c>
      <c r="O31" s="27">
        <f t="shared" si="1"/>
        <v>2901.23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13" t="s">
        <v>1261</v>
      </c>
      <c r="X31" s="13" t="s">
        <v>52</v>
      </c>
      <c r="Y31" s="1" t="s">
        <v>52</v>
      </c>
      <c r="Z31" s="1" t="s">
        <v>52</v>
      </c>
      <c r="AA31" s="28"/>
      <c r="AB31" s="1" t="s">
        <v>52</v>
      </c>
    </row>
    <row r="32" spans="1:28" ht="30" customHeight="1" x14ac:dyDescent="0.3">
      <c r="A32" s="13" t="s">
        <v>539</v>
      </c>
      <c r="B32" s="13" t="s">
        <v>536</v>
      </c>
      <c r="C32" s="13" t="s">
        <v>537</v>
      </c>
      <c r="D32" s="26" t="s">
        <v>538</v>
      </c>
      <c r="E32" s="27">
        <v>0</v>
      </c>
      <c r="F32" s="13" t="s">
        <v>52</v>
      </c>
      <c r="G32" s="27">
        <v>204000</v>
      </c>
      <c r="H32" s="13" t="s">
        <v>1262</v>
      </c>
      <c r="I32" s="27">
        <v>0</v>
      </c>
      <c r="J32" s="13" t="s">
        <v>52</v>
      </c>
      <c r="K32" s="27">
        <v>0</v>
      </c>
      <c r="L32" s="13" t="s">
        <v>52</v>
      </c>
      <c r="M32" s="27">
        <v>0</v>
      </c>
      <c r="N32" s="13" t="s">
        <v>52</v>
      </c>
      <c r="O32" s="27">
        <f t="shared" si="1"/>
        <v>204000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13" t="s">
        <v>1263</v>
      </c>
      <c r="X32" s="13" t="s">
        <v>52</v>
      </c>
      <c r="Y32" s="1" t="s">
        <v>52</v>
      </c>
      <c r="Z32" s="1" t="s">
        <v>52</v>
      </c>
      <c r="AA32" s="28"/>
      <c r="AB32" s="1" t="s">
        <v>52</v>
      </c>
    </row>
    <row r="33" spans="1:28" ht="30" customHeight="1" x14ac:dyDescent="0.3">
      <c r="A33" s="13" t="s">
        <v>542</v>
      </c>
      <c r="B33" s="13" t="s">
        <v>536</v>
      </c>
      <c r="C33" s="13" t="s">
        <v>541</v>
      </c>
      <c r="D33" s="26" t="s">
        <v>538</v>
      </c>
      <c r="E33" s="27">
        <v>0</v>
      </c>
      <c r="F33" s="13" t="s">
        <v>52</v>
      </c>
      <c r="G33" s="27">
        <v>336000</v>
      </c>
      <c r="H33" s="13" t="s">
        <v>1262</v>
      </c>
      <c r="I33" s="27">
        <v>0</v>
      </c>
      <c r="J33" s="13" t="s">
        <v>52</v>
      </c>
      <c r="K33" s="27">
        <v>0</v>
      </c>
      <c r="L33" s="13" t="s">
        <v>52</v>
      </c>
      <c r="M33" s="27">
        <v>0</v>
      </c>
      <c r="N33" s="13" t="s">
        <v>52</v>
      </c>
      <c r="O33" s="27">
        <f t="shared" si="1"/>
        <v>336000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13" t="s">
        <v>1264</v>
      </c>
      <c r="X33" s="13" t="s">
        <v>52</v>
      </c>
      <c r="Y33" s="1" t="s">
        <v>52</v>
      </c>
      <c r="Z33" s="1" t="s">
        <v>52</v>
      </c>
      <c r="AA33" s="28"/>
      <c r="AB33" s="1" t="s">
        <v>52</v>
      </c>
    </row>
    <row r="34" spans="1:28" ht="30" customHeight="1" x14ac:dyDescent="0.3">
      <c r="A34" s="13" t="s">
        <v>159</v>
      </c>
      <c r="B34" s="13" t="s">
        <v>157</v>
      </c>
      <c r="C34" s="13" t="s">
        <v>158</v>
      </c>
      <c r="D34" s="26" t="s">
        <v>68</v>
      </c>
      <c r="E34" s="27">
        <v>39826</v>
      </c>
      <c r="F34" s="13" t="s">
        <v>52</v>
      </c>
      <c r="G34" s="27">
        <v>37500</v>
      </c>
      <c r="H34" s="13" t="s">
        <v>1265</v>
      </c>
      <c r="I34" s="27">
        <v>37900</v>
      </c>
      <c r="J34" s="13" t="s">
        <v>1266</v>
      </c>
      <c r="K34" s="27">
        <v>0</v>
      </c>
      <c r="L34" s="13" t="s">
        <v>52</v>
      </c>
      <c r="M34" s="27">
        <v>0</v>
      </c>
      <c r="N34" s="13" t="s">
        <v>52</v>
      </c>
      <c r="O34" s="27">
        <f t="shared" si="1"/>
        <v>37500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13" t="s">
        <v>1267</v>
      </c>
      <c r="X34" s="13" t="s">
        <v>52</v>
      </c>
      <c r="Y34" s="1" t="s">
        <v>52</v>
      </c>
      <c r="Z34" s="1" t="s">
        <v>52</v>
      </c>
      <c r="AA34" s="28"/>
      <c r="AB34" s="1" t="s">
        <v>52</v>
      </c>
    </row>
    <row r="35" spans="1:28" ht="30" customHeight="1" x14ac:dyDescent="0.3">
      <c r="A35" s="13" t="s">
        <v>163</v>
      </c>
      <c r="B35" s="13" t="s">
        <v>161</v>
      </c>
      <c r="C35" s="13" t="s">
        <v>162</v>
      </c>
      <c r="D35" s="26" t="s">
        <v>68</v>
      </c>
      <c r="E35" s="27">
        <v>0</v>
      </c>
      <c r="F35" s="13" t="s">
        <v>52</v>
      </c>
      <c r="G35" s="27">
        <v>0</v>
      </c>
      <c r="H35" s="13" t="s">
        <v>52</v>
      </c>
      <c r="I35" s="27">
        <v>0</v>
      </c>
      <c r="J35" s="13" t="s">
        <v>52</v>
      </c>
      <c r="K35" s="27">
        <v>0</v>
      </c>
      <c r="L35" s="13" t="s">
        <v>52</v>
      </c>
      <c r="M35" s="27">
        <v>89900</v>
      </c>
      <c r="N35" s="13" t="s">
        <v>52</v>
      </c>
      <c r="O35" s="27">
        <f t="shared" si="1"/>
        <v>89900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13" t="s">
        <v>1268</v>
      </c>
      <c r="X35" s="13" t="s">
        <v>1269</v>
      </c>
      <c r="Y35" s="1" t="s">
        <v>52</v>
      </c>
      <c r="Z35" s="1" t="s">
        <v>52</v>
      </c>
      <c r="AA35" s="28"/>
      <c r="AB35" s="1" t="s">
        <v>52</v>
      </c>
    </row>
    <row r="36" spans="1:28" ht="30" customHeight="1" x14ac:dyDescent="0.3">
      <c r="A36" s="13" t="s">
        <v>469</v>
      </c>
      <c r="B36" s="13" t="s">
        <v>466</v>
      </c>
      <c r="C36" s="13" t="s">
        <v>467</v>
      </c>
      <c r="D36" s="26" t="s">
        <v>411</v>
      </c>
      <c r="E36" s="27">
        <v>30941</v>
      </c>
      <c r="F36" s="13" t="s">
        <v>52</v>
      </c>
      <c r="G36" s="27">
        <v>0</v>
      </c>
      <c r="H36" s="13" t="s">
        <v>52</v>
      </c>
      <c r="I36" s="27">
        <v>0</v>
      </c>
      <c r="J36" s="13" t="s">
        <v>52</v>
      </c>
      <c r="K36" s="27">
        <v>0</v>
      </c>
      <c r="L36" s="13" t="s">
        <v>52</v>
      </c>
      <c r="M36" s="27">
        <v>0</v>
      </c>
      <c r="N36" s="13" t="s">
        <v>52</v>
      </c>
      <c r="O36" s="27">
        <f t="shared" si="1"/>
        <v>30941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13" t="s">
        <v>1270</v>
      </c>
      <c r="X36" s="13" t="s">
        <v>52</v>
      </c>
      <c r="Y36" s="1" t="s">
        <v>52</v>
      </c>
      <c r="Z36" s="1" t="s">
        <v>52</v>
      </c>
      <c r="AA36" s="28"/>
      <c r="AB36" s="1" t="s">
        <v>52</v>
      </c>
    </row>
    <row r="37" spans="1:28" ht="30" customHeight="1" x14ac:dyDescent="0.3">
      <c r="A37" s="13" t="s">
        <v>473</v>
      </c>
      <c r="B37" s="13" t="s">
        <v>466</v>
      </c>
      <c r="C37" s="13" t="s">
        <v>472</v>
      </c>
      <c r="D37" s="26" t="s">
        <v>411</v>
      </c>
      <c r="E37" s="27">
        <v>9099</v>
      </c>
      <c r="F37" s="13" t="s">
        <v>52</v>
      </c>
      <c r="G37" s="27">
        <v>10000</v>
      </c>
      <c r="H37" s="13" t="s">
        <v>1225</v>
      </c>
      <c r="I37" s="27">
        <v>0</v>
      </c>
      <c r="J37" s="13" t="s">
        <v>52</v>
      </c>
      <c r="K37" s="27">
        <v>0</v>
      </c>
      <c r="L37" s="13" t="s">
        <v>52</v>
      </c>
      <c r="M37" s="27">
        <v>0</v>
      </c>
      <c r="N37" s="13" t="s">
        <v>52</v>
      </c>
      <c r="O37" s="27">
        <f t="shared" si="1"/>
        <v>9099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13" t="s">
        <v>1271</v>
      </c>
      <c r="X37" s="13" t="s">
        <v>52</v>
      </c>
      <c r="Y37" s="1" t="s">
        <v>52</v>
      </c>
      <c r="Z37" s="1" t="s">
        <v>52</v>
      </c>
      <c r="AA37" s="28"/>
      <c r="AB37" s="1" t="s">
        <v>52</v>
      </c>
    </row>
    <row r="38" spans="1:28" ht="30" customHeight="1" x14ac:dyDescent="0.3">
      <c r="A38" s="13" t="s">
        <v>476</v>
      </c>
      <c r="B38" s="13" t="s">
        <v>466</v>
      </c>
      <c r="C38" s="13" t="s">
        <v>475</v>
      </c>
      <c r="D38" s="26" t="s">
        <v>411</v>
      </c>
      <c r="E38" s="27">
        <v>0</v>
      </c>
      <c r="F38" s="13" t="s">
        <v>52</v>
      </c>
      <c r="G38" s="27">
        <v>25000</v>
      </c>
      <c r="H38" s="13" t="s">
        <v>1225</v>
      </c>
      <c r="I38" s="27">
        <v>0</v>
      </c>
      <c r="J38" s="13" t="s">
        <v>52</v>
      </c>
      <c r="K38" s="27">
        <v>0</v>
      </c>
      <c r="L38" s="13" t="s">
        <v>52</v>
      </c>
      <c r="M38" s="27">
        <v>0</v>
      </c>
      <c r="N38" s="13" t="s">
        <v>52</v>
      </c>
      <c r="O38" s="27">
        <f t="shared" si="1"/>
        <v>25000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13" t="s">
        <v>1272</v>
      </c>
      <c r="X38" s="13" t="s">
        <v>52</v>
      </c>
      <c r="Y38" s="1" t="s">
        <v>52</v>
      </c>
      <c r="Z38" s="1" t="s">
        <v>52</v>
      </c>
      <c r="AA38" s="28"/>
      <c r="AB38" s="1" t="s">
        <v>52</v>
      </c>
    </row>
    <row r="39" spans="1:28" ht="30" customHeight="1" x14ac:dyDescent="0.3">
      <c r="A39" s="13" t="s">
        <v>482</v>
      </c>
      <c r="B39" s="13" t="s">
        <v>466</v>
      </c>
      <c r="C39" s="13" t="s">
        <v>481</v>
      </c>
      <c r="D39" s="26" t="s">
        <v>411</v>
      </c>
      <c r="E39" s="27">
        <v>0</v>
      </c>
      <c r="F39" s="13" t="s">
        <v>52</v>
      </c>
      <c r="G39" s="27">
        <v>6000</v>
      </c>
      <c r="H39" s="13" t="s">
        <v>1225</v>
      </c>
      <c r="I39" s="27">
        <v>6000</v>
      </c>
      <c r="J39" s="13" t="s">
        <v>52</v>
      </c>
      <c r="K39" s="27">
        <v>0</v>
      </c>
      <c r="L39" s="13" t="s">
        <v>52</v>
      </c>
      <c r="M39" s="27">
        <v>0</v>
      </c>
      <c r="N39" s="13" t="s">
        <v>52</v>
      </c>
      <c r="O39" s="27">
        <f t="shared" si="1"/>
        <v>6000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13" t="s">
        <v>1273</v>
      </c>
      <c r="X39" s="13" t="s">
        <v>52</v>
      </c>
      <c r="Y39" s="1" t="s">
        <v>52</v>
      </c>
      <c r="Z39" s="1" t="s">
        <v>52</v>
      </c>
      <c r="AA39" s="28"/>
      <c r="AB39" s="1" t="s">
        <v>52</v>
      </c>
    </row>
    <row r="40" spans="1:28" ht="30" customHeight="1" x14ac:dyDescent="0.3">
      <c r="A40" s="13" t="s">
        <v>485</v>
      </c>
      <c r="B40" s="13" t="s">
        <v>466</v>
      </c>
      <c r="C40" s="13" t="s">
        <v>484</v>
      </c>
      <c r="D40" s="26" t="s">
        <v>411</v>
      </c>
      <c r="E40" s="27">
        <v>0</v>
      </c>
      <c r="F40" s="13" t="s">
        <v>52</v>
      </c>
      <c r="G40" s="27">
        <v>8000</v>
      </c>
      <c r="H40" s="13" t="s">
        <v>1225</v>
      </c>
      <c r="I40" s="27">
        <v>0</v>
      </c>
      <c r="J40" s="13" t="s">
        <v>52</v>
      </c>
      <c r="K40" s="27">
        <v>0</v>
      </c>
      <c r="L40" s="13" t="s">
        <v>52</v>
      </c>
      <c r="M40" s="27">
        <v>0</v>
      </c>
      <c r="N40" s="13" t="s">
        <v>52</v>
      </c>
      <c r="O40" s="27">
        <f t="shared" si="1"/>
        <v>8000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13" t="s">
        <v>1274</v>
      </c>
      <c r="X40" s="13" t="s">
        <v>52</v>
      </c>
      <c r="Y40" s="1" t="s">
        <v>52</v>
      </c>
      <c r="Z40" s="1" t="s">
        <v>52</v>
      </c>
      <c r="AA40" s="28"/>
      <c r="AB40" s="1" t="s">
        <v>52</v>
      </c>
    </row>
    <row r="41" spans="1:28" ht="30" customHeight="1" x14ac:dyDescent="0.3">
      <c r="A41" s="13" t="s">
        <v>479</v>
      </c>
      <c r="B41" s="13" t="s">
        <v>466</v>
      </c>
      <c r="C41" s="13" t="s">
        <v>478</v>
      </c>
      <c r="D41" s="26" t="s">
        <v>411</v>
      </c>
      <c r="E41" s="27">
        <v>0</v>
      </c>
      <c r="F41" s="13" t="s">
        <v>52</v>
      </c>
      <c r="G41" s="27">
        <v>25000</v>
      </c>
      <c r="H41" s="13" t="s">
        <v>1225</v>
      </c>
      <c r="I41" s="27">
        <v>0</v>
      </c>
      <c r="J41" s="13" t="s">
        <v>52</v>
      </c>
      <c r="K41" s="27">
        <v>0</v>
      </c>
      <c r="L41" s="13" t="s">
        <v>52</v>
      </c>
      <c r="M41" s="27">
        <v>0</v>
      </c>
      <c r="N41" s="13" t="s">
        <v>52</v>
      </c>
      <c r="O41" s="27">
        <f t="shared" si="1"/>
        <v>25000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13" t="s">
        <v>1275</v>
      </c>
      <c r="X41" s="13" t="s">
        <v>52</v>
      </c>
      <c r="Y41" s="1" t="s">
        <v>52</v>
      </c>
      <c r="Z41" s="1" t="s">
        <v>52</v>
      </c>
      <c r="AA41" s="28"/>
      <c r="AB41" s="1" t="s">
        <v>52</v>
      </c>
    </row>
    <row r="42" spans="1:28" ht="30" customHeight="1" x14ac:dyDescent="0.3">
      <c r="A42" s="13" t="s">
        <v>491</v>
      </c>
      <c r="B42" s="13" t="s">
        <v>466</v>
      </c>
      <c r="C42" s="13" t="s">
        <v>490</v>
      </c>
      <c r="D42" s="26" t="s">
        <v>411</v>
      </c>
      <c r="E42" s="27">
        <v>0</v>
      </c>
      <c r="F42" s="13" t="s">
        <v>52</v>
      </c>
      <c r="G42" s="27">
        <v>9500</v>
      </c>
      <c r="H42" s="13" t="s">
        <v>1225</v>
      </c>
      <c r="I42" s="27">
        <v>0</v>
      </c>
      <c r="J42" s="13" t="s">
        <v>52</v>
      </c>
      <c r="K42" s="27">
        <v>0</v>
      </c>
      <c r="L42" s="13" t="s">
        <v>52</v>
      </c>
      <c r="M42" s="27">
        <v>0</v>
      </c>
      <c r="N42" s="13" t="s">
        <v>52</v>
      </c>
      <c r="O42" s="27">
        <f t="shared" si="1"/>
        <v>9500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13" t="s">
        <v>1276</v>
      </c>
      <c r="X42" s="13" t="s">
        <v>52</v>
      </c>
      <c r="Y42" s="1" t="s">
        <v>52</v>
      </c>
      <c r="Z42" s="1" t="s">
        <v>52</v>
      </c>
      <c r="AA42" s="28"/>
      <c r="AB42" s="1" t="s">
        <v>52</v>
      </c>
    </row>
    <row r="43" spans="1:28" ht="30" customHeight="1" x14ac:dyDescent="0.3">
      <c r="A43" s="13" t="s">
        <v>494</v>
      </c>
      <c r="B43" s="13" t="s">
        <v>466</v>
      </c>
      <c r="C43" s="13" t="s">
        <v>493</v>
      </c>
      <c r="D43" s="26" t="s">
        <v>411</v>
      </c>
      <c r="E43" s="27">
        <v>0</v>
      </c>
      <c r="F43" s="13" t="s">
        <v>52</v>
      </c>
      <c r="G43" s="27">
        <v>11000</v>
      </c>
      <c r="H43" s="13" t="s">
        <v>1225</v>
      </c>
      <c r="I43" s="27">
        <v>0</v>
      </c>
      <c r="J43" s="13" t="s">
        <v>52</v>
      </c>
      <c r="K43" s="27">
        <v>0</v>
      </c>
      <c r="L43" s="13" t="s">
        <v>52</v>
      </c>
      <c r="M43" s="27">
        <v>0</v>
      </c>
      <c r="N43" s="13" t="s">
        <v>52</v>
      </c>
      <c r="O43" s="27">
        <f t="shared" si="1"/>
        <v>11000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13" t="s">
        <v>1277</v>
      </c>
      <c r="X43" s="13" t="s">
        <v>52</v>
      </c>
      <c r="Y43" s="1" t="s">
        <v>52</v>
      </c>
      <c r="Z43" s="1" t="s">
        <v>52</v>
      </c>
      <c r="AA43" s="28"/>
      <c r="AB43" s="1" t="s">
        <v>52</v>
      </c>
    </row>
    <row r="44" spans="1:28" ht="30" customHeight="1" x14ac:dyDescent="0.3">
      <c r="A44" s="13" t="s">
        <v>691</v>
      </c>
      <c r="B44" s="13" t="s">
        <v>689</v>
      </c>
      <c r="C44" s="13" t="s">
        <v>690</v>
      </c>
      <c r="D44" s="26" t="s">
        <v>411</v>
      </c>
      <c r="E44" s="27">
        <v>0</v>
      </c>
      <c r="F44" s="13" t="s">
        <v>52</v>
      </c>
      <c r="G44" s="27">
        <v>370</v>
      </c>
      <c r="H44" s="13" t="s">
        <v>1278</v>
      </c>
      <c r="I44" s="27">
        <v>410</v>
      </c>
      <c r="J44" s="13" t="s">
        <v>1279</v>
      </c>
      <c r="K44" s="27">
        <v>0</v>
      </c>
      <c r="L44" s="13" t="s">
        <v>52</v>
      </c>
      <c r="M44" s="27">
        <v>0</v>
      </c>
      <c r="N44" s="13" t="s">
        <v>52</v>
      </c>
      <c r="O44" s="27">
        <f t="shared" si="1"/>
        <v>370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13" t="s">
        <v>1280</v>
      </c>
      <c r="X44" s="13" t="s">
        <v>52</v>
      </c>
      <c r="Y44" s="1" t="s">
        <v>52</v>
      </c>
      <c r="Z44" s="1" t="s">
        <v>52</v>
      </c>
      <c r="AA44" s="28"/>
      <c r="AB44" s="1" t="s">
        <v>52</v>
      </c>
    </row>
    <row r="45" spans="1:28" ht="30" customHeight="1" x14ac:dyDescent="0.3">
      <c r="A45" s="13" t="s">
        <v>79</v>
      </c>
      <c r="B45" s="13" t="s">
        <v>76</v>
      </c>
      <c r="C45" s="13" t="s">
        <v>1281</v>
      </c>
      <c r="D45" s="26" t="s">
        <v>78</v>
      </c>
      <c r="E45" s="27">
        <v>0</v>
      </c>
      <c r="F45" s="13" t="s">
        <v>52</v>
      </c>
      <c r="G45" s="27">
        <v>0</v>
      </c>
      <c r="H45" s="13" t="s">
        <v>52</v>
      </c>
      <c r="I45" s="27">
        <v>25000</v>
      </c>
      <c r="J45" s="13" t="s">
        <v>1282</v>
      </c>
      <c r="K45" s="27">
        <v>0</v>
      </c>
      <c r="L45" s="13" t="s">
        <v>1283</v>
      </c>
      <c r="M45" s="27">
        <v>0</v>
      </c>
      <c r="N45" s="13" t="s">
        <v>52</v>
      </c>
      <c r="O45" s="27">
        <f t="shared" si="1"/>
        <v>25000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13" t="s">
        <v>1284</v>
      </c>
      <c r="X45" s="13" t="s">
        <v>52</v>
      </c>
      <c r="Y45" s="1" t="s">
        <v>52</v>
      </c>
      <c r="Z45" s="1" t="s">
        <v>52</v>
      </c>
      <c r="AA45" s="28"/>
      <c r="AB45" s="1" t="s">
        <v>52</v>
      </c>
    </row>
    <row r="46" spans="1:28" ht="30" customHeight="1" x14ac:dyDescent="0.3">
      <c r="A46" s="13" t="s">
        <v>920</v>
      </c>
      <c r="B46" s="13" t="s">
        <v>918</v>
      </c>
      <c r="C46" s="13" t="s">
        <v>919</v>
      </c>
      <c r="D46" s="26" t="s">
        <v>365</v>
      </c>
      <c r="E46" s="27">
        <v>0</v>
      </c>
      <c r="F46" s="13" t="s">
        <v>52</v>
      </c>
      <c r="G46" s="27">
        <v>872</v>
      </c>
      <c r="H46" s="13" t="s">
        <v>1285</v>
      </c>
      <c r="I46" s="27">
        <v>728</v>
      </c>
      <c r="J46" s="13" t="s">
        <v>1286</v>
      </c>
      <c r="K46" s="27">
        <v>0</v>
      </c>
      <c r="L46" s="13" t="s">
        <v>52</v>
      </c>
      <c r="M46" s="27">
        <v>0</v>
      </c>
      <c r="N46" s="13" t="s">
        <v>52</v>
      </c>
      <c r="O46" s="27">
        <f t="shared" si="1"/>
        <v>728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13" t="s">
        <v>1287</v>
      </c>
      <c r="X46" s="13" t="s">
        <v>52</v>
      </c>
      <c r="Y46" s="1" t="s">
        <v>52</v>
      </c>
      <c r="Z46" s="1" t="s">
        <v>52</v>
      </c>
      <c r="AA46" s="28"/>
      <c r="AB46" s="1" t="s">
        <v>52</v>
      </c>
    </row>
    <row r="47" spans="1:28" ht="30" customHeight="1" x14ac:dyDescent="0.3">
      <c r="A47" s="13" t="s">
        <v>1095</v>
      </c>
      <c r="B47" s="13" t="s">
        <v>1093</v>
      </c>
      <c r="C47" s="13" t="s">
        <v>1094</v>
      </c>
      <c r="D47" s="26" t="s">
        <v>520</v>
      </c>
      <c r="E47" s="27">
        <v>0</v>
      </c>
      <c r="F47" s="13" t="s">
        <v>52</v>
      </c>
      <c r="G47" s="27">
        <v>0</v>
      </c>
      <c r="H47" s="13" t="s">
        <v>52</v>
      </c>
      <c r="I47" s="27">
        <v>8125</v>
      </c>
      <c r="J47" s="13" t="s">
        <v>1288</v>
      </c>
      <c r="K47" s="27">
        <v>0</v>
      </c>
      <c r="L47" s="13" t="s">
        <v>52</v>
      </c>
      <c r="M47" s="27">
        <v>0</v>
      </c>
      <c r="N47" s="13" t="s">
        <v>52</v>
      </c>
      <c r="O47" s="27">
        <f t="shared" si="1"/>
        <v>8125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13" t="s">
        <v>1289</v>
      </c>
      <c r="X47" s="13" t="s">
        <v>52</v>
      </c>
      <c r="Y47" s="1" t="s">
        <v>52</v>
      </c>
      <c r="Z47" s="1" t="s">
        <v>52</v>
      </c>
      <c r="AA47" s="28"/>
      <c r="AB47" s="1" t="s">
        <v>52</v>
      </c>
    </row>
    <row r="48" spans="1:28" ht="30" customHeight="1" x14ac:dyDescent="0.3">
      <c r="A48" s="13" t="s">
        <v>1091</v>
      </c>
      <c r="B48" s="13" t="s">
        <v>1089</v>
      </c>
      <c r="C48" s="13" t="s">
        <v>1090</v>
      </c>
      <c r="D48" s="26" t="s">
        <v>520</v>
      </c>
      <c r="E48" s="27">
        <v>0</v>
      </c>
      <c r="F48" s="13" t="s">
        <v>52</v>
      </c>
      <c r="G48" s="27">
        <v>0</v>
      </c>
      <c r="H48" s="13" t="s">
        <v>52</v>
      </c>
      <c r="I48" s="27">
        <v>0</v>
      </c>
      <c r="J48" s="13" t="s">
        <v>52</v>
      </c>
      <c r="K48" s="27">
        <v>4344</v>
      </c>
      <c r="L48" s="13" t="s">
        <v>1290</v>
      </c>
      <c r="M48" s="27">
        <v>0</v>
      </c>
      <c r="N48" s="13" t="s">
        <v>52</v>
      </c>
      <c r="O48" s="27">
        <f t="shared" si="1"/>
        <v>4344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13" t="s">
        <v>1291</v>
      </c>
      <c r="X48" s="13" t="s">
        <v>52</v>
      </c>
      <c r="Y48" s="1" t="s">
        <v>52</v>
      </c>
      <c r="Z48" s="1" t="s">
        <v>52</v>
      </c>
      <c r="AA48" s="28"/>
      <c r="AB48" s="1" t="s">
        <v>52</v>
      </c>
    </row>
    <row r="49" spans="1:28" ht="30" customHeight="1" x14ac:dyDescent="0.3">
      <c r="A49" s="13" t="s">
        <v>939</v>
      </c>
      <c r="B49" s="13" t="s">
        <v>937</v>
      </c>
      <c r="C49" s="13" t="s">
        <v>938</v>
      </c>
      <c r="D49" s="26" t="s">
        <v>520</v>
      </c>
      <c r="E49" s="27">
        <v>0</v>
      </c>
      <c r="F49" s="13" t="s">
        <v>52</v>
      </c>
      <c r="G49" s="27">
        <v>8678.57</v>
      </c>
      <c r="H49" s="13" t="s">
        <v>1292</v>
      </c>
      <c r="I49" s="27">
        <v>121500</v>
      </c>
      <c r="J49" s="13" t="s">
        <v>1293</v>
      </c>
      <c r="K49" s="27">
        <v>0</v>
      </c>
      <c r="L49" s="13" t="s">
        <v>52</v>
      </c>
      <c r="M49" s="27">
        <v>0</v>
      </c>
      <c r="N49" s="13" t="s">
        <v>52</v>
      </c>
      <c r="O49" s="27">
        <f t="shared" si="1"/>
        <v>8678.57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13" t="s">
        <v>1294</v>
      </c>
      <c r="X49" s="13" t="s">
        <v>52</v>
      </c>
      <c r="Y49" s="1" t="s">
        <v>52</v>
      </c>
      <c r="Z49" s="1" t="s">
        <v>52</v>
      </c>
      <c r="AA49" s="28"/>
      <c r="AB49" s="1" t="s">
        <v>52</v>
      </c>
    </row>
    <row r="50" spans="1:28" ht="30" customHeight="1" x14ac:dyDescent="0.3">
      <c r="A50" s="13" t="s">
        <v>935</v>
      </c>
      <c r="B50" s="13" t="s">
        <v>933</v>
      </c>
      <c r="C50" s="13" t="s">
        <v>934</v>
      </c>
      <c r="D50" s="26" t="s">
        <v>520</v>
      </c>
      <c r="E50" s="27">
        <v>0</v>
      </c>
      <c r="F50" s="13" t="s">
        <v>52</v>
      </c>
      <c r="G50" s="27">
        <v>12281.25</v>
      </c>
      <c r="H50" s="13" t="s">
        <v>1292</v>
      </c>
      <c r="I50" s="27">
        <v>196500</v>
      </c>
      <c r="J50" s="13" t="s">
        <v>1293</v>
      </c>
      <c r="K50" s="27">
        <v>0</v>
      </c>
      <c r="L50" s="13" t="s">
        <v>52</v>
      </c>
      <c r="M50" s="27">
        <v>0</v>
      </c>
      <c r="N50" s="13" t="s">
        <v>52</v>
      </c>
      <c r="O50" s="27">
        <f t="shared" si="1"/>
        <v>12281.25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13" t="s">
        <v>1295</v>
      </c>
      <c r="X50" s="13" t="s">
        <v>52</v>
      </c>
      <c r="Y50" s="1" t="s">
        <v>52</v>
      </c>
      <c r="Z50" s="1" t="s">
        <v>52</v>
      </c>
      <c r="AA50" s="28"/>
      <c r="AB50" s="1" t="s">
        <v>52</v>
      </c>
    </row>
    <row r="51" spans="1:28" ht="30" customHeight="1" x14ac:dyDescent="0.3">
      <c r="A51" s="13" t="s">
        <v>910</v>
      </c>
      <c r="B51" s="13" t="s">
        <v>908</v>
      </c>
      <c r="C51" s="13" t="s">
        <v>909</v>
      </c>
      <c r="D51" s="26" t="s">
        <v>520</v>
      </c>
      <c r="E51" s="27">
        <v>0</v>
      </c>
      <c r="F51" s="13" t="s">
        <v>52</v>
      </c>
      <c r="G51" s="27">
        <v>2994.44</v>
      </c>
      <c r="H51" s="13" t="s">
        <v>1296</v>
      </c>
      <c r="I51" s="27">
        <v>2772.22</v>
      </c>
      <c r="J51" s="13" t="s">
        <v>1297</v>
      </c>
      <c r="K51" s="27">
        <v>0</v>
      </c>
      <c r="L51" s="13" t="s">
        <v>52</v>
      </c>
      <c r="M51" s="27">
        <v>0</v>
      </c>
      <c r="N51" s="13" t="s">
        <v>52</v>
      </c>
      <c r="O51" s="27">
        <f t="shared" si="1"/>
        <v>2772.22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13" t="s">
        <v>1298</v>
      </c>
      <c r="X51" s="13" t="s">
        <v>52</v>
      </c>
      <c r="Y51" s="1" t="s">
        <v>52</v>
      </c>
      <c r="Z51" s="1" t="s">
        <v>52</v>
      </c>
      <c r="AA51" s="28"/>
      <c r="AB51" s="1" t="s">
        <v>52</v>
      </c>
    </row>
    <row r="52" spans="1:28" ht="30" customHeight="1" x14ac:dyDescent="0.3">
      <c r="A52" s="13" t="s">
        <v>893</v>
      </c>
      <c r="B52" s="13" t="s">
        <v>891</v>
      </c>
      <c r="C52" s="13" t="s">
        <v>892</v>
      </c>
      <c r="D52" s="26" t="s">
        <v>520</v>
      </c>
      <c r="E52" s="27">
        <v>0</v>
      </c>
      <c r="F52" s="13" t="s">
        <v>52</v>
      </c>
      <c r="G52" s="27">
        <v>0</v>
      </c>
      <c r="H52" s="13" t="s">
        <v>52</v>
      </c>
      <c r="I52" s="27">
        <v>0</v>
      </c>
      <c r="J52" s="13" t="s">
        <v>52</v>
      </c>
      <c r="K52" s="27">
        <v>0</v>
      </c>
      <c r="L52" s="13" t="s">
        <v>52</v>
      </c>
      <c r="M52" s="27">
        <v>0</v>
      </c>
      <c r="N52" s="13" t="s">
        <v>52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13" t="s">
        <v>1299</v>
      </c>
      <c r="X52" s="13" t="s">
        <v>52</v>
      </c>
      <c r="Y52" s="1" t="s">
        <v>52</v>
      </c>
      <c r="Z52" s="1" t="s">
        <v>52</v>
      </c>
      <c r="AA52" s="28"/>
      <c r="AB52" s="1" t="s">
        <v>52</v>
      </c>
    </row>
    <row r="53" spans="1:28" ht="30" customHeight="1" x14ac:dyDescent="0.3">
      <c r="A53" s="13" t="s">
        <v>1140</v>
      </c>
      <c r="B53" s="13" t="s">
        <v>1138</v>
      </c>
      <c r="C53" s="13" t="s">
        <v>1139</v>
      </c>
      <c r="D53" s="26" t="s">
        <v>520</v>
      </c>
      <c r="E53" s="27">
        <v>8402</v>
      </c>
      <c r="F53" s="13" t="s">
        <v>52</v>
      </c>
      <c r="G53" s="27">
        <v>0</v>
      </c>
      <c r="H53" s="13" t="s">
        <v>52</v>
      </c>
      <c r="I53" s="27">
        <v>0</v>
      </c>
      <c r="J53" s="13" t="s">
        <v>52</v>
      </c>
      <c r="K53" s="27">
        <v>0</v>
      </c>
      <c r="L53" s="13" t="s">
        <v>52</v>
      </c>
      <c r="M53" s="27">
        <v>0</v>
      </c>
      <c r="N53" s="13" t="s">
        <v>52</v>
      </c>
      <c r="O53" s="27">
        <f t="shared" ref="O53:O61" si="2">SMALL(E53:M53,COUNTIF(E53:M53,0)+1)</f>
        <v>8402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13" t="s">
        <v>1300</v>
      </c>
      <c r="X53" s="13" t="s">
        <v>52</v>
      </c>
      <c r="Y53" s="1" t="s">
        <v>52</v>
      </c>
      <c r="Z53" s="1" t="s">
        <v>52</v>
      </c>
      <c r="AA53" s="28"/>
      <c r="AB53" s="1" t="s">
        <v>52</v>
      </c>
    </row>
    <row r="54" spans="1:28" ht="30" customHeight="1" x14ac:dyDescent="0.3">
      <c r="A54" s="13" t="s">
        <v>521</v>
      </c>
      <c r="B54" s="13" t="s">
        <v>518</v>
      </c>
      <c r="C54" s="13" t="s">
        <v>519</v>
      </c>
      <c r="D54" s="26" t="s">
        <v>520</v>
      </c>
      <c r="E54" s="27">
        <v>10400</v>
      </c>
      <c r="F54" s="13" t="s">
        <v>52</v>
      </c>
      <c r="G54" s="27">
        <v>18500</v>
      </c>
      <c r="H54" s="13" t="s">
        <v>1301</v>
      </c>
      <c r="I54" s="27">
        <v>0</v>
      </c>
      <c r="J54" s="13" t="s">
        <v>52</v>
      </c>
      <c r="K54" s="27">
        <v>0</v>
      </c>
      <c r="L54" s="13" t="s">
        <v>52</v>
      </c>
      <c r="M54" s="27">
        <v>0</v>
      </c>
      <c r="N54" s="13" t="s">
        <v>52</v>
      </c>
      <c r="O54" s="27">
        <f t="shared" si="2"/>
        <v>10400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13" t="s">
        <v>1302</v>
      </c>
      <c r="X54" s="13" t="s">
        <v>52</v>
      </c>
      <c r="Y54" s="1" t="s">
        <v>52</v>
      </c>
      <c r="Z54" s="1" t="s">
        <v>52</v>
      </c>
      <c r="AA54" s="28"/>
      <c r="AB54" s="1" t="s">
        <v>52</v>
      </c>
    </row>
    <row r="55" spans="1:28" ht="30" customHeight="1" x14ac:dyDescent="0.3">
      <c r="A55" s="13" t="s">
        <v>897</v>
      </c>
      <c r="B55" s="13" t="s">
        <v>895</v>
      </c>
      <c r="C55" s="13" t="s">
        <v>896</v>
      </c>
      <c r="D55" s="26" t="s">
        <v>520</v>
      </c>
      <c r="E55" s="27">
        <v>0</v>
      </c>
      <c r="F55" s="13" t="s">
        <v>52</v>
      </c>
      <c r="G55" s="27">
        <v>3494.44</v>
      </c>
      <c r="H55" s="13" t="s">
        <v>1303</v>
      </c>
      <c r="I55" s="27">
        <v>3722.22</v>
      </c>
      <c r="J55" s="13" t="s">
        <v>1304</v>
      </c>
      <c r="K55" s="27">
        <v>0</v>
      </c>
      <c r="L55" s="13" t="s">
        <v>52</v>
      </c>
      <c r="M55" s="27">
        <v>0</v>
      </c>
      <c r="N55" s="13" t="s">
        <v>52</v>
      </c>
      <c r="O55" s="27">
        <f t="shared" si="2"/>
        <v>3494.44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13" t="s">
        <v>1305</v>
      </c>
      <c r="X55" s="13" t="s">
        <v>52</v>
      </c>
      <c r="Y55" s="1" t="s">
        <v>52</v>
      </c>
      <c r="Z55" s="1" t="s">
        <v>52</v>
      </c>
      <c r="AA55" s="28"/>
      <c r="AB55" s="1" t="s">
        <v>52</v>
      </c>
    </row>
    <row r="56" spans="1:28" ht="30" customHeight="1" x14ac:dyDescent="0.3">
      <c r="A56" s="13" t="s">
        <v>1143</v>
      </c>
      <c r="B56" s="13" t="s">
        <v>895</v>
      </c>
      <c r="C56" s="13" t="s">
        <v>1142</v>
      </c>
      <c r="D56" s="26" t="s">
        <v>520</v>
      </c>
      <c r="E56" s="27">
        <v>0</v>
      </c>
      <c r="F56" s="13" t="s">
        <v>52</v>
      </c>
      <c r="G56" s="27">
        <v>3583.33</v>
      </c>
      <c r="H56" s="13" t="s">
        <v>1303</v>
      </c>
      <c r="I56" s="27">
        <v>3888.88</v>
      </c>
      <c r="J56" s="13" t="s">
        <v>1304</v>
      </c>
      <c r="K56" s="27">
        <v>0</v>
      </c>
      <c r="L56" s="13" t="s">
        <v>52</v>
      </c>
      <c r="M56" s="27">
        <v>0</v>
      </c>
      <c r="N56" s="13" t="s">
        <v>52</v>
      </c>
      <c r="O56" s="27">
        <f t="shared" si="2"/>
        <v>3583.33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13" t="s">
        <v>1306</v>
      </c>
      <c r="X56" s="13" t="s">
        <v>52</v>
      </c>
      <c r="Y56" s="1" t="s">
        <v>52</v>
      </c>
      <c r="Z56" s="1" t="s">
        <v>52</v>
      </c>
      <c r="AA56" s="28"/>
      <c r="AB56" s="1" t="s">
        <v>52</v>
      </c>
    </row>
    <row r="57" spans="1:28" ht="30" customHeight="1" x14ac:dyDescent="0.3">
      <c r="A57" s="13" t="s">
        <v>656</v>
      </c>
      <c r="B57" s="13" t="s">
        <v>653</v>
      </c>
      <c r="C57" s="13" t="s">
        <v>654</v>
      </c>
      <c r="D57" s="26" t="s">
        <v>411</v>
      </c>
      <c r="E57" s="27">
        <v>0</v>
      </c>
      <c r="F57" s="13" t="s">
        <v>52</v>
      </c>
      <c r="G57" s="27">
        <v>26400</v>
      </c>
      <c r="H57" s="13" t="s">
        <v>1307</v>
      </c>
      <c r="I57" s="27">
        <v>28400</v>
      </c>
      <c r="J57" s="13" t="s">
        <v>1266</v>
      </c>
      <c r="K57" s="27">
        <v>0</v>
      </c>
      <c r="L57" s="13" t="s">
        <v>52</v>
      </c>
      <c r="M57" s="27">
        <v>0</v>
      </c>
      <c r="N57" s="13" t="s">
        <v>52</v>
      </c>
      <c r="O57" s="27">
        <f t="shared" si="2"/>
        <v>26400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13" t="s">
        <v>1308</v>
      </c>
      <c r="X57" s="13" t="s">
        <v>655</v>
      </c>
      <c r="Y57" s="1" t="s">
        <v>52</v>
      </c>
      <c r="Z57" s="1" t="s">
        <v>52</v>
      </c>
      <c r="AA57" s="28"/>
      <c r="AB57" s="1" t="s">
        <v>52</v>
      </c>
    </row>
    <row r="58" spans="1:28" ht="30" customHeight="1" x14ac:dyDescent="0.3">
      <c r="A58" s="13" t="s">
        <v>675</v>
      </c>
      <c r="B58" s="13" t="s">
        <v>673</v>
      </c>
      <c r="C58" s="13" t="s">
        <v>674</v>
      </c>
      <c r="D58" s="26" t="s">
        <v>524</v>
      </c>
      <c r="E58" s="27">
        <v>0</v>
      </c>
      <c r="F58" s="13" t="s">
        <v>52</v>
      </c>
      <c r="G58" s="27">
        <v>0</v>
      </c>
      <c r="H58" s="13" t="s">
        <v>52</v>
      </c>
      <c r="I58" s="27">
        <v>2670</v>
      </c>
      <c r="J58" s="13" t="s">
        <v>1309</v>
      </c>
      <c r="K58" s="27">
        <v>0</v>
      </c>
      <c r="L58" s="13" t="s">
        <v>52</v>
      </c>
      <c r="M58" s="27">
        <v>0</v>
      </c>
      <c r="N58" s="13" t="s">
        <v>52</v>
      </c>
      <c r="O58" s="27">
        <f t="shared" si="2"/>
        <v>2670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13" t="s">
        <v>1310</v>
      </c>
      <c r="X58" s="13" t="s">
        <v>52</v>
      </c>
      <c r="Y58" s="1" t="s">
        <v>52</v>
      </c>
      <c r="Z58" s="1" t="s">
        <v>52</v>
      </c>
      <c r="AA58" s="28"/>
      <c r="AB58" s="1" t="s">
        <v>52</v>
      </c>
    </row>
    <row r="59" spans="1:28" ht="30" customHeight="1" x14ac:dyDescent="0.3">
      <c r="A59" s="13" t="s">
        <v>679</v>
      </c>
      <c r="B59" s="13" t="s">
        <v>677</v>
      </c>
      <c r="C59" s="13" t="s">
        <v>678</v>
      </c>
      <c r="D59" s="26" t="s">
        <v>524</v>
      </c>
      <c r="E59" s="27">
        <v>0</v>
      </c>
      <c r="F59" s="13" t="s">
        <v>52</v>
      </c>
      <c r="G59" s="27">
        <v>0</v>
      </c>
      <c r="H59" s="13" t="s">
        <v>52</v>
      </c>
      <c r="I59" s="27">
        <v>3140</v>
      </c>
      <c r="J59" s="13" t="s">
        <v>1309</v>
      </c>
      <c r="K59" s="27">
        <v>0</v>
      </c>
      <c r="L59" s="13" t="s">
        <v>52</v>
      </c>
      <c r="M59" s="27">
        <v>0</v>
      </c>
      <c r="N59" s="13" t="s">
        <v>52</v>
      </c>
      <c r="O59" s="27">
        <f t="shared" si="2"/>
        <v>3140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13" t="s">
        <v>1311</v>
      </c>
      <c r="X59" s="13" t="s">
        <v>52</v>
      </c>
      <c r="Y59" s="1" t="s">
        <v>52</v>
      </c>
      <c r="Z59" s="1" t="s">
        <v>52</v>
      </c>
      <c r="AA59" s="28"/>
      <c r="AB59" s="1" t="s">
        <v>52</v>
      </c>
    </row>
    <row r="60" spans="1:28" ht="30" customHeight="1" x14ac:dyDescent="0.3">
      <c r="A60" s="13" t="s">
        <v>683</v>
      </c>
      <c r="B60" s="13" t="s">
        <v>681</v>
      </c>
      <c r="C60" s="13" t="s">
        <v>682</v>
      </c>
      <c r="D60" s="26" t="s">
        <v>411</v>
      </c>
      <c r="E60" s="27">
        <v>0</v>
      </c>
      <c r="F60" s="13" t="s">
        <v>52</v>
      </c>
      <c r="G60" s="27">
        <v>0</v>
      </c>
      <c r="H60" s="13" t="s">
        <v>52</v>
      </c>
      <c r="I60" s="27">
        <v>500</v>
      </c>
      <c r="J60" s="13" t="s">
        <v>52</v>
      </c>
      <c r="K60" s="27">
        <v>0</v>
      </c>
      <c r="L60" s="13" t="s">
        <v>52</v>
      </c>
      <c r="M60" s="27">
        <v>0</v>
      </c>
      <c r="N60" s="13" t="s">
        <v>52</v>
      </c>
      <c r="O60" s="27">
        <f t="shared" si="2"/>
        <v>500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13" t="s">
        <v>1312</v>
      </c>
      <c r="X60" s="13" t="s">
        <v>52</v>
      </c>
      <c r="Y60" s="1" t="s">
        <v>52</v>
      </c>
      <c r="Z60" s="1" t="s">
        <v>52</v>
      </c>
      <c r="AA60" s="28"/>
      <c r="AB60" s="1" t="s">
        <v>52</v>
      </c>
    </row>
    <row r="61" spans="1:28" ht="30" customHeight="1" x14ac:dyDescent="0.3">
      <c r="A61" s="13" t="s">
        <v>687</v>
      </c>
      <c r="B61" s="13" t="s">
        <v>685</v>
      </c>
      <c r="C61" s="13" t="s">
        <v>686</v>
      </c>
      <c r="D61" s="26" t="s">
        <v>524</v>
      </c>
      <c r="E61" s="27">
        <v>0</v>
      </c>
      <c r="F61" s="13" t="s">
        <v>52</v>
      </c>
      <c r="G61" s="27">
        <v>0</v>
      </c>
      <c r="H61" s="13" t="s">
        <v>52</v>
      </c>
      <c r="I61" s="27">
        <v>1410</v>
      </c>
      <c r="J61" s="13" t="s">
        <v>1313</v>
      </c>
      <c r="K61" s="27">
        <v>0</v>
      </c>
      <c r="L61" s="13" t="s">
        <v>52</v>
      </c>
      <c r="M61" s="27">
        <v>0</v>
      </c>
      <c r="N61" s="13" t="s">
        <v>52</v>
      </c>
      <c r="O61" s="27">
        <f t="shared" si="2"/>
        <v>1410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13" t="s">
        <v>1314</v>
      </c>
      <c r="X61" s="13" t="s">
        <v>52</v>
      </c>
      <c r="Y61" s="1" t="s">
        <v>52</v>
      </c>
      <c r="Z61" s="1" t="s">
        <v>52</v>
      </c>
      <c r="AA61" s="28"/>
      <c r="AB61" s="1" t="s">
        <v>52</v>
      </c>
    </row>
    <row r="62" spans="1:28" ht="30" customHeight="1" x14ac:dyDescent="0.3">
      <c r="A62" s="13" t="s">
        <v>375</v>
      </c>
      <c r="B62" s="13" t="s">
        <v>372</v>
      </c>
      <c r="C62" s="13" t="s">
        <v>373</v>
      </c>
      <c r="D62" s="26" t="s">
        <v>374</v>
      </c>
      <c r="E62" s="27">
        <v>0</v>
      </c>
      <c r="F62" s="13" t="s">
        <v>52</v>
      </c>
      <c r="G62" s="27">
        <v>0</v>
      </c>
      <c r="H62" s="13" t="s">
        <v>52</v>
      </c>
      <c r="I62" s="27">
        <v>0</v>
      </c>
      <c r="J62" s="13" t="s">
        <v>52</v>
      </c>
      <c r="K62" s="27">
        <v>0</v>
      </c>
      <c r="L62" s="13" t="s">
        <v>52</v>
      </c>
      <c r="M62" s="27">
        <v>0</v>
      </c>
      <c r="N62" s="13" t="s">
        <v>52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48021</v>
      </c>
      <c r="V62" s="27">
        <f t="shared" ref="V62:V70" si="3">SMALL(Q62:U62,COUNTIF(Q62:U62,0)+1)</f>
        <v>48021</v>
      </c>
      <c r="W62" s="13" t="s">
        <v>1315</v>
      </c>
      <c r="X62" s="13" t="s">
        <v>52</v>
      </c>
      <c r="Y62" s="1" t="s">
        <v>1316</v>
      </c>
      <c r="Z62" s="1" t="s">
        <v>52</v>
      </c>
      <c r="AA62" s="28"/>
      <c r="AB62" s="1" t="s">
        <v>52</v>
      </c>
    </row>
    <row r="63" spans="1:28" ht="30" customHeight="1" x14ac:dyDescent="0.3">
      <c r="A63" s="13" t="s">
        <v>379</v>
      </c>
      <c r="B63" s="13" t="s">
        <v>377</v>
      </c>
      <c r="C63" s="13" t="s">
        <v>378</v>
      </c>
      <c r="D63" s="26" t="s">
        <v>374</v>
      </c>
      <c r="E63" s="27">
        <v>0</v>
      </c>
      <c r="F63" s="13" t="s">
        <v>52</v>
      </c>
      <c r="G63" s="27">
        <v>0</v>
      </c>
      <c r="H63" s="13" t="s">
        <v>52</v>
      </c>
      <c r="I63" s="27">
        <v>0</v>
      </c>
      <c r="J63" s="13" t="s">
        <v>52</v>
      </c>
      <c r="K63" s="27">
        <v>0</v>
      </c>
      <c r="L63" s="13" t="s">
        <v>52</v>
      </c>
      <c r="M63" s="27">
        <v>0</v>
      </c>
      <c r="N63" s="13" t="s">
        <v>52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68563</v>
      </c>
      <c r="V63" s="27">
        <f t="shared" si="3"/>
        <v>68563</v>
      </c>
      <c r="W63" s="13" t="s">
        <v>1317</v>
      </c>
      <c r="X63" s="13" t="s">
        <v>52</v>
      </c>
      <c r="Y63" s="1" t="s">
        <v>1316</v>
      </c>
      <c r="Z63" s="1" t="s">
        <v>52</v>
      </c>
      <c r="AA63" s="28"/>
      <c r="AB63" s="1" t="s">
        <v>52</v>
      </c>
    </row>
    <row r="64" spans="1:28" ht="30" customHeight="1" x14ac:dyDescent="0.3">
      <c r="A64" s="13" t="s">
        <v>382</v>
      </c>
      <c r="B64" s="13" t="s">
        <v>377</v>
      </c>
      <c r="C64" s="13" t="s">
        <v>1318</v>
      </c>
      <c r="D64" s="26" t="s">
        <v>374</v>
      </c>
      <c r="E64" s="27">
        <v>0</v>
      </c>
      <c r="F64" s="13" t="s">
        <v>52</v>
      </c>
      <c r="G64" s="27">
        <v>0</v>
      </c>
      <c r="H64" s="13" t="s">
        <v>52</v>
      </c>
      <c r="I64" s="27">
        <v>0</v>
      </c>
      <c r="J64" s="13" t="s">
        <v>52</v>
      </c>
      <c r="K64" s="27">
        <v>0</v>
      </c>
      <c r="L64" s="13" t="s">
        <v>52</v>
      </c>
      <c r="M64" s="27">
        <v>0</v>
      </c>
      <c r="N64" s="13" t="s">
        <v>52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168424</v>
      </c>
      <c r="V64" s="27">
        <f t="shared" si="3"/>
        <v>168424</v>
      </c>
      <c r="W64" s="13" t="s">
        <v>1319</v>
      </c>
      <c r="X64" s="13" t="s">
        <v>52</v>
      </c>
      <c r="Y64" s="1" t="s">
        <v>1316</v>
      </c>
      <c r="Z64" s="1" t="s">
        <v>52</v>
      </c>
      <c r="AA64" s="28"/>
      <c r="AB64" s="1" t="s">
        <v>52</v>
      </c>
    </row>
    <row r="65" spans="1:28" ht="30" customHeight="1" x14ac:dyDescent="0.3">
      <c r="A65" s="13" t="s">
        <v>385</v>
      </c>
      <c r="B65" s="13" t="s">
        <v>377</v>
      </c>
      <c r="C65" s="13" t="s">
        <v>1320</v>
      </c>
      <c r="D65" s="26" t="s">
        <v>374</v>
      </c>
      <c r="E65" s="27">
        <v>0</v>
      </c>
      <c r="F65" s="13" t="s">
        <v>52</v>
      </c>
      <c r="G65" s="27">
        <v>0</v>
      </c>
      <c r="H65" s="13" t="s">
        <v>52</v>
      </c>
      <c r="I65" s="27">
        <v>0</v>
      </c>
      <c r="J65" s="13" t="s">
        <v>52</v>
      </c>
      <c r="K65" s="27">
        <v>0</v>
      </c>
      <c r="L65" s="13" t="s">
        <v>52</v>
      </c>
      <c r="M65" s="27">
        <v>0</v>
      </c>
      <c r="N65" s="13" t="s">
        <v>52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173154</v>
      </c>
      <c r="V65" s="27">
        <f t="shared" si="3"/>
        <v>173154</v>
      </c>
      <c r="W65" s="13" t="s">
        <v>1321</v>
      </c>
      <c r="X65" s="13" t="s">
        <v>52</v>
      </c>
      <c r="Y65" s="1" t="s">
        <v>1316</v>
      </c>
      <c r="Z65" s="1" t="s">
        <v>52</v>
      </c>
      <c r="AA65" s="28"/>
      <c r="AB65" s="1" t="s">
        <v>52</v>
      </c>
    </row>
    <row r="66" spans="1:28" ht="30" customHeight="1" x14ac:dyDescent="0.3">
      <c r="A66" s="13" t="s">
        <v>390</v>
      </c>
      <c r="B66" s="13" t="s">
        <v>387</v>
      </c>
      <c r="C66" s="13" t="s">
        <v>1322</v>
      </c>
      <c r="D66" s="26" t="s">
        <v>374</v>
      </c>
      <c r="E66" s="27">
        <v>0</v>
      </c>
      <c r="F66" s="13" t="s">
        <v>52</v>
      </c>
      <c r="G66" s="27">
        <v>0</v>
      </c>
      <c r="H66" s="13" t="s">
        <v>52</v>
      </c>
      <c r="I66" s="27">
        <v>0</v>
      </c>
      <c r="J66" s="13" t="s">
        <v>52</v>
      </c>
      <c r="K66" s="27">
        <v>0</v>
      </c>
      <c r="L66" s="13" t="s">
        <v>52</v>
      </c>
      <c r="M66" s="27">
        <v>0</v>
      </c>
      <c r="N66" s="13" t="s">
        <v>52</v>
      </c>
      <c r="O66" s="27">
        <v>0</v>
      </c>
      <c r="P66" s="27">
        <v>0</v>
      </c>
      <c r="Q66" s="27">
        <v>0</v>
      </c>
      <c r="R66" s="27">
        <v>0</v>
      </c>
      <c r="S66" s="27">
        <v>269000</v>
      </c>
      <c r="T66" s="27">
        <v>0</v>
      </c>
      <c r="U66" s="27">
        <v>0</v>
      </c>
      <c r="V66" s="27">
        <f t="shared" si="3"/>
        <v>269000</v>
      </c>
      <c r="W66" s="13" t="s">
        <v>1323</v>
      </c>
      <c r="X66" s="13" t="s">
        <v>52</v>
      </c>
      <c r="Y66" s="1" t="s">
        <v>52</v>
      </c>
      <c r="Z66" s="1" t="s">
        <v>52</v>
      </c>
      <c r="AA66" s="28"/>
      <c r="AB66" s="1" t="s">
        <v>52</v>
      </c>
    </row>
    <row r="67" spans="1:28" ht="30" customHeight="1" x14ac:dyDescent="0.3">
      <c r="A67" s="13" t="s">
        <v>393</v>
      </c>
      <c r="B67" s="13" t="s">
        <v>392</v>
      </c>
      <c r="C67" s="13" t="s">
        <v>52</v>
      </c>
      <c r="D67" s="26" t="s">
        <v>374</v>
      </c>
      <c r="E67" s="27">
        <v>0</v>
      </c>
      <c r="F67" s="13" t="s">
        <v>52</v>
      </c>
      <c r="G67" s="27">
        <v>0</v>
      </c>
      <c r="H67" s="13" t="s">
        <v>52</v>
      </c>
      <c r="I67" s="27">
        <v>0</v>
      </c>
      <c r="J67" s="13" t="s">
        <v>52</v>
      </c>
      <c r="K67" s="27">
        <v>0</v>
      </c>
      <c r="L67" s="13" t="s">
        <v>52</v>
      </c>
      <c r="M67" s="27">
        <v>0</v>
      </c>
      <c r="N67" s="13" t="s">
        <v>1324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3520</v>
      </c>
      <c r="V67" s="27">
        <f t="shared" si="3"/>
        <v>3520</v>
      </c>
      <c r="W67" s="13" t="s">
        <v>1325</v>
      </c>
      <c r="X67" s="13" t="s">
        <v>52</v>
      </c>
      <c r="Y67" s="1" t="s">
        <v>1316</v>
      </c>
      <c r="Z67" s="1" t="s">
        <v>52</v>
      </c>
      <c r="AA67" s="28"/>
      <c r="AB67" s="1" t="s">
        <v>52</v>
      </c>
    </row>
    <row r="68" spans="1:28" ht="30" customHeight="1" x14ac:dyDescent="0.3">
      <c r="A68" s="13" t="s">
        <v>396</v>
      </c>
      <c r="B68" s="13" t="s">
        <v>395</v>
      </c>
      <c r="C68" s="13" t="s">
        <v>1326</v>
      </c>
      <c r="D68" s="26" t="s">
        <v>374</v>
      </c>
      <c r="E68" s="27">
        <v>0</v>
      </c>
      <c r="F68" s="13" t="s">
        <v>52</v>
      </c>
      <c r="G68" s="27">
        <v>0</v>
      </c>
      <c r="H68" s="13" t="s">
        <v>52</v>
      </c>
      <c r="I68" s="27">
        <v>0</v>
      </c>
      <c r="J68" s="13" t="s">
        <v>52</v>
      </c>
      <c r="K68" s="27">
        <v>0</v>
      </c>
      <c r="L68" s="13" t="s">
        <v>52</v>
      </c>
      <c r="M68" s="27">
        <v>0</v>
      </c>
      <c r="N68" s="13" t="s">
        <v>1324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5810</v>
      </c>
      <c r="V68" s="27">
        <f t="shared" si="3"/>
        <v>5810</v>
      </c>
      <c r="W68" s="13" t="s">
        <v>1327</v>
      </c>
      <c r="X68" s="13" t="s">
        <v>52</v>
      </c>
      <c r="Y68" s="1" t="s">
        <v>1316</v>
      </c>
      <c r="Z68" s="1" t="s">
        <v>52</v>
      </c>
      <c r="AA68" s="28"/>
      <c r="AB68" s="1" t="s">
        <v>52</v>
      </c>
    </row>
    <row r="69" spans="1:28" ht="30" customHeight="1" x14ac:dyDescent="0.3">
      <c r="A69" s="13" t="s">
        <v>400</v>
      </c>
      <c r="B69" s="13" t="s">
        <v>398</v>
      </c>
      <c r="C69" s="13" t="s">
        <v>399</v>
      </c>
      <c r="D69" s="26" t="s">
        <v>374</v>
      </c>
      <c r="E69" s="27">
        <v>0</v>
      </c>
      <c r="F69" s="13" t="s">
        <v>52</v>
      </c>
      <c r="G69" s="27">
        <v>0</v>
      </c>
      <c r="H69" s="13" t="s">
        <v>52</v>
      </c>
      <c r="I69" s="27">
        <v>0</v>
      </c>
      <c r="J69" s="13" t="s">
        <v>52</v>
      </c>
      <c r="K69" s="27">
        <v>0</v>
      </c>
      <c r="L69" s="13" t="s">
        <v>52</v>
      </c>
      <c r="M69" s="27">
        <v>0</v>
      </c>
      <c r="N69" s="13" t="s">
        <v>1324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15990</v>
      </c>
      <c r="V69" s="27">
        <f t="shared" si="3"/>
        <v>15990</v>
      </c>
      <c r="W69" s="13" t="s">
        <v>1328</v>
      </c>
      <c r="X69" s="13" t="s">
        <v>52</v>
      </c>
      <c r="Y69" s="1" t="s">
        <v>1316</v>
      </c>
      <c r="Z69" s="1" t="s">
        <v>52</v>
      </c>
      <c r="AA69" s="28"/>
      <c r="AB69" s="1" t="s">
        <v>52</v>
      </c>
    </row>
    <row r="70" spans="1:28" ht="30" customHeight="1" x14ac:dyDescent="0.3">
      <c r="A70" s="13" t="s">
        <v>404</v>
      </c>
      <c r="B70" s="13" t="s">
        <v>402</v>
      </c>
      <c r="C70" s="13" t="s">
        <v>403</v>
      </c>
      <c r="D70" s="26" t="s">
        <v>374</v>
      </c>
      <c r="E70" s="27">
        <v>0</v>
      </c>
      <c r="F70" s="13" t="s">
        <v>52</v>
      </c>
      <c r="G70" s="27">
        <v>0</v>
      </c>
      <c r="H70" s="13" t="s">
        <v>52</v>
      </c>
      <c r="I70" s="27">
        <v>0</v>
      </c>
      <c r="J70" s="13" t="s">
        <v>52</v>
      </c>
      <c r="K70" s="27">
        <v>0</v>
      </c>
      <c r="L70" s="13" t="s">
        <v>52</v>
      </c>
      <c r="M70" s="27">
        <v>0</v>
      </c>
      <c r="N70" s="13" t="s">
        <v>1324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56690</v>
      </c>
      <c r="V70" s="27">
        <f t="shared" si="3"/>
        <v>56690</v>
      </c>
      <c r="W70" s="13" t="s">
        <v>1329</v>
      </c>
      <c r="X70" s="13" t="s">
        <v>52</v>
      </c>
      <c r="Y70" s="1" t="s">
        <v>1316</v>
      </c>
      <c r="Z70" s="1" t="s">
        <v>52</v>
      </c>
      <c r="AA70" s="28"/>
      <c r="AB70" s="1" t="s">
        <v>52</v>
      </c>
    </row>
    <row r="71" spans="1:28" ht="30" customHeight="1" x14ac:dyDescent="0.3">
      <c r="A71" s="13" t="s">
        <v>590</v>
      </c>
      <c r="B71" s="13" t="s">
        <v>587</v>
      </c>
      <c r="C71" s="13" t="s">
        <v>588</v>
      </c>
      <c r="D71" s="26" t="s">
        <v>68</v>
      </c>
      <c r="E71" s="27">
        <v>1640</v>
      </c>
      <c r="F71" s="13" t="s">
        <v>52</v>
      </c>
      <c r="G71" s="27">
        <v>0</v>
      </c>
      <c r="H71" s="13" t="s">
        <v>52</v>
      </c>
      <c r="I71" s="27">
        <v>0</v>
      </c>
      <c r="J71" s="13" t="s">
        <v>52</v>
      </c>
      <c r="K71" s="27">
        <v>0</v>
      </c>
      <c r="L71" s="13" t="s">
        <v>52</v>
      </c>
      <c r="M71" s="27">
        <v>0</v>
      </c>
      <c r="N71" s="13" t="s">
        <v>52</v>
      </c>
      <c r="O71" s="27">
        <f>SMALL(E71:M71,COUNTIF(E71:M71,0)+1)</f>
        <v>1640</v>
      </c>
      <c r="P71" s="27">
        <v>7820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13" t="s">
        <v>1330</v>
      </c>
      <c r="X71" s="13" t="s">
        <v>52</v>
      </c>
      <c r="Y71" s="1" t="s">
        <v>1331</v>
      </c>
      <c r="Z71" s="1" t="s">
        <v>52</v>
      </c>
      <c r="AA71" s="28"/>
      <c r="AB71" s="1" t="s">
        <v>52</v>
      </c>
    </row>
    <row r="72" spans="1:28" ht="30" customHeight="1" x14ac:dyDescent="0.3">
      <c r="A72" s="13" t="s">
        <v>855</v>
      </c>
      <c r="B72" s="13" t="s">
        <v>854</v>
      </c>
      <c r="C72" s="13" t="s">
        <v>770</v>
      </c>
      <c r="D72" s="26" t="s">
        <v>68</v>
      </c>
      <c r="E72" s="27">
        <v>0</v>
      </c>
      <c r="F72" s="13" t="s">
        <v>52</v>
      </c>
      <c r="G72" s="27">
        <v>0</v>
      </c>
      <c r="H72" s="13" t="s">
        <v>52</v>
      </c>
      <c r="I72" s="27">
        <v>0</v>
      </c>
      <c r="J72" s="13" t="s">
        <v>52</v>
      </c>
      <c r="K72" s="27">
        <v>0</v>
      </c>
      <c r="L72" s="13" t="s">
        <v>52</v>
      </c>
      <c r="M72" s="27">
        <v>0</v>
      </c>
      <c r="N72" s="13" t="s">
        <v>52</v>
      </c>
      <c r="O72" s="27">
        <v>0</v>
      </c>
      <c r="P72" s="27">
        <v>43200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13" t="s">
        <v>1332</v>
      </c>
      <c r="X72" s="13" t="s">
        <v>52</v>
      </c>
      <c r="Y72" s="1" t="s">
        <v>1331</v>
      </c>
      <c r="Z72" s="1" t="s">
        <v>52</v>
      </c>
      <c r="AA72" s="28"/>
      <c r="AB72" s="1" t="s">
        <v>52</v>
      </c>
    </row>
    <row r="73" spans="1:28" ht="30" customHeight="1" x14ac:dyDescent="0.3">
      <c r="A73" s="13" t="s">
        <v>771</v>
      </c>
      <c r="B73" s="13" t="s">
        <v>769</v>
      </c>
      <c r="C73" s="13" t="s">
        <v>770</v>
      </c>
      <c r="D73" s="26" t="s">
        <v>68</v>
      </c>
      <c r="E73" s="27">
        <v>22123</v>
      </c>
      <c r="F73" s="13" t="s">
        <v>52</v>
      </c>
      <c r="G73" s="27">
        <v>0</v>
      </c>
      <c r="H73" s="13" t="s">
        <v>52</v>
      </c>
      <c r="I73" s="27">
        <v>0</v>
      </c>
      <c r="J73" s="13" t="s">
        <v>52</v>
      </c>
      <c r="K73" s="27">
        <v>0</v>
      </c>
      <c r="L73" s="13" t="s">
        <v>52</v>
      </c>
      <c r="M73" s="27">
        <v>0</v>
      </c>
      <c r="N73" s="13" t="s">
        <v>52</v>
      </c>
      <c r="O73" s="27">
        <f>SMALL(E73:M73,COUNTIF(E73:M73,0)+1)</f>
        <v>22123</v>
      </c>
      <c r="P73" s="27">
        <v>88893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13" t="s">
        <v>1333</v>
      </c>
      <c r="X73" s="13" t="s">
        <v>52</v>
      </c>
      <c r="Y73" s="1" t="s">
        <v>1331</v>
      </c>
      <c r="Z73" s="1" t="s">
        <v>52</v>
      </c>
      <c r="AA73" s="28"/>
      <c r="AB73" s="1" t="s">
        <v>52</v>
      </c>
    </row>
    <row r="74" spans="1:28" ht="30" customHeight="1" x14ac:dyDescent="0.3">
      <c r="A74" s="13" t="s">
        <v>810</v>
      </c>
      <c r="B74" s="13" t="s">
        <v>807</v>
      </c>
      <c r="C74" s="13" t="s">
        <v>808</v>
      </c>
      <c r="D74" s="26" t="s">
        <v>809</v>
      </c>
      <c r="E74" s="27">
        <v>0</v>
      </c>
      <c r="F74" s="13" t="s">
        <v>52</v>
      </c>
      <c r="G74" s="27">
        <v>0</v>
      </c>
      <c r="H74" s="13" t="s">
        <v>52</v>
      </c>
      <c r="I74" s="27">
        <v>0</v>
      </c>
      <c r="J74" s="13" t="s">
        <v>52</v>
      </c>
      <c r="K74" s="27">
        <v>0</v>
      </c>
      <c r="L74" s="13" t="s">
        <v>52</v>
      </c>
      <c r="M74" s="27">
        <v>0</v>
      </c>
      <c r="N74" s="13" t="s">
        <v>52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13" t="s">
        <v>1334</v>
      </c>
      <c r="X74" s="13" t="s">
        <v>52</v>
      </c>
      <c r="Y74" s="1" t="s">
        <v>52</v>
      </c>
      <c r="Z74" s="1" t="s">
        <v>52</v>
      </c>
      <c r="AA74" s="28"/>
      <c r="AB74" s="1" t="s">
        <v>52</v>
      </c>
    </row>
    <row r="75" spans="1:28" ht="30" customHeight="1" x14ac:dyDescent="0.3">
      <c r="A75" s="13" t="s">
        <v>514</v>
      </c>
      <c r="B75" s="13" t="s">
        <v>511</v>
      </c>
      <c r="C75" s="13" t="s">
        <v>512</v>
      </c>
      <c r="D75" s="26" t="s">
        <v>513</v>
      </c>
      <c r="E75" s="27">
        <v>0</v>
      </c>
      <c r="F75" s="13" t="s">
        <v>52</v>
      </c>
      <c r="G75" s="27">
        <v>0</v>
      </c>
      <c r="H75" s="13" t="s">
        <v>52</v>
      </c>
      <c r="I75" s="27">
        <v>0</v>
      </c>
      <c r="J75" s="13" t="s">
        <v>52</v>
      </c>
      <c r="K75" s="27">
        <v>0</v>
      </c>
      <c r="L75" s="13" t="s">
        <v>52</v>
      </c>
      <c r="M75" s="27">
        <v>0</v>
      </c>
      <c r="N75" s="13" t="s">
        <v>52</v>
      </c>
      <c r="O75" s="27">
        <v>0</v>
      </c>
      <c r="P75" s="27">
        <v>169804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13" t="s">
        <v>1335</v>
      </c>
      <c r="X75" s="13" t="s">
        <v>52</v>
      </c>
      <c r="Y75" s="1" t="s">
        <v>1336</v>
      </c>
      <c r="Z75" s="1" t="s">
        <v>52</v>
      </c>
      <c r="AA75" s="28"/>
      <c r="AB75" s="1" t="s">
        <v>52</v>
      </c>
    </row>
    <row r="76" spans="1:28" ht="30" customHeight="1" x14ac:dyDescent="0.3">
      <c r="A76" s="13" t="s">
        <v>962</v>
      </c>
      <c r="B76" s="13" t="s">
        <v>961</v>
      </c>
      <c r="C76" s="13" t="s">
        <v>512</v>
      </c>
      <c r="D76" s="26" t="s">
        <v>513</v>
      </c>
      <c r="E76" s="27">
        <v>0</v>
      </c>
      <c r="F76" s="13" t="s">
        <v>52</v>
      </c>
      <c r="G76" s="27">
        <v>0</v>
      </c>
      <c r="H76" s="13" t="s">
        <v>52</v>
      </c>
      <c r="I76" s="27">
        <v>0</v>
      </c>
      <c r="J76" s="13" t="s">
        <v>52</v>
      </c>
      <c r="K76" s="27">
        <v>0</v>
      </c>
      <c r="L76" s="13" t="s">
        <v>52</v>
      </c>
      <c r="M76" s="27">
        <v>0</v>
      </c>
      <c r="N76" s="13" t="s">
        <v>52</v>
      </c>
      <c r="O76" s="27">
        <v>0</v>
      </c>
      <c r="P76" s="27">
        <v>221506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13" t="s">
        <v>1337</v>
      </c>
      <c r="X76" s="13" t="s">
        <v>52</v>
      </c>
      <c r="Y76" s="1" t="s">
        <v>1336</v>
      </c>
      <c r="Z76" s="1" t="s">
        <v>52</v>
      </c>
      <c r="AA76" s="28"/>
      <c r="AB76" s="1" t="s">
        <v>52</v>
      </c>
    </row>
    <row r="77" spans="1:28" ht="30" customHeight="1" x14ac:dyDescent="0.3">
      <c r="A77" s="13" t="s">
        <v>876</v>
      </c>
      <c r="B77" s="13" t="s">
        <v>875</v>
      </c>
      <c r="C77" s="13" t="s">
        <v>512</v>
      </c>
      <c r="D77" s="26" t="s">
        <v>513</v>
      </c>
      <c r="E77" s="27">
        <v>0</v>
      </c>
      <c r="F77" s="13" t="s">
        <v>52</v>
      </c>
      <c r="G77" s="27">
        <v>0</v>
      </c>
      <c r="H77" s="13" t="s">
        <v>52</v>
      </c>
      <c r="I77" s="27">
        <v>0</v>
      </c>
      <c r="J77" s="13" t="s">
        <v>52</v>
      </c>
      <c r="K77" s="27">
        <v>0</v>
      </c>
      <c r="L77" s="13" t="s">
        <v>52</v>
      </c>
      <c r="M77" s="27">
        <v>0</v>
      </c>
      <c r="N77" s="13" t="s">
        <v>52</v>
      </c>
      <c r="O77" s="27">
        <v>0</v>
      </c>
      <c r="P77" s="27">
        <v>279433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13" t="s">
        <v>1338</v>
      </c>
      <c r="X77" s="13" t="s">
        <v>52</v>
      </c>
      <c r="Y77" s="1" t="s">
        <v>1336</v>
      </c>
      <c r="Z77" s="1" t="s">
        <v>52</v>
      </c>
      <c r="AA77" s="28"/>
      <c r="AB77" s="1" t="s">
        <v>52</v>
      </c>
    </row>
    <row r="78" spans="1:28" ht="30" customHeight="1" x14ac:dyDescent="0.3">
      <c r="A78" s="13" t="s">
        <v>861</v>
      </c>
      <c r="B78" s="13" t="s">
        <v>860</v>
      </c>
      <c r="C78" s="13" t="s">
        <v>512</v>
      </c>
      <c r="D78" s="26" t="s">
        <v>513</v>
      </c>
      <c r="E78" s="27">
        <v>0</v>
      </c>
      <c r="F78" s="13" t="s">
        <v>52</v>
      </c>
      <c r="G78" s="27">
        <v>0</v>
      </c>
      <c r="H78" s="13" t="s">
        <v>52</v>
      </c>
      <c r="I78" s="27">
        <v>0</v>
      </c>
      <c r="J78" s="13" t="s">
        <v>52</v>
      </c>
      <c r="K78" s="27">
        <v>0</v>
      </c>
      <c r="L78" s="13" t="s">
        <v>52</v>
      </c>
      <c r="M78" s="27">
        <v>0</v>
      </c>
      <c r="N78" s="13" t="s">
        <v>52</v>
      </c>
      <c r="O78" s="27">
        <v>0</v>
      </c>
      <c r="P78" s="27">
        <v>237754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13" t="s">
        <v>1339</v>
      </c>
      <c r="X78" s="13" t="s">
        <v>52</v>
      </c>
      <c r="Y78" s="1" t="s">
        <v>1336</v>
      </c>
      <c r="Z78" s="1" t="s">
        <v>52</v>
      </c>
      <c r="AA78" s="28"/>
      <c r="AB78" s="1" t="s">
        <v>52</v>
      </c>
    </row>
    <row r="79" spans="1:28" ht="30" customHeight="1" x14ac:dyDescent="0.3">
      <c r="A79" s="13" t="s">
        <v>959</v>
      </c>
      <c r="B79" s="13" t="s">
        <v>958</v>
      </c>
      <c r="C79" s="13" t="s">
        <v>512</v>
      </c>
      <c r="D79" s="26" t="s">
        <v>513</v>
      </c>
      <c r="E79" s="27">
        <v>0</v>
      </c>
      <c r="F79" s="13" t="s">
        <v>52</v>
      </c>
      <c r="G79" s="27">
        <v>0</v>
      </c>
      <c r="H79" s="13" t="s">
        <v>52</v>
      </c>
      <c r="I79" s="27">
        <v>0</v>
      </c>
      <c r="J79" s="13" t="s">
        <v>52</v>
      </c>
      <c r="K79" s="27">
        <v>0</v>
      </c>
      <c r="L79" s="13" t="s">
        <v>52</v>
      </c>
      <c r="M79" s="27">
        <v>0</v>
      </c>
      <c r="N79" s="13" t="s">
        <v>52</v>
      </c>
      <c r="O79" s="27">
        <v>0</v>
      </c>
      <c r="P79" s="27">
        <v>278326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13" t="s">
        <v>1340</v>
      </c>
      <c r="X79" s="13" t="s">
        <v>52</v>
      </c>
      <c r="Y79" s="1" t="s">
        <v>1336</v>
      </c>
      <c r="Z79" s="1" t="s">
        <v>52</v>
      </c>
      <c r="AA79" s="28"/>
      <c r="AB79" s="1" t="s">
        <v>52</v>
      </c>
    </row>
    <row r="80" spans="1:28" ht="30" customHeight="1" x14ac:dyDescent="0.3">
      <c r="A80" s="13" t="s">
        <v>823</v>
      </c>
      <c r="B80" s="13" t="s">
        <v>822</v>
      </c>
      <c r="C80" s="13" t="s">
        <v>512</v>
      </c>
      <c r="D80" s="26" t="s">
        <v>513</v>
      </c>
      <c r="E80" s="27">
        <v>0</v>
      </c>
      <c r="F80" s="13" t="s">
        <v>52</v>
      </c>
      <c r="G80" s="27">
        <v>0</v>
      </c>
      <c r="H80" s="13" t="s">
        <v>52</v>
      </c>
      <c r="I80" s="27">
        <v>0</v>
      </c>
      <c r="J80" s="13" t="s">
        <v>52</v>
      </c>
      <c r="K80" s="27">
        <v>0</v>
      </c>
      <c r="L80" s="13" t="s">
        <v>52</v>
      </c>
      <c r="M80" s="27">
        <v>0</v>
      </c>
      <c r="N80" s="13" t="s">
        <v>52</v>
      </c>
      <c r="O80" s="27">
        <v>0</v>
      </c>
      <c r="P80" s="27">
        <v>220081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13" t="s">
        <v>1341</v>
      </c>
      <c r="X80" s="13" t="s">
        <v>52</v>
      </c>
      <c r="Y80" s="1" t="s">
        <v>1336</v>
      </c>
      <c r="Z80" s="1" t="s">
        <v>52</v>
      </c>
      <c r="AA80" s="28"/>
      <c r="AB80" s="1" t="s">
        <v>52</v>
      </c>
    </row>
    <row r="81" spans="1:28" ht="30" customHeight="1" x14ac:dyDescent="0.3">
      <c r="A81" s="13" t="s">
        <v>948</v>
      </c>
      <c r="B81" s="13" t="s">
        <v>947</v>
      </c>
      <c r="C81" s="13" t="s">
        <v>512</v>
      </c>
      <c r="D81" s="26" t="s">
        <v>513</v>
      </c>
      <c r="E81" s="27">
        <v>0</v>
      </c>
      <c r="F81" s="13" t="s">
        <v>52</v>
      </c>
      <c r="G81" s="27">
        <v>0</v>
      </c>
      <c r="H81" s="13" t="s">
        <v>52</v>
      </c>
      <c r="I81" s="27">
        <v>0</v>
      </c>
      <c r="J81" s="13" t="s">
        <v>52</v>
      </c>
      <c r="K81" s="27">
        <v>0</v>
      </c>
      <c r="L81" s="13" t="s">
        <v>52</v>
      </c>
      <c r="M81" s="27">
        <v>0</v>
      </c>
      <c r="N81" s="13" t="s">
        <v>52</v>
      </c>
      <c r="O81" s="27">
        <v>0</v>
      </c>
      <c r="P81" s="27">
        <v>277894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13" t="s">
        <v>1342</v>
      </c>
      <c r="X81" s="13" t="s">
        <v>52</v>
      </c>
      <c r="Y81" s="1" t="s">
        <v>1336</v>
      </c>
      <c r="Z81" s="1" t="s">
        <v>52</v>
      </c>
      <c r="AA81" s="28"/>
      <c r="AB81" s="1" t="s">
        <v>52</v>
      </c>
    </row>
    <row r="82" spans="1:28" ht="30" customHeight="1" x14ac:dyDescent="0.3">
      <c r="A82" s="13" t="s">
        <v>553</v>
      </c>
      <c r="B82" s="13" t="s">
        <v>552</v>
      </c>
      <c r="C82" s="13" t="s">
        <v>512</v>
      </c>
      <c r="D82" s="26" t="s">
        <v>513</v>
      </c>
      <c r="E82" s="27">
        <v>0</v>
      </c>
      <c r="F82" s="13" t="s">
        <v>52</v>
      </c>
      <c r="G82" s="27">
        <v>0</v>
      </c>
      <c r="H82" s="13" t="s">
        <v>52</v>
      </c>
      <c r="I82" s="27">
        <v>0</v>
      </c>
      <c r="J82" s="13" t="s">
        <v>52</v>
      </c>
      <c r="K82" s="27">
        <v>0</v>
      </c>
      <c r="L82" s="13" t="s">
        <v>52</v>
      </c>
      <c r="M82" s="27">
        <v>0</v>
      </c>
      <c r="N82" s="13" t="s">
        <v>52</v>
      </c>
      <c r="O82" s="27">
        <v>0</v>
      </c>
      <c r="P82" s="27">
        <v>248350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13" t="s">
        <v>1343</v>
      </c>
      <c r="X82" s="13" t="s">
        <v>52</v>
      </c>
      <c r="Y82" s="1" t="s">
        <v>1336</v>
      </c>
      <c r="Z82" s="1" t="s">
        <v>52</v>
      </c>
      <c r="AA82" s="28"/>
      <c r="AB82" s="1" t="s">
        <v>52</v>
      </c>
    </row>
    <row r="83" spans="1:28" ht="30" customHeight="1" x14ac:dyDescent="0.3">
      <c r="A83" s="13" t="s">
        <v>575</v>
      </c>
      <c r="B83" s="13" t="s">
        <v>574</v>
      </c>
      <c r="C83" s="13" t="s">
        <v>512</v>
      </c>
      <c r="D83" s="26" t="s">
        <v>513</v>
      </c>
      <c r="E83" s="27">
        <v>0</v>
      </c>
      <c r="F83" s="13" t="s">
        <v>52</v>
      </c>
      <c r="G83" s="27">
        <v>0</v>
      </c>
      <c r="H83" s="13" t="s">
        <v>52</v>
      </c>
      <c r="I83" s="27">
        <v>0</v>
      </c>
      <c r="J83" s="13" t="s">
        <v>52</v>
      </c>
      <c r="K83" s="27">
        <v>0</v>
      </c>
      <c r="L83" s="13" t="s">
        <v>52</v>
      </c>
      <c r="M83" s="27">
        <v>0</v>
      </c>
      <c r="N83" s="13" t="s">
        <v>52</v>
      </c>
      <c r="O83" s="27">
        <v>0</v>
      </c>
      <c r="P83" s="27">
        <v>248139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13" t="s">
        <v>1344</v>
      </c>
      <c r="X83" s="13" t="s">
        <v>52</v>
      </c>
      <c r="Y83" s="1" t="s">
        <v>1336</v>
      </c>
      <c r="Z83" s="1" t="s">
        <v>52</v>
      </c>
      <c r="AA83" s="28"/>
      <c r="AB83" s="1" t="s">
        <v>52</v>
      </c>
    </row>
    <row r="84" spans="1:28" ht="30" customHeight="1" x14ac:dyDescent="0.3">
      <c r="A84" s="13" t="s">
        <v>562</v>
      </c>
      <c r="B84" s="13" t="s">
        <v>561</v>
      </c>
      <c r="C84" s="13" t="s">
        <v>512</v>
      </c>
      <c r="D84" s="26" t="s">
        <v>513</v>
      </c>
      <c r="E84" s="27">
        <v>0</v>
      </c>
      <c r="F84" s="13" t="s">
        <v>52</v>
      </c>
      <c r="G84" s="27">
        <v>0</v>
      </c>
      <c r="H84" s="13" t="s">
        <v>52</v>
      </c>
      <c r="I84" s="27">
        <v>0</v>
      </c>
      <c r="J84" s="13" t="s">
        <v>52</v>
      </c>
      <c r="K84" s="27">
        <v>0</v>
      </c>
      <c r="L84" s="13" t="s">
        <v>52</v>
      </c>
      <c r="M84" s="27">
        <v>0</v>
      </c>
      <c r="N84" s="13" t="s">
        <v>52</v>
      </c>
      <c r="O84" s="27">
        <v>0</v>
      </c>
      <c r="P84" s="27">
        <v>272354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13" t="s">
        <v>1345</v>
      </c>
      <c r="X84" s="13" t="s">
        <v>52</v>
      </c>
      <c r="Y84" s="1" t="s">
        <v>1336</v>
      </c>
      <c r="Z84" s="1" t="s">
        <v>52</v>
      </c>
      <c r="AA84" s="28"/>
      <c r="AB84" s="1" t="s">
        <v>52</v>
      </c>
    </row>
    <row r="85" spans="1:28" ht="30" customHeight="1" x14ac:dyDescent="0.3">
      <c r="A85" s="13" t="s">
        <v>1022</v>
      </c>
      <c r="B85" s="13" t="s">
        <v>1021</v>
      </c>
      <c r="C85" s="13" t="s">
        <v>512</v>
      </c>
      <c r="D85" s="26" t="s">
        <v>513</v>
      </c>
      <c r="E85" s="27">
        <v>0</v>
      </c>
      <c r="F85" s="13" t="s">
        <v>52</v>
      </c>
      <c r="G85" s="27">
        <v>0</v>
      </c>
      <c r="H85" s="13" t="s">
        <v>52</v>
      </c>
      <c r="I85" s="27">
        <v>0</v>
      </c>
      <c r="J85" s="13" t="s">
        <v>52</v>
      </c>
      <c r="K85" s="27">
        <v>0</v>
      </c>
      <c r="L85" s="13" t="s">
        <v>52</v>
      </c>
      <c r="M85" s="27">
        <v>0</v>
      </c>
      <c r="N85" s="13" t="s">
        <v>52</v>
      </c>
      <c r="O85" s="27">
        <v>0</v>
      </c>
      <c r="P85" s="27">
        <v>284337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13" t="s">
        <v>1346</v>
      </c>
      <c r="X85" s="13" t="s">
        <v>52</v>
      </c>
      <c r="Y85" s="1" t="s">
        <v>1336</v>
      </c>
      <c r="Z85" s="1" t="s">
        <v>52</v>
      </c>
      <c r="AA85" s="28"/>
      <c r="AB85" s="1" t="s">
        <v>52</v>
      </c>
    </row>
    <row r="86" spans="1:28" ht="30" customHeight="1" x14ac:dyDescent="0.3">
      <c r="A86" s="13" t="s">
        <v>901</v>
      </c>
      <c r="B86" s="13" t="s">
        <v>900</v>
      </c>
      <c r="C86" s="13" t="s">
        <v>512</v>
      </c>
      <c r="D86" s="26" t="s">
        <v>513</v>
      </c>
      <c r="E86" s="27">
        <v>0</v>
      </c>
      <c r="F86" s="13" t="s">
        <v>52</v>
      </c>
      <c r="G86" s="27">
        <v>0</v>
      </c>
      <c r="H86" s="13" t="s">
        <v>52</v>
      </c>
      <c r="I86" s="27">
        <v>0</v>
      </c>
      <c r="J86" s="13" t="s">
        <v>52</v>
      </c>
      <c r="K86" s="27">
        <v>0</v>
      </c>
      <c r="L86" s="13" t="s">
        <v>52</v>
      </c>
      <c r="M86" s="27">
        <v>0</v>
      </c>
      <c r="N86" s="13" t="s">
        <v>52</v>
      </c>
      <c r="O86" s="27">
        <v>0</v>
      </c>
      <c r="P86" s="27">
        <v>253409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13" t="s">
        <v>1347</v>
      </c>
      <c r="X86" s="13" t="s">
        <v>52</v>
      </c>
      <c r="Y86" s="1" t="s">
        <v>1336</v>
      </c>
      <c r="Z86" s="1" t="s">
        <v>52</v>
      </c>
      <c r="AA86" s="28"/>
      <c r="AB86" s="1" t="s">
        <v>52</v>
      </c>
    </row>
    <row r="87" spans="1:28" ht="30" customHeight="1" x14ac:dyDescent="0.3">
      <c r="A87" s="13" t="s">
        <v>835</v>
      </c>
      <c r="B87" s="13" t="s">
        <v>834</v>
      </c>
      <c r="C87" s="13" t="s">
        <v>512</v>
      </c>
      <c r="D87" s="26" t="s">
        <v>513</v>
      </c>
      <c r="E87" s="27">
        <v>0</v>
      </c>
      <c r="F87" s="13" t="s">
        <v>52</v>
      </c>
      <c r="G87" s="27">
        <v>0</v>
      </c>
      <c r="H87" s="13" t="s">
        <v>52</v>
      </c>
      <c r="I87" s="27">
        <v>0</v>
      </c>
      <c r="J87" s="13" t="s">
        <v>52</v>
      </c>
      <c r="K87" s="27">
        <v>0</v>
      </c>
      <c r="L87" s="13" t="s">
        <v>52</v>
      </c>
      <c r="M87" s="27">
        <v>0</v>
      </c>
      <c r="N87" s="13" t="s">
        <v>52</v>
      </c>
      <c r="O87" s="27">
        <v>0</v>
      </c>
      <c r="P87" s="27">
        <v>252249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13" t="s">
        <v>1348</v>
      </c>
      <c r="X87" s="13" t="s">
        <v>52</v>
      </c>
      <c r="Y87" s="1" t="s">
        <v>1336</v>
      </c>
      <c r="Z87" s="1" t="s">
        <v>52</v>
      </c>
      <c r="AA87" s="28"/>
      <c r="AB87" s="1" t="s">
        <v>52</v>
      </c>
    </row>
    <row r="88" spans="1:28" ht="30" customHeight="1" x14ac:dyDescent="0.3">
      <c r="A88" s="13" t="s">
        <v>1029</v>
      </c>
      <c r="B88" s="13" t="s">
        <v>1028</v>
      </c>
      <c r="C88" s="13" t="s">
        <v>512</v>
      </c>
      <c r="D88" s="26" t="s">
        <v>513</v>
      </c>
      <c r="E88" s="27">
        <v>0</v>
      </c>
      <c r="F88" s="13" t="s">
        <v>52</v>
      </c>
      <c r="G88" s="27">
        <v>0</v>
      </c>
      <c r="H88" s="13" t="s">
        <v>52</v>
      </c>
      <c r="I88" s="27">
        <v>0</v>
      </c>
      <c r="J88" s="13" t="s">
        <v>52</v>
      </c>
      <c r="K88" s="27">
        <v>0</v>
      </c>
      <c r="L88" s="13" t="s">
        <v>52</v>
      </c>
      <c r="M88" s="27">
        <v>0</v>
      </c>
      <c r="N88" s="13" t="s">
        <v>52</v>
      </c>
      <c r="O88" s="27">
        <v>0</v>
      </c>
      <c r="P88" s="27">
        <v>202696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13" t="s">
        <v>1349</v>
      </c>
      <c r="X88" s="13" t="s">
        <v>52</v>
      </c>
      <c r="Y88" s="1" t="s">
        <v>1336</v>
      </c>
      <c r="Z88" s="1" t="s">
        <v>52</v>
      </c>
      <c r="AA88" s="28"/>
      <c r="AB88" s="1" t="s">
        <v>52</v>
      </c>
    </row>
    <row r="89" spans="1:28" ht="30" customHeight="1" x14ac:dyDescent="0.3">
      <c r="A89" s="13" t="s">
        <v>1165</v>
      </c>
      <c r="B89" s="13" t="s">
        <v>1164</v>
      </c>
      <c r="C89" s="13" t="s">
        <v>512</v>
      </c>
      <c r="D89" s="26" t="s">
        <v>513</v>
      </c>
      <c r="E89" s="27">
        <v>0</v>
      </c>
      <c r="F89" s="13" t="s">
        <v>52</v>
      </c>
      <c r="G89" s="27">
        <v>0</v>
      </c>
      <c r="H89" s="13" t="s">
        <v>52</v>
      </c>
      <c r="I89" s="27">
        <v>0</v>
      </c>
      <c r="J89" s="13" t="s">
        <v>52</v>
      </c>
      <c r="K89" s="27">
        <v>0</v>
      </c>
      <c r="L89" s="13" t="s">
        <v>52</v>
      </c>
      <c r="M89" s="27">
        <v>0</v>
      </c>
      <c r="N89" s="13" t="s">
        <v>52</v>
      </c>
      <c r="O89" s="27">
        <v>0</v>
      </c>
      <c r="P89" s="27">
        <v>273971</v>
      </c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13" t="s">
        <v>1350</v>
      </c>
      <c r="X89" s="13" t="s">
        <v>52</v>
      </c>
      <c r="Y89" s="1" t="s">
        <v>1336</v>
      </c>
      <c r="Z89" s="1" t="s">
        <v>52</v>
      </c>
      <c r="AA89" s="28"/>
      <c r="AB89" s="1" t="s">
        <v>52</v>
      </c>
    </row>
    <row r="90" spans="1:28" ht="30" customHeight="1" x14ac:dyDescent="0.3">
      <c r="A90" s="13" t="s">
        <v>1178</v>
      </c>
      <c r="B90" s="13" t="s">
        <v>1177</v>
      </c>
      <c r="C90" s="13" t="s">
        <v>512</v>
      </c>
      <c r="D90" s="26" t="s">
        <v>513</v>
      </c>
      <c r="E90" s="27">
        <v>0</v>
      </c>
      <c r="F90" s="13" t="s">
        <v>52</v>
      </c>
      <c r="G90" s="27">
        <v>0</v>
      </c>
      <c r="H90" s="13" t="s">
        <v>52</v>
      </c>
      <c r="I90" s="27">
        <v>0</v>
      </c>
      <c r="J90" s="13" t="s">
        <v>52</v>
      </c>
      <c r="K90" s="27">
        <v>0</v>
      </c>
      <c r="L90" s="13" t="s">
        <v>52</v>
      </c>
      <c r="M90" s="27">
        <v>0</v>
      </c>
      <c r="N90" s="13" t="s">
        <v>52</v>
      </c>
      <c r="O90" s="27">
        <v>0</v>
      </c>
      <c r="P90" s="27">
        <v>170920</v>
      </c>
      <c r="Q90" s="27">
        <v>0</v>
      </c>
      <c r="R90" s="27">
        <v>0</v>
      </c>
      <c r="S90" s="27">
        <v>0</v>
      </c>
      <c r="T90" s="27">
        <v>0</v>
      </c>
      <c r="U90" s="27">
        <v>0</v>
      </c>
      <c r="V90" s="27">
        <v>0</v>
      </c>
      <c r="W90" s="13" t="s">
        <v>1351</v>
      </c>
      <c r="X90" s="13" t="s">
        <v>52</v>
      </c>
      <c r="Y90" s="1" t="s">
        <v>1336</v>
      </c>
      <c r="Z90" s="1" t="s">
        <v>52</v>
      </c>
      <c r="AA90" s="28"/>
      <c r="AB90" s="1" t="s">
        <v>52</v>
      </c>
    </row>
    <row r="91" spans="1:28" ht="30" customHeight="1" x14ac:dyDescent="0.3">
      <c r="A91" s="13" t="s">
        <v>882</v>
      </c>
      <c r="B91" s="13" t="s">
        <v>880</v>
      </c>
      <c r="C91" s="13" t="s">
        <v>881</v>
      </c>
      <c r="D91" s="26" t="s">
        <v>513</v>
      </c>
      <c r="E91" s="27">
        <v>0</v>
      </c>
      <c r="F91" s="13" t="s">
        <v>52</v>
      </c>
      <c r="G91" s="27">
        <v>0</v>
      </c>
      <c r="H91" s="13" t="s">
        <v>52</v>
      </c>
      <c r="I91" s="27">
        <v>0</v>
      </c>
      <c r="J91" s="13" t="s">
        <v>52</v>
      </c>
      <c r="K91" s="27">
        <v>0</v>
      </c>
      <c r="L91" s="13" t="s">
        <v>52</v>
      </c>
      <c r="M91" s="27">
        <v>0</v>
      </c>
      <c r="N91" s="13" t="s">
        <v>52</v>
      </c>
      <c r="O91" s="27">
        <v>0</v>
      </c>
      <c r="P91" s="27">
        <v>206732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0</v>
      </c>
      <c r="W91" s="13" t="s">
        <v>1352</v>
      </c>
      <c r="X91" s="13" t="s">
        <v>52</v>
      </c>
      <c r="Y91" s="1" t="s">
        <v>1336</v>
      </c>
      <c r="Z91" s="1" t="s">
        <v>52</v>
      </c>
      <c r="AA91" s="28"/>
      <c r="AB91" s="1" t="s">
        <v>52</v>
      </c>
    </row>
    <row r="92" spans="1:28" ht="30" customHeight="1" x14ac:dyDescent="0.3">
      <c r="A92" s="13" t="s">
        <v>128</v>
      </c>
      <c r="B92" s="13" t="s">
        <v>127</v>
      </c>
      <c r="C92" s="13" t="s">
        <v>52</v>
      </c>
      <c r="D92" s="26" t="s">
        <v>52</v>
      </c>
      <c r="E92" s="27">
        <v>0</v>
      </c>
      <c r="F92" s="13" t="s">
        <v>52</v>
      </c>
      <c r="G92" s="27">
        <v>0</v>
      </c>
      <c r="H92" s="13" t="s">
        <v>52</v>
      </c>
      <c r="I92" s="27">
        <v>0</v>
      </c>
      <c r="J92" s="13" t="s">
        <v>52</v>
      </c>
      <c r="K92" s="27">
        <v>0</v>
      </c>
      <c r="L92" s="13" t="s">
        <v>52</v>
      </c>
      <c r="M92" s="27">
        <v>0</v>
      </c>
      <c r="N92" s="13" t="s">
        <v>52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0</v>
      </c>
      <c r="W92" s="13" t="s">
        <v>1353</v>
      </c>
      <c r="X92" s="13" t="s">
        <v>52</v>
      </c>
      <c r="Y92" s="1" t="s">
        <v>52</v>
      </c>
      <c r="Z92" s="1" t="s">
        <v>52</v>
      </c>
      <c r="AA92" s="28"/>
      <c r="AB92" s="1" t="s">
        <v>52</v>
      </c>
    </row>
    <row r="93" spans="1:28" ht="30" customHeight="1" x14ac:dyDescent="0.3">
      <c r="A93" s="13" t="s">
        <v>132</v>
      </c>
      <c r="B93" s="13" t="s">
        <v>130</v>
      </c>
      <c r="C93" s="13" t="s">
        <v>131</v>
      </c>
      <c r="D93" s="26" t="s">
        <v>93</v>
      </c>
      <c r="E93" s="27">
        <v>0</v>
      </c>
      <c r="F93" s="13" t="s">
        <v>52</v>
      </c>
      <c r="G93" s="27">
        <v>0</v>
      </c>
      <c r="H93" s="13" t="s">
        <v>52</v>
      </c>
      <c r="I93" s="27">
        <v>0</v>
      </c>
      <c r="J93" s="13" t="s">
        <v>52</v>
      </c>
      <c r="K93" s="27">
        <v>0</v>
      </c>
      <c r="L93" s="13" t="s">
        <v>52</v>
      </c>
      <c r="M93" s="27">
        <v>1500000</v>
      </c>
      <c r="N93" s="13" t="s">
        <v>52</v>
      </c>
      <c r="O93" s="27">
        <f t="shared" ref="O93:O113" si="4">SMALL(E93:M93,COUNTIF(E93:M93,0)+1)</f>
        <v>1500000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13" t="s">
        <v>1354</v>
      </c>
      <c r="X93" s="13" t="s">
        <v>52</v>
      </c>
      <c r="Y93" s="1" t="s">
        <v>52</v>
      </c>
      <c r="Z93" s="1" t="s">
        <v>52</v>
      </c>
      <c r="AA93" s="28"/>
      <c r="AB93" s="1" t="s">
        <v>52</v>
      </c>
    </row>
    <row r="94" spans="1:28" ht="30" customHeight="1" x14ac:dyDescent="0.3">
      <c r="A94" s="13" t="s">
        <v>136</v>
      </c>
      <c r="B94" s="13" t="s">
        <v>134</v>
      </c>
      <c r="C94" s="13" t="s">
        <v>135</v>
      </c>
      <c r="D94" s="26" t="s">
        <v>93</v>
      </c>
      <c r="E94" s="27">
        <v>0</v>
      </c>
      <c r="F94" s="13" t="s">
        <v>52</v>
      </c>
      <c r="G94" s="27">
        <v>0</v>
      </c>
      <c r="H94" s="13" t="s">
        <v>52</v>
      </c>
      <c r="I94" s="27">
        <v>0</v>
      </c>
      <c r="J94" s="13" t="s">
        <v>52</v>
      </c>
      <c r="K94" s="27">
        <v>0</v>
      </c>
      <c r="L94" s="13" t="s">
        <v>52</v>
      </c>
      <c r="M94" s="27">
        <v>500000</v>
      </c>
      <c r="N94" s="13" t="s">
        <v>52</v>
      </c>
      <c r="O94" s="27">
        <f t="shared" si="4"/>
        <v>500000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0</v>
      </c>
      <c r="W94" s="13" t="s">
        <v>1355</v>
      </c>
      <c r="X94" s="13" t="s">
        <v>52</v>
      </c>
      <c r="Y94" s="1" t="s">
        <v>52</v>
      </c>
      <c r="Z94" s="1" t="s">
        <v>52</v>
      </c>
      <c r="AA94" s="28"/>
      <c r="AB94" s="1" t="s">
        <v>52</v>
      </c>
    </row>
    <row r="95" spans="1:28" ht="30" customHeight="1" x14ac:dyDescent="0.3">
      <c r="A95" s="13" t="s">
        <v>139</v>
      </c>
      <c r="B95" s="13" t="s">
        <v>138</v>
      </c>
      <c r="C95" s="13" t="s">
        <v>131</v>
      </c>
      <c r="D95" s="26" t="s">
        <v>93</v>
      </c>
      <c r="E95" s="27">
        <v>0</v>
      </c>
      <c r="F95" s="13" t="s">
        <v>52</v>
      </c>
      <c r="G95" s="27">
        <v>0</v>
      </c>
      <c r="H95" s="13" t="s">
        <v>52</v>
      </c>
      <c r="I95" s="27">
        <v>0</v>
      </c>
      <c r="J95" s="13" t="s">
        <v>52</v>
      </c>
      <c r="K95" s="27">
        <v>0</v>
      </c>
      <c r="L95" s="13" t="s">
        <v>52</v>
      </c>
      <c r="M95" s="27">
        <v>370000</v>
      </c>
      <c r="N95" s="13" t="s">
        <v>52</v>
      </c>
      <c r="O95" s="27">
        <f t="shared" si="4"/>
        <v>370000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13" t="s">
        <v>1356</v>
      </c>
      <c r="X95" s="13" t="s">
        <v>52</v>
      </c>
      <c r="Y95" s="1" t="s">
        <v>52</v>
      </c>
      <c r="Z95" s="1" t="s">
        <v>52</v>
      </c>
      <c r="AA95" s="28"/>
      <c r="AB95" s="1" t="s">
        <v>52</v>
      </c>
    </row>
    <row r="96" spans="1:28" ht="30" customHeight="1" x14ac:dyDescent="0.3">
      <c r="A96" s="13" t="s">
        <v>142</v>
      </c>
      <c r="B96" s="13" t="s">
        <v>141</v>
      </c>
      <c r="C96" s="13" t="s">
        <v>131</v>
      </c>
      <c r="D96" s="26" t="s">
        <v>93</v>
      </c>
      <c r="E96" s="27">
        <v>0</v>
      </c>
      <c r="F96" s="13" t="s">
        <v>52</v>
      </c>
      <c r="G96" s="27">
        <v>0</v>
      </c>
      <c r="H96" s="13" t="s">
        <v>52</v>
      </c>
      <c r="I96" s="27">
        <v>0</v>
      </c>
      <c r="J96" s="13" t="s">
        <v>52</v>
      </c>
      <c r="K96" s="27">
        <v>0</v>
      </c>
      <c r="L96" s="13" t="s">
        <v>52</v>
      </c>
      <c r="M96" s="27">
        <v>1000000</v>
      </c>
      <c r="N96" s="13" t="s">
        <v>52</v>
      </c>
      <c r="O96" s="27">
        <f t="shared" si="4"/>
        <v>1000000</v>
      </c>
      <c r="P96" s="27">
        <v>0</v>
      </c>
      <c r="Q96" s="27">
        <v>0</v>
      </c>
      <c r="R96" s="27">
        <v>0</v>
      </c>
      <c r="S96" s="27">
        <v>0</v>
      </c>
      <c r="T96" s="27">
        <v>0</v>
      </c>
      <c r="U96" s="27">
        <v>0</v>
      </c>
      <c r="V96" s="27">
        <v>0</v>
      </c>
      <c r="W96" s="13" t="s">
        <v>1357</v>
      </c>
      <c r="X96" s="13" t="s">
        <v>52</v>
      </c>
      <c r="Y96" s="1" t="s">
        <v>52</v>
      </c>
      <c r="Z96" s="1" t="s">
        <v>52</v>
      </c>
      <c r="AA96" s="28"/>
      <c r="AB96" s="1" t="s">
        <v>52</v>
      </c>
    </row>
    <row r="97" spans="1:28" ht="30" customHeight="1" x14ac:dyDescent="0.3">
      <c r="A97" s="13" t="s">
        <v>146</v>
      </c>
      <c r="B97" s="13" t="s">
        <v>144</v>
      </c>
      <c r="C97" s="13" t="s">
        <v>145</v>
      </c>
      <c r="D97" s="26" t="s">
        <v>93</v>
      </c>
      <c r="E97" s="27">
        <v>0</v>
      </c>
      <c r="F97" s="13" t="s">
        <v>52</v>
      </c>
      <c r="G97" s="27">
        <v>0</v>
      </c>
      <c r="H97" s="13" t="s">
        <v>52</v>
      </c>
      <c r="I97" s="27">
        <v>0</v>
      </c>
      <c r="J97" s="13" t="s">
        <v>52</v>
      </c>
      <c r="K97" s="27">
        <v>0</v>
      </c>
      <c r="L97" s="13" t="s">
        <v>52</v>
      </c>
      <c r="M97" s="27">
        <v>2500000</v>
      </c>
      <c r="N97" s="13" t="s">
        <v>52</v>
      </c>
      <c r="O97" s="27">
        <f t="shared" si="4"/>
        <v>2500000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27">
        <v>0</v>
      </c>
      <c r="V97" s="27">
        <v>0</v>
      </c>
      <c r="W97" s="13" t="s">
        <v>1358</v>
      </c>
      <c r="X97" s="13" t="s">
        <v>52</v>
      </c>
      <c r="Y97" s="1" t="s">
        <v>52</v>
      </c>
      <c r="Z97" s="1" t="s">
        <v>52</v>
      </c>
      <c r="AA97" s="28"/>
      <c r="AB97" s="1" t="s">
        <v>52</v>
      </c>
    </row>
    <row r="98" spans="1:28" ht="30" customHeight="1" x14ac:dyDescent="0.3">
      <c r="A98" s="13" t="s">
        <v>149</v>
      </c>
      <c r="B98" s="13" t="s">
        <v>134</v>
      </c>
      <c r="C98" s="13" t="s">
        <v>148</v>
      </c>
      <c r="D98" s="26" t="s">
        <v>93</v>
      </c>
      <c r="E98" s="27">
        <v>0</v>
      </c>
      <c r="F98" s="13" t="s">
        <v>52</v>
      </c>
      <c r="G98" s="27">
        <v>0</v>
      </c>
      <c r="H98" s="13" t="s">
        <v>52</v>
      </c>
      <c r="I98" s="27">
        <v>0</v>
      </c>
      <c r="J98" s="13" t="s">
        <v>52</v>
      </c>
      <c r="K98" s="27">
        <v>0</v>
      </c>
      <c r="L98" s="13" t="s">
        <v>52</v>
      </c>
      <c r="M98" s="27">
        <v>600000</v>
      </c>
      <c r="N98" s="13" t="s">
        <v>52</v>
      </c>
      <c r="O98" s="27">
        <f t="shared" si="4"/>
        <v>600000</v>
      </c>
      <c r="P98" s="27">
        <v>0</v>
      </c>
      <c r="Q98" s="27">
        <v>0</v>
      </c>
      <c r="R98" s="27">
        <v>0</v>
      </c>
      <c r="S98" s="27">
        <v>0</v>
      </c>
      <c r="T98" s="27">
        <v>0</v>
      </c>
      <c r="U98" s="27">
        <v>0</v>
      </c>
      <c r="V98" s="27">
        <v>0</v>
      </c>
      <c r="W98" s="13" t="s">
        <v>1359</v>
      </c>
      <c r="X98" s="13" t="s">
        <v>52</v>
      </c>
      <c r="Y98" s="1" t="s">
        <v>52</v>
      </c>
      <c r="Z98" s="1" t="s">
        <v>52</v>
      </c>
      <c r="AA98" s="28"/>
      <c r="AB98" s="1" t="s">
        <v>52</v>
      </c>
    </row>
    <row r="99" spans="1:28" ht="30" customHeight="1" x14ac:dyDescent="0.3">
      <c r="A99" s="13" t="s">
        <v>151</v>
      </c>
      <c r="B99" s="13" t="s">
        <v>138</v>
      </c>
      <c r="C99" s="13" t="s">
        <v>145</v>
      </c>
      <c r="D99" s="26" t="s">
        <v>93</v>
      </c>
      <c r="E99" s="27">
        <v>0</v>
      </c>
      <c r="F99" s="13" t="s">
        <v>52</v>
      </c>
      <c r="G99" s="27">
        <v>0</v>
      </c>
      <c r="H99" s="13" t="s">
        <v>52</v>
      </c>
      <c r="I99" s="27">
        <v>0</v>
      </c>
      <c r="J99" s="13" t="s">
        <v>52</v>
      </c>
      <c r="K99" s="27">
        <v>0</v>
      </c>
      <c r="L99" s="13" t="s">
        <v>52</v>
      </c>
      <c r="M99" s="27">
        <v>650000</v>
      </c>
      <c r="N99" s="13" t="s">
        <v>52</v>
      </c>
      <c r="O99" s="27">
        <f t="shared" si="4"/>
        <v>650000</v>
      </c>
      <c r="P99" s="27">
        <v>0</v>
      </c>
      <c r="Q99" s="27">
        <v>0</v>
      </c>
      <c r="R99" s="27">
        <v>0</v>
      </c>
      <c r="S99" s="27">
        <v>0</v>
      </c>
      <c r="T99" s="27">
        <v>0</v>
      </c>
      <c r="U99" s="27">
        <v>0</v>
      </c>
      <c r="V99" s="27">
        <v>0</v>
      </c>
      <c r="W99" s="13" t="s">
        <v>1360</v>
      </c>
      <c r="X99" s="13" t="s">
        <v>52</v>
      </c>
      <c r="Y99" s="1" t="s">
        <v>52</v>
      </c>
      <c r="Z99" s="1" t="s">
        <v>52</v>
      </c>
      <c r="AA99" s="28"/>
      <c r="AB99" s="1" t="s">
        <v>52</v>
      </c>
    </row>
    <row r="100" spans="1:28" ht="30" customHeight="1" x14ac:dyDescent="0.3">
      <c r="A100" s="13" t="s">
        <v>153</v>
      </c>
      <c r="B100" s="13" t="s">
        <v>141</v>
      </c>
      <c r="C100" s="13" t="s">
        <v>145</v>
      </c>
      <c r="D100" s="26" t="s">
        <v>93</v>
      </c>
      <c r="E100" s="27">
        <v>0</v>
      </c>
      <c r="F100" s="13" t="s">
        <v>52</v>
      </c>
      <c r="G100" s="27">
        <v>0</v>
      </c>
      <c r="H100" s="13" t="s">
        <v>52</v>
      </c>
      <c r="I100" s="27">
        <v>0</v>
      </c>
      <c r="J100" s="13" t="s">
        <v>52</v>
      </c>
      <c r="K100" s="27">
        <v>0</v>
      </c>
      <c r="L100" s="13" t="s">
        <v>52</v>
      </c>
      <c r="M100" s="27">
        <v>1000000</v>
      </c>
      <c r="N100" s="13" t="s">
        <v>52</v>
      </c>
      <c r="O100" s="27">
        <f t="shared" si="4"/>
        <v>1000000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  <c r="V100" s="27">
        <v>0</v>
      </c>
      <c r="W100" s="13" t="s">
        <v>1361</v>
      </c>
      <c r="X100" s="13" t="s">
        <v>52</v>
      </c>
      <c r="Y100" s="1" t="s">
        <v>52</v>
      </c>
      <c r="Z100" s="1" t="s">
        <v>52</v>
      </c>
      <c r="AA100" s="28"/>
      <c r="AB100" s="1" t="s">
        <v>52</v>
      </c>
    </row>
    <row r="101" spans="1:28" ht="30" customHeight="1" x14ac:dyDescent="0.3">
      <c r="A101" s="13" t="s">
        <v>424</v>
      </c>
      <c r="B101" s="13" t="s">
        <v>421</v>
      </c>
      <c r="C101" s="13" t="s">
        <v>422</v>
      </c>
      <c r="D101" s="26" t="s">
        <v>423</v>
      </c>
      <c r="E101" s="27">
        <v>0</v>
      </c>
      <c r="F101" s="13" t="s">
        <v>52</v>
      </c>
      <c r="G101" s="27">
        <v>0</v>
      </c>
      <c r="H101" s="13" t="s">
        <v>52</v>
      </c>
      <c r="I101" s="27">
        <v>0</v>
      </c>
      <c r="J101" s="13" t="s">
        <v>52</v>
      </c>
      <c r="K101" s="27">
        <v>0</v>
      </c>
      <c r="L101" s="13" t="s">
        <v>52</v>
      </c>
      <c r="M101" s="27">
        <v>16900</v>
      </c>
      <c r="N101" s="13" t="s">
        <v>52</v>
      </c>
      <c r="O101" s="27">
        <f t="shared" si="4"/>
        <v>16900</v>
      </c>
      <c r="P101" s="27">
        <v>0</v>
      </c>
      <c r="Q101" s="27">
        <v>0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13" t="s">
        <v>1362</v>
      </c>
      <c r="X101" s="13" t="s">
        <v>52</v>
      </c>
      <c r="Y101" s="1" t="s">
        <v>52</v>
      </c>
      <c r="Z101" s="1" t="s">
        <v>52</v>
      </c>
      <c r="AA101" s="28"/>
      <c r="AB101" s="1" t="s">
        <v>52</v>
      </c>
    </row>
    <row r="102" spans="1:28" ht="30" customHeight="1" x14ac:dyDescent="0.3">
      <c r="A102" s="13" t="s">
        <v>428</v>
      </c>
      <c r="B102" s="13" t="s">
        <v>426</v>
      </c>
      <c r="C102" s="13" t="s">
        <v>427</v>
      </c>
      <c r="D102" s="26" t="s">
        <v>68</v>
      </c>
      <c r="E102" s="27">
        <v>0</v>
      </c>
      <c r="F102" s="13" t="s">
        <v>52</v>
      </c>
      <c r="G102" s="27">
        <v>0</v>
      </c>
      <c r="H102" s="13" t="s">
        <v>52</v>
      </c>
      <c r="I102" s="27">
        <v>0</v>
      </c>
      <c r="J102" s="13" t="s">
        <v>52</v>
      </c>
      <c r="K102" s="27">
        <v>0</v>
      </c>
      <c r="L102" s="13" t="s">
        <v>52</v>
      </c>
      <c r="M102" s="27">
        <v>24000</v>
      </c>
      <c r="N102" s="13" t="s">
        <v>52</v>
      </c>
      <c r="O102" s="27">
        <f t="shared" si="4"/>
        <v>24000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13" t="s">
        <v>1363</v>
      </c>
      <c r="X102" s="13" t="s">
        <v>52</v>
      </c>
      <c r="Y102" s="1" t="s">
        <v>52</v>
      </c>
      <c r="Z102" s="1" t="s">
        <v>52</v>
      </c>
      <c r="AA102" s="28"/>
      <c r="AB102" s="1" t="s">
        <v>52</v>
      </c>
    </row>
    <row r="103" spans="1:28" ht="30" customHeight="1" x14ac:dyDescent="0.3">
      <c r="A103" s="13" t="s">
        <v>432</v>
      </c>
      <c r="B103" s="13" t="s">
        <v>430</v>
      </c>
      <c r="C103" s="13" t="s">
        <v>431</v>
      </c>
      <c r="D103" s="26" t="s">
        <v>93</v>
      </c>
      <c r="E103" s="27">
        <v>0</v>
      </c>
      <c r="F103" s="13" t="s">
        <v>52</v>
      </c>
      <c r="G103" s="27">
        <v>0</v>
      </c>
      <c r="H103" s="13" t="s">
        <v>52</v>
      </c>
      <c r="I103" s="27">
        <v>0</v>
      </c>
      <c r="J103" s="13" t="s">
        <v>52</v>
      </c>
      <c r="K103" s="27">
        <v>0</v>
      </c>
      <c r="L103" s="13" t="s">
        <v>52</v>
      </c>
      <c r="M103" s="27">
        <v>840000</v>
      </c>
      <c r="N103" s="13" t="s">
        <v>52</v>
      </c>
      <c r="O103" s="27">
        <f t="shared" si="4"/>
        <v>840000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  <c r="V103" s="27">
        <v>0</v>
      </c>
      <c r="W103" s="13" t="s">
        <v>1364</v>
      </c>
      <c r="X103" s="13" t="s">
        <v>52</v>
      </c>
      <c r="Y103" s="1" t="s">
        <v>52</v>
      </c>
      <c r="Z103" s="1" t="s">
        <v>52</v>
      </c>
      <c r="AA103" s="28"/>
      <c r="AB103" s="1" t="s">
        <v>52</v>
      </c>
    </row>
    <row r="104" spans="1:28" ht="30" customHeight="1" x14ac:dyDescent="0.3">
      <c r="A104" s="13" t="s">
        <v>244</v>
      </c>
      <c r="B104" s="13" t="s">
        <v>243</v>
      </c>
      <c r="C104" s="13" t="s">
        <v>52</v>
      </c>
      <c r="D104" s="26" t="s">
        <v>93</v>
      </c>
      <c r="E104" s="27">
        <v>0</v>
      </c>
      <c r="F104" s="13" t="s">
        <v>52</v>
      </c>
      <c r="G104" s="27">
        <v>0</v>
      </c>
      <c r="H104" s="13" t="s">
        <v>52</v>
      </c>
      <c r="I104" s="27">
        <v>0</v>
      </c>
      <c r="J104" s="13" t="s">
        <v>52</v>
      </c>
      <c r="K104" s="27">
        <v>0</v>
      </c>
      <c r="L104" s="13" t="s">
        <v>52</v>
      </c>
      <c r="M104" s="27">
        <v>34200</v>
      </c>
      <c r="N104" s="13" t="s">
        <v>52</v>
      </c>
      <c r="O104" s="27">
        <f t="shared" si="4"/>
        <v>34200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13" t="s">
        <v>1365</v>
      </c>
      <c r="X104" s="13" t="s">
        <v>52</v>
      </c>
      <c r="Y104" s="1" t="s">
        <v>52</v>
      </c>
      <c r="Z104" s="1" t="s">
        <v>52</v>
      </c>
      <c r="AA104" s="28"/>
      <c r="AB104" s="1" t="s">
        <v>52</v>
      </c>
    </row>
    <row r="105" spans="1:28" ht="30" customHeight="1" x14ac:dyDescent="0.3">
      <c r="A105" s="13" t="s">
        <v>247</v>
      </c>
      <c r="B105" s="13" t="s">
        <v>246</v>
      </c>
      <c r="C105" s="13" t="s">
        <v>52</v>
      </c>
      <c r="D105" s="26" t="s">
        <v>93</v>
      </c>
      <c r="E105" s="27">
        <v>0</v>
      </c>
      <c r="F105" s="13" t="s">
        <v>52</v>
      </c>
      <c r="G105" s="27">
        <v>0</v>
      </c>
      <c r="H105" s="13" t="s">
        <v>52</v>
      </c>
      <c r="I105" s="27">
        <v>0</v>
      </c>
      <c r="J105" s="13" t="s">
        <v>52</v>
      </c>
      <c r="K105" s="27">
        <v>0</v>
      </c>
      <c r="L105" s="13" t="s">
        <v>52</v>
      </c>
      <c r="M105" s="27">
        <v>13380</v>
      </c>
      <c r="N105" s="13" t="s">
        <v>52</v>
      </c>
      <c r="O105" s="27">
        <f t="shared" si="4"/>
        <v>13380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27">
        <v>0</v>
      </c>
      <c r="V105" s="27">
        <v>0</v>
      </c>
      <c r="W105" s="13" t="s">
        <v>1366</v>
      </c>
      <c r="X105" s="13" t="s">
        <v>52</v>
      </c>
      <c r="Y105" s="1" t="s">
        <v>52</v>
      </c>
      <c r="Z105" s="1" t="s">
        <v>52</v>
      </c>
      <c r="AA105" s="28"/>
      <c r="AB105" s="1" t="s">
        <v>52</v>
      </c>
    </row>
    <row r="106" spans="1:28" ht="30" customHeight="1" x14ac:dyDescent="0.3">
      <c r="A106" s="13" t="s">
        <v>251</v>
      </c>
      <c r="B106" s="13" t="s">
        <v>249</v>
      </c>
      <c r="C106" s="13" t="s">
        <v>52</v>
      </c>
      <c r="D106" s="26" t="s">
        <v>250</v>
      </c>
      <c r="E106" s="27">
        <v>0</v>
      </c>
      <c r="F106" s="13" t="s">
        <v>52</v>
      </c>
      <c r="G106" s="27">
        <v>0</v>
      </c>
      <c r="H106" s="13" t="s">
        <v>52</v>
      </c>
      <c r="I106" s="27">
        <v>0</v>
      </c>
      <c r="J106" s="13" t="s">
        <v>52</v>
      </c>
      <c r="K106" s="27">
        <v>0</v>
      </c>
      <c r="L106" s="13" t="s">
        <v>52</v>
      </c>
      <c r="M106" s="27">
        <v>22560</v>
      </c>
      <c r="N106" s="13" t="s">
        <v>52</v>
      </c>
      <c r="O106" s="27">
        <f t="shared" si="4"/>
        <v>22560</v>
      </c>
      <c r="P106" s="27">
        <v>0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0</v>
      </c>
      <c r="W106" s="13" t="s">
        <v>1367</v>
      </c>
      <c r="X106" s="13" t="s">
        <v>52</v>
      </c>
      <c r="Y106" s="1" t="s">
        <v>52</v>
      </c>
      <c r="Z106" s="1" t="s">
        <v>52</v>
      </c>
      <c r="AA106" s="28"/>
      <c r="AB106" s="1" t="s">
        <v>52</v>
      </c>
    </row>
    <row r="107" spans="1:28" ht="30" customHeight="1" x14ac:dyDescent="0.3">
      <c r="A107" s="13" t="s">
        <v>254</v>
      </c>
      <c r="B107" s="13" t="s">
        <v>253</v>
      </c>
      <c r="C107" s="13" t="s">
        <v>52</v>
      </c>
      <c r="D107" s="26" t="s">
        <v>93</v>
      </c>
      <c r="E107" s="27">
        <v>0</v>
      </c>
      <c r="F107" s="13" t="s">
        <v>52</v>
      </c>
      <c r="G107" s="27">
        <v>0</v>
      </c>
      <c r="H107" s="13" t="s">
        <v>52</v>
      </c>
      <c r="I107" s="27">
        <v>0</v>
      </c>
      <c r="J107" s="13" t="s">
        <v>52</v>
      </c>
      <c r="K107" s="27">
        <v>0</v>
      </c>
      <c r="L107" s="13" t="s">
        <v>52</v>
      </c>
      <c r="M107" s="27">
        <v>576</v>
      </c>
      <c r="N107" s="13" t="s">
        <v>52</v>
      </c>
      <c r="O107" s="27">
        <f t="shared" si="4"/>
        <v>576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0</v>
      </c>
      <c r="W107" s="13" t="s">
        <v>1368</v>
      </c>
      <c r="X107" s="13" t="s">
        <v>52</v>
      </c>
      <c r="Y107" s="1" t="s">
        <v>52</v>
      </c>
      <c r="Z107" s="1" t="s">
        <v>52</v>
      </c>
      <c r="AA107" s="28"/>
      <c r="AB107" s="1" t="s">
        <v>52</v>
      </c>
    </row>
    <row r="108" spans="1:28" ht="30" customHeight="1" x14ac:dyDescent="0.3">
      <c r="A108" s="13" t="s">
        <v>257</v>
      </c>
      <c r="B108" s="13" t="s">
        <v>256</v>
      </c>
      <c r="C108" s="13" t="s">
        <v>52</v>
      </c>
      <c r="D108" s="26" t="s">
        <v>93</v>
      </c>
      <c r="E108" s="27">
        <v>0</v>
      </c>
      <c r="F108" s="13" t="s">
        <v>52</v>
      </c>
      <c r="G108" s="27">
        <v>0</v>
      </c>
      <c r="H108" s="13" t="s">
        <v>52</v>
      </c>
      <c r="I108" s="27">
        <v>0</v>
      </c>
      <c r="J108" s="13" t="s">
        <v>52</v>
      </c>
      <c r="K108" s="27">
        <v>0</v>
      </c>
      <c r="L108" s="13" t="s">
        <v>52</v>
      </c>
      <c r="M108" s="27">
        <v>6084</v>
      </c>
      <c r="N108" s="13" t="s">
        <v>52</v>
      </c>
      <c r="O108" s="27">
        <f t="shared" si="4"/>
        <v>6084</v>
      </c>
      <c r="P108" s="27">
        <v>0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13" t="s">
        <v>1369</v>
      </c>
      <c r="X108" s="13" t="s">
        <v>52</v>
      </c>
      <c r="Y108" s="1" t="s">
        <v>52</v>
      </c>
      <c r="Z108" s="1" t="s">
        <v>52</v>
      </c>
      <c r="AA108" s="28"/>
      <c r="AB108" s="1" t="s">
        <v>52</v>
      </c>
    </row>
    <row r="109" spans="1:28" ht="30" customHeight="1" x14ac:dyDescent="0.3">
      <c r="A109" s="13" t="s">
        <v>260</v>
      </c>
      <c r="B109" s="13" t="s">
        <v>259</v>
      </c>
      <c r="C109" s="13" t="s">
        <v>52</v>
      </c>
      <c r="D109" s="26" t="s">
        <v>93</v>
      </c>
      <c r="E109" s="27">
        <v>0</v>
      </c>
      <c r="F109" s="13" t="s">
        <v>52</v>
      </c>
      <c r="G109" s="27">
        <v>0</v>
      </c>
      <c r="H109" s="13" t="s">
        <v>52</v>
      </c>
      <c r="I109" s="27">
        <v>0</v>
      </c>
      <c r="J109" s="13" t="s">
        <v>52</v>
      </c>
      <c r="K109" s="27">
        <v>0</v>
      </c>
      <c r="L109" s="13" t="s">
        <v>52</v>
      </c>
      <c r="M109" s="27">
        <v>780</v>
      </c>
      <c r="N109" s="13" t="s">
        <v>52</v>
      </c>
      <c r="O109" s="27">
        <f t="shared" si="4"/>
        <v>780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13" t="s">
        <v>1370</v>
      </c>
      <c r="X109" s="13" t="s">
        <v>52</v>
      </c>
      <c r="Y109" s="1" t="s">
        <v>52</v>
      </c>
      <c r="Z109" s="1" t="s">
        <v>52</v>
      </c>
      <c r="AA109" s="28"/>
      <c r="AB109" s="1" t="s">
        <v>52</v>
      </c>
    </row>
    <row r="110" spans="1:28" ht="30" customHeight="1" x14ac:dyDescent="0.3">
      <c r="A110" s="13" t="s">
        <v>263</v>
      </c>
      <c r="B110" s="13" t="s">
        <v>262</v>
      </c>
      <c r="C110" s="13" t="s">
        <v>52</v>
      </c>
      <c r="D110" s="26" t="s">
        <v>93</v>
      </c>
      <c r="E110" s="27">
        <v>0</v>
      </c>
      <c r="F110" s="13" t="s">
        <v>52</v>
      </c>
      <c r="G110" s="27">
        <v>0</v>
      </c>
      <c r="H110" s="13" t="s">
        <v>52</v>
      </c>
      <c r="I110" s="27">
        <v>0</v>
      </c>
      <c r="J110" s="13" t="s">
        <v>52</v>
      </c>
      <c r="K110" s="27">
        <v>0</v>
      </c>
      <c r="L110" s="13" t="s">
        <v>52</v>
      </c>
      <c r="M110" s="27">
        <v>1500</v>
      </c>
      <c r="N110" s="13" t="s">
        <v>52</v>
      </c>
      <c r="O110" s="27">
        <f t="shared" si="4"/>
        <v>1500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13" t="s">
        <v>1371</v>
      </c>
      <c r="X110" s="13" t="s">
        <v>52</v>
      </c>
      <c r="Y110" s="1" t="s">
        <v>52</v>
      </c>
      <c r="Z110" s="1" t="s">
        <v>52</v>
      </c>
      <c r="AA110" s="28"/>
      <c r="AB110" s="1" t="s">
        <v>52</v>
      </c>
    </row>
    <row r="111" spans="1:28" ht="30" customHeight="1" x14ac:dyDescent="0.3">
      <c r="A111" s="13" t="s">
        <v>266</v>
      </c>
      <c r="B111" s="13" t="s">
        <v>265</v>
      </c>
      <c r="C111" s="13" t="s">
        <v>52</v>
      </c>
      <c r="D111" s="26" t="s">
        <v>93</v>
      </c>
      <c r="E111" s="27">
        <v>0</v>
      </c>
      <c r="F111" s="13" t="s">
        <v>52</v>
      </c>
      <c r="G111" s="27">
        <v>0</v>
      </c>
      <c r="H111" s="13" t="s">
        <v>52</v>
      </c>
      <c r="I111" s="27">
        <v>0</v>
      </c>
      <c r="J111" s="13" t="s">
        <v>52</v>
      </c>
      <c r="K111" s="27">
        <v>0</v>
      </c>
      <c r="L111" s="13" t="s">
        <v>52</v>
      </c>
      <c r="M111" s="27">
        <v>108</v>
      </c>
      <c r="N111" s="13" t="s">
        <v>52</v>
      </c>
      <c r="O111" s="27">
        <f t="shared" si="4"/>
        <v>108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0</v>
      </c>
      <c r="W111" s="13" t="s">
        <v>1372</v>
      </c>
      <c r="X111" s="13" t="s">
        <v>52</v>
      </c>
      <c r="Y111" s="1" t="s">
        <v>52</v>
      </c>
      <c r="Z111" s="1" t="s">
        <v>52</v>
      </c>
      <c r="AA111" s="28"/>
      <c r="AB111" s="1" t="s">
        <v>52</v>
      </c>
    </row>
    <row r="112" spans="1:28" ht="30" customHeight="1" x14ac:dyDescent="0.3">
      <c r="A112" s="13" t="s">
        <v>269</v>
      </c>
      <c r="B112" s="13" t="s">
        <v>268</v>
      </c>
      <c r="C112" s="13" t="s">
        <v>52</v>
      </c>
      <c r="D112" s="26" t="s">
        <v>93</v>
      </c>
      <c r="E112" s="27">
        <v>0</v>
      </c>
      <c r="F112" s="13" t="s">
        <v>52</v>
      </c>
      <c r="G112" s="27">
        <v>0</v>
      </c>
      <c r="H112" s="13" t="s">
        <v>52</v>
      </c>
      <c r="I112" s="27">
        <v>0</v>
      </c>
      <c r="J112" s="13" t="s">
        <v>52</v>
      </c>
      <c r="K112" s="27">
        <v>0</v>
      </c>
      <c r="L112" s="13" t="s">
        <v>52</v>
      </c>
      <c r="M112" s="27">
        <v>4140</v>
      </c>
      <c r="N112" s="13" t="s">
        <v>52</v>
      </c>
      <c r="O112" s="27">
        <f t="shared" si="4"/>
        <v>4140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13" t="s">
        <v>1373</v>
      </c>
      <c r="X112" s="13" t="s">
        <v>52</v>
      </c>
      <c r="Y112" s="1" t="s">
        <v>52</v>
      </c>
      <c r="Z112" s="1" t="s">
        <v>52</v>
      </c>
      <c r="AA112" s="28"/>
      <c r="AB112" s="1" t="s">
        <v>52</v>
      </c>
    </row>
    <row r="113" spans="1:28" ht="30" customHeight="1" x14ac:dyDescent="0.3">
      <c r="A113" s="13" t="s">
        <v>272</v>
      </c>
      <c r="B113" s="13" t="s">
        <v>271</v>
      </c>
      <c r="C113" s="13" t="s">
        <v>52</v>
      </c>
      <c r="D113" s="26" t="s">
        <v>93</v>
      </c>
      <c r="E113" s="27">
        <v>0</v>
      </c>
      <c r="F113" s="13" t="s">
        <v>52</v>
      </c>
      <c r="G113" s="27">
        <v>0</v>
      </c>
      <c r="H113" s="13" t="s">
        <v>52</v>
      </c>
      <c r="I113" s="27">
        <v>0</v>
      </c>
      <c r="J113" s="13" t="s">
        <v>52</v>
      </c>
      <c r="K113" s="27">
        <v>0</v>
      </c>
      <c r="L113" s="13" t="s">
        <v>52</v>
      </c>
      <c r="M113" s="27">
        <v>30</v>
      </c>
      <c r="N113" s="13" t="s">
        <v>52</v>
      </c>
      <c r="O113" s="27">
        <f t="shared" si="4"/>
        <v>30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13" t="s">
        <v>1374</v>
      </c>
      <c r="X113" s="13" t="s">
        <v>52</v>
      </c>
      <c r="Y113" s="1" t="s">
        <v>52</v>
      </c>
      <c r="Z113" s="1" t="s">
        <v>52</v>
      </c>
      <c r="AA113" s="28"/>
      <c r="AB113" s="1" t="s">
        <v>52</v>
      </c>
    </row>
    <row r="114" spans="1:28" ht="30" customHeight="1" x14ac:dyDescent="0.3">
      <c r="A114" s="13" t="s">
        <v>275</v>
      </c>
      <c r="B114" s="13" t="s">
        <v>274</v>
      </c>
      <c r="C114" s="13" t="s">
        <v>52</v>
      </c>
      <c r="D114" s="26" t="s">
        <v>60</v>
      </c>
      <c r="E114" s="27">
        <v>0</v>
      </c>
      <c r="F114" s="13" t="s">
        <v>52</v>
      </c>
      <c r="G114" s="27">
        <v>0</v>
      </c>
      <c r="H114" s="13" t="s">
        <v>52</v>
      </c>
      <c r="I114" s="27">
        <v>0</v>
      </c>
      <c r="J114" s="13" t="s">
        <v>52</v>
      </c>
      <c r="K114" s="27">
        <v>0</v>
      </c>
      <c r="L114" s="13" t="s">
        <v>52</v>
      </c>
      <c r="M114" s="27">
        <v>0</v>
      </c>
      <c r="N114" s="13" t="s">
        <v>52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0</v>
      </c>
      <c r="U114" s="27">
        <v>216000</v>
      </c>
      <c r="V114" s="27">
        <f>SMALL(Q114:U114,COUNTIF(Q114:U114,0)+1)</f>
        <v>216000</v>
      </c>
      <c r="W114" s="13" t="s">
        <v>1375</v>
      </c>
      <c r="X114" s="13" t="s">
        <v>52</v>
      </c>
      <c r="Y114" s="1" t="s">
        <v>52</v>
      </c>
      <c r="Z114" s="1" t="s">
        <v>52</v>
      </c>
      <c r="AA114" s="28"/>
      <c r="AB114" s="1" t="s">
        <v>52</v>
      </c>
    </row>
    <row r="115" spans="1:28" ht="30" customHeight="1" x14ac:dyDescent="0.3">
      <c r="A115" s="13" t="s">
        <v>278</v>
      </c>
      <c r="B115" s="13" t="s">
        <v>277</v>
      </c>
      <c r="C115" s="13" t="s">
        <v>52</v>
      </c>
      <c r="D115" s="26" t="s">
        <v>68</v>
      </c>
      <c r="E115" s="27">
        <v>0</v>
      </c>
      <c r="F115" s="13" t="s">
        <v>52</v>
      </c>
      <c r="G115" s="27">
        <v>0</v>
      </c>
      <c r="H115" s="13" t="s">
        <v>52</v>
      </c>
      <c r="I115" s="27">
        <v>0</v>
      </c>
      <c r="J115" s="13" t="s">
        <v>52</v>
      </c>
      <c r="K115" s="27">
        <v>0</v>
      </c>
      <c r="L115" s="13" t="s">
        <v>52</v>
      </c>
      <c r="M115" s="27">
        <v>0</v>
      </c>
      <c r="N115" s="13" t="s">
        <v>52</v>
      </c>
      <c r="O115" s="27">
        <v>0</v>
      </c>
      <c r="P115" s="27">
        <v>26400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13" t="s">
        <v>1376</v>
      </c>
      <c r="X115" s="13" t="s">
        <v>52</v>
      </c>
      <c r="Y115" s="1" t="s">
        <v>52</v>
      </c>
      <c r="Z115" s="1" t="s">
        <v>52</v>
      </c>
      <c r="AA115" s="28"/>
      <c r="AB115" s="1" t="s">
        <v>52</v>
      </c>
    </row>
    <row r="116" spans="1:28" ht="30" customHeight="1" x14ac:dyDescent="0.3">
      <c r="A116" s="13" t="s">
        <v>412</v>
      </c>
      <c r="B116" s="13" t="s">
        <v>409</v>
      </c>
      <c r="C116" s="13" t="s">
        <v>410</v>
      </c>
      <c r="D116" s="26" t="s">
        <v>411</v>
      </c>
      <c r="E116" s="27">
        <v>0</v>
      </c>
      <c r="F116" s="13" t="s">
        <v>52</v>
      </c>
      <c r="G116" s="27">
        <v>0</v>
      </c>
      <c r="H116" s="13" t="s">
        <v>52</v>
      </c>
      <c r="I116" s="27">
        <v>0</v>
      </c>
      <c r="J116" s="13" t="s">
        <v>52</v>
      </c>
      <c r="K116" s="27">
        <v>0</v>
      </c>
      <c r="L116" s="13" t="s">
        <v>52</v>
      </c>
      <c r="M116" s="27">
        <v>3100000</v>
      </c>
      <c r="N116" s="13" t="s">
        <v>52</v>
      </c>
      <c r="O116" s="27">
        <f>SMALL(E116:M116,COUNTIF(E116:M116,0)+1)</f>
        <v>3100000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  <c r="V116" s="27">
        <v>0</v>
      </c>
      <c r="W116" s="13" t="s">
        <v>1377</v>
      </c>
      <c r="X116" s="13" t="s">
        <v>52</v>
      </c>
      <c r="Y116" s="1" t="s">
        <v>52</v>
      </c>
      <c r="Z116" s="1" t="s">
        <v>52</v>
      </c>
      <c r="AA116" s="28"/>
      <c r="AB116" s="1" t="s">
        <v>52</v>
      </c>
    </row>
    <row r="117" spans="1:28" ht="30" customHeight="1" x14ac:dyDescent="0.3">
      <c r="A117" s="13" t="s">
        <v>416</v>
      </c>
      <c r="B117" s="13" t="s">
        <v>414</v>
      </c>
      <c r="C117" s="13" t="s">
        <v>415</v>
      </c>
      <c r="D117" s="26" t="s">
        <v>411</v>
      </c>
      <c r="E117" s="27">
        <v>0</v>
      </c>
      <c r="F117" s="13" t="s">
        <v>52</v>
      </c>
      <c r="G117" s="27">
        <v>0</v>
      </c>
      <c r="H117" s="13" t="s">
        <v>52</v>
      </c>
      <c r="I117" s="27">
        <v>0</v>
      </c>
      <c r="J117" s="13" t="s">
        <v>52</v>
      </c>
      <c r="K117" s="27">
        <v>0</v>
      </c>
      <c r="L117" s="13" t="s">
        <v>52</v>
      </c>
      <c r="M117" s="27">
        <v>2550000</v>
      </c>
      <c r="N117" s="13" t="s">
        <v>52</v>
      </c>
      <c r="O117" s="27">
        <f>SMALL(E117:M117,COUNTIF(E117:M117,0)+1)</f>
        <v>2550000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13" t="s">
        <v>1378</v>
      </c>
      <c r="X117" s="13" t="s">
        <v>52</v>
      </c>
      <c r="Y117" s="1" t="s">
        <v>52</v>
      </c>
      <c r="Z117" s="1" t="s">
        <v>52</v>
      </c>
      <c r="AA117" s="28"/>
      <c r="AB117" s="1" t="s">
        <v>52</v>
      </c>
    </row>
    <row r="118" spans="1:28" ht="30" customHeight="1" x14ac:dyDescent="0.3">
      <c r="A118" s="13" t="s">
        <v>437</v>
      </c>
      <c r="B118" s="13" t="s">
        <v>434</v>
      </c>
      <c r="C118" s="13" t="s">
        <v>435</v>
      </c>
      <c r="D118" s="26" t="s">
        <v>436</v>
      </c>
      <c r="E118" s="27">
        <v>0</v>
      </c>
      <c r="F118" s="13" t="s">
        <v>52</v>
      </c>
      <c r="G118" s="27">
        <v>0</v>
      </c>
      <c r="H118" s="13" t="s">
        <v>52</v>
      </c>
      <c r="I118" s="27">
        <v>0</v>
      </c>
      <c r="J118" s="13" t="s">
        <v>52</v>
      </c>
      <c r="K118" s="27">
        <v>0</v>
      </c>
      <c r="L118" s="13" t="s">
        <v>52</v>
      </c>
      <c r="M118" s="27">
        <v>5060000</v>
      </c>
      <c r="N118" s="13" t="s">
        <v>52</v>
      </c>
      <c r="O118" s="27">
        <f>SMALL(E118:M118,COUNTIF(E118:M118,0)+1)</f>
        <v>5060000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13" t="s">
        <v>1379</v>
      </c>
      <c r="X118" s="13" t="s">
        <v>52</v>
      </c>
      <c r="Y118" s="1" t="s">
        <v>52</v>
      </c>
      <c r="Z118" s="1" t="s">
        <v>52</v>
      </c>
      <c r="AA118" s="28"/>
      <c r="AB118" s="1" t="s">
        <v>52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" type="noConversion"/>
  <pageMargins left="0.78740157480314954" right="0" top="0.39370078740157477" bottom="0.39370078740157477" header="0" footer="0"/>
  <pageSetup paperSize="9" scale="3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/>
  </sheetViews>
  <sheetFormatPr defaultRowHeight="16.5" x14ac:dyDescent="0.3"/>
  <sheetData>
    <row r="1" spans="1:7" x14ac:dyDescent="0.3">
      <c r="A1" t="s">
        <v>1448</v>
      </c>
    </row>
    <row r="2" spans="1:7" x14ac:dyDescent="0.3">
      <c r="A2" s="1" t="s">
        <v>1449</v>
      </c>
      <c r="B2" t="s">
        <v>1153</v>
      </c>
      <c r="C2" s="1" t="s">
        <v>1450</v>
      </c>
    </row>
    <row r="3" spans="1:7" x14ac:dyDescent="0.3">
      <c r="A3" s="1" t="s">
        <v>1451</v>
      </c>
      <c r="B3" t="s">
        <v>1452</v>
      </c>
    </row>
    <row r="4" spans="1:7" x14ac:dyDescent="0.3">
      <c r="A4" s="1" t="s">
        <v>1453</v>
      </c>
      <c r="B4">
        <v>5</v>
      </c>
    </row>
    <row r="5" spans="1:7" x14ac:dyDescent="0.3">
      <c r="A5" s="1" t="s">
        <v>1454</v>
      </c>
      <c r="B5">
        <v>5</v>
      </c>
    </row>
    <row r="6" spans="1:7" x14ac:dyDescent="0.3">
      <c r="A6" s="1" t="s">
        <v>1455</v>
      </c>
      <c r="B6" t="s">
        <v>1456</v>
      </c>
    </row>
    <row r="7" spans="1:7" x14ac:dyDescent="0.3">
      <c r="A7" s="1" t="s">
        <v>1457</v>
      </c>
      <c r="B7" t="s">
        <v>1316</v>
      </c>
      <c r="C7" t="s">
        <v>63</v>
      </c>
    </row>
    <row r="8" spans="1:7" x14ac:dyDescent="0.3">
      <c r="A8" s="1" t="s">
        <v>1458</v>
      </c>
      <c r="B8" t="s">
        <v>1316</v>
      </c>
      <c r="C8">
        <v>2</v>
      </c>
    </row>
    <row r="9" spans="1:7" x14ac:dyDescent="0.3">
      <c r="A9" s="1" t="s">
        <v>1459</v>
      </c>
      <c r="B9" t="s">
        <v>1191</v>
      </c>
      <c r="C9" t="s">
        <v>1193</v>
      </c>
      <c r="D9" t="s">
        <v>1194</v>
      </c>
      <c r="E9" t="s">
        <v>1195</v>
      </c>
      <c r="F9" t="s">
        <v>1196</v>
      </c>
      <c r="G9" t="s">
        <v>1460</v>
      </c>
    </row>
    <row r="10" spans="1:7" x14ac:dyDescent="0.3">
      <c r="A10" s="1" t="s">
        <v>1461</v>
      </c>
      <c r="B10">
        <v>1267</v>
      </c>
      <c r="C10">
        <v>0</v>
      </c>
      <c r="D10">
        <v>0</v>
      </c>
    </row>
    <row r="11" spans="1:7" x14ac:dyDescent="0.3">
      <c r="A11" s="1" t="s">
        <v>1462</v>
      </c>
      <c r="B11" t="s">
        <v>1463</v>
      </c>
      <c r="C11">
        <v>4</v>
      </c>
    </row>
    <row r="12" spans="1:7" x14ac:dyDescent="0.3">
      <c r="A12" s="1" t="s">
        <v>1464</v>
      </c>
      <c r="B12" t="s">
        <v>1463</v>
      </c>
      <c r="C12">
        <v>4</v>
      </c>
    </row>
    <row r="13" spans="1:7" x14ac:dyDescent="0.3">
      <c r="A13" s="1" t="s">
        <v>1465</v>
      </c>
      <c r="B13" t="s">
        <v>1463</v>
      </c>
      <c r="C13">
        <v>3</v>
      </c>
    </row>
    <row r="14" spans="1:7" x14ac:dyDescent="0.3">
      <c r="A14" s="1" t="s">
        <v>1466</v>
      </c>
      <c r="B14" t="s">
        <v>1463</v>
      </c>
      <c r="C14">
        <v>5</v>
      </c>
    </row>
    <row r="15" spans="1:7" x14ac:dyDescent="0.3">
      <c r="A15" s="1" t="s">
        <v>1467</v>
      </c>
      <c r="B15" t="s">
        <v>1153</v>
      </c>
      <c r="C15" t="s">
        <v>1468</v>
      </c>
      <c r="D15" t="s">
        <v>1468</v>
      </c>
      <c r="E15" t="s">
        <v>1468</v>
      </c>
      <c r="F15">
        <v>1</v>
      </c>
    </row>
    <row r="16" spans="1:7" x14ac:dyDescent="0.3">
      <c r="A16" s="1" t="s">
        <v>1469</v>
      </c>
      <c r="B16">
        <v>1.1100000000000001</v>
      </c>
      <c r="C16">
        <v>1.1200000000000001</v>
      </c>
    </row>
    <row r="17" spans="1:13" x14ac:dyDescent="0.3">
      <c r="A17" s="1" t="s">
        <v>1470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 x14ac:dyDescent="0.3">
      <c r="A18" s="1" t="s">
        <v>1471</v>
      </c>
      <c r="B18">
        <v>1.25</v>
      </c>
      <c r="C18">
        <v>1.071</v>
      </c>
    </row>
    <row r="19" spans="1:13" x14ac:dyDescent="0.3">
      <c r="A19" s="1" t="s">
        <v>1472</v>
      </c>
    </row>
    <row r="20" spans="1:13" x14ac:dyDescent="0.3">
      <c r="A20" s="1" t="s">
        <v>1473</v>
      </c>
      <c r="B20" s="1" t="s">
        <v>1316</v>
      </c>
      <c r="C20">
        <v>1</v>
      </c>
    </row>
    <row r="21" spans="1:13" x14ac:dyDescent="0.3">
      <c r="A21" t="s">
        <v>1475</v>
      </c>
      <c r="B21" t="s">
        <v>1476</v>
      </c>
      <c r="C21" t="s">
        <v>1477</v>
      </c>
    </row>
    <row r="22" spans="1:13" x14ac:dyDescent="0.3">
      <c r="A22">
        <v>1</v>
      </c>
      <c r="B22" s="1" t="s">
        <v>1395</v>
      </c>
      <c r="C22" s="1" t="s">
        <v>1394</v>
      </c>
    </row>
    <row r="23" spans="1:13" x14ac:dyDescent="0.3">
      <c r="A23">
        <v>2</v>
      </c>
      <c r="B23" s="1" t="s">
        <v>1478</v>
      </c>
      <c r="C23" s="1" t="s">
        <v>1479</v>
      </c>
    </row>
    <row r="24" spans="1:13" x14ac:dyDescent="0.3">
      <c r="A24">
        <v>3</v>
      </c>
      <c r="B24" s="1" t="s">
        <v>1480</v>
      </c>
      <c r="C24" s="1" t="s">
        <v>1481</v>
      </c>
    </row>
    <row r="25" spans="1:13" x14ac:dyDescent="0.3">
      <c r="A25">
        <v>4</v>
      </c>
      <c r="B25" s="1" t="s">
        <v>1436</v>
      </c>
      <c r="C25" s="1" t="s">
        <v>1435</v>
      </c>
    </row>
    <row r="26" spans="1:13" x14ac:dyDescent="0.3">
      <c r="A26">
        <v>5</v>
      </c>
      <c r="B26" s="1" t="s">
        <v>1445</v>
      </c>
      <c r="C26" s="1" t="s">
        <v>1444</v>
      </c>
    </row>
    <row r="27" spans="1:13" x14ac:dyDescent="0.3">
      <c r="A27">
        <v>6</v>
      </c>
      <c r="B27" s="1" t="s">
        <v>1434</v>
      </c>
      <c r="C27" s="1" t="s">
        <v>1433</v>
      </c>
    </row>
    <row r="28" spans="1:13" x14ac:dyDescent="0.3">
      <c r="A28">
        <v>7</v>
      </c>
      <c r="B28" s="1" t="s">
        <v>1482</v>
      </c>
      <c r="C28" s="1" t="s">
        <v>52</v>
      </c>
    </row>
    <row r="29" spans="1:13" x14ac:dyDescent="0.3">
      <c r="A29">
        <v>8</v>
      </c>
      <c r="B29" s="1" t="s">
        <v>1482</v>
      </c>
      <c r="C29" s="1" t="s">
        <v>52</v>
      </c>
    </row>
    <row r="30" spans="1:13" x14ac:dyDescent="0.3">
      <c r="A30">
        <v>9</v>
      </c>
      <c r="B30" s="1" t="s">
        <v>1482</v>
      </c>
      <c r="C30" s="1" t="s">
        <v>52</v>
      </c>
    </row>
    <row r="31" spans="1:13" x14ac:dyDescent="0.3">
      <c r="A31" t="s">
        <v>1153</v>
      </c>
      <c r="B31" s="1" t="s">
        <v>1483</v>
      </c>
      <c r="C31" s="1" t="s">
        <v>52</v>
      </c>
    </row>
    <row r="32" spans="1:13" x14ac:dyDescent="0.3">
      <c r="A32" t="s">
        <v>1336</v>
      </c>
      <c r="B32" s="1" t="s">
        <v>1484</v>
      </c>
      <c r="C32" s="1" t="s">
        <v>52</v>
      </c>
    </row>
    <row r="33" spans="1:3" x14ac:dyDescent="0.3">
      <c r="A33" t="s">
        <v>1316</v>
      </c>
      <c r="B33" s="1" t="s">
        <v>1483</v>
      </c>
      <c r="C33" s="1" t="s">
        <v>52</v>
      </c>
    </row>
    <row r="34" spans="1:3" x14ac:dyDescent="0.3">
      <c r="A34" t="s">
        <v>1485</v>
      </c>
      <c r="B34" s="1" t="s">
        <v>1483</v>
      </c>
      <c r="C34" s="1" t="s">
        <v>52</v>
      </c>
    </row>
    <row r="35" spans="1:3" x14ac:dyDescent="0.3">
      <c r="A35" t="s">
        <v>1486</v>
      </c>
      <c r="B35" s="1" t="s">
        <v>1483</v>
      </c>
      <c r="C35" s="1" t="s">
        <v>52</v>
      </c>
    </row>
    <row r="36" spans="1:3" x14ac:dyDescent="0.3">
      <c r="A36" t="s">
        <v>64</v>
      </c>
      <c r="B36" s="1" t="s">
        <v>1483</v>
      </c>
      <c r="C36" s="1" t="s">
        <v>52</v>
      </c>
    </row>
    <row r="37" spans="1:3" x14ac:dyDescent="0.3">
      <c r="A37" t="s">
        <v>1487</v>
      </c>
      <c r="B37" s="1" t="s">
        <v>1483</v>
      </c>
      <c r="C37" s="1" t="s">
        <v>52</v>
      </c>
    </row>
    <row r="38" spans="1:3" x14ac:dyDescent="0.3">
      <c r="A38" t="s">
        <v>1488</v>
      </c>
      <c r="B38" s="1" t="s">
        <v>1483</v>
      </c>
      <c r="C38" s="1" t="s">
        <v>52</v>
      </c>
    </row>
    <row r="39" spans="1:3" x14ac:dyDescent="0.3">
      <c r="A39" t="s">
        <v>1489</v>
      </c>
      <c r="B39" s="1" t="s">
        <v>1483</v>
      </c>
      <c r="C39" s="1" t="s">
        <v>52</v>
      </c>
    </row>
    <row r="40" spans="1:3" x14ac:dyDescent="0.3">
      <c r="A40" t="s">
        <v>1490</v>
      </c>
      <c r="B40" s="1" t="s">
        <v>1483</v>
      </c>
      <c r="C40" s="1" t="s">
        <v>52</v>
      </c>
    </row>
    <row r="43" spans="1:3" x14ac:dyDescent="0.3">
      <c r="A43" t="s">
        <v>1474</v>
      </c>
      <c r="B43">
        <v>1234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11</vt:i4>
      </vt:variant>
    </vt:vector>
  </HeadingPairs>
  <TitlesOfParts>
    <vt:vector size="19" baseType="lpstr">
      <vt:lpstr>원가계산서</vt:lpstr>
      <vt:lpstr>공종별집계표</vt:lpstr>
      <vt:lpstr>공종별내역서</vt:lpstr>
      <vt:lpstr>일위대가목록</vt:lpstr>
      <vt:lpstr>일위대가</vt:lpstr>
      <vt:lpstr>단가대비표</vt:lpstr>
      <vt:lpstr> 공사설정 </vt:lpstr>
      <vt:lpstr>Sheet1</vt:lpstr>
      <vt:lpstr>공종별내역서!Print_Area</vt:lpstr>
      <vt:lpstr>공종별집계표!Print_Area</vt:lpstr>
      <vt:lpstr>단가대비표!Print_Area</vt:lpstr>
      <vt:lpstr>일위대가!Print_Area</vt:lpstr>
      <vt:lpstr>일위대가목록!Print_Area</vt:lpstr>
      <vt:lpstr>공종별내역서!Print_Titles</vt:lpstr>
      <vt:lpstr>공종별집계표!Print_Titles</vt:lpstr>
      <vt:lpstr>단가대비표!Print_Titles</vt:lpstr>
      <vt:lpstr>원가계산서!Print_Titles</vt:lpstr>
      <vt:lpstr>일위대가!Print_Titles</vt:lpstr>
      <vt:lpstr>일위대가목록!Print_Titles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정희라</cp:lastModifiedBy>
  <cp:lastPrinted>2025-06-16T06:29:24Z</cp:lastPrinted>
  <dcterms:created xsi:type="dcterms:W3CDTF">2025-05-22T08:55:56Z</dcterms:created>
  <dcterms:modified xsi:type="dcterms:W3CDTF">2025-06-16T06:31:09Z</dcterms:modified>
</cp:coreProperties>
</file>